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stateofmichigan-my.sharepoint.com/personal/walkerm30_michigan_gov/Documents/Desktop/"/>
    </mc:Choice>
  </mc:AlternateContent>
  <xr:revisionPtr revIDLastSave="11" documentId="14_{2FEEC259-0CA8-4C9E-AF8C-803468AD1652}" xr6:coauthVersionLast="47" xr6:coauthVersionMax="47" xr10:uidLastSave="{C51BF31D-C6E1-4D95-9911-EEA70495FE8E}"/>
  <bookViews>
    <workbookView xWindow="28680" yWindow="-120" windowWidth="29040" windowHeight="15720" xr2:uid="{E71C9647-5E9E-4916-B444-86769C99AB0B}"/>
  </bookViews>
  <sheets>
    <sheet name="Introduction-Table of Contents" sheetId="27" r:id="rId1"/>
    <sheet name="Changelog" sheetId="73" r:id="rId2"/>
    <sheet name="All Settlement Totals" sheetId="10" r:id="rId3"/>
    <sheet name="Per Calendar Year" sheetId="24" r:id="rId4"/>
    <sheet name="State Payment Log" sheetId="41" r:id="rId5"/>
    <sheet name="--Breakdown by Settlement--" sheetId="71" r:id="rId6"/>
    <sheet name="Allergan" sheetId="16" r:id="rId7"/>
    <sheet name="Alvogen" sheetId="56" r:id="rId8"/>
    <sheet name="Amneal" sheetId="57" r:id="rId9"/>
    <sheet name="Apotex" sheetId="58" r:id="rId10"/>
    <sheet name="CVS" sheetId="18" r:id="rId11"/>
    <sheet name="Distributors" sheetId="1" r:id="rId12"/>
    <sheet name="Endo" sheetId="40" r:id="rId13"/>
    <sheet name="Hikma" sheetId="59" r:id="rId14"/>
    <sheet name="Indivior" sheetId="60" r:id="rId15"/>
    <sheet name="Kroger" sheetId="34" r:id="rId16"/>
    <sheet name="Janssen" sheetId="2" r:id="rId17"/>
    <sheet name="Litigation Costs Fund Payments" sheetId="39" r:id="rId18"/>
    <sheet name="Mallinckrodt" sheetId="29" r:id="rId19"/>
    <sheet name="Masters" sheetId="38" r:id="rId20"/>
    <sheet name="McKinsey" sheetId="26" r:id="rId21"/>
    <sheet name="Meijer" sheetId="33" r:id="rId22"/>
    <sheet name="Mylan" sheetId="61" r:id="rId23"/>
    <sheet name="Publicis" sheetId="37" r:id="rId24"/>
    <sheet name="Purdue-Sackler" sheetId="69" r:id="rId25"/>
    <sheet name="Remnant Defendants" sheetId="74" r:id="rId26"/>
    <sheet name="Special Circumstance Fund" sheetId="44" r:id="rId27"/>
    <sheet name="Sun" sheetId="62" r:id="rId28"/>
    <sheet name="Teva" sheetId="14" r:id="rId29"/>
    <sheet name="Walgreens Michigan" sheetId="42" r:id="rId30"/>
    <sheet name="Walgreens National" sheetId="23" r:id="rId31"/>
    <sheet name="Walmart" sheetId="20" r:id="rId32"/>
    <sheet name="Zydus" sheetId="63" r:id="rId33"/>
    <sheet name="--Settlement Payments--" sheetId="72" r:id="rId34"/>
    <sheet name="Allergan Payments" sheetId="15" r:id="rId35"/>
    <sheet name="Alvogen Payments" sheetId="48" r:id="rId36"/>
    <sheet name="Amneal Payments" sheetId="51" r:id="rId37"/>
    <sheet name="Apotex Payments" sheetId="64" r:id="rId38"/>
    <sheet name="CVS Payments" sheetId="17" r:id="rId39"/>
    <sheet name="Distributor Payments" sheetId="8" r:id="rId40"/>
    <sheet name="Hikma Payments" sheetId="65" r:id="rId41"/>
    <sheet name="Indivior Payments" sheetId="55" r:id="rId42"/>
    <sheet name="Janssen Payments" sheetId="11" r:id="rId43"/>
    <sheet name="Kroger Payments" sheetId="35" r:id="rId44"/>
    <sheet name="Mylan Payments" sheetId="66" r:id="rId45"/>
    <sheet name="Purdue-Sackler Payments" sheetId="47" r:id="rId46"/>
    <sheet name="Sun Payments" sheetId="67" r:id="rId47"/>
    <sheet name="Teva Payments" sheetId="13" r:id="rId48"/>
    <sheet name="Walmart Payments" sheetId="19" r:id="rId49"/>
    <sheet name="Walgreens Michigan Payments" sheetId="43" r:id="rId50"/>
    <sheet name="Walgreens National Payments" sheetId="22" r:id="rId51"/>
    <sheet name="Zydus Payments" sheetId="68" r:id="rId52"/>
  </sheets>
  <definedNames>
    <definedName name="_xlnm._FilterDatabase" localSheetId="2" hidden="1">'All Settlement Totals'!$B$3:$AD$283</definedName>
    <definedName name="_xlnm._FilterDatabase" localSheetId="6" hidden="1">Allergan!$B$3:$N$283</definedName>
    <definedName name="_xlnm._FilterDatabase" localSheetId="10" hidden="1">CVS!$B$3:$Q$283</definedName>
    <definedName name="_xlnm._FilterDatabase" localSheetId="11" hidden="1">Distributors!$B$3:$AA$286</definedName>
    <definedName name="_xlnm._FilterDatabase" localSheetId="16" hidden="1">Janssen!$B$3:$T$283</definedName>
    <definedName name="_xlnm._FilterDatabase" localSheetId="15" hidden="1">Kroger!$B$3:$Q$283</definedName>
    <definedName name="_xlnm._FilterDatabase" localSheetId="18" hidden="1">Mallinckrodt!$B$3:$F$3</definedName>
    <definedName name="_xlnm._FilterDatabase" localSheetId="19" hidden="1">Masters!$B$3:$D$282</definedName>
    <definedName name="_xlnm._FilterDatabase" localSheetId="20" hidden="1">McKinsey!$B$3:$J$3</definedName>
    <definedName name="_xlnm._FilterDatabase" localSheetId="21" hidden="1">Meijer!$B$3:$E$3</definedName>
    <definedName name="_xlnm._FilterDatabase" localSheetId="23" hidden="1">Publicis!$A$3:$D$3</definedName>
    <definedName name="_xlnm._FilterDatabase" localSheetId="24" hidden="1">'Purdue-Sackler'!$B$3:$U$283</definedName>
    <definedName name="_xlnm._FilterDatabase" localSheetId="4" hidden="1">'State Payment Log'!$A$4:$E$69</definedName>
    <definedName name="_xlnm._FilterDatabase" localSheetId="28" hidden="1">Teva!$B$3:$T$283</definedName>
    <definedName name="_xlnm._FilterDatabase" localSheetId="30" hidden="1">'Walgreens National'!$B$3:$V$283</definedName>
    <definedName name="_xlnm._FilterDatabase" localSheetId="31" hidden="1">Walmart!$A$3:$H$283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 i="10" l="1"/>
  <c r="AC6" i="10"/>
  <c r="AC7" i="10"/>
  <c r="AC8" i="10"/>
  <c r="AC9" i="10"/>
  <c r="AC10" i="10"/>
  <c r="AC11" i="10"/>
  <c r="AC12" i="10"/>
  <c r="AC13" i="10"/>
  <c r="AC14" i="10"/>
  <c r="AC15" i="10"/>
  <c r="AC16" i="10"/>
  <c r="AC17" i="10"/>
  <c r="AC18" i="10"/>
  <c r="AC19" i="10"/>
  <c r="AC20" i="10"/>
  <c r="AC21" i="10"/>
  <c r="AC22" i="10"/>
  <c r="AC23" i="10"/>
  <c r="AC24" i="10"/>
  <c r="AC25" i="10"/>
  <c r="AC26" i="10"/>
  <c r="AC27" i="10"/>
  <c r="AC28" i="10"/>
  <c r="AC29" i="10"/>
  <c r="AC30" i="10"/>
  <c r="AC31" i="10"/>
  <c r="AC32" i="10"/>
  <c r="AC33" i="10"/>
  <c r="AC34" i="10"/>
  <c r="AC35" i="10"/>
  <c r="AC36" i="10"/>
  <c r="AC37" i="10"/>
  <c r="AC38" i="10"/>
  <c r="AC39" i="10"/>
  <c r="AC40" i="10"/>
  <c r="AC41" i="10"/>
  <c r="AC42" i="10"/>
  <c r="AC43" i="10"/>
  <c r="AC44" i="10"/>
  <c r="AC45" i="10"/>
  <c r="AC46" i="10"/>
  <c r="AC47" i="10"/>
  <c r="AC48" i="10"/>
  <c r="AC49" i="10"/>
  <c r="AC50" i="10"/>
  <c r="AC51" i="10"/>
  <c r="AC52" i="10"/>
  <c r="AC53" i="10"/>
  <c r="AC54" i="10"/>
  <c r="AC55" i="10"/>
  <c r="AC56" i="10"/>
  <c r="AC57" i="10"/>
  <c r="AC58" i="10"/>
  <c r="AC59" i="10"/>
  <c r="AC60" i="10"/>
  <c r="AC61" i="10"/>
  <c r="AC62" i="10"/>
  <c r="AC63" i="10"/>
  <c r="AC64" i="10"/>
  <c r="AC65" i="10"/>
  <c r="AC66" i="10"/>
  <c r="AC67" i="10"/>
  <c r="AC68" i="10"/>
  <c r="AC69" i="10"/>
  <c r="AC70" i="10"/>
  <c r="AC71" i="10"/>
  <c r="AC72" i="10"/>
  <c r="AC73" i="10"/>
  <c r="AC74" i="10"/>
  <c r="AC75" i="10"/>
  <c r="AC76" i="10"/>
  <c r="AC77" i="10"/>
  <c r="AC78" i="10"/>
  <c r="AC79" i="10"/>
  <c r="AC80" i="10"/>
  <c r="AC81" i="10"/>
  <c r="AC82" i="10"/>
  <c r="AC83" i="10"/>
  <c r="AC84" i="10"/>
  <c r="AC85" i="10"/>
  <c r="AC86" i="10"/>
  <c r="AC87" i="10"/>
  <c r="AC88" i="10"/>
  <c r="AC89" i="10"/>
  <c r="AC90" i="10"/>
  <c r="AC91" i="10"/>
  <c r="AC92" i="10"/>
  <c r="AC93" i="10"/>
  <c r="AC94" i="10"/>
  <c r="AC95" i="10"/>
  <c r="AC96" i="10"/>
  <c r="AC97" i="10"/>
  <c r="AC98" i="10"/>
  <c r="AC99" i="10"/>
  <c r="AC100" i="10"/>
  <c r="AC101" i="10"/>
  <c r="AC102" i="10"/>
  <c r="AC103" i="10"/>
  <c r="AC104" i="10"/>
  <c r="AC105" i="10"/>
  <c r="AC106" i="10"/>
  <c r="AC107" i="10"/>
  <c r="AC108" i="10"/>
  <c r="AC109" i="10"/>
  <c r="AC110" i="10"/>
  <c r="AC111" i="10"/>
  <c r="AC112" i="10"/>
  <c r="AC113" i="10"/>
  <c r="AC114" i="10"/>
  <c r="AC115" i="10"/>
  <c r="AC116" i="10"/>
  <c r="AC117" i="10"/>
  <c r="AC118" i="10"/>
  <c r="AC119" i="10"/>
  <c r="AC120" i="10"/>
  <c r="AC121" i="10"/>
  <c r="AC122" i="10"/>
  <c r="AC123" i="10"/>
  <c r="AC124" i="10"/>
  <c r="AC125" i="10"/>
  <c r="AC126" i="10"/>
  <c r="AC127" i="10"/>
  <c r="AC128" i="10"/>
  <c r="AC129" i="10"/>
  <c r="AC130" i="10"/>
  <c r="AC131" i="10"/>
  <c r="AC132" i="10"/>
  <c r="AC133" i="10"/>
  <c r="AC134" i="10"/>
  <c r="AC135" i="10"/>
  <c r="AC136" i="10"/>
  <c r="AC137" i="10"/>
  <c r="AC138" i="10"/>
  <c r="AC139" i="10"/>
  <c r="AC140" i="10"/>
  <c r="AC141" i="10"/>
  <c r="AC142" i="10"/>
  <c r="AC143" i="10"/>
  <c r="AC144" i="10"/>
  <c r="AC145" i="10"/>
  <c r="AC146" i="10"/>
  <c r="AC147" i="10"/>
  <c r="AC148" i="10"/>
  <c r="AC149" i="10"/>
  <c r="AC150" i="10"/>
  <c r="AC151" i="10"/>
  <c r="AC152" i="10"/>
  <c r="AC153" i="10"/>
  <c r="AC154" i="10"/>
  <c r="AC155" i="10"/>
  <c r="AC156" i="10"/>
  <c r="AC157" i="10"/>
  <c r="AC158" i="10"/>
  <c r="AC159" i="10"/>
  <c r="AC160" i="10"/>
  <c r="AC161" i="10"/>
  <c r="AC162" i="10"/>
  <c r="AC163" i="10"/>
  <c r="AC164" i="10"/>
  <c r="AC165" i="10"/>
  <c r="AC166" i="10"/>
  <c r="AC167" i="10"/>
  <c r="AC168" i="10"/>
  <c r="AC169" i="10"/>
  <c r="AC170" i="10"/>
  <c r="AC171" i="10"/>
  <c r="AC172" i="10"/>
  <c r="AC173" i="10"/>
  <c r="AC174" i="10"/>
  <c r="AC175" i="10"/>
  <c r="AC176" i="10"/>
  <c r="AC177" i="10"/>
  <c r="AC178" i="10"/>
  <c r="AC179" i="10"/>
  <c r="AC180" i="10"/>
  <c r="AC181" i="10"/>
  <c r="AC182" i="10"/>
  <c r="AC183" i="10"/>
  <c r="AC184" i="10"/>
  <c r="AC185" i="10"/>
  <c r="AC186" i="10"/>
  <c r="AC187" i="10"/>
  <c r="AC188" i="10"/>
  <c r="AC189" i="10"/>
  <c r="AC190" i="10"/>
  <c r="AC191" i="10"/>
  <c r="AC192" i="10"/>
  <c r="AC193" i="10"/>
  <c r="AC194" i="10"/>
  <c r="AC195" i="10"/>
  <c r="AC196" i="10"/>
  <c r="AC197" i="10"/>
  <c r="AC198" i="10"/>
  <c r="AC199" i="10"/>
  <c r="AC200" i="10"/>
  <c r="AC201" i="10"/>
  <c r="AC202" i="10"/>
  <c r="AC203" i="10"/>
  <c r="AC204" i="10"/>
  <c r="AC205" i="10"/>
  <c r="AC206" i="10"/>
  <c r="AC207" i="10"/>
  <c r="AC208" i="10"/>
  <c r="AC209" i="10"/>
  <c r="AC210" i="10"/>
  <c r="AC211" i="10"/>
  <c r="AC212" i="10"/>
  <c r="AC213" i="10"/>
  <c r="AC214" i="10"/>
  <c r="AC215" i="10"/>
  <c r="AC216" i="10"/>
  <c r="AC217" i="10"/>
  <c r="AC218" i="10"/>
  <c r="AC219" i="10"/>
  <c r="AC220" i="10"/>
  <c r="AC221" i="10"/>
  <c r="AC222" i="10"/>
  <c r="AC223" i="10"/>
  <c r="AC224" i="10"/>
  <c r="AC225" i="10"/>
  <c r="AC226" i="10"/>
  <c r="AC227" i="10"/>
  <c r="AC228" i="10"/>
  <c r="AC229" i="10"/>
  <c r="AC230" i="10"/>
  <c r="AC231" i="10"/>
  <c r="AC232" i="10"/>
  <c r="AC233" i="10"/>
  <c r="AC234" i="10"/>
  <c r="AC235" i="10"/>
  <c r="AC236" i="10"/>
  <c r="AC237" i="10"/>
  <c r="AC238" i="10"/>
  <c r="AC239" i="10"/>
  <c r="AC240" i="10"/>
  <c r="AC241" i="10"/>
  <c r="AC242" i="10"/>
  <c r="AC243" i="10"/>
  <c r="AC244" i="10"/>
  <c r="AC245" i="10"/>
  <c r="AC246" i="10"/>
  <c r="AC247" i="10"/>
  <c r="AC248" i="10"/>
  <c r="AC249" i="10"/>
  <c r="AC250" i="10"/>
  <c r="AC251" i="10"/>
  <c r="AC252" i="10"/>
  <c r="AC253" i="10"/>
  <c r="AC254" i="10"/>
  <c r="AC255" i="10"/>
  <c r="AC256" i="10"/>
  <c r="AC257" i="10"/>
  <c r="AC258" i="10"/>
  <c r="AC259" i="10"/>
  <c r="AC260" i="10"/>
  <c r="AC261" i="10"/>
  <c r="AC262" i="10"/>
  <c r="AC263" i="10"/>
  <c r="AC264" i="10"/>
  <c r="AC265" i="10"/>
  <c r="AC266" i="10"/>
  <c r="AC267" i="10"/>
  <c r="AC268" i="10"/>
  <c r="AC269" i="10"/>
  <c r="AC270" i="10"/>
  <c r="AC271" i="10"/>
  <c r="AC272" i="10"/>
  <c r="AC273" i="10"/>
  <c r="AC274" i="10"/>
  <c r="AC275" i="10"/>
  <c r="AC276" i="10"/>
  <c r="AC277" i="10"/>
  <c r="AC278" i="10"/>
  <c r="AC279" i="10"/>
  <c r="AC280" i="10"/>
  <c r="AC281" i="10"/>
  <c r="AC282" i="10"/>
  <c r="AC283" i="10"/>
  <c r="AC4" i="10"/>
  <c r="X5" i="10"/>
  <c r="X6" i="10"/>
  <c r="X7" i="10"/>
  <c r="X8" i="10"/>
  <c r="X9" i="10"/>
  <c r="X10" i="10"/>
  <c r="X11" i="10"/>
  <c r="X12" i="10"/>
  <c r="X13" i="10"/>
  <c r="X14" i="10"/>
  <c r="X15" i="10"/>
  <c r="X16" i="10"/>
  <c r="X17" i="10"/>
  <c r="X18" i="10"/>
  <c r="X19" i="10"/>
  <c r="X20" i="10"/>
  <c r="X21" i="10"/>
  <c r="X22" i="10"/>
  <c r="X23" i="10"/>
  <c r="X24" i="10"/>
  <c r="X25" i="10"/>
  <c r="X26" i="10"/>
  <c r="X27" i="10"/>
  <c r="X28" i="10"/>
  <c r="X29" i="10"/>
  <c r="X30" i="10"/>
  <c r="X31" i="10"/>
  <c r="X32" i="10"/>
  <c r="X33" i="10"/>
  <c r="X34" i="10"/>
  <c r="X35" i="10"/>
  <c r="X36" i="10"/>
  <c r="X37" i="10"/>
  <c r="X38" i="10"/>
  <c r="X39" i="10"/>
  <c r="X40" i="10"/>
  <c r="X41" i="10"/>
  <c r="X42" i="10"/>
  <c r="X43" i="10"/>
  <c r="X44" i="10"/>
  <c r="X45" i="10"/>
  <c r="X46" i="10"/>
  <c r="X47" i="10"/>
  <c r="X48" i="10"/>
  <c r="X49" i="10"/>
  <c r="X50" i="10"/>
  <c r="X51" i="10"/>
  <c r="X52" i="10"/>
  <c r="X53" i="10"/>
  <c r="X54" i="10"/>
  <c r="X55" i="10"/>
  <c r="X56" i="10"/>
  <c r="X57" i="10"/>
  <c r="X58" i="10"/>
  <c r="X59" i="10"/>
  <c r="X60" i="10"/>
  <c r="X61" i="10"/>
  <c r="X62" i="10"/>
  <c r="X63" i="10"/>
  <c r="X64" i="10"/>
  <c r="X65" i="10"/>
  <c r="X66" i="10"/>
  <c r="X67" i="10"/>
  <c r="X68" i="10"/>
  <c r="X69" i="10"/>
  <c r="X70" i="10"/>
  <c r="X71" i="10"/>
  <c r="X72" i="10"/>
  <c r="X73" i="10"/>
  <c r="X74" i="10"/>
  <c r="X75" i="10"/>
  <c r="X76" i="10"/>
  <c r="X77" i="10"/>
  <c r="X78" i="10"/>
  <c r="X79" i="10"/>
  <c r="X80" i="10"/>
  <c r="X81" i="10"/>
  <c r="X82" i="10"/>
  <c r="X83" i="10"/>
  <c r="X84" i="10"/>
  <c r="X85" i="10"/>
  <c r="X86" i="10"/>
  <c r="X87" i="10"/>
  <c r="X88" i="10"/>
  <c r="X89" i="10"/>
  <c r="X90" i="10"/>
  <c r="X91" i="10"/>
  <c r="X92" i="10"/>
  <c r="X93" i="10"/>
  <c r="X94" i="10"/>
  <c r="X95" i="10"/>
  <c r="X96" i="10"/>
  <c r="X97" i="10"/>
  <c r="X98" i="10"/>
  <c r="X99" i="10"/>
  <c r="X100" i="10"/>
  <c r="X101" i="10"/>
  <c r="X102" i="10"/>
  <c r="X103" i="10"/>
  <c r="X104" i="10"/>
  <c r="X105" i="10"/>
  <c r="X106" i="10"/>
  <c r="X107" i="10"/>
  <c r="X108" i="10"/>
  <c r="X109" i="10"/>
  <c r="X110" i="10"/>
  <c r="X111" i="10"/>
  <c r="X112" i="10"/>
  <c r="X113" i="10"/>
  <c r="X114" i="10"/>
  <c r="X115" i="10"/>
  <c r="X116" i="10"/>
  <c r="X117" i="10"/>
  <c r="X118" i="10"/>
  <c r="X119" i="10"/>
  <c r="X120" i="10"/>
  <c r="X121" i="10"/>
  <c r="X122" i="10"/>
  <c r="X123" i="10"/>
  <c r="X124" i="10"/>
  <c r="X125" i="10"/>
  <c r="X126" i="10"/>
  <c r="X127" i="10"/>
  <c r="X128" i="10"/>
  <c r="X129" i="10"/>
  <c r="X130" i="10"/>
  <c r="X131" i="10"/>
  <c r="X132" i="10"/>
  <c r="X133" i="10"/>
  <c r="X134" i="10"/>
  <c r="X135" i="10"/>
  <c r="X136" i="10"/>
  <c r="X137" i="10"/>
  <c r="X138" i="10"/>
  <c r="X139" i="10"/>
  <c r="X140" i="10"/>
  <c r="X141" i="10"/>
  <c r="X142" i="10"/>
  <c r="X143" i="10"/>
  <c r="X144" i="10"/>
  <c r="X145" i="10"/>
  <c r="X146" i="10"/>
  <c r="X147" i="10"/>
  <c r="X148" i="10"/>
  <c r="X149" i="10"/>
  <c r="X150" i="10"/>
  <c r="X151" i="10"/>
  <c r="X152" i="10"/>
  <c r="X153" i="10"/>
  <c r="X154" i="10"/>
  <c r="X155" i="10"/>
  <c r="X156" i="10"/>
  <c r="X157" i="10"/>
  <c r="X158" i="10"/>
  <c r="X159" i="10"/>
  <c r="X160" i="10"/>
  <c r="X161" i="10"/>
  <c r="X162" i="10"/>
  <c r="X163" i="10"/>
  <c r="X164" i="10"/>
  <c r="X165" i="10"/>
  <c r="X166" i="10"/>
  <c r="X167" i="10"/>
  <c r="X168" i="10"/>
  <c r="X169" i="10"/>
  <c r="X170" i="10"/>
  <c r="X171" i="10"/>
  <c r="X172" i="10"/>
  <c r="X173" i="10"/>
  <c r="X174" i="10"/>
  <c r="X175" i="10"/>
  <c r="X176" i="10"/>
  <c r="X177" i="10"/>
  <c r="X178" i="10"/>
  <c r="X179" i="10"/>
  <c r="X180" i="10"/>
  <c r="X181" i="10"/>
  <c r="X182" i="10"/>
  <c r="X183" i="10"/>
  <c r="X184" i="10"/>
  <c r="X185" i="10"/>
  <c r="X186" i="10"/>
  <c r="X187" i="10"/>
  <c r="X188" i="10"/>
  <c r="X189" i="10"/>
  <c r="X190" i="10"/>
  <c r="X191" i="10"/>
  <c r="X192" i="10"/>
  <c r="X193" i="10"/>
  <c r="X194" i="10"/>
  <c r="X195" i="10"/>
  <c r="X196" i="10"/>
  <c r="X197" i="10"/>
  <c r="X198" i="10"/>
  <c r="X199" i="10"/>
  <c r="X200" i="10"/>
  <c r="X201" i="10"/>
  <c r="X202" i="10"/>
  <c r="X203" i="10"/>
  <c r="X204" i="10"/>
  <c r="X205" i="10"/>
  <c r="X206" i="10"/>
  <c r="X207" i="10"/>
  <c r="X208" i="10"/>
  <c r="X209" i="10"/>
  <c r="X210" i="10"/>
  <c r="X211" i="10"/>
  <c r="X212" i="10"/>
  <c r="X213" i="10"/>
  <c r="X214" i="10"/>
  <c r="X215" i="10"/>
  <c r="X216" i="10"/>
  <c r="X217" i="10"/>
  <c r="X218" i="10"/>
  <c r="X219" i="10"/>
  <c r="X220" i="10"/>
  <c r="X221" i="10"/>
  <c r="X222" i="10"/>
  <c r="X223" i="10"/>
  <c r="X224" i="10"/>
  <c r="X225" i="10"/>
  <c r="X226" i="10"/>
  <c r="X227" i="10"/>
  <c r="X228" i="10"/>
  <c r="X229" i="10"/>
  <c r="X230" i="10"/>
  <c r="X231" i="10"/>
  <c r="X232" i="10"/>
  <c r="X233" i="10"/>
  <c r="X234" i="10"/>
  <c r="X235" i="10"/>
  <c r="X236" i="10"/>
  <c r="X237" i="10"/>
  <c r="X238" i="10"/>
  <c r="X239" i="10"/>
  <c r="X240" i="10"/>
  <c r="X241" i="10"/>
  <c r="X242" i="10"/>
  <c r="X243" i="10"/>
  <c r="X244" i="10"/>
  <c r="X245" i="10"/>
  <c r="X246" i="10"/>
  <c r="X247" i="10"/>
  <c r="X248" i="10"/>
  <c r="X249" i="10"/>
  <c r="X250" i="10"/>
  <c r="X251" i="10"/>
  <c r="X252" i="10"/>
  <c r="X253" i="10"/>
  <c r="X254" i="10"/>
  <c r="X255" i="10"/>
  <c r="X256" i="10"/>
  <c r="X257" i="10"/>
  <c r="X258" i="10"/>
  <c r="X259" i="10"/>
  <c r="X260" i="10"/>
  <c r="X261" i="10"/>
  <c r="X262" i="10"/>
  <c r="X263" i="10"/>
  <c r="X264" i="10"/>
  <c r="X265" i="10"/>
  <c r="X266" i="10"/>
  <c r="X267" i="10"/>
  <c r="X268" i="10"/>
  <c r="X269" i="10"/>
  <c r="X270" i="10"/>
  <c r="X271" i="10"/>
  <c r="X272" i="10"/>
  <c r="X273" i="10"/>
  <c r="X274" i="10"/>
  <c r="X275" i="10"/>
  <c r="X276" i="10"/>
  <c r="X277" i="10"/>
  <c r="X278" i="10"/>
  <c r="X279" i="10"/>
  <c r="X280" i="10"/>
  <c r="X281" i="10"/>
  <c r="X282" i="10"/>
  <c r="X283" i="10"/>
  <c r="X4" i="10"/>
  <c r="W5" i="10"/>
  <c r="W6" i="10"/>
  <c r="W7" i="10"/>
  <c r="W8" i="10"/>
  <c r="W9" i="10"/>
  <c r="W10" i="10"/>
  <c r="W11" i="10"/>
  <c r="W12" i="10"/>
  <c r="W13" i="10"/>
  <c r="W14" i="10"/>
  <c r="W15" i="10"/>
  <c r="W16" i="10"/>
  <c r="W17" i="10"/>
  <c r="W18" i="10"/>
  <c r="W19" i="10"/>
  <c r="W20" i="10"/>
  <c r="W21" i="10"/>
  <c r="W22" i="10"/>
  <c r="W23" i="10"/>
  <c r="W24" i="10"/>
  <c r="W25" i="10"/>
  <c r="W26" i="10"/>
  <c r="W27" i="10"/>
  <c r="W28" i="10"/>
  <c r="W29" i="10"/>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W109" i="10"/>
  <c r="W110" i="10"/>
  <c r="W111" i="10"/>
  <c r="W112" i="10"/>
  <c r="W113" i="10"/>
  <c r="W114" i="10"/>
  <c r="W115" i="10"/>
  <c r="W116" i="10"/>
  <c r="W117" i="10"/>
  <c r="W118" i="10"/>
  <c r="W119" i="10"/>
  <c r="W120" i="10"/>
  <c r="W121" i="10"/>
  <c r="W122" i="10"/>
  <c r="W123" i="10"/>
  <c r="W124" i="10"/>
  <c r="W125" i="10"/>
  <c r="W126" i="10"/>
  <c r="W127" i="10"/>
  <c r="W128" i="10"/>
  <c r="W129" i="10"/>
  <c r="W130" i="10"/>
  <c r="W131" i="10"/>
  <c r="W132" i="10"/>
  <c r="W133" i="10"/>
  <c r="W134" i="10"/>
  <c r="W135" i="10"/>
  <c r="W136" i="10"/>
  <c r="W137" i="10"/>
  <c r="W138" i="10"/>
  <c r="W139" i="10"/>
  <c r="W140" i="10"/>
  <c r="W141" i="10"/>
  <c r="W142" i="10"/>
  <c r="W143" i="10"/>
  <c r="W144" i="10"/>
  <c r="W145" i="10"/>
  <c r="W146" i="10"/>
  <c r="W147" i="10"/>
  <c r="W148" i="10"/>
  <c r="W149" i="10"/>
  <c r="W150" i="10"/>
  <c r="W151" i="10"/>
  <c r="W152" i="10"/>
  <c r="W153" i="10"/>
  <c r="W154" i="10"/>
  <c r="W155" i="10"/>
  <c r="W156" i="10"/>
  <c r="W157" i="10"/>
  <c r="W158" i="10"/>
  <c r="W159" i="10"/>
  <c r="W160" i="10"/>
  <c r="W161" i="10"/>
  <c r="W162" i="10"/>
  <c r="W163" i="10"/>
  <c r="W164" i="10"/>
  <c r="W165" i="10"/>
  <c r="W166" i="10"/>
  <c r="W167" i="10"/>
  <c r="W168" i="10"/>
  <c r="W169" i="10"/>
  <c r="W170" i="10"/>
  <c r="W171" i="10"/>
  <c r="W172" i="10"/>
  <c r="W173" i="10"/>
  <c r="W174" i="10"/>
  <c r="W175" i="10"/>
  <c r="W176" i="10"/>
  <c r="W177" i="10"/>
  <c r="W178" i="10"/>
  <c r="W179" i="10"/>
  <c r="W180" i="10"/>
  <c r="W181" i="10"/>
  <c r="W182" i="10"/>
  <c r="W183" i="10"/>
  <c r="W184" i="10"/>
  <c r="W185" i="10"/>
  <c r="W186" i="10"/>
  <c r="W187" i="10"/>
  <c r="W188" i="10"/>
  <c r="W189" i="10"/>
  <c r="W190" i="10"/>
  <c r="W191" i="10"/>
  <c r="W192" i="10"/>
  <c r="W193" i="10"/>
  <c r="W194" i="10"/>
  <c r="W195" i="10"/>
  <c r="W196" i="10"/>
  <c r="W197" i="10"/>
  <c r="W198" i="10"/>
  <c r="W199" i="10"/>
  <c r="W200" i="10"/>
  <c r="W201" i="10"/>
  <c r="W202" i="10"/>
  <c r="W203" i="10"/>
  <c r="W204" i="10"/>
  <c r="W205" i="10"/>
  <c r="W206" i="10"/>
  <c r="W207" i="10"/>
  <c r="W208" i="10"/>
  <c r="W209" i="10"/>
  <c r="W210" i="10"/>
  <c r="W211" i="10"/>
  <c r="W212" i="10"/>
  <c r="W213" i="10"/>
  <c r="W214" i="10"/>
  <c r="W215" i="10"/>
  <c r="W216" i="10"/>
  <c r="W217" i="10"/>
  <c r="W218" i="10"/>
  <c r="W219" i="10"/>
  <c r="W220" i="10"/>
  <c r="W221" i="10"/>
  <c r="W222" i="10"/>
  <c r="W223" i="10"/>
  <c r="W224" i="10"/>
  <c r="W225" i="10"/>
  <c r="W226" i="10"/>
  <c r="W227" i="10"/>
  <c r="W228" i="10"/>
  <c r="W229" i="10"/>
  <c r="W230" i="10"/>
  <c r="W231" i="10"/>
  <c r="W232" i="10"/>
  <c r="W233" i="10"/>
  <c r="W234" i="10"/>
  <c r="W235" i="10"/>
  <c r="W236" i="10"/>
  <c r="W237" i="10"/>
  <c r="W238" i="10"/>
  <c r="W239" i="10"/>
  <c r="W240" i="10"/>
  <c r="W241" i="10"/>
  <c r="W242" i="10"/>
  <c r="W243" i="10"/>
  <c r="W244" i="10"/>
  <c r="W245" i="10"/>
  <c r="W246" i="10"/>
  <c r="W247" i="10"/>
  <c r="W248" i="10"/>
  <c r="W249" i="10"/>
  <c r="W250" i="10"/>
  <c r="W251" i="10"/>
  <c r="W252" i="10"/>
  <c r="W253" i="10"/>
  <c r="W254" i="10"/>
  <c r="W255" i="10"/>
  <c r="W256" i="10"/>
  <c r="W257" i="10"/>
  <c r="W258" i="10"/>
  <c r="W259" i="10"/>
  <c r="W260" i="10"/>
  <c r="W261" i="10"/>
  <c r="W262" i="10"/>
  <c r="W263" i="10"/>
  <c r="W264" i="10"/>
  <c r="W265" i="10"/>
  <c r="W266" i="10"/>
  <c r="W267" i="10"/>
  <c r="W268" i="10"/>
  <c r="W269" i="10"/>
  <c r="W270" i="10"/>
  <c r="W271" i="10"/>
  <c r="W272" i="10"/>
  <c r="W273" i="10"/>
  <c r="W274" i="10"/>
  <c r="W275" i="10"/>
  <c r="W276" i="10"/>
  <c r="W277" i="10"/>
  <c r="W278" i="10"/>
  <c r="W279" i="10"/>
  <c r="W280" i="10"/>
  <c r="W281" i="10"/>
  <c r="W282" i="10"/>
  <c r="W283" i="10"/>
  <c r="W4" i="10"/>
  <c r="V5" i="10"/>
  <c r="V6" i="10"/>
  <c r="V7" i="10"/>
  <c r="V8" i="10"/>
  <c r="V9" i="10"/>
  <c r="V10" i="10"/>
  <c r="V11" i="10"/>
  <c r="V12" i="10"/>
  <c r="V13" i="10"/>
  <c r="V14" i="10"/>
  <c r="V15" i="10"/>
  <c r="V16" i="10"/>
  <c r="V17" i="10"/>
  <c r="V18" i="10"/>
  <c r="V19" i="10"/>
  <c r="V20" i="10"/>
  <c r="V21" i="10"/>
  <c r="V22" i="10"/>
  <c r="V23" i="10"/>
  <c r="V24" i="10"/>
  <c r="V25" i="10"/>
  <c r="V26" i="10"/>
  <c r="V27" i="10"/>
  <c r="V28" i="10"/>
  <c r="V29" i="10"/>
  <c r="V30" i="10"/>
  <c r="V31" i="10"/>
  <c r="V32" i="10"/>
  <c r="V33" i="10"/>
  <c r="V34" i="10"/>
  <c r="V35" i="10"/>
  <c r="V36" i="10"/>
  <c r="V37" i="10"/>
  <c r="V38" i="10"/>
  <c r="V39" i="10"/>
  <c r="V40" i="10"/>
  <c r="V41" i="10"/>
  <c r="V42" i="10"/>
  <c r="V43" i="10"/>
  <c r="V44" i="10"/>
  <c r="V45" i="10"/>
  <c r="V46" i="10"/>
  <c r="V47" i="10"/>
  <c r="V48" i="10"/>
  <c r="V49" i="10"/>
  <c r="V50" i="10"/>
  <c r="V51" i="10"/>
  <c r="V52" i="10"/>
  <c r="V53" i="10"/>
  <c r="V54" i="10"/>
  <c r="V55" i="10"/>
  <c r="V56" i="10"/>
  <c r="V57" i="10"/>
  <c r="V58" i="10"/>
  <c r="V59" i="10"/>
  <c r="V60" i="10"/>
  <c r="V61" i="10"/>
  <c r="V62" i="10"/>
  <c r="V63" i="10"/>
  <c r="V64" i="10"/>
  <c r="V65" i="10"/>
  <c r="V66" i="10"/>
  <c r="V67" i="10"/>
  <c r="V68" i="10"/>
  <c r="V69" i="10"/>
  <c r="V70" i="10"/>
  <c r="V71" i="10"/>
  <c r="V72" i="10"/>
  <c r="V73" i="10"/>
  <c r="V74" i="10"/>
  <c r="V75" i="10"/>
  <c r="V76" i="10"/>
  <c r="V77" i="10"/>
  <c r="V78" i="10"/>
  <c r="V79" i="10"/>
  <c r="V80" i="10"/>
  <c r="V81" i="10"/>
  <c r="V82" i="10"/>
  <c r="V83" i="10"/>
  <c r="V84" i="10"/>
  <c r="V85" i="10"/>
  <c r="V86" i="10"/>
  <c r="V87" i="10"/>
  <c r="V88" i="10"/>
  <c r="V89" i="10"/>
  <c r="V90" i="10"/>
  <c r="V91" i="10"/>
  <c r="V92" i="10"/>
  <c r="V93" i="10"/>
  <c r="V94" i="10"/>
  <c r="V95" i="10"/>
  <c r="V96" i="10"/>
  <c r="V97" i="10"/>
  <c r="V98" i="10"/>
  <c r="V99" i="10"/>
  <c r="V100" i="10"/>
  <c r="V101" i="10"/>
  <c r="V102" i="10"/>
  <c r="V103" i="10"/>
  <c r="V104" i="10"/>
  <c r="V105" i="10"/>
  <c r="V106" i="10"/>
  <c r="V107" i="10"/>
  <c r="V108" i="10"/>
  <c r="V109" i="10"/>
  <c r="V110" i="10"/>
  <c r="V111" i="10"/>
  <c r="V112" i="10"/>
  <c r="V113" i="10"/>
  <c r="V114" i="10"/>
  <c r="V115" i="10"/>
  <c r="V116" i="10"/>
  <c r="V117" i="10"/>
  <c r="V118" i="10"/>
  <c r="V119" i="10"/>
  <c r="V120" i="10"/>
  <c r="V121" i="10"/>
  <c r="V122" i="10"/>
  <c r="V123" i="10"/>
  <c r="V124" i="10"/>
  <c r="V125" i="10"/>
  <c r="V126" i="10"/>
  <c r="V127" i="10"/>
  <c r="V128" i="10"/>
  <c r="V129" i="10"/>
  <c r="V130" i="10"/>
  <c r="V131" i="10"/>
  <c r="V132" i="10"/>
  <c r="V133" i="10"/>
  <c r="V134" i="10"/>
  <c r="V135" i="10"/>
  <c r="V136" i="10"/>
  <c r="V137" i="10"/>
  <c r="V138" i="10"/>
  <c r="V139" i="10"/>
  <c r="V140" i="10"/>
  <c r="V141" i="10"/>
  <c r="V142" i="10"/>
  <c r="V143" i="10"/>
  <c r="V144" i="10"/>
  <c r="V145" i="10"/>
  <c r="V146" i="10"/>
  <c r="V147" i="10"/>
  <c r="V148" i="10"/>
  <c r="V149" i="10"/>
  <c r="V150" i="10"/>
  <c r="V151" i="10"/>
  <c r="V152" i="10"/>
  <c r="V153" i="10"/>
  <c r="V154" i="10"/>
  <c r="V155" i="10"/>
  <c r="V156" i="10"/>
  <c r="V157" i="10"/>
  <c r="V158" i="10"/>
  <c r="V159" i="10"/>
  <c r="V160" i="10"/>
  <c r="V161" i="10"/>
  <c r="V162" i="10"/>
  <c r="V163" i="10"/>
  <c r="V164" i="10"/>
  <c r="V165" i="10"/>
  <c r="V166" i="10"/>
  <c r="V167" i="10"/>
  <c r="V168" i="10"/>
  <c r="V169" i="10"/>
  <c r="V170" i="10"/>
  <c r="V171" i="10"/>
  <c r="V172" i="10"/>
  <c r="V173" i="10"/>
  <c r="V174" i="10"/>
  <c r="V175" i="10"/>
  <c r="V176" i="10"/>
  <c r="V177" i="10"/>
  <c r="V178" i="10"/>
  <c r="V179" i="10"/>
  <c r="V180" i="10"/>
  <c r="V181" i="10"/>
  <c r="V182" i="10"/>
  <c r="V183" i="10"/>
  <c r="V184" i="10"/>
  <c r="V185" i="10"/>
  <c r="V186" i="10"/>
  <c r="V187" i="10"/>
  <c r="V188" i="10"/>
  <c r="V189" i="10"/>
  <c r="V190" i="10"/>
  <c r="V191" i="10"/>
  <c r="V192" i="10"/>
  <c r="V193" i="10"/>
  <c r="V194" i="10"/>
  <c r="V195" i="10"/>
  <c r="V196" i="10"/>
  <c r="V197" i="10"/>
  <c r="V198" i="10"/>
  <c r="V199" i="10"/>
  <c r="V200" i="10"/>
  <c r="V201" i="10"/>
  <c r="V202" i="10"/>
  <c r="V203" i="10"/>
  <c r="V204" i="10"/>
  <c r="V205" i="10"/>
  <c r="V206" i="10"/>
  <c r="V207" i="10"/>
  <c r="V208" i="10"/>
  <c r="V209" i="10"/>
  <c r="V210" i="10"/>
  <c r="V211" i="10"/>
  <c r="V212" i="10"/>
  <c r="V213" i="10"/>
  <c r="V214" i="10"/>
  <c r="V215" i="10"/>
  <c r="V216" i="10"/>
  <c r="V217" i="10"/>
  <c r="V218" i="10"/>
  <c r="V219" i="10"/>
  <c r="V220" i="10"/>
  <c r="V221" i="10"/>
  <c r="V222" i="10"/>
  <c r="V223" i="10"/>
  <c r="V224" i="10"/>
  <c r="V225" i="10"/>
  <c r="V226" i="10"/>
  <c r="V227" i="10"/>
  <c r="V228" i="10"/>
  <c r="V229" i="10"/>
  <c r="V230" i="10"/>
  <c r="V231" i="10"/>
  <c r="V232" i="10"/>
  <c r="V233" i="10"/>
  <c r="V234" i="10"/>
  <c r="V235" i="10"/>
  <c r="V236" i="10"/>
  <c r="V237" i="10"/>
  <c r="V238" i="10"/>
  <c r="V239" i="10"/>
  <c r="V240" i="10"/>
  <c r="V241" i="10"/>
  <c r="V242" i="10"/>
  <c r="V243" i="10"/>
  <c r="V244" i="10"/>
  <c r="V245" i="10"/>
  <c r="V246" i="10"/>
  <c r="V247" i="10"/>
  <c r="V248" i="10"/>
  <c r="V249" i="10"/>
  <c r="V250" i="10"/>
  <c r="V251" i="10"/>
  <c r="V252" i="10"/>
  <c r="V253" i="10"/>
  <c r="V254" i="10"/>
  <c r="V255" i="10"/>
  <c r="V256" i="10"/>
  <c r="V257" i="10"/>
  <c r="V258" i="10"/>
  <c r="V259" i="10"/>
  <c r="V260" i="10"/>
  <c r="V261" i="10"/>
  <c r="V262" i="10"/>
  <c r="V263" i="10"/>
  <c r="V264" i="10"/>
  <c r="V265" i="10"/>
  <c r="V266" i="10"/>
  <c r="V267" i="10"/>
  <c r="V268" i="10"/>
  <c r="V269" i="10"/>
  <c r="V270" i="10"/>
  <c r="V271" i="10"/>
  <c r="V272" i="10"/>
  <c r="V273" i="10"/>
  <c r="V274" i="10"/>
  <c r="V275" i="10"/>
  <c r="V276" i="10"/>
  <c r="V277" i="10"/>
  <c r="V278" i="10"/>
  <c r="V279" i="10"/>
  <c r="V280" i="10"/>
  <c r="V281" i="10"/>
  <c r="V282" i="10"/>
  <c r="V283" i="10"/>
  <c r="V4" i="10"/>
  <c r="T5" i="10"/>
  <c r="T6" i="10"/>
  <c r="T7" i="10"/>
  <c r="T8" i="10"/>
  <c r="T9" i="10"/>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39" i="10"/>
  <c r="T40" i="10"/>
  <c r="T41" i="10"/>
  <c r="T42" i="10"/>
  <c r="T43" i="10"/>
  <c r="T44" i="10"/>
  <c r="T45" i="10"/>
  <c r="T46" i="10"/>
  <c r="T47" i="10"/>
  <c r="T48" i="10"/>
  <c r="T49" i="10"/>
  <c r="T50" i="10"/>
  <c r="T51" i="10"/>
  <c r="T52" i="10"/>
  <c r="T53" i="10"/>
  <c r="T54" i="10"/>
  <c r="T55" i="10"/>
  <c r="T56" i="10"/>
  <c r="T57" i="10"/>
  <c r="T58" i="10"/>
  <c r="T59" i="10"/>
  <c r="T60" i="10"/>
  <c r="T61" i="10"/>
  <c r="T62" i="10"/>
  <c r="T63" i="10"/>
  <c r="T64"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T111" i="10"/>
  <c r="T112" i="10"/>
  <c r="T113" i="10"/>
  <c r="T114" i="10"/>
  <c r="T115" i="10"/>
  <c r="T116" i="10"/>
  <c r="T117" i="10"/>
  <c r="T118" i="10"/>
  <c r="T119" i="10"/>
  <c r="T120" i="10"/>
  <c r="T121" i="10"/>
  <c r="T122" i="10"/>
  <c r="T123" i="10"/>
  <c r="T124" i="10"/>
  <c r="T125" i="10"/>
  <c r="T126" i="10"/>
  <c r="T127" i="10"/>
  <c r="T128" i="10"/>
  <c r="T129" i="10"/>
  <c r="T130" i="10"/>
  <c r="T131" i="10"/>
  <c r="T132" i="10"/>
  <c r="T133" i="10"/>
  <c r="T134" i="10"/>
  <c r="T135" i="10"/>
  <c r="T136" i="10"/>
  <c r="T137" i="10"/>
  <c r="T138" i="10"/>
  <c r="T139" i="10"/>
  <c r="T140" i="10"/>
  <c r="T141" i="10"/>
  <c r="T142" i="10"/>
  <c r="T143" i="10"/>
  <c r="T144" i="10"/>
  <c r="T145" i="10"/>
  <c r="T146" i="10"/>
  <c r="T147" i="10"/>
  <c r="T148" i="10"/>
  <c r="T149" i="10"/>
  <c r="T150" i="10"/>
  <c r="T151" i="10"/>
  <c r="T152" i="10"/>
  <c r="T153" i="10"/>
  <c r="T154" i="10"/>
  <c r="T155" i="10"/>
  <c r="T156" i="10"/>
  <c r="T157" i="10"/>
  <c r="T158" i="10"/>
  <c r="T159" i="10"/>
  <c r="T160" i="10"/>
  <c r="T161" i="10"/>
  <c r="T162" i="10"/>
  <c r="T163" i="10"/>
  <c r="T164" i="10"/>
  <c r="T165" i="10"/>
  <c r="T166" i="10"/>
  <c r="T167" i="10"/>
  <c r="T168" i="10"/>
  <c r="T169" i="10"/>
  <c r="T170" i="10"/>
  <c r="T171" i="10"/>
  <c r="T172" i="10"/>
  <c r="T173" i="10"/>
  <c r="T174" i="10"/>
  <c r="T175" i="10"/>
  <c r="T176" i="10"/>
  <c r="T177" i="10"/>
  <c r="T178" i="10"/>
  <c r="T179" i="10"/>
  <c r="T180" i="10"/>
  <c r="T181" i="10"/>
  <c r="T182" i="10"/>
  <c r="T183" i="10"/>
  <c r="T184" i="10"/>
  <c r="T185" i="10"/>
  <c r="T186" i="10"/>
  <c r="T187" i="10"/>
  <c r="T188" i="10"/>
  <c r="T189" i="10"/>
  <c r="T190" i="10"/>
  <c r="T191" i="10"/>
  <c r="T192" i="10"/>
  <c r="T193" i="10"/>
  <c r="T194" i="10"/>
  <c r="T195" i="10"/>
  <c r="T196" i="10"/>
  <c r="T197" i="10"/>
  <c r="T198" i="10"/>
  <c r="T199" i="10"/>
  <c r="T200" i="10"/>
  <c r="T201" i="10"/>
  <c r="T202" i="10"/>
  <c r="T203" i="10"/>
  <c r="T204" i="10"/>
  <c r="T205" i="10"/>
  <c r="T206" i="10"/>
  <c r="T207" i="10"/>
  <c r="T208" i="10"/>
  <c r="T209" i="10"/>
  <c r="T210" i="10"/>
  <c r="T211" i="10"/>
  <c r="T212" i="10"/>
  <c r="T213" i="10"/>
  <c r="T214" i="10"/>
  <c r="T215" i="10"/>
  <c r="T216" i="10"/>
  <c r="T217" i="10"/>
  <c r="T218" i="10"/>
  <c r="T219" i="10"/>
  <c r="T220" i="10"/>
  <c r="T221" i="10"/>
  <c r="T222" i="10"/>
  <c r="T223" i="10"/>
  <c r="T224" i="10"/>
  <c r="T225" i="10"/>
  <c r="T226" i="10"/>
  <c r="T227" i="10"/>
  <c r="T228" i="10"/>
  <c r="T229" i="10"/>
  <c r="T230" i="10"/>
  <c r="T231" i="10"/>
  <c r="T232" i="10"/>
  <c r="T233" i="10"/>
  <c r="T234" i="10"/>
  <c r="T235" i="10"/>
  <c r="T236" i="10"/>
  <c r="T237" i="10"/>
  <c r="T238" i="10"/>
  <c r="T239" i="10"/>
  <c r="T240" i="10"/>
  <c r="T241" i="10"/>
  <c r="T242" i="10"/>
  <c r="T243" i="10"/>
  <c r="T244" i="10"/>
  <c r="T245" i="10"/>
  <c r="T246" i="10"/>
  <c r="T247" i="10"/>
  <c r="T248" i="10"/>
  <c r="T249" i="10"/>
  <c r="T250" i="10"/>
  <c r="T251" i="10"/>
  <c r="T252" i="10"/>
  <c r="T253" i="10"/>
  <c r="T254" i="10"/>
  <c r="T255" i="10"/>
  <c r="T256" i="10"/>
  <c r="T257" i="10"/>
  <c r="T258" i="10"/>
  <c r="T259" i="10"/>
  <c r="T260" i="10"/>
  <c r="T261" i="10"/>
  <c r="T262" i="10"/>
  <c r="T263" i="10"/>
  <c r="T264" i="10"/>
  <c r="T265" i="10"/>
  <c r="T266" i="10"/>
  <c r="T267" i="10"/>
  <c r="T268" i="10"/>
  <c r="T269" i="10"/>
  <c r="T270" i="10"/>
  <c r="T271" i="10"/>
  <c r="T272" i="10"/>
  <c r="T273" i="10"/>
  <c r="T274" i="10"/>
  <c r="T275" i="10"/>
  <c r="T276" i="10"/>
  <c r="T277" i="10"/>
  <c r="T278" i="10"/>
  <c r="T279" i="10"/>
  <c r="T280" i="10"/>
  <c r="T281" i="10"/>
  <c r="T282" i="10"/>
  <c r="T283" i="10"/>
  <c r="T4" i="10"/>
  <c r="Q283" i="10"/>
  <c r="L5" i="10"/>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71" i="10"/>
  <c r="L72"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L229" i="10"/>
  <c r="L230" i="10"/>
  <c r="L231" i="10"/>
  <c r="L232" i="10"/>
  <c r="L233" i="10"/>
  <c r="L234" i="10"/>
  <c r="L235" i="10"/>
  <c r="L236" i="10"/>
  <c r="L237" i="10"/>
  <c r="L238" i="10"/>
  <c r="L239" i="10"/>
  <c r="L240" i="10"/>
  <c r="L241" i="10"/>
  <c r="L242" i="10"/>
  <c r="L243" i="10"/>
  <c r="L244" i="10"/>
  <c r="L245" i="10"/>
  <c r="L246" i="10"/>
  <c r="L247" i="10"/>
  <c r="L248" i="10"/>
  <c r="L249" i="10"/>
  <c r="L250" i="10"/>
  <c r="L251" i="10"/>
  <c r="L252" i="10"/>
  <c r="L253" i="10"/>
  <c r="L254" i="10"/>
  <c r="L255" i="10"/>
  <c r="L256" i="10"/>
  <c r="L257" i="10"/>
  <c r="L258" i="10"/>
  <c r="L259" i="10"/>
  <c r="L260" i="10"/>
  <c r="L261" i="10"/>
  <c r="L262" i="10"/>
  <c r="L263" i="10"/>
  <c r="L264" i="10"/>
  <c r="L265" i="10"/>
  <c r="L266" i="10"/>
  <c r="L267" i="10"/>
  <c r="L268" i="10"/>
  <c r="L269" i="10"/>
  <c r="L270" i="10"/>
  <c r="L271" i="10"/>
  <c r="L272" i="10"/>
  <c r="L273" i="10"/>
  <c r="L274" i="10"/>
  <c r="L275" i="10"/>
  <c r="L276" i="10"/>
  <c r="L277" i="10"/>
  <c r="L278" i="10"/>
  <c r="L279" i="10"/>
  <c r="L280" i="10"/>
  <c r="L281" i="10"/>
  <c r="L282" i="10"/>
  <c r="L283" i="10"/>
  <c r="L4" i="10"/>
  <c r="K5" i="10"/>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130" i="10"/>
  <c r="K131" i="10"/>
  <c r="K132" i="10"/>
  <c r="K133" i="10"/>
  <c r="K134" i="10"/>
  <c r="K135" i="10"/>
  <c r="K136" i="10"/>
  <c r="K137" i="10"/>
  <c r="K138" i="10"/>
  <c r="K139" i="10"/>
  <c r="K140" i="10"/>
  <c r="K141" i="10"/>
  <c r="K142" i="10"/>
  <c r="K143" i="10"/>
  <c r="K144" i="10"/>
  <c r="K145" i="10"/>
  <c r="K146" i="10"/>
  <c r="K147" i="10"/>
  <c r="K148" i="10"/>
  <c r="K149" i="10"/>
  <c r="K150" i="10"/>
  <c r="K151" i="10"/>
  <c r="K152" i="10"/>
  <c r="K153" i="10"/>
  <c r="K154" i="10"/>
  <c r="K155" i="10"/>
  <c r="K156" i="10"/>
  <c r="K157" i="10"/>
  <c r="K158" i="10"/>
  <c r="K159" i="10"/>
  <c r="K160" i="10"/>
  <c r="K161" i="10"/>
  <c r="K162" i="10"/>
  <c r="K163" i="10"/>
  <c r="K164" i="10"/>
  <c r="K165" i="10"/>
  <c r="K166" i="10"/>
  <c r="K167" i="10"/>
  <c r="K168" i="10"/>
  <c r="K169" i="10"/>
  <c r="K170" i="10"/>
  <c r="K171" i="10"/>
  <c r="K172" i="10"/>
  <c r="K173" i="10"/>
  <c r="K174" i="10"/>
  <c r="K175" i="10"/>
  <c r="K176" i="10"/>
  <c r="K177" i="10"/>
  <c r="K178" i="10"/>
  <c r="K179" i="10"/>
  <c r="K180" i="10"/>
  <c r="K181" i="10"/>
  <c r="K182" i="10"/>
  <c r="K183" i="10"/>
  <c r="K184" i="10"/>
  <c r="K185" i="10"/>
  <c r="K186" i="10"/>
  <c r="K187" i="10"/>
  <c r="K188" i="10"/>
  <c r="K189" i="10"/>
  <c r="K190" i="10"/>
  <c r="K191" i="10"/>
  <c r="K192" i="10"/>
  <c r="K193" i="10"/>
  <c r="K194" i="10"/>
  <c r="K195" i="10"/>
  <c r="K196" i="10"/>
  <c r="K197" i="10"/>
  <c r="K198" i="10"/>
  <c r="K199" i="10"/>
  <c r="K200" i="10"/>
  <c r="K201" i="10"/>
  <c r="K202" i="10"/>
  <c r="K203" i="10"/>
  <c r="K204" i="10"/>
  <c r="K205" i="10"/>
  <c r="K206" i="10"/>
  <c r="K207" i="10"/>
  <c r="K208" i="10"/>
  <c r="K209" i="10"/>
  <c r="K210" i="10"/>
  <c r="K211" i="10"/>
  <c r="K212" i="10"/>
  <c r="K213" i="10"/>
  <c r="K214" i="10"/>
  <c r="K215" i="10"/>
  <c r="K216" i="10"/>
  <c r="K217" i="10"/>
  <c r="K218" i="10"/>
  <c r="K219" i="10"/>
  <c r="K220" i="10"/>
  <c r="K221" i="10"/>
  <c r="K222" i="10"/>
  <c r="K223" i="10"/>
  <c r="K224" i="10"/>
  <c r="K225" i="10"/>
  <c r="K226" i="10"/>
  <c r="K227" i="10"/>
  <c r="K228" i="10"/>
  <c r="K229" i="10"/>
  <c r="K230" i="10"/>
  <c r="K231" i="10"/>
  <c r="K232" i="10"/>
  <c r="K233" i="10"/>
  <c r="K234" i="10"/>
  <c r="K235" i="10"/>
  <c r="K236" i="10"/>
  <c r="K237" i="10"/>
  <c r="K238" i="10"/>
  <c r="K239" i="10"/>
  <c r="K240" i="10"/>
  <c r="K241" i="10"/>
  <c r="K242" i="10"/>
  <c r="K243" i="10"/>
  <c r="K244" i="10"/>
  <c r="K245" i="10"/>
  <c r="K246" i="10"/>
  <c r="K247" i="10"/>
  <c r="K248" i="10"/>
  <c r="K249" i="10"/>
  <c r="K250" i="10"/>
  <c r="K251" i="10"/>
  <c r="K252" i="10"/>
  <c r="K253" i="10"/>
  <c r="K254" i="10"/>
  <c r="K255" i="10"/>
  <c r="K256" i="10"/>
  <c r="K257" i="10"/>
  <c r="K258" i="10"/>
  <c r="K259" i="10"/>
  <c r="K260" i="10"/>
  <c r="K261" i="10"/>
  <c r="K262" i="10"/>
  <c r="K263" i="10"/>
  <c r="K264" i="10"/>
  <c r="K265" i="10"/>
  <c r="K266" i="10"/>
  <c r="K267" i="10"/>
  <c r="K268" i="10"/>
  <c r="K269" i="10"/>
  <c r="K270" i="10"/>
  <c r="K271" i="10"/>
  <c r="K272" i="10"/>
  <c r="K273" i="10"/>
  <c r="K274" i="10"/>
  <c r="K275" i="10"/>
  <c r="K276" i="10"/>
  <c r="K277" i="10"/>
  <c r="K278" i="10"/>
  <c r="K279" i="10"/>
  <c r="K280" i="10"/>
  <c r="K281" i="10"/>
  <c r="K282" i="10"/>
  <c r="K283" i="10"/>
  <c r="K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G173" i="10"/>
  <c r="G174" i="10"/>
  <c r="G175" i="10"/>
  <c r="G176" i="10"/>
  <c r="G177" i="10"/>
  <c r="G178" i="10"/>
  <c r="G179" i="10"/>
  <c r="G180" i="10"/>
  <c r="G181" i="10"/>
  <c r="G182" i="10"/>
  <c r="G183" i="10"/>
  <c r="G184" i="10"/>
  <c r="G185" i="10"/>
  <c r="G186" i="10"/>
  <c r="G187" i="10"/>
  <c r="G188" i="10"/>
  <c r="G189" i="10"/>
  <c r="G190" i="10"/>
  <c r="G191" i="10"/>
  <c r="G192" i="10"/>
  <c r="G193" i="10"/>
  <c r="G194" i="10"/>
  <c r="G195" i="10"/>
  <c r="G196" i="10"/>
  <c r="G197" i="10"/>
  <c r="G198" i="10"/>
  <c r="G199" i="10"/>
  <c r="G200" i="10"/>
  <c r="G201" i="10"/>
  <c r="G202" i="10"/>
  <c r="G203" i="10"/>
  <c r="G204" i="10"/>
  <c r="G205" i="10"/>
  <c r="G206" i="10"/>
  <c r="G207" i="10"/>
  <c r="G208" i="10"/>
  <c r="G209" i="10"/>
  <c r="G210" i="10"/>
  <c r="G211" i="10"/>
  <c r="G212" i="10"/>
  <c r="G213" i="10"/>
  <c r="G214" i="10"/>
  <c r="G215" i="10"/>
  <c r="G216" i="10"/>
  <c r="G217" i="10"/>
  <c r="G218" i="10"/>
  <c r="G219" i="10"/>
  <c r="G220" i="10"/>
  <c r="G221" i="10"/>
  <c r="G222" i="10"/>
  <c r="G223" i="10"/>
  <c r="G224" i="10"/>
  <c r="G225" i="10"/>
  <c r="G226" i="10"/>
  <c r="G227" i="10"/>
  <c r="G228" i="10"/>
  <c r="G229" i="10"/>
  <c r="G230" i="10"/>
  <c r="G231" i="10"/>
  <c r="G232" i="10"/>
  <c r="G233" i="10"/>
  <c r="G234" i="10"/>
  <c r="G235" i="10"/>
  <c r="G236" i="10"/>
  <c r="G237" i="10"/>
  <c r="G238" i="10"/>
  <c r="G239" i="10"/>
  <c r="G240" i="10"/>
  <c r="G241" i="10"/>
  <c r="G242" i="10"/>
  <c r="G243" i="10"/>
  <c r="G244" i="10"/>
  <c r="G245" i="10"/>
  <c r="G246" i="10"/>
  <c r="G247" i="10"/>
  <c r="G248" i="10"/>
  <c r="G249" i="10"/>
  <c r="G250" i="10"/>
  <c r="G251" i="10"/>
  <c r="G252" i="10"/>
  <c r="G253" i="10"/>
  <c r="G254" i="10"/>
  <c r="G255" i="10"/>
  <c r="G256" i="10"/>
  <c r="G257" i="10"/>
  <c r="G258" i="10"/>
  <c r="G259" i="10"/>
  <c r="G260" i="10"/>
  <c r="G261" i="10"/>
  <c r="G262" i="10"/>
  <c r="G263" i="10"/>
  <c r="G264" i="10"/>
  <c r="G265" i="10"/>
  <c r="G266" i="10"/>
  <c r="G267" i="10"/>
  <c r="G268" i="10"/>
  <c r="G269" i="10"/>
  <c r="G270" i="10"/>
  <c r="G271" i="10"/>
  <c r="G272" i="10"/>
  <c r="G273" i="10"/>
  <c r="G274" i="10"/>
  <c r="G275" i="10"/>
  <c r="G276" i="10"/>
  <c r="G277" i="10"/>
  <c r="G278" i="10"/>
  <c r="G279" i="10"/>
  <c r="G280" i="10"/>
  <c r="G281" i="10"/>
  <c r="G282" i="10"/>
  <c r="G283" i="10"/>
  <c r="G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4" i="10"/>
  <c r="C20" i="24" l="1"/>
  <c r="D20" i="24"/>
  <c r="E20" i="24"/>
  <c r="F20" i="24"/>
  <c r="G20" i="24"/>
  <c r="H20" i="24"/>
  <c r="I20" i="24"/>
  <c r="J20" i="24"/>
  <c r="K20" i="24"/>
  <c r="L20" i="24"/>
  <c r="M20" i="24"/>
  <c r="N20" i="24"/>
  <c r="O20" i="24"/>
  <c r="P20" i="24"/>
  <c r="Q20" i="24"/>
  <c r="R20" i="24"/>
  <c r="S20" i="24"/>
  <c r="T20" i="24"/>
  <c r="U20" i="24"/>
  <c r="B20" i="24"/>
  <c r="C32" i="24"/>
  <c r="D32" i="24"/>
  <c r="E32" i="24"/>
  <c r="F32" i="24"/>
  <c r="G32" i="24"/>
  <c r="H32" i="24"/>
  <c r="I32" i="24"/>
  <c r="J32" i="24"/>
  <c r="K32" i="24"/>
  <c r="L32" i="24"/>
  <c r="M32" i="24"/>
  <c r="N32" i="24"/>
  <c r="O32" i="24"/>
  <c r="P32" i="24"/>
  <c r="Q32" i="24"/>
  <c r="R32" i="24"/>
  <c r="S32" i="24"/>
  <c r="T32" i="24"/>
  <c r="U32" i="24"/>
  <c r="B32" i="24"/>
  <c r="C27" i="24"/>
  <c r="D27" i="24"/>
  <c r="E27" i="24"/>
  <c r="F27" i="24"/>
  <c r="G27" i="24"/>
  <c r="H27" i="24"/>
  <c r="I27" i="24"/>
  <c r="J27" i="24"/>
  <c r="K27" i="24"/>
  <c r="L27" i="24"/>
  <c r="M27" i="24"/>
  <c r="N27" i="24"/>
  <c r="O27" i="24"/>
  <c r="P27" i="24"/>
  <c r="Q27" i="24"/>
  <c r="R27" i="24"/>
  <c r="S27" i="24"/>
  <c r="T27" i="24"/>
  <c r="U27" i="24"/>
  <c r="B27" i="24"/>
  <c r="C25" i="24"/>
  <c r="D25" i="24"/>
  <c r="E25" i="24"/>
  <c r="F25" i="24"/>
  <c r="G25" i="24"/>
  <c r="H25" i="24"/>
  <c r="I25" i="24"/>
  <c r="J25" i="24"/>
  <c r="K25" i="24"/>
  <c r="L25" i="24"/>
  <c r="M25" i="24"/>
  <c r="N25" i="24"/>
  <c r="O25" i="24"/>
  <c r="P25" i="24"/>
  <c r="Q25" i="24"/>
  <c r="R25" i="24"/>
  <c r="S25" i="24"/>
  <c r="T25" i="24"/>
  <c r="U25" i="24"/>
  <c r="B25" i="24"/>
  <c r="C24" i="24"/>
  <c r="D24" i="24"/>
  <c r="E24" i="24"/>
  <c r="F24" i="24"/>
  <c r="G24" i="24"/>
  <c r="H24" i="24"/>
  <c r="I24" i="24"/>
  <c r="J24" i="24"/>
  <c r="K24" i="24"/>
  <c r="L24" i="24"/>
  <c r="M24" i="24"/>
  <c r="N24" i="24"/>
  <c r="O24" i="24"/>
  <c r="P24" i="24"/>
  <c r="Q24" i="24"/>
  <c r="R24" i="24"/>
  <c r="S24" i="24"/>
  <c r="T24" i="24"/>
  <c r="U24" i="24"/>
  <c r="B24" i="24"/>
  <c r="C22" i="24"/>
  <c r="D22" i="24"/>
  <c r="E22" i="24"/>
  <c r="F22" i="24"/>
  <c r="G22" i="24"/>
  <c r="H22" i="24"/>
  <c r="I22" i="24"/>
  <c r="J22" i="24"/>
  <c r="K22" i="24"/>
  <c r="L22" i="24"/>
  <c r="M22" i="24"/>
  <c r="N22" i="24"/>
  <c r="O22" i="24"/>
  <c r="P22" i="24"/>
  <c r="Q22" i="24"/>
  <c r="R22" i="24"/>
  <c r="S22" i="24"/>
  <c r="T22" i="24"/>
  <c r="U22" i="24"/>
  <c r="C19" i="24"/>
  <c r="D19" i="24"/>
  <c r="E19" i="24"/>
  <c r="F19" i="24"/>
  <c r="G19" i="24"/>
  <c r="H19" i="24"/>
  <c r="I19" i="24"/>
  <c r="J19" i="24"/>
  <c r="K19" i="24"/>
  <c r="L19" i="24"/>
  <c r="M19" i="24"/>
  <c r="N19" i="24"/>
  <c r="O19" i="24"/>
  <c r="P19" i="24"/>
  <c r="Q19" i="24"/>
  <c r="R19" i="24"/>
  <c r="S19" i="24"/>
  <c r="T19" i="24"/>
  <c r="U19" i="24"/>
  <c r="B19" i="24"/>
  <c r="F17" i="24"/>
  <c r="G17" i="24"/>
  <c r="H17" i="24"/>
  <c r="I17" i="24"/>
  <c r="J17" i="24"/>
  <c r="K17" i="24"/>
  <c r="L17" i="24"/>
  <c r="M17" i="24"/>
  <c r="N17" i="24"/>
  <c r="O17" i="24"/>
  <c r="P17" i="24"/>
  <c r="Q17" i="24"/>
  <c r="R17" i="24"/>
  <c r="S17" i="24"/>
  <c r="T17" i="24"/>
  <c r="U17" i="24"/>
  <c r="F16" i="24"/>
  <c r="G16" i="24"/>
  <c r="H16" i="24"/>
  <c r="I16" i="24"/>
  <c r="J16" i="24"/>
  <c r="K16" i="24"/>
  <c r="L16" i="24"/>
  <c r="M16" i="24"/>
  <c r="N16" i="24"/>
  <c r="O16" i="24"/>
  <c r="P16" i="24"/>
  <c r="Q16" i="24"/>
  <c r="R16" i="24"/>
  <c r="S16" i="24"/>
  <c r="T16" i="24"/>
  <c r="U16" i="24"/>
  <c r="C15" i="24"/>
  <c r="D15" i="24"/>
  <c r="E15" i="24"/>
  <c r="F15" i="24"/>
  <c r="G15" i="24"/>
  <c r="H15" i="24"/>
  <c r="I15" i="24"/>
  <c r="J15" i="24"/>
  <c r="K15" i="24"/>
  <c r="L15" i="24"/>
  <c r="M15" i="24"/>
  <c r="N15" i="24"/>
  <c r="O15" i="24"/>
  <c r="P15" i="24"/>
  <c r="Q15" i="24"/>
  <c r="R15" i="24"/>
  <c r="S15" i="24"/>
  <c r="T15" i="24"/>
  <c r="U15" i="24"/>
  <c r="C14" i="24"/>
  <c r="D14" i="24"/>
  <c r="E14" i="24"/>
  <c r="F14" i="24"/>
  <c r="G14" i="24"/>
  <c r="H14" i="24"/>
  <c r="I14" i="24"/>
  <c r="J14" i="24"/>
  <c r="K14" i="24"/>
  <c r="L14" i="24"/>
  <c r="M14" i="24"/>
  <c r="N14" i="24"/>
  <c r="O14" i="24"/>
  <c r="P14" i="24"/>
  <c r="Q14" i="24"/>
  <c r="R14" i="24"/>
  <c r="S14" i="24"/>
  <c r="T14" i="24"/>
  <c r="U14" i="24"/>
  <c r="E11" i="55"/>
  <c r="F11" i="55"/>
  <c r="D10" i="55"/>
  <c r="E10" i="55"/>
  <c r="F10" i="55"/>
  <c r="G10" i="55"/>
  <c r="C13" i="24"/>
  <c r="D13" i="24"/>
  <c r="E13" i="24"/>
  <c r="F13" i="24"/>
  <c r="G13" i="24"/>
  <c r="H13" i="24"/>
  <c r="I13" i="24"/>
  <c r="J13" i="24"/>
  <c r="K13" i="24"/>
  <c r="L13" i="24"/>
  <c r="M13" i="24"/>
  <c r="N13" i="24"/>
  <c r="O13" i="24"/>
  <c r="P13" i="24"/>
  <c r="Q13" i="24"/>
  <c r="R13" i="24"/>
  <c r="S13" i="24"/>
  <c r="T13" i="24"/>
  <c r="U13" i="24"/>
  <c r="C11" i="24"/>
  <c r="D11" i="24"/>
  <c r="E11" i="24"/>
  <c r="F11" i="24"/>
  <c r="G11" i="24"/>
  <c r="H11" i="24"/>
  <c r="I11" i="24"/>
  <c r="J11" i="24"/>
  <c r="K11" i="24"/>
  <c r="L11" i="24"/>
  <c r="M11" i="24"/>
  <c r="N11" i="24"/>
  <c r="O11" i="24"/>
  <c r="P11" i="24"/>
  <c r="Q11" i="24"/>
  <c r="R11" i="24"/>
  <c r="S11" i="24"/>
  <c r="T11" i="24"/>
  <c r="U11" i="24"/>
  <c r="C10" i="24"/>
  <c r="D10" i="24"/>
  <c r="E10" i="24"/>
  <c r="F10" i="24"/>
  <c r="G10" i="24"/>
  <c r="H10" i="24"/>
  <c r="I10" i="24"/>
  <c r="J10" i="24"/>
  <c r="K10" i="24"/>
  <c r="L10" i="24"/>
  <c r="M10" i="24"/>
  <c r="N10" i="24"/>
  <c r="O10" i="24"/>
  <c r="P10" i="24"/>
  <c r="Q10" i="24"/>
  <c r="R10" i="24"/>
  <c r="S10" i="24"/>
  <c r="T10" i="24"/>
  <c r="U10" i="24"/>
  <c r="C9" i="24"/>
  <c r="D9" i="24"/>
  <c r="E9" i="24"/>
  <c r="F9" i="24"/>
  <c r="G9" i="24"/>
  <c r="H9" i="24"/>
  <c r="I9" i="24"/>
  <c r="J9" i="24"/>
  <c r="K9" i="24"/>
  <c r="L9" i="24"/>
  <c r="M9" i="24"/>
  <c r="N9" i="24"/>
  <c r="O9" i="24"/>
  <c r="P9" i="24"/>
  <c r="Q9" i="24"/>
  <c r="R9" i="24"/>
  <c r="S9" i="24"/>
  <c r="T9" i="24"/>
  <c r="U9" i="24"/>
  <c r="C8" i="24"/>
  <c r="D8" i="24"/>
  <c r="E8" i="24"/>
  <c r="F8" i="24"/>
  <c r="G8" i="24"/>
  <c r="H8" i="24"/>
  <c r="I8" i="24"/>
  <c r="J8" i="24"/>
  <c r="K8" i="24"/>
  <c r="L8" i="24"/>
  <c r="M8" i="24"/>
  <c r="N8" i="24"/>
  <c r="O8" i="24"/>
  <c r="P8" i="24"/>
  <c r="Q8" i="24"/>
  <c r="R8" i="24"/>
  <c r="S8" i="24"/>
  <c r="T8" i="24"/>
  <c r="U8" i="24"/>
  <c r="C7" i="24"/>
  <c r="D7" i="24"/>
  <c r="E7" i="24"/>
  <c r="F7" i="24"/>
  <c r="G7" i="24"/>
  <c r="H7" i="24"/>
  <c r="I7" i="24"/>
  <c r="J7" i="24"/>
  <c r="K7" i="24"/>
  <c r="L7" i="24"/>
  <c r="M7" i="24"/>
  <c r="N7" i="24"/>
  <c r="O7" i="24"/>
  <c r="P7" i="24"/>
  <c r="Q7" i="24"/>
  <c r="R7" i="24"/>
  <c r="S7" i="24"/>
  <c r="T7" i="24"/>
  <c r="U7" i="24"/>
  <c r="C6" i="24"/>
  <c r="D6" i="24"/>
  <c r="E6" i="24"/>
  <c r="F6" i="24"/>
  <c r="G6" i="24"/>
  <c r="H6" i="24"/>
  <c r="I6" i="24"/>
  <c r="J6" i="24"/>
  <c r="K6" i="24"/>
  <c r="L6" i="24"/>
  <c r="M6" i="24"/>
  <c r="N6" i="24"/>
  <c r="O6" i="24"/>
  <c r="P6" i="24"/>
  <c r="Q6" i="24"/>
  <c r="R6" i="24"/>
  <c r="S6" i="24"/>
  <c r="T6" i="24"/>
  <c r="U6" i="24"/>
  <c r="B22" i="24"/>
  <c r="S11" i="47"/>
  <c r="S10" i="47"/>
  <c r="S9" i="47"/>
  <c r="S7" i="47"/>
  <c r="S5" i="47"/>
  <c r="C11" i="48"/>
  <c r="M16" i="51"/>
  <c r="M15" i="51"/>
  <c r="M14" i="51"/>
  <c r="M12" i="51"/>
  <c r="M10" i="51"/>
  <c r="M9" i="51"/>
  <c r="M8" i="51"/>
  <c r="M6" i="51"/>
  <c r="M5" i="51"/>
  <c r="M4" i="51"/>
  <c r="F6" i="55"/>
  <c r="E6" i="55"/>
  <c r="E11" i="66"/>
  <c r="F11" i="66"/>
  <c r="G11" i="66"/>
  <c r="H11" i="66"/>
  <c r="I11" i="66"/>
  <c r="J11" i="66"/>
  <c r="K11" i="66"/>
  <c r="D11" i="66"/>
  <c r="L5" i="66"/>
  <c r="C11" i="68" l="1"/>
  <c r="C11" i="67"/>
  <c r="H11" i="55"/>
  <c r="D11" i="55"/>
  <c r="C11" i="65"/>
  <c r="C11" i="64"/>
  <c r="E9" i="51"/>
  <c r="F9" i="51"/>
  <c r="G9" i="51"/>
  <c r="H9" i="51"/>
  <c r="I9" i="51"/>
  <c r="J9" i="51"/>
  <c r="K9" i="51"/>
  <c r="L9" i="51"/>
  <c r="D9" i="51"/>
  <c r="F5" i="74" l="1"/>
  <c r="F6" i="74"/>
  <c r="F7" i="74"/>
  <c r="F8" i="74"/>
  <c r="F9" i="74"/>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F82" i="74"/>
  <c r="F83" i="74"/>
  <c r="F84" i="74"/>
  <c r="F85" i="74"/>
  <c r="F86" i="74"/>
  <c r="F87" i="74"/>
  <c r="F88" i="74"/>
  <c r="F89" i="74"/>
  <c r="F90" i="74"/>
  <c r="F91" i="74"/>
  <c r="F92" i="74"/>
  <c r="F93" i="74"/>
  <c r="F94" i="74"/>
  <c r="F95" i="74"/>
  <c r="F96" i="74"/>
  <c r="F97" i="74"/>
  <c r="F98" i="74"/>
  <c r="F99" i="74"/>
  <c r="F100" i="74"/>
  <c r="F101" i="74"/>
  <c r="F102" i="74"/>
  <c r="F103" i="74"/>
  <c r="F104" i="74"/>
  <c r="F105" i="74"/>
  <c r="F106" i="74"/>
  <c r="F107" i="74"/>
  <c r="F108" i="74"/>
  <c r="F109" i="74"/>
  <c r="F110" i="74"/>
  <c r="F111" i="74"/>
  <c r="F112" i="74"/>
  <c r="F113" i="74"/>
  <c r="F114" i="74"/>
  <c r="F115" i="74"/>
  <c r="F116" i="74"/>
  <c r="F117" i="74"/>
  <c r="F118" i="74"/>
  <c r="F119" i="74"/>
  <c r="F120" i="74"/>
  <c r="F121" i="74"/>
  <c r="F122" i="74"/>
  <c r="F123" i="74"/>
  <c r="F124" i="74"/>
  <c r="F125" i="74"/>
  <c r="F126" i="74"/>
  <c r="F127" i="74"/>
  <c r="F128" i="74"/>
  <c r="F129" i="74"/>
  <c r="F130" i="74"/>
  <c r="F131" i="74"/>
  <c r="F132" i="74"/>
  <c r="F133" i="74"/>
  <c r="F134" i="74"/>
  <c r="F135" i="74"/>
  <c r="F136" i="74"/>
  <c r="F137" i="74"/>
  <c r="F138" i="74"/>
  <c r="F139" i="74"/>
  <c r="F140" i="74"/>
  <c r="F141" i="74"/>
  <c r="F142" i="74"/>
  <c r="F143" i="74"/>
  <c r="F144" i="74"/>
  <c r="F145" i="74"/>
  <c r="F146" i="74"/>
  <c r="F147" i="74"/>
  <c r="F148" i="74"/>
  <c r="F149" i="74"/>
  <c r="F150" i="74"/>
  <c r="F151" i="74"/>
  <c r="F152" i="74"/>
  <c r="F153" i="74"/>
  <c r="F154" i="74"/>
  <c r="F155" i="74"/>
  <c r="F156" i="74"/>
  <c r="F157" i="74"/>
  <c r="F158" i="74"/>
  <c r="F159" i="74"/>
  <c r="F160" i="74"/>
  <c r="F161" i="74"/>
  <c r="F162" i="74"/>
  <c r="F163" i="74"/>
  <c r="F164" i="74"/>
  <c r="F165" i="74"/>
  <c r="F166" i="74"/>
  <c r="F167" i="74"/>
  <c r="F168" i="74"/>
  <c r="F169" i="74"/>
  <c r="F170" i="74"/>
  <c r="F171" i="74"/>
  <c r="F172" i="74"/>
  <c r="F173" i="74"/>
  <c r="F174" i="74"/>
  <c r="F175" i="74"/>
  <c r="F176" i="74"/>
  <c r="F177" i="74"/>
  <c r="F178" i="74"/>
  <c r="F179" i="74"/>
  <c r="F180" i="74"/>
  <c r="F181" i="74"/>
  <c r="F182" i="74"/>
  <c r="F183" i="74"/>
  <c r="F184" i="74"/>
  <c r="F185" i="74"/>
  <c r="F186" i="74"/>
  <c r="F187" i="74"/>
  <c r="F188" i="74"/>
  <c r="F189" i="74"/>
  <c r="F190" i="74"/>
  <c r="F191" i="74"/>
  <c r="F192" i="74"/>
  <c r="F193" i="74"/>
  <c r="F194" i="74"/>
  <c r="F195" i="74"/>
  <c r="F196" i="74"/>
  <c r="F197" i="74"/>
  <c r="F198" i="74"/>
  <c r="F199" i="74"/>
  <c r="F200" i="74"/>
  <c r="F201" i="74"/>
  <c r="F202" i="74"/>
  <c r="F203" i="74"/>
  <c r="F204" i="74"/>
  <c r="F205" i="74"/>
  <c r="F206" i="74"/>
  <c r="F207" i="74"/>
  <c r="F208" i="74"/>
  <c r="F209" i="74"/>
  <c r="F210" i="74"/>
  <c r="F211" i="74"/>
  <c r="F212" i="74"/>
  <c r="F213" i="74"/>
  <c r="F214" i="74"/>
  <c r="F215" i="74"/>
  <c r="F216" i="74"/>
  <c r="F217" i="74"/>
  <c r="F218" i="74"/>
  <c r="F219" i="74"/>
  <c r="F220" i="74"/>
  <c r="F221" i="74"/>
  <c r="F222" i="74"/>
  <c r="F223" i="74"/>
  <c r="F224" i="74"/>
  <c r="F225" i="74"/>
  <c r="F226" i="74"/>
  <c r="F227" i="74"/>
  <c r="F228" i="74"/>
  <c r="F229" i="74"/>
  <c r="F230" i="74"/>
  <c r="F231" i="74"/>
  <c r="F232" i="74"/>
  <c r="F233" i="74"/>
  <c r="F234" i="74"/>
  <c r="F235" i="74"/>
  <c r="F236" i="74"/>
  <c r="F237" i="74"/>
  <c r="F238" i="74"/>
  <c r="F239" i="74"/>
  <c r="F240" i="74"/>
  <c r="F241" i="74"/>
  <c r="F242" i="74"/>
  <c r="F243" i="74"/>
  <c r="F244" i="74"/>
  <c r="F245" i="74"/>
  <c r="F246" i="74"/>
  <c r="F247" i="74"/>
  <c r="F248" i="74"/>
  <c r="F249" i="74"/>
  <c r="F250" i="74"/>
  <c r="F251" i="74"/>
  <c r="F252" i="74"/>
  <c r="F253" i="74"/>
  <c r="F254" i="74"/>
  <c r="F255" i="74"/>
  <c r="F256" i="74"/>
  <c r="F257" i="74"/>
  <c r="F258" i="74"/>
  <c r="F259" i="74"/>
  <c r="F260" i="74"/>
  <c r="F261" i="74"/>
  <c r="F262" i="74"/>
  <c r="F263" i="74"/>
  <c r="F264" i="74"/>
  <c r="F265" i="74"/>
  <c r="F266" i="74"/>
  <c r="F267" i="74"/>
  <c r="F268" i="74"/>
  <c r="F269" i="74"/>
  <c r="F270" i="74"/>
  <c r="F271" i="74"/>
  <c r="F272" i="74"/>
  <c r="F273" i="74"/>
  <c r="F274" i="74"/>
  <c r="F275" i="74"/>
  <c r="F276" i="74"/>
  <c r="F277" i="74"/>
  <c r="F278" i="74"/>
  <c r="F279" i="74"/>
  <c r="F280" i="74"/>
  <c r="F281" i="74"/>
  <c r="F282" i="74"/>
  <c r="F4" i="74"/>
  <c r="E270" i="74"/>
  <c r="E269" i="74"/>
  <c r="E248" i="74"/>
  <c r="E239" i="74"/>
  <c r="E233" i="74"/>
  <c r="E221" i="74"/>
  <c r="E193" i="74"/>
  <c r="E183" i="74"/>
  <c r="E182" i="74"/>
  <c r="E174" i="74"/>
  <c r="E169" i="74"/>
  <c r="E165" i="74"/>
  <c r="E159" i="74"/>
  <c r="E150" i="74"/>
  <c r="E140" i="74"/>
  <c r="E134" i="74"/>
  <c r="E127" i="74"/>
  <c r="E118" i="74"/>
  <c r="E100" i="74"/>
  <c r="E87" i="74"/>
  <c r="E63" i="74"/>
  <c r="E52" i="74"/>
  <c r="E25" i="74"/>
  <c r="E12" i="74"/>
  <c r="E9" i="74"/>
  <c r="E282" i="74"/>
  <c r="E281" i="74"/>
  <c r="E280" i="74"/>
  <c r="E278" i="74"/>
  <c r="E277" i="74"/>
  <c r="E276" i="74"/>
  <c r="E275" i="74"/>
  <c r="E274" i="74"/>
  <c r="E273" i="74"/>
  <c r="E272" i="74"/>
  <c r="E271" i="74"/>
  <c r="E267" i="74"/>
  <c r="E266" i="74"/>
  <c r="E265" i="74"/>
  <c r="E262" i="74"/>
  <c r="E261" i="74"/>
  <c r="E259" i="74"/>
  <c r="E258" i="74"/>
  <c r="E257" i="74"/>
  <c r="E256" i="74"/>
  <c r="E255" i="74"/>
  <c r="E254" i="74"/>
  <c r="E253" i="74"/>
  <c r="E252" i="74"/>
  <c r="E250" i="74"/>
  <c r="E249" i="74"/>
  <c r="E247" i="74"/>
  <c r="E246" i="74"/>
  <c r="E245" i="74"/>
  <c r="E244" i="74"/>
  <c r="E243" i="74"/>
  <c r="E241" i="74"/>
  <c r="E240" i="74"/>
  <c r="E237" i="74"/>
  <c r="E236" i="74"/>
  <c r="E234" i="74"/>
  <c r="E232" i="74"/>
  <c r="E231" i="74"/>
  <c r="E230" i="74"/>
  <c r="E229" i="74"/>
  <c r="E228" i="74"/>
  <c r="E227" i="74"/>
  <c r="E225" i="74"/>
  <c r="E224" i="74"/>
  <c r="E222" i="74"/>
  <c r="E220" i="74"/>
  <c r="E219" i="74"/>
  <c r="E218" i="74"/>
  <c r="E217" i="74"/>
  <c r="E216" i="74"/>
  <c r="E215" i="74"/>
  <c r="E214" i="74"/>
  <c r="E213" i="74"/>
  <c r="E212" i="74"/>
  <c r="E211" i="74"/>
  <c r="E210" i="74"/>
  <c r="E209" i="74"/>
  <c r="E208" i="74"/>
  <c r="E206" i="74"/>
  <c r="E205" i="74"/>
  <c r="E204" i="74"/>
  <c r="E200" i="74"/>
  <c r="E199" i="74"/>
  <c r="E197" i="74"/>
  <c r="E196" i="74"/>
  <c r="E195" i="74"/>
  <c r="E194" i="74"/>
  <c r="E192" i="74"/>
  <c r="E191" i="74"/>
  <c r="E190" i="74"/>
  <c r="E189" i="74"/>
  <c r="E188" i="74"/>
  <c r="E187" i="74"/>
  <c r="E186" i="74"/>
  <c r="E184" i="74"/>
  <c r="E181" i="74"/>
  <c r="E180" i="74"/>
  <c r="E179" i="74"/>
  <c r="E177" i="74"/>
  <c r="E176" i="74"/>
  <c r="E175" i="74"/>
  <c r="E173" i="74"/>
  <c r="E172" i="74"/>
  <c r="E171" i="74"/>
  <c r="E168" i="74"/>
  <c r="E167" i="74"/>
  <c r="E164" i="74"/>
  <c r="E163" i="74"/>
  <c r="E162" i="74"/>
  <c r="E161" i="74"/>
  <c r="E160" i="74"/>
  <c r="E157" i="74"/>
  <c r="E156" i="74"/>
  <c r="E155" i="74"/>
  <c r="E154" i="74"/>
  <c r="E148" i="74"/>
  <c r="E147" i="74"/>
  <c r="E146" i="74"/>
  <c r="E145" i="74"/>
  <c r="E144" i="74"/>
  <c r="E143" i="74"/>
  <c r="E142" i="74"/>
  <c r="E139" i="74"/>
  <c r="E138" i="74"/>
  <c r="E137" i="74"/>
  <c r="E135" i="74"/>
  <c r="E133" i="74"/>
  <c r="E132" i="74"/>
  <c r="E131" i="74"/>
  <c r="E130" i="74"/>
  <c r="E129" i="74"/>
  <c r="E128" i="74"/>
  <c r="E126" i="74"/>
  <c r="E125" i="74"/>
  <c r="E124" i="74"/>
  <c r="E123" i="74"/>
  <c r="E122" i="74"/>
  <c r="E121" i="74"/>
  <c r="E120" i="74"/>
  <c r="E117" i="74"/>
  <c r="E116" i="74"/>
  <c r="E115" i="74"/>
  <c r="E114" i="74"/>
  <c r="E113" i="74"/>
  <c r="E112" i="74"/>
  <c r="E111" i="74"/>
  <c r="E110" i="74"/>
  <c r="E109" i="74"/>
  <c r="E106" i="74"/>
  <c r="E105" i="74"/>
  <c r="E104" i="74"/>
  <c r="E103" i="74"/>
  <c r="E102" i="74"/>
  <c r="E101" i="74"/>
  <c r="E98" i="74"/>
  <c r="E97" i="74"/>
  <c r="E96" i="74"/>
  <c r="E95" i="74"/>
  <c r="E94" i="74"/>
  <c r="E93" i="74"/>
  <c r="E92" i="74"/>
  <c r="E91" i="74"/>
  <c r="E89" i="74"/>
  <c r="E88" i="74"/>
  <c r="E86" i="74"/>
  <c r="E85" i="74"/>
  <c r="E84" i="74"/>
  <c r="E83" i="74"/>
  <c r="E82" i="74"/>
  <c r="E81" i="74"/>
  <c r="E80" i="74"/>
  <c r="E79" i="74"/>
  <c r="E78" i="74"/>
  <c r="E77" i="74"/>
  <c r="E76" i="74"/>
  <c r="E73" i="74"/>
  <c r="E72" i="74"/>
  <c r="E70" i="74"/>
  <c r="E69" i="74"/>
  <c r="E68" i="74"/>
  <c r="E67" i="74"/>
  <c r="E66" i="74"/>
  <c r="E65" i="74"/>
  <c r="E64" i="74"/>
  <c r="E62" i="74"/>
  <c r="E61" i="74"/>
  <c r="E60" i="74"/>
  <c r="E59" i="74"/>
  <c r="E57" i="74"/>
  <c r="E56" i="74"/>
  <c r="E55" i="74"/>
  <c r="E54" i="74"/>
  <c r="E51" i="74"/>
  <c r="E50" i="74"/>
  <c r="E49" i="74"/>
  <c r="E48" i="74"/>
  <c r="E47" i="74"/>
  <c r="E46" i="74"/>
  <c r="E44" i="74"/>
  <c r="E42" i="74"/>
  <c r="E40" i="74"/>
  <c r="E38" i="74"/>
  <c r="E37" i="74"/>
  <c r="E36" i="74"/>
  <c r="E35" i="74"/>
  <c r="E34" i="74"/>
  <c r="E33" i="74"/>
  <c r="E32" i="74"/>
  <c r="E31" i="74"/>
  <c r="E29" i="74"/>
  <c r="E27" i="74"/>
  <c r="E26" i="74"/>
  <c r="E24" i="74"/>
  <c r="E23" i="74"/>
  <c r="E22" i="74"/>
  <c r="E21" i="74"/>
  <c r="E20" i="74"/>
  <c r="E18" i="74"/>
  <c r="E17" i="74"/>
  <c r="E15" i="74"/>
  <c r="E13" i="74"/>
  <c r="E10" i="74"/>
  <c r="E5" i="74"/>
  <c r="E4" i="74"/>
  <c r="B14" i="24"/>
  <c r="B13" i="24"/>
  <c r="B9" i="24"/>
  <c r="B8" i="24"/>
  <c r="B7" i="24"/>
  <c r="Y72" i="1"/>
  <c r="J5" i="26"/>
  <c r="R5" i="10" s="1"/>
  <c r="J6" i="26"/>
  <c r="R6" i="10" s="1"/>
  <c r="J7" i="26"/>
  <c r="R7" i="10" s="1"/>
  <c r="J8" i="26"/>
  <c r="R8" i="10" s="1"/>
  <c r="J9" i="26"/>
  <c r="R9" i="10" s="1"/>
  <c r="J10" i="26"/>
  <c r="R10" i="10" s="1"/>
  <c r="J11" i="26"/>
  <c r="R11" i="10" s="1"/>
  <c r="J12" i="26"/>
  <c r="R12" i="10" s="1"/>
  <c r="J13" i="26"/>
  <c r="R13" i="10" s="1"/>
  <c r="J14" i="26"/>
  <c r="R14" i="10" s="1"/>
  <c r="J15" i="26"/>
  <c r="R15" i="10" s="1"/>
  <c r="J16" i="26"/>
  <c r="R16" i="10" s="1"/>
  <c r="J17" i="26"/>
  <c r="R17" i="10" s="1"/>
  <c r="J18" i="26"/>
  <c r="R18" i="10" s="1"/>
  <c r="J19" i="26"/>
  <c r="R19" i="10" s="1"/>
  <c r="J20" i="26"/>
  <c r="R20" i="10" s="1"/>
  <c r="J21" i="26"/>
  <c r="R21" i="10" s="1"/>
  <c r="J22" i="26"/>
  <c r="R22" i="10" s="1"/>
  <c r="J23" i="26"/>
  <c r="R23" i="10" s="1"/>
  <c r="J24" i="26"/>
  <c r="R24" i="10" s="1"/>
  <c r="J25" i="26"/>
  <c r="R25" i="10" s="1"/>
  <c r="J26" i="26"/>
  <c r="R26" i="10" s="1"/>
  <c r="J27" i="26"/>
  <c r="R27" i="10" s="1"/>
  <c r="J28" i="26"/>
  <c r="R28" i="10" s="1"/>
  <c r="J29" i="26"/>
  <c r="R29" i="10" s="1"/>
  <c r="J30" i="26"/>
  <c r="R30" i="10" s="1"/>
  <c r="J31" i="26"/>
  <c r="R31" i="10" s="1"/>
  <c r="J32" i="26"/>
  <c r="R32" i="10" s="1"/>
  <c r="J33" i="26"/>
  <c r="R33" i="10" s="1"/>
  <c r="J34" i="26"/>
  <c r="R34" i="10" s="1"/>
  <c r="J35" i="26"/>
  <c r="R35" i="10" s="1"/>
  <c r="J36" i="26"/>
  <c r="R36" i="10" s="1"/>
  <c r="J37" i="26"/>
  <c r="R37" i="10" s="1"/>
  <c r="J38" i="26"/>
  <c r="R38" i="10" s="1"/>
  <c r="J39" i="26"/>
  <c r="R39" i="10" s="1"/>
  <c r="J40" i="26"/>
  <c r="R40" i="10" s="1"/>
  <c r="J41" i="26"/>
  <c r="R41" i="10" s="1"/>
  <c r="J42" i="26"/>
  <c r="R42" i="10" s="1"/>
  <c r="J43" i="26"/>
  <c r="R43" i="10" s="1"/>
  <c r="J44" i="26"/>
  <c r="R44" i="10" s="1"/>
  <c r="J45" i="26"/>
  <c r="R45" i="10" s="1"/>
  <c r="J46" i="26"/>
  <c r="R46" i="10" s="1"/>
  <c r="J47" i="26"/>
  <c r="R47" i="10" s="1"/>
  <c r="J48" i="26"/>
  <c r="R48" i="10" s="1"/>
  <c r="J49" i="26"/>
  <c r="R49" i="10" s="1"/>
  <c r="J50" i="26"/>
  <c r="R50" i="10" s="1"/>
  <c r="J51" i="26"/>
  <c r="R51" i="10" s="1"/>
  <c r="J52" i="26"/>
  <c r="R52" i="10" s="1"/>
  <c r="J53" i="26"/>
  <c r="R53" i="10" s="1"/>
  <c r="J54" i="26"/>
  <c r="R54" i="10" s="1"/>
  <c r="J55" i="26"/>
  <c r="R55" i="10" s="1"/>
  <c r="J56" i="26"/>
  <c r="R56" i="10" s="1"/>
  <c r="J57" i="26"/>
  <c r="R57" i="10" s="1"/>
  <c r="J58" i="26"/>
  <c r="R58" i="10" s="1"/>
  <c r="J59" i="26"/>
  <c r="R59" i="10" s="1"/>
  <c r="J60" i="26"/>
  <c r="R60" i="10" s="1"/>
  <c r="J61" i="26"/>
  <c r="R61" i="10" s="1"/>
  <c r="J62" i="26"/>
  <c r="R62" i="10" s="1"/>
  <c r="J63" i="26"/>
  <c r="R63" i="10" s="1"/>
  <c r="J64" i="26"/>
  <c r="R64" i="10" s="1"/>
  <c r="J65" i="26"/>
  <c r="R65" i="10" s="1"/>
  <c r="J66" i="26"/>
  <c r="R66" i="10" s="1"/>
  <c r="J67" i="26"/>
  <c r="R67" i="10" s="1"/>
  <c r="J68" i="26"/>
  <c r="R68" i="10" s="1"/>
  <c r="J69" i="26"/>
  <c r="R69" i="10" s="1"/>
  <c r="J70" i="26"/>
  <c r="R70" i="10" s="1"/>
  <c r="J71" i="26"/>
  <c r="R71" i="10" s="1"/>
  <c r="J72" i="26"/>
  <c r="R72" i="10" s="1"/>
  <c r="J73" i="26"/>
  <c r="R73" i="10" s="1"/>
  <c r="J74" i="26"/>
  <c r="R74" i="10" s="1"/>
  <c r="J75" i="26"/>
  <c r="R75" i="10" s="1"/>
  <c r="J76" i="26"/>
  <c r="R76" i="10" s="1"/>
  <c r="J77" i="26"/>
  <c r="R77" i="10" s="1"/>
  <c r="J78" i="26"/>
  <c r="R78" i="10" s="1"/>
  <c r="J79" i="26"/>
  <c r="R79" i="10" s="1"/>
  <c r="J80" i="26"/>
  <c r="R80" i="10" s="1"/>
  <c r="J81" i="26"/>
  <c r="R81" i="10" s="1"/>
  <c r="J82" i="26"/>
  <c r="R82" i="10" s="1"/>
  <c r="J83" i="26"/>
  <c r="R83" i="10" s="1"/>
  <c r="J84" i="26"/>
  <c r="R84" i="10" s="1"/>
  <c r="J85" i="26"/>
  <c r="R85" i="10" s="1"/>
  <c r="J86" i="26"/>
  <c r="R86" i="10" s="1"/>
  <c r="J87" i="26"/>
  <c r="R87" i="10" s="1"/>
  <c r="J88" i="26"/>
  <c r="R88" i="10" s="1"/>
  <c r="J89" i="26"/>
  <c r="R89" i="10" s="1"/>
  <c r="J90" i="26"/>
  <c r="R90" i="10" s="1"/>
  <c r="J91" i="26"/>
  <c r="R91" i="10" s="1"/>
  <c r="J92" i="26"/>
  <c r="R92" i="10" s="1"/>
  <c r="J93" i="26"/>
  <c r="R93" i="10" s="1"/>
  <c r="J94" i="26"/>
  <c r="R94" i="10" s="1"/>
  <c r="J95" i="26"/>
  <c r="R95" i="10" s="1"/>
  <c r="J96" i="26"/>
  <c r="R96" i="10" s="1"/>
  <c r="J97" i="26"/>
  <c r="R97" i="10" s="1"/>
  <c r="J98" i="26"/>
  <c r="R98" i="10" s="1"/>
  <c r="J99" i="26"/>
  <c r="R99" i="10" s="1"/>
  <c r="J100" i="26"/>
  <c r="R100" i="10" s="1"/>
  <c r="J101" i="26"/>
  <c r="R101" i="10" s="1"/>
  <c r="J102" i="26"/>
  <c r="R102" i="10" s="1"/>
  <c r="J103" i="26"/>
  <c r="R103" i="10" s="1"/>
  <c r="J104" i="26"/>
  <c r="R104" i="10" s="1"/>
  <c r="J105" i="26"/>
  <c r="R105" i="10" s="1"/>
  <c r="J106" i="26"/>
  <c r="R106" i="10" s="1"/>
  <c r="J107" i="26"/>
  <c r="R107" i="10" s="1"/>
  <c r="J108" i="26"/>
  <c r="R108" i="10" s="1"/>
  <c r="J109" i="26"/>
  <c r="R109" i="10" s="1"/>
  <c r="J110" i="26"/>
  <c r="R110" i="10" s="1"/>
  <c r="J111" i="26"/>
  <c r="R111" i="10" s="1"/>
  <c r="J112" i="26"/>
  <c r="R112" i="10" s="1"/>
  <c r="J113" i="26"/>
  <c r="R113" i="10" s="1"/>
  <c r="J114" i="26"/>
  <c r="R114" i="10" s="1"/>
  <c r="J115" i="26"/>
  <c r="R115" i="10" s="1"/>
  <c r="J116" i="26"/>
  <c r="R116" i="10" s="1"/>
  <c r="J117" i="26"/>
  <c r="R117" i="10" s="1"/>
  <c r="J118" i="26"/>
  <c r="R118" i="10" s="1"/>
  <c r="J119" i="26"/>
  <c r="R119" i="10" s="1"/>
  <c r="J120" i="26"/>
  <c r="R120" i="10" s="1"/>
  <c r="J121" i="26"/>
  <c r="R121" i="10" s="1"/>
  <c r="J122" i="26"/>
  <c r="R122" i="10" s="1"/>
  <c r="J123" i="26"/>
  <c r="R123" i="10" s="1"/>
  <c r="J124" i="26"/>
  <c r="R124" i="10" s="1"/>
  <c r="J125" i="26"/>
  <c r="R125" i="10" s="1"/>
  <c r="J126" i="26"/>
  <c r="R126" i="10" s="1"/>
  <c r="J127" i="26"/>
  <c r="R127" i="10" s="1"/>
  <c r="J128" i="26"/>
  <c r="R128" i="10" s="1"/>
  <c r="J129" i="26"/>
  <c r="R129" i="10" s="1"/>
  <c r="J130" i="26"/>
  <c r="R130" i="10" s="1"/>
  <c r="J131" i="26"/>
  <c r="R131" i="10" s="1"/>
  <c r="J132" i="26"/>
  <c r="R132" i="10" s="1"/>
  <c r="J133" i="26"/>
  <c r="R133" i="10" s="1"/>
  <c r="J134" i="26"/>
  <c r="R134" i="10" s="1"/>
  <c r="J135" i="26"/>
  <c r="R135" i="10" s="1"/>
  <c r="J136" i="26"/>
  <c r="R136" i="10" s="1"/>
  <c r="J137" i="26"/>
  <c r="R137" i="10" s="1"/>
  <c r="J138" i="26"/>
  <c r="R138" i="10" s="1"/>
  <c r="J139" i="26"/>
  <c r="R139" i="10" s="1"/>
  <c r="J140" i="26"/>
  <c r="R140" i="10" s="1"/>
  <c r="J141" i="26"/>
  <c r="R141" i="10" s="1"/>
  <c r="J142" i="26"/>
  <c r="R142" i="10" s="1"/>
  <c r="J143" i="26"/>
  <c r="R143" i="10" s="1"/>
  <c r="J144" i="26"/>
  <c r="R144" i="10" s="1"/>
  <c r="J145" i="26"/>
  <c r="R145" i="10" s="1"/>
  <c r="J146" i="26"/>
  <c r="R146" i="10" s="1"/>
  <c r="J147" i="26"/>
  <c r="R147" i="10" s="1"/>
  <c r="J148" i="26"/>
  <c r="R148" i="10" s="1"/>
  <c r="J149" i="26"/>
  <c r="R149" i="10" s="1"/>
  <c r="J150" i="26"/>
  <c r="R150" i="10" s="1"/>
  <c r="J151" i="26"/>
  <c r="R151" i="10" s="1"/>
  <c r="J152" i="26"/>
  <c r="R152" i="10" s="1"/>
  <c r="J153" i="26"/>
  <c r="R153" i="10" s="1"/>
  <c r="J154" i="26"/>
  <c r="R154" i="10" s="1"/>
  <c r="J155" i="26"/>
  <c r="R155" i="10" s="1"/>
  <c r="J156" i="26"/>
  <c r="R156" i="10" s="1"/>
  <c r="J157" i="26"/>
  <c r="R157" i="10" s="1"/>
  <c r="J158" i="26"/>
  <c r="R158" i="10" s="1"/>
  <c r="J159" i="26"/>
  <c r="R159" i="10" s="1"/>
  <c r="J160" i="26"/>
  <c r="R160" i="10" s="1"/>
  <c r="J161" i="26"/>
  <c r="R161" i="10" s="1"/>
  <c r="J162" i="26"/>
  <c r="R162" i="10" s="1"/>
  <c r="J163" i="26"/>
  <c r="R163" i="10" s="1"/>
  <c r="J164" i="26"/>
  <c r="R164" i="10" s="1"/>
  <c r="J165" i="26"/>
  <c r="R165" i="10" s="1"/>
  <c r="J166" i="26"/>
  <c r="R166" i="10" s="1"/>
  <c r="J167" i="26"/>
  <c r="R167" i="10" s="1"/>
  <c r="J168" i="26"/>
  <c r="R168" i="10" s="1"/>
  <c r="J169" i="26"/>
  <c r="R169" i="10" s="1"/>
  <c r="J170" i="26"/>
  <c r="R170" i="10" s="1"/>
  <c r="J171" i="26"/>
  <c r="R171" i="10" s="1"/>
  <c r="J172" i="26"/>
  <c r="R172" i="10" s="1"/>
  <c r="J173" i="26"/>
  <c r="R173" i="10" s="1"/>
  <c r="J174" i="26"/>
  <c r="R174" i="10" s="1"/>
  <c r="J175" i="26"/>
  <c r="R175" i="10" s="1"/>
  <c r="J176" i="26"/>
  <c r="R176" i="10" s="1"/>
  <c r="J177" i="26"/>
  <c r="R177" i="10" s="1"/>
  <c r="J178" i="26"/>
  <c r="R178" i="10" s="1"/>
  <c r="J179" i="26"/>
  <c r="R179" i="10" s="1"/>
  <c r="J180" i="26"/>
  <c r="R180" i="10" s="1"/>
  <c r="J181" i="26"/>
  <c r="R181" i="10" s="1"/>
  <c r="J182" i="26"/>
  <c r="R182" i="10" s="1"/>
  <c r="J183" i="26"/>
  <c r="R183" i="10" s="1"/>
  <c r="J184" i="26"/>
  <c r="R184" i="10" s="1"/>
  <c r="J185" i="26"/>
  <c r="R185" i="10" s="1"/>
  <c r="J186" i="26"/>
  <c r="R186" i="10" s="1"/>
  <c r="J187" i="26"/>
  <c r="R187" i="10" s="1"/>
  <c r="J188" i="26"/>
  <c r="R188" i="10" s="1"/>
  <c r="J189" i="26"/>
  <c r="R189" i="10" s="1"/>
  <c r="J190" i="26"/>
  <c r="R190" i="10" s="1"/>
  <c r="J191" i="26"/>
  <c r="R191" i="10" s="1"/>
  <c r="J192" i="26"/>
  <c r="R192" i="10" s="1"/>
  <c r="J193" i="26"/>
  <c r="R193" i="10" s="1"/>
  <c r="J194" i="26"/>
  <c r="R194" i="10" s="1"/>
  <c r="J195" i="26"/>
  <c r="R195" i="10" s="1"/>
  <c r="J196" i="26"/>
  <c r="R196" i="10" s="1"/>
  <c r="J197" i="26"/>
  <c r="R197" i="10" s="1"/>
  <c r="J198" i="26"/>
  <c r="R198" i="10" s="1"/>
  <c r="J199" i="26"/>
  <c r="R199" i="10" s="1"/>
  <c r="J200" i="26"/>
  <c r="R200" i="10" s="1"/>
  <c r="J201" i="26"/>
  <c r="R201" i="10" s="1"/>
  <c r="J202" i="26"/>
  <c r="R202" i="10" s="1"/>
  <c r="J203" i="26"/>
  <c r="R203" i="10" s="1"/>
  <c r="J204" i="26"/>
  <c r="R204" i="10" s="1"/>
  <c r="J205" i="26"/>
  <c r="R205" i="10" s="1"/>
  <c r="J206" i="26"/>
  <c r="R206" i="10" s="1"/>
  <c r="J207" i="26"/>
  <c r="R207" i="10" s="1"/>
  <c r="J208" i="26"/>
  <c r="R208" i="10" s="1"/>
  <c r="J209" i="26"/>
  <c r="R209" i="10" s="1"/>
  <c r="J210" i="26"/>
  <c r="R210" i="10" s="1"/>
  <c r="J211" i="26"/>
  <c r="R211" i="10" s="1"/>
  <c r="J212" i="26"/>
  <c r="R212" i="10" s="1"/>
  <c r="J213" i="26"/>
  <c r="R213" i="10" s="1"/>
  <c r="J214" i="26"/>
  <c r="R214" i="10" s="1"/>
  <c r="J215" i="26"/>
  <c r="R215" i="10" s="1"/>
  <c r="J216" i="26"/>
  <c r="R216" i="10" s="1"/>
  <c r="J217" i="26"/>
  <c r="R217" i="10" s="1"/>
  <c r="J218" i="26"/>
  <c r="R218" i="10" s="1"/>
  <c r="J219" i="26"/>
  <c r="R219" i="10" s="1"/>
  <c r="J220" i="26"/>
  <c r="R220" i="10" s="1"/>
  <c r="J221" i="26"/>
  <c r="R221" i="10" s="1"/>
  <c r="J222" i="26"/>
  <c r="R222" i="10" s="1"/>
  <c r="J223" i="26"/>
  <c r="R223" i="10" s="1"/>
  <c r="J224" i="26"/>
  <c r="R224" i="10" s="1"/>
  <c r="J225" i="26"/>
  <c r="R225" i="10" s="1"/>
  <c r="J226" i="26"/>
  <c r="R226" i="10" s="1"/>
  <c r="J227" i="26"/>
  <c r="R227" i="10" s="1"/>
  <c r="J228" i="26"/>
  <c r="R228" i="10" s="1"/>
  <c r="J229" i="26"/>
  <c r="R229" i="10" s="1"/>
  <c r="J230" i="26"/>
  <c r="R230" i="10" s="1"/>
  <c r="J231" i="26"/>
  <c r="R231" i="10" s="1"/>
  <c r="J232" i="26"/>
  <c r="R232" i="10" s="1"/>
  <c r="J233" i="26"/>
  <c r="R233" i="10" s="1"/>
  <c r="J234" i="26"/>
  <c r="R234" i="10" s="1"/>
  <c r="J235" i="26"/>
  <c r="R235" i="10" s="1"/>
  <c r="J236" i="26"/>
  <c r="R236" i="10" s="1"/>
  <c r="J237" i="26"/>
  <c r="R237" i="10" s="1"/>
  <c r="J238" i="26"/>
  <c r="R238" i="10" s="1"/>
  <c r="J239" i="26"/>
  <c r="R239" i="10" s="1"/>
  <c r="J240" i="26"/>
  <c r="R240" i="10" s="1"/>
  <c r="J241" i="26"/>
  <c r="R241" i="10" s="1"/>
  <c r="J242" i="26"/>
  <c r="R242" i="10" s="1"/>
  <c r="J243" i="26"/>
  <c r="R243" i="10" s="1"/>
  <c r="J244" i="26"/>
  <c r="R244" i="10" s="1"/>
  <c r="J245" i="26"/>
  <c r="R245" i="10" s="1"/>
  <c r="J246" i="26"/>
  <c r="R246" i="10" s="1"/>
  <c r="J247" i="26"/>
  <c r="R247" i="10" s="1"/>
  <c r="J248" i="26"/>
  <c r="R248" i="10" s="1"/>
  <c r="J249" i="26"/>
  <c r="R249" i="10" s="1"/>
  <c r="J250" i="26"/>
  <c r="R250" i="10" s="1"/>
  <c r="J251" i="26"/>
  <c r="R251" i="10" s="1"/>
  <c r="J252" i="26"/>
  <c r="R252" i="10" s="1"/>
  <c r="J253" i="26"/>
  <c r="R253" i="10" s="1"/>
  <c r="J254" i="26"/>
  <c r="R254" i="10" s="1"/>
  <c r="J255" i="26"/>
  <c r="R255" i="10" s="1"/>
  <c r="J256" i="26"/>
  <c r="R256" i="10" s="1"/>
  <c r="J257" i="26"/>
  <c r="R257" i="10" s="1"/>
  <c r="J258" i="26"/>
  <c r="R258" i="10" s="1"/>
  <c r="J259" i="26"/>
  <c r="R259" i="10" s="1"/>
  <c r="J260" i="26"/>
  <c r="R260" i="10" s="1"/>
  <c r="J261" i="26"/>
  <c r="R261" i="10" s="1"/>
  <c r="J262" i="26"/>
  <c r="R262" i="10" s="1"/>
  <c r="J263" i="26"/>
  <c r="R263" i="10" s="1"/>
  <c r="J264" i="26"/>
  <c r="R264" i="10" s="1"/>
  <c r="J265" i="26"/>
  <c r="R265" i="10" s="1"/>
  <c r="J266" i="26"/>
  <c r="R266" i="10" s="1"/>
  <c r="J267" i="26"/>
  <c r="R267" i="10" s="1"/>
  <c r="J268" i="26"/>
  <c r="R268" i="10" s="1"/>
  <c r="J269" i="26"/>
  <c r="R269" i="10" s="1"/>
  <c r="J270" i="26"/>
  <c r="R270" i="10" s="1"/>
  <c r="J271" i="26"/>
  <c r="R271" i="10" s="1"/>
  <c r="J272" i="26"/>
  <c r="R272" i="10" s="1"/>
  <c r="J273" i="26"/>
  <c r="R273" i="10" s="1"/>
  <c r="J274" i="26"/>
  <c r="R274" i="10" s="1"/>
  <c r="J275" i="26"/>
  <c r="R275" i="10" s="1"/>
  <c r="J276" i="26"/>
  <c r="R276" i="10" s="1"/>
  <c r="J277" i="26"/>
  <c r="R277" i="10" s="1"/>
  <c r="J278" i="26"/>
  <c r="R278" i="10" s="1"/>
  <c r="J279" i="26"/>
  <c r="R279" i="10" s="1"/>
  <c r="J280" i="26"/>
  <c r="R280" i="10" s="1"/>
  <c r="J281" i="26"/>
  <c r="R281" i="10" s="1"/>
  <c r="J282" i="26"/>
  <c r="R282" i="10" s="1"/>
  <c r="J4" i="26"/>
  <c r="R4" i="10" s="1"/>
  <c r="I283" i="69"/>
  <c r="J283" i="69"/>
  <c r="K283" i="69"/>
  <c r="L283" i="69"/>
  <c r="M283" i="69"/>
  <c r="O283" i="69"/>
  <c r="L282" i="69"/>
  <c r="N282" i="69"/>
  <c r="L5" i="69"/>
  <c r="K7" i="69"/>
  <c r="L7" i="69"/>
  <c r="K8" i="69"/>
  <c r="U10" i="69"/>
  <c r="T13" i="69"/>
  <c r="L14" i="69"/>
  <c r="L15" i="69"/>
  <c r="L18" i="69"/>
  <c r="N19" i="69"/>
  <c r="L21" i="69"/>
  <c r="N21" i="69"/>
  <c r="L22" i="69"/>
  <c r="K24" i="69"/>
  <c r="L24" i="69"/>
  <c r="K25" i="69"/>
  <c r="T30" i="69"/>
  <c r="L32" i="69"/>
  <c r="T33" i="69"/>
  <c r="L35" i="69"/>
  <c r="N38" i="69"/>
  <c r="L39" i="69"/>
  <c r="K41" i="69"/>
  <c r="L41" i="69"/>
  <c r="L49" i="69"/>
  <c r="K52" i="69"/>
  <c r="L52" i="69"/>
  <c r="L57" i="69"/>
  <c r="N57" i="69"/>
  <c r="K58" i="69"/>
  <c r="T65" i="69"/>
  <c r="N67" i="69"/>
  <c r="N70" i="69"/>
  <c r="L79" i="69"/>
  <c r="L81" i="69"/>
  <c r="L82" i="69"/>
  <c r="L84" i="69"/>
  <c r="L93" i="69"/>
  <c r="N94" i="69"/>
  <c r="L96" i="69"/>
  <c r="N96" i="69"/>
  <c r="L97" i="69"/>
  <c r="K98" i="69"/>
  <c r="N98" i="69"/>
  <c r="L99" i="69"/>
  <c r="K100" i="69"/>
  <c r="L100" i="69"/>
  <c r="T101" i="69"/>
  <c r="U101" i="69"/>
  <c r="T103" i="69"/>
  <c r="U103" i="69"/>
  <c r="K107" i="69"/>
  <c r="U107" i="69"/>
  <c r="L108" i="69"/>
  <c r="K109" i="69"/>
  <c r="L112" i="69"/>
  <c r="K113" i="69"/>
  <c r="L114" i="69"/>
  <c r="L123" i="69"/>
  <c r="L126" i="69"/>
  <c r="L129" i="69"/>
  <c r="L130" i="69"/>
  <c r="N131" i="69"/>
  <c r="N133" i="69"/>
  <c r="L138" i="69"/>
  <c r="L139" i="69"/>
  <c r="K140" i="69"/>
  <c r="L140" i="69"/>
  <c r="L141" i="69"/>
  <c r="L143" i="69"/>
  <c r="L144" i="69"/>
  <c r="K145" i="69"/>
  <c r="T145" i="69"/>
  <c r="K147" i="69"/>
  <c r="N162" i="69"/>
  <c r="L167" i="69"/>
  <c r="L168" i="69"/>
  <c r="T168" i="69"/>
  <c r="L170" i="69"/>
  <c r="L172" i="69"/>
  <c r="L174" i="69"/>
  <c r="L175" i="69"/>
  <c r="L176" i="69"/>
  <c r="L177" i="69"/>
  <c r="L178" i="69"/>
  <c r="K179" i="69"/>
  <c r="L179" i="69"/>
  <c r="L180" i="69"/>
  <c r="L181" i="69"/>
  <c r="L183" i="69"/>
  <c r="K184" i="69"/>
  <c r="L184" i="69"/>
  <c r="L185" i="69"/>
  <c r="L186" i="69"/>
  <c r="L187" i="69"/>
  <c r="N187" i="69"/>
  <c r="L188" i="69"/>
  <c r="K189" i="69"/>
  <c r="L189" i="69"/>
  <c r="L190" i="69"/>
  <c r="L192" i="69"/>
  <c r="N192" i="69"/>
  <c r="T192" i="69"/>
  <c r="L193" i="69"/>
  <c r="K194" i="69"/>
  <c r="L195" i="69"/>
  <c r="L197" i="69"/>
  <c r="L198" i="69"/>
  <c r="K199" i="69"/>
  <c r="T207" i="69"/>
  <c r="U207" i="69"/>
  <c r="T212" i="69"/>
  <c r="U212" i="69"/>
  <c r="N216" i="69"/>
  <c r="T217" i="69"/>
  <c r="U217" i="69"/>
  <c r="L221" i="69"/>
  <c r="L222" i="69"/>
  <c r="T222" i="69"/>
  <c r="L224" i="69"/>
  <c r="L225" i="69"/>
  <c r="K226" i="69"/>
  <c r="L226" i="69"/>
  <c r="L228" i="69"/>
  <c r="L229" i="69"/>
  <c r="L230" i="69"/>
  <c r="K231" i="69"/>
  <c r="L231" i="69"/>
  <c r="L232" i="69"/>
  <c r="K233" i="69"/>
  <c r="L234" i="69"/>
  <c r="L235" i="69"/>
  <c r="L237" i="69"/>
  <c r="K238" i="69"/>
  <c r="L239" i="69"/>
  <c r="L240" i="69"/>
  <c r="L241" i="69"/>
  <c r="N241" i="69"/>
  <c r="L242" i="69"/>
  <c r="K243" i="69"/>
  <c r="L244" i="69"/>
  <c r="L246" i="69"/>
  <c r="N246" i="69"/>
  <c r="L247" i="69"/>
  <c r="L249" i="69"/>
  <c r="L250" i="69"/>
  <c r="K251" i="69"/>
  <c r="L251" i="69"/>
  <c r="L252" i="69"/>
  <c r="L255" i="69"/>
  <c r="K256" i="69"/>
  <c r="U256" i="69"/>
  <c r="T261" i="69"/>
  <c r="T264" i="69"/>
  <c r="T266" i="69"/>
  <c r="T271" i="69"/>
  <c r="L275" i="69"/>
  <c r="L276" i="69"/>
  <c r="L278" i="69"/>
  <c r="N278" i="69"/>
  <c r="L279" i="69"/>
  <c r="E282" i="69"/>
  <c r="E281" i="69"/>
  <c r="E280" i="69"/>
  <c r="E279" i="69"/>
  <c r="E278" i="69"/>
  <c r="E277" i="69"/>
  <c r="E276" i="69"/>
  <c r="E275" i="69"/>
  <c r="E274" i="69"/>
  <c r="E273" i="69"/>
  <c r="E272" i="69"/>
  <c r="E271" i="69"/>
  <c r="E270" i="69"/>
  <c r="E269" i="69"/>
  <c r="E268" i="69"/>
  <c r="E267" i="69"/>
  <c r="E266" i="69"/>
  <c r="E265" i="69"/>
  <c r="E263" i="69"/>
  <c r="E262" i="69"/>
  <c r="E261" i="69"/>
  <c r="E259" i="69"/>
  <c r="E258" i="69"/>
  <c r="E257" i="69"/>
  <c r="E256" i="69"/>
  <c r="E255" i="69"/>
  <c r="E254" i="69"/>
  <c r="E253" i="69"/>
  <c r="E252" i="69"/>
  <c r="E250" i="69"/>
  <c r="E249" i="69"/>
  <c r="E248" i="69"/>
  <c r="E247" i="69"/>
  <c r="E246" i="69"/>
  <c r="E245" i="69"/>
  <c r="E244" i="69"/>
  <c r="E243" i="69"/>
  <c r="E241" i="69"/>
  <c r="E240" i="69"/>
  <c r="E239" i="69"/>
  <c r="E238" i="69"/>
  <c r="E237" i="69"/>
  <c r="E236" i="69"/>
  <c r="E235" i="69"/>
  <c r="E234" i="69"/>
  <c r="E233" i="69"/>
  <c r="E232" i="69"/>
  <c r="E231" i="69"/>
  <c r="E230" i="69"/>
  <c r="E229" i="69"/>
  <c r="E228" i="69"/>
  <c r="E227" i="69"/>
  <c r="E226" i="69"/>
  <c r="E225" i="69"/>
  <c r="E224" i="69"/>
  <c r="E223" i="69"/>
  <c r="E222" i="69"/>
  <c r="E221" i="69"/>
  <c r="E220" i="69"/>
  <c r="E219" i="69"/>
  <c r="E218" i="69"/>
  <c r="E217" i="69"/>
  <c r="E216" i="69"/>
  <c r="E215" i="69"/>
  <c r="E214" i="69"/>
  <c r="E213" i="69"/>
  <c r="E212" i="69"/>
  <c r="E211" i="69"/>
  <c r="E210" i="69"/>
  <c r="E209" i="69"/>
  <c r="E208" i="69"/>
  <c r="E207" i="69"/>
  <c r="E206" i="69"/>
  <c r="E205" i="69"/>
  <c r="E204" i="69"/>
  <c r="E202" i="69"/>
  <c r="E201" i="69"/>
  <c r="E200" i="69"/>
  <c r="E199" i="69"/>
  <c r="E198" i="69"/>
  <c r="E197" i="69"/>
  <c r="E196" i="69"/>
  <c r="E195" i="69"/>
  <c r="E194" i="69"/>
  <c r="E193" i="69"/>
  <c r="E192" i="69"/>
  <c r="E191" i="69"/>
  <c r="E190" i="69"/>
  <c r="E189" i="69"/>
  <c r="E188" i="69"/>
  <c r="E187" i="69"/>
  <c r="E186" i="69"/>
  <c r="E184" i="69"/>
  <c r="E183" i="69"/>
  <c r="E182" i="69"/>
  <c r="E181" i="69"/>
  <c r="E180" i="69"/>
  <c r="E179" i="69"/>
  <c r="E177" i="69"/>
  <c r="E176" i="69"/>
  <c r="E175" i="69"/>
  <c r="E174" i="69"/>
  <c r="E173" i="69"/>
  <c r="E172" i="69"/>
  <c r="E171" i="69"/>
  <c r="E170" i="69"/>
  <c r="E169" i="69"/>
  <c r="E168" i="69"/>
  <c r="E167" i="69"/>
  <c r="E165" i="69"/>
  <c r="E164" i="69"/>
  <c r="E163" i="69"/>
  <c r="E162" i="69"/>
  <c r="E161" i="69"/>
  <c r="E160" i="69"/>
  <c r="E159" i="69"/>
  <c r="E158" i="69"/>
  <c r="E157" i="69"/>
  <c r="E156" i="69"/>
  <c r="E154" i="69"/>
  <c r="E152" i="69"/>
  <c r="E151" i="69"/>
  <c r="E150" i="69"/>
  <c r="E149" i="69"/>
  <c r="E148" i="69"/>
  <c r="E147" i="69"/>
  <c r="E146" i="69"/>
  <c r="E145" i="69"/>
  <c r="E144" i="69"/>
  <c r="E143" i="69"/>
  <c r="E142" i="69"/>
  <c r="E140" i="69"/>
  <c r="E139" i="69"/>
  <c r="E138" i="69"/>
  <c r="E137" i="69"/>
  <c r="E136" i="69"/>
  <c r="E135" i="69"/>
  <c r="E134" i="69"/>
  <c r="E133" i="69"/>
  <c r="E132" i="69"/>
  <c r="E131" i="69"/>
  <c r="E130" i="69"/>
  <c r="E129" i="69"/>
  <c r="E128" i="69"/>
  <c r="E127" i="69"/>
  <c r="E126" i="69"/>
  <c r="E125" i="69"/>
  <c r="E124" i="69"/>
  <c r="E123" i="69"/>
  <c r="E122" i="69"/>
  <c r="E121" i="69"/>
  <c r="E120" i="69"/>
  <c r="E118" i="69"/>
  <c r="E117" i="69"/>
  <c r="E116" i="69"/>
  <c r="E115" i="69"/>
  <c r="E114" i="69"/>
  <c r="E113" i="69"/>
  <c r="E112" i="69"/>
  <c r="E111" i="69"/>
  <c r="E110" i="69"/>
  <c r="E109" i="69"/>
  <c r="E108" i="69"/>
  <c r="E107" i="69"/>
  <c r="E106" i="69"/>
  <c r="E105" i="69"/>
  <c r="E104" i="69"/>
  <c r="E103" i="69"/>
  <c r="E102" i="69"/>
  <c r="E101" i="69"/>
  <c r="E100" i="69"/>
  <c r="E98" i="69"/>
  <c r="E97" i="69"/>
  <c r="E96" i="69"/>
  <c r="E95" i="69"/>
  <c r="E94" i="69"/>
  <c r="E93" i="69"/>
  <c r="E92" i="69"/>
  <c r="E91" i="69"/>
  <c r="E89" i="69"/>
  <c r="E88" i="69"/>
  <c r="E87" i="69"/>
  <c r="E86" i="69"/>
  <c r="E85" i="69"/>
  <c r="E84" i="69"/>
  <c r="E83" i="69"/>
  <c r="E82" i="69"/>
  <c r="E81" i="69"/>
  <c r="E80" i="69"/>
  <c r="E79" i="69"/>
  <c r="E78" i="69"/>
  <c r="E77" i="69"/>
  <c r="E76" i="69"/>
  <c r="E75" i="69"/>
  <c r="E74" i="69"/>
  <c r="E73" i="69"/>
  <c r="E72" i="69"/>
  <c r="E71" i="69"/>
  <c r="E70" i="69"/>
  <c r="E69" i="69"/>
  <c r="E68" i="69"/>
  <c r="E67" i="69"/>
  <c r="E66" i="69"/>
  <c r="E65" i="69"/>
  <c r="E64" i="69"/>
  <c r="E63" i="69"/>
  <c r="E62" i="69"/>
  <c r="E61" i="69"/>
  <c r="E60" i="69"/>
  <c r="E59" i="69"/>
  <c r="E57" i="69"/>
  <c r="E56" i="69"/>
  <c r="E55" i="69"/>
  <c r="E54" i="69"/>
  <c r="E53" i="69"/>
  <c r="E52" i="69"/>
  <c r="E51" i="69"/>
  <c r="E50" i="69"/>
  <c r="E49" i="69"/>
  <c r="E48" i="69"/>
  <c r="E47" i="69"/>
  <c r="E46" i="69"/>
  <c r="E44" i="69"/>
  <c r="E42" i="69"/>
  <c r="E40" i="69"/>
  <c r="E39" i="69"/>
  <c r="E38" i="69"/>
  <c r="E37" i="69"/>
  <c r="E36" i="69"/>
  <c r="E35" i="69"/>
  <c r="E34" i="69"/>
  <c r="E33" i="69"/>
  <c r="E32" i="69"/>
  <c r="E31" i="69"/>
  <c r="E30" i="69"/>
  <c r="E29" i="69"/>
  <c r="E28" i="69"/>
  <c r="E27" i="69"/>
  <c r="E26" i="69"/>
  <c r="E25" i="69"/>
  <c r="E24" i="69"/>
  <c r="E23" i="69"/>
  <c r="E22" i="69"/>
  <c r="E21" i="69"/>
  <c r="E20" i="69"/>
  <c r="E18" i="69"/>
  <c r="E17" i="69"/>
  <c r="E15" i="69"/>
  <c r="E14" i="69"/>
  <c r="E13" i="69"/>
  <c r="E12" i="69"/>
  <c r="E10" i="69"/>
  <c r="E9" i="69"/>
  <c r="E7" i="69"/>
  <c r="E6" i="69"/>
  <c r="E5" i="69"/>
  <c r="E4" i="69"/>
  <c r="F10" i="47"/>
  <c r="F11" i="47" s="1"/>
  <c r="G10" i="47"/>
  <c r="G11" i="47" s="1"/>
  <c r="H10" i="47"/>
  <c r="I10" i="47"/>
  <c r="I11" i="47" s="1"/>
  <c r="P10" i="47"/>
  <c r="Q10" i="47"/>
  <c r="R10" i="47"/>
  <c r="H11" i="47"/>
  <c r="Q11" i="47"/>
  <c r="R11" i="47"/>
  <c r="D7" i="47"/>
  <c r="G283" i="69" s="1"/>
  <c r="E7" i="47"/>
  <c r="H283" i="69" s="1"/>
  <c r="F7" i="47"/>
  <c r="G7" i="47"/>
  <c r="H7" i="47"/>
  <c r="I7" i="47"/>
  <c r="J7" i="47"/>
  <c r="K7" i="47"/>
  <c r="N283" i="69" s="1"/>
  <c r="L7" i="47"/>
  <c r="M7" i="47"/>
  <c r="P283" i="69" s="1"/>
  <c r="N7" i="47"/>
  <c r="Q283" i="69" s="1"/>
  <c r="O7" i="47"/>
  <c r="R283" i="69" s="1"/>
  <c r="P7" i="47"/>
  <c r="S283" i="69" s="1"/>
  <c r="Q7" i="47"/>
  <c r="T283" i="69" s="1"/>
  <c r="R7" i="47"/>
  <c r="U283" i="69" s="1"/>
  <c r="D9" i="47"/>
  <c r="E9" i="47"/>
  <c r="F9" i="47"/>
  <c r="G9" i="47"/>
  <c r="H9" i="47"/>
  <c r="I9" i="47"/>
  <c r="J9" i="47"/>
  <c r="K9" i="47"/>
  <c r="K10" i="47" s="1"/>
  <c r="K11" i="47" s="1"/>
  <c r="L9" i="47"/>
  <c r="M9" i="47"/>
  <c r="N9" i="47"/>
  <c r="O9" i="47"/>
  <c r="P9" i="47"/>
  <c r="Q9" i="47"/>
  <c r="R9" i="47"/>
  <c r="C9" i="47"/>
  <c r="C10" i="47" s="1"/>
  <c r="C7" i="47"/>
  <c r="F283" i="69" s="1"/>
  <c r="C15" i="68"/>
  <c r="C6" i="68"/>
  <c r="C10" i="68" s="1"/>
  <c r="C12" i="68" s="1"/>
  <c r="C15" i="67"/>
  <c r="C10" i="67"/>
  <c r="C12" i="67"/>
  <c r="C6" i="67"/>
  <c r="G6" i="66"/>
  <c r="G10" i="66" s="1"/>
  <c r="G12" i="66" s="1"/>
  <c r="H6" i="66"/>
  <c r="H10" i="66" s="1"/>
  <c r="H12" i="66" s="1"/>
  <c r="H18" i="66" s="1"/>
  <c r="H19" i="66" s="1"/>
  <c r="I6" i="66"/>
  <c r="I10" i="66" s="1"/>
  <c r="I12" i="66" s="1"/>
  <c r="I18" i="66" s="1"/>
  <c r="I19" i="66" s="1"/>
  <c r="J6" i="66"/>
  <c r="J10" i="66" s="1"/>
  <c r="J12" i="66" s="1"/>
  <c r="K6" i="66"/>
  <c r="K10" i="66" s="1"/>
  <c r="K12" i="66" s="1"/>
  <c r="K14" i="66" l="1"/>
  <c r="K18" i="66"/>
  <c r="K19" i="66" s="1"/>
  <c r="J14" i="66"/>
  <c r="J18" i="66"/>
  <c r="G14" i="66"/>
  <c r="G18" i="66"/>
  <c r="G19" i="66" s="1"/>
  <c r="G20" i="66" s="1"/>
  <c r="J125" i="61" s="1"/>
  <c r="H20" i="66"/>
  <c r="K38" i="61" s="1"/>
  <c r="H14" i="66"/>
  <c r="I14" i="66"/>
  <c r="J24" i="61"/>
  <c r="J13" i="61"/>
  <c r="J166" i="61"/>
  <c r="J101" i="61"/>
  <c r="J167" i="61"/>
  <c r="J182" i="61"/>
  <c r="J164" i="61"/>
  <c r="J222" i="61"/>
  <c r="J158" i="61"/>
  <c r="J249" i="61"/>
  <c r="J126" i="61"/>
  <c r="J138" i="61"/>
  <c r="K201" i="61"/>
  <c r="I20" i="66"/>
  <c r="K20" i="66"/>
  <c r="J19" i="66"/>
  <c r="J20" i="66" s="1"/>
  <c r="E30" i="74"/>
  <c r="E74" i="74"/>
  <c r="E198" i="74"/>
  <c r="E136" i="74"/>
  <c r="E223" i="74"/>
  <c r="E235" i="74"/>
  <c r="E279" i="74"/>
  <c r="E75" i="74"/>
  <c r="E149" i="74"/>
  <c r="E268" i="74"/>
  <c r="E207" i="74"/>
  <c r="E7" i="74"/>
  <c r="E14" i="74"/>
  <c r="E39" i="74"/>
  <c r="E71" i="74"/>
  <c r="E108" i="74"/>
  <c r="E151" i="74"/>
  <c r="E170" i="74"/>
  <c r="E201" i="74"/>
  <c r="E263" i="74"/>
  <c r="E6" i="74"/>
  <c r="E107" i="74"/>
  <c r="E53" i="74"/>
  <c r="E158" i="74"/>
  <c r="E226" i="74"/>
  <c r="E238" i="74"/>
  <c r="E28" i="74"/>
  <c r="E152" i="74"/>
  <c r="E202" i="74"/>
  <c r="I280" i="69"/>
  <c r="I5" i="69"/>
  <c r="I8" i="69"/>
  <c r="I11" i="69"/>
  <c r="I14" i="69"/>
  <c r="I17" i="69"/>
  <c r="I20" i="69"/>
  <c r="I23" i="69"/>
  <c r="I26" i="69"/>
  <c r="I29" i="69"/>
  <c r="I32" i="69"/>
  <c r="I35" i="69"/>
  <c r="I38" i="69"/>
  <c r="I41" i="69"/>
  <c r="I44" i="69"/>
  <c r="I47" i="69"/>
  <c r="I50" i="69"/>
  <c r="I53" i="69"/>
  <c r="I56" i="69"/>
  <c r="I59" i="69"/>
  <c r="I62" i="69"/>
  <c r="I281" i="69"/>
  <c r="I12" i="69"/>
  <c r="I21" i="69"/>
  <c r="I30" i="69"/>
  <c r="I39" i="69"/>
  <c r="I48" i="69"/>
  <c r="I57" i="69"/>
  <c r="I13" i="69"/>
  <c r="I46" i="69"/>
  <c r="I63" i="69"/>
  <c r="I68" i="69"/>
  <c r="I16" i="69"/>
  <c r="I18" i="69"/>
  <c r="I52" i="69"/>
  <c r="I54" i="69"/>
  <c r="I55" i="69"/>
  <c r="I75" i="69"/>
  <c r="I84" i="69"/>
  <c r="I93" i="69"/>
  <c r="I102" i="69"/>
  <c r="I111" i="69"/>
  <c r="I120" i="69"/>
  <c r="I129" i="69"/>
  <c r="I138" i="69"/>
  <c r="I27" i="69"/>
  <c r="I28" i="69"/>
  <c r="I45" i="69"/>
  <c r="I70" i="69"/>
  <c r="I87" i="69"/>
  <c r="I95" i="69"/>
  <c r="I112" i="69"/>
  <c r="I128" i="69"/>
  <c r="I9" i="69"/>
  <c r="I10" i="69"/>
  <c r="I60" i="69"/>
  <c r="I61" i="69"/>
  <c r="I71" i="69"/>
  <c r="I79" i="69"/>
  <c r="I96" i="69"/>
  <c r="I104" i="69"/>
  <c r="I121" i="69"/>
  <c r="I137" i="69"/>
  <c r="I147" i="69"/>
  <c r="I156" i="69"/>
  <c r="I165" i="69"/>
  <c r="I174" i="69"/>
  <c r="I183" i="69"/>
  <c r="I192" i="69"/>
  <c r="I201" i="69"/>
  <c r="I210" i="69"/>
  <c r="I219" i="69"/>
  <c r="I228" i="69"/>
  <c r="I237" i="69"/>
  <c r="I246" i="69"/>
  <c r="I255" i="69"/>
  <c r="I264" i="69"/>
  <c r="I273" i="69"/>
  <c r="I24" i="69"/>
  <c r="I25" i="69"/>
  <c r="I42" i="69"/>
  <c r="I43" i="69"/>
  <c r="I6" i="69"/>
  <c r="I37" i="69"/>
  <c r="I40" i="69"/>
  <c r="I51" i="69"/>
  <c r="I65" i="69"/>
  <c r="I72" i="69"/>
  <c r="I73" i="69"/>
  <c r="I74" i="69"/>
  <c r="I88" i="69"/>
  <c r="I134" i="69"/>
  <c r="I155" i="69"/>
  <c r="I158" i="69"/>
  <c r="I161" i="69"/>
  <c r="I209" i="69"/>
  <c r="I212" i="69"/>
  <c r="I215" i="69"/>
  <c r="I263" i="69"/>
  <c r="I266" i="69"/>
  <c r="I269" i="69"/>
  <c r="I103" i="69"/>
  <c r="I117" i="69"/>
  <c r="I118" i="69"/>
  <c r="I119" i="69"/>
  <c r="I132" i="69"/>
  <c r="I133" i="69"/>
  <c r="I159" i="69"/>
  <c r="I160" i="69"/>
  <c r="I162" i="69"/>
  <c r="I163" i="69"/>
  <c r="I166" i="69"/>
  <c r="I213" i="69"/>
  <c r="I214" i="69"/>
  <c r="I216" i="69"/>
  <c r="I217" i="69"/>
  <c r="I220" i="69"/>
  <c r="I267" i="69"/>
  <c r="I268" i="69"/>
  <c r="I270" i="69"/>
  <c r="I271" i="69"/>
  <c r="I274" i="69"/>
  <c r="I33" i="69"/>
  <c r="I64" i="69"/>
  <c r="I116" i="69"/>
  <c r="I130" i="69"/>
  <c r="I131" i="69"/>
  <c r="I164" i="69"/>
  <c r="I167" i="69"/>
  <c r="I170" i="69"/>
  <c r="I218" i="69"/>
  <c r="I221" i="69"/>
  <c r="I224" i="69"/>
  <c r="I272" i="69"/>
  <c r="I275" i="69"/>
  <c r="I278" i="69"/>
  <c r="I19" i="69"/>
  <c r="I22" i="69"/>
  <c r="I36" i="69"/>
  <c r="I85" i="69"/>
  <c r="I86" i="69"/>
  <c r="I99" i="69"/>
  <c r="I100" i="69"/>
  <c r="I101" i="69"/>
  <c r="I114" i="69"/>
  <c r="I115" i="69"/>
  <c r="I168" i="69"/>
  <c r="I169" i="69"/>
  <c r="I171" i="69"/>
  <c r="I172" i="69"/>
  <c r="I175" i="69"/>
  <c r="I222" i="69"/>
  <c r="I223" i="69"/>
  <c r="I225" i="69"/>
  <c r="I226" i="69"/>
  <c r="I229" i="69"/>
  <c r="I276" i="69"/>
  <c r="I277" i="69"/>
  <c r="I58" i="69"/>
  <c r="I98" i="69"/>
  <c r="I113" i="69"/>
  <c r="I173" i="69"/>
  <c r="I176" i="69"/>
  <c r="I179" i="69"/>
  <c r="I227" i="69"/>
  <c r="I230" i="69"/>
  <c r="I233" i="69"/>
  <c r="I279" i="69"/>
  <c r="I69" i="69"/>
  <c r="I91" i="69"/>
  <c r="I135" i="69"/>
  <c r="I139" i="69"/>
  <c r="I186" i="69"/>
  <c r="I191" i="69"/>
  <c r="I196" i="69"/>
  <c r="I235" i="69"/>
  <c r="I260" i="69"/>
  <c r="I265" i="69"/>
  <c r="I97" i="69"/>
  <c r="I144" i="69"/>
  <c r="I149" i="69"/>
  <c r="I154" i="69"/>
  <c r="I188" i="69"/>
  <c r="I193" i="69"/>
  <c r="I240" i="69"/>
  <c r="I245" i="69"/>
  <c r="I250" i="69"/>
  <c r="I31" i="69"/>
  <c r="I106" i="69"/>
  <c r="I108" i="69"/>
  <c r="I178" i="69"/>
  <c r="I198" i="69"/>
  <c r="I203" i="69"/>
  <c r="I208" i="69"/>
  <c r="I242" i="69"/>
  <c r="I247" i="69"/>
  <c r="I66" i="69"/>
  <c r="I232" i="69"/>
  <c r="I252" i="69"/>
  <c r="I257" i="69"/>
  <c r="I262" i="69"/>
  <c r="I34" i="69"/>
  <c r="I81" i="69"/>
  <c r="I110" i="69"/>
  <c r="I123" i="69"/>
  <c r="I141" i="69"/>
  <c r="I146" i="69"/>
  <c r="I151" i="69"/>
  <c r="I180" i="69"/>
  <c r="I185" i="69"/>
  <c r="I190" i="69"/>
  <c r="I15" i="69"/>
  <c r="I49" i="69"/>
  <c r="I77" i="69"/>
  <c r="I90" i="69"/>
  <c r="I125" i="69"/>
  <c r="I143" i="69"/>
  <c r="I148" i="69"/>
  <c r="I195" i="69"/>
  <c r="I200" i="69"/>
  <c r="I205" i="69"/>
  <c r="I234" i="69"/>
  <c r="I239" i="69"/>
  <c r="I244" i="69"/>
  <c r="I83" i="69"/>
  <c r="I127" i="69"/>
  <c r="I153" i="69"/>
  <c r="I197" i="69"/>
  <c r="I202" i="69"/>
  <c r="I249" i="69"/>
  <c r="I254" i="69"/>
  <c r="I259" i="69"/>
  <c r="I282" i="69"/>
  <c r="I92" i="69"/>
  <c r="I94" i="69"/>
  <c r="I105" i="69"/>
  <c r="I136" i="69"/>
  <c r="I177" i="69"/>
  <c r="I182" i="69"/>
  <c r="I187" i="69"/>
  <c r="I207" i="69"/>
  <c r="I251" i="69"/>
  <c r="I256" i="69"/>
  <c r="I7" i="69"/>
  <c r="I67" i="69"/>
  <c r="I107" i="69"/>
  <c r="I140" i="69"/>
  <c r="I145" i="69"/>
  <c r="I184" i="69"/>
  <c r="I231" i="69"/>
  <c r="I236" i="69"/>
  <c r="I241" i="69"/>
  <c r="I261" i="69"/>
  <c r="I109" i="69"/>
  <c r="I150" i="69"/>
  <c r="I189" i="69"/>
  <c r="I194" i="69"/>
  <c r="I199" i="69"/>
  <c r="I238" i="69"/>
  <c r="I76" i="69"/>
  <c r="I80" i="69"/>
  <c r="I122" i="69"/>
  <c r="I152" i="69"/>
  <c r="I157" i="69"/>
  <c r="I204" i="69"/>
  <c r="I243" i="69"/>
  <c r="I248" i="69"/>
  <c r="I253" i="69"/>
  <c r="I4" i="69"/>
  <c r="I78" i="69"/>
  <c r="I82" i="69"/>
  <c r="I89" i="69"/>
  <c r="I124" i="69"/>
  <c r="I126" i="69"/>
  <c r="I142" i="69"/>
  <c r="I181" i="69"/>
  <c r="I206" i="69"/>
  <c r="I211" i="69"/>
  <c r="I258" i="69"/>
  <c r="J7" i="69"/>
  <c r="J16" i="69"/>
  <c r="J25" i="69"/>
  <c r="J34" i="69"/>
  <c r="J43" i="69"/>
  <c r="J52" i="69"/>
  <c r="J61" i="69"/>
  <c r="J282" i="69"/>
  <c r="J21" i="69"/>
  <c r="J29" i="69"/>
  <c r="J37" i="69"/>
  <c r="J54" i="69"/>
  <c r="J15" i="69"/>
  <c r="J17" i="69"/>
  <c r="J51" i="69"/>
  <c r="J53" i="69"/>
  <c r="J70" i="69"/>
  <c r="J79" i="69"/>
  <c r="J88" i="69"/>
  <c r="J97" i="69"/>
  <c r="J106" i="69"/>
  <c r="J115" i="69"/>
  <c r="J124" i="69"/>
  <c r="J133" i="69"/>
  <c r="J141" i="69"/>
  <c r="J144" i="69"/>
  <c r="J147" i="69"/>
  <c r="J150" i="69"/>
  <c r="J153" i="69"/>
  <c r="J156" i="69"/>
  <c r="J159" i="69"/>
  <c r="J162" i="69"/>
  <c r="J165" i="69"/>
  <c r="J168" i="69"/>
  <c r="J171" i="69"/>
  <c r="J174" i="69"/>
  <c r="J177" i="69"/>
  <c r="J180" i="69"/>
  <c r="J183" i="69"/>
  <c r="J186" i="69"/>
  <c r="J189" i="69"/>
  <c r="J192" i="69"/>
  <c r="J195" i="69"/>
  <c r="J198" i="69"/>
  <c r="J201" i="69"/>
  <c r="J204" i="69"/>
  <c r="J207" i="69"/>
  <c r="J210" i="69"/>
  <c r="J213" i="69"/>
  <c r="J216" i="69"/>
  <c r="J219" i="69"/>
  <c r="J222" i="69"/>
  <c r="J225" i="69"/>
  <c r="J228" i="69"/>
  <c r="J231" i="69"/>
  <c r="J234" i="69"/>
  <c r="J237" i="69"/>
  <c r="J240" i="69"/>
  <c r="J243" i="69"/>
  <c r="J246" i="69"/>
  <c r="J249" i="69"/>
  <c r="J252" i="69"/>
  <c r="J255" i="69"/>
  <c r="J258" i="69"/>
  <c r="J261" i="69"/>
  <c r="J264" i="69"/>
  <c r="J267" i="69"/>
  <c r="J270" i="69"/>
  <c r="J273" i="69"/>
  <c r="J276" i="69"/>
  <c r="J12" i="69"/>
  <c r="J46" i="69"/>
  <c r="J62" i="69"/>
  <c r="J67" i="69"/>
  <c r="J68" i="69"/>
  <c r="J69" i="69"/>
  <c r="J78" i="69"/>
  <c r="J86" i="69"/>
  <c r="J103" i="69"/>
  <c r="J119" i="69"/>
  <c r="J120" i="69"/>
  <c r="J136" i="69"/>
  <c r="J142" i="69"/>
  <c r="J151" i="69"/>
  <c r="J160" i="69"/>
  <c r="J169" i="69"/>
  <c r="J178" i="69"/>
  <c r="J187" i="69"/>
  <c r="J196" i="69"/>
  <c r="J205" i="69"/>
  <c r="J214" i="69"/>
  <c r="J223" i="69"/>
  <c r="J232" i="69"/>
  <c r="J241" i="69"/>
  <c r="J250" i="69"/>
  <c r="J259" i="69"/>
  <c r="J268" i="69"/>
  <c r="J277" i="69"/>
  <c r="J11" i="69"/>
  <c r="J26" i="69"/>
  <c r="J27" i="69"/>
  <c r="J28" i="69"/>
  <c r="J44" i="69"/>
  <c r="J45" i="69"/>
  <c r="J87" i="69"/>
  <c r="J95" i="69"/>
  <c r="J112" i="69"/>
  <c r="J128" i="69"/>
  <c r="J129" i="69"/>
  <c r="J8" i="69"/>
  <c r="J9" i="69"/>
  <c r="J10" i="69"/>
  <c r="J281" i="69"/>
  <c r="J20" i="69"/>
  <c r="J23" i="69"/>
  <c r="J60" i="69"/>
  <c r="J89" i="69"/>
  <c r="J104" i="69"/>
  <c r="J135" i="69"/>
  <c r="J154" i="69"/>
  <c r="J157" i="69"/>
  <c r="J208" i="69"/>
  <c r="J211" i="69"/>
  <c r="J262" i="69"/>
  <c r="J265" i="69"/>
  <c r="J6" i="69"/>
  <c r="J30" i="69"/>
  <c r="J40" i="69"/>
  <c r="J55" i="69"/>
  <c r="J65" i="69"/>
  <c r="J72" i="69"/>
  <c r="J73" i="69"/>
  <c r="J74" i="69"/>
  <c r="J134" i="69"/>
  <c r="J155" i="69"/>
  <c r="J158" i="69"/>
  <c r="J161" i="69"/>
  <c r="J209" i="69"/>
  <c r="J212" i="69"/>
  <c r="J215" i="69"/>
  <c r="J263" i="69"/>
  <c r="J266" i="69"/>
  <c r="J269" i="69"/>
  <c r="J13" i="69"/>
  <c r="J47" i="69"/>
  <c r="J59" i="69"/>
  <c r="J71" i="69"/>
  <c r="J102" i="69"/>
  <c r="J117" i="69"/>
  <c r="J118" i="69"/>
  <c r="J132" i="69"/>
  <c r="J163" i="69"/>
  <c r="J166" i="69"/>
  <c r="J217" i="69"/>
  <c r="J220" i="69"/>
  <c r="J271" i="69"/>
  <c r="J274" i="69"/>
  <c r="J33" i="69"/>
  <c r="J50" i="69"/>
  <c r="J64" i="69"/>
  <c r="J116" i="69"/>
  <c r="J130" i="69"/>
  <c r="J131" i="69"/>
  <c r="J164" i="69"/>
  <c r="J167" i="69"/>
  <c r="J170" i="69"/>
  <c r="J218" i="69"/>
  <c r="J221" i="69"/>
  <c r="J224" i="69"/>
  <c r="J272" i="69"/>
  <c r="J275" i="69"/>
  <c r="J278" i="69"/>
  <c r="J280" i="69"/>
  <c r="J5" i="69"/>
  <c r="J19" i="69"/>
  <c r="J22" i="69"/>
  <c r="J36" i="69"/>
  <c r="J39" i="69"/>
  <c r="J84" i="69"/>
  <c r="J85" i="69"/>
  <c r="J99" i="69"/>
  <c r="J100" i="69"/>
  <c r="J101" i="69"/>
  <c r="J114" i="69"/>
  <c r="J172" i="69"/>
  <c r="J175" i="69"/>
  <c r="J226" i="69"/>
  <c r="J229" i="69"/>
  <c r="J58" i="69"/>
  <c r="J63" i="69"/>
  <c r="J82" i="69"/>
  <c r="J126" i="69"/>
  <c r="J176" i="69"/>
  <c r="J181" i="69"/>
  <c r="J206" i="69"/>
  <c r="J91" i="69"/>
  <c r="J93" i="69"/>
  <c r="J137" i="69"/>
  <c r="J139" i="69"/>
  <c r="J191" i="69"/>
  <c r="J230" i="69"/>
  <c r="J235" i="69"/>
  <c r="J260" i="69"/>
  <c r="J149" i="69"/>
  <c r="J188" i="69"/>
  <c r="J193" i="69"/>
  <c r="J245" i="69"/>
  <c r="J14" i="69"/>
  <c r="J31" i="69"/>
  <c r="J48" i="69"/>
  <c r="J56" i="69"/>
  <c r="J108" i="69"/>
  <c r="J173" i="69"/>
  <c r="J203" i="69"/>
  <c r="J242" i="69"/>
  <c r="J247" i="69"/>
  <c r="J279" i="69"/>
  <c r="J66" i="69"/>
  <c r="J75" i="69"/>
  <c r="J121" i="69"/>
  <c r="J227" i="69"/>
  <c r="J257" i="69"/>
  <c r="J32" i="69"/>
  <c r="J81" i="69"/>
  <c r="J110" i="69"/>
  <c r="J123" i="69"/>
  <c r="J146" i="69"/>
  <c r="J185" i="69"/>
  <c r="J190" i="69"/>
  <c r="J18" i="69"/>
  <c r="J35" i="69"/>
  <c r="J49" i="69"/>
  <c r="J57" i="69"/>
  <c r="J77" i="69"/>
  <c r="J90" i="69"/>
  <c r="J125" i="69"/>
  <c r="J138" i="69"/>
  <c r="J143" i="69"/>
  <c r="J148" i="69"/>
  <c r="J200" i="69"/>
  <c r="J239" i="69"/>
  <c r="J244" i="69"/>
  <c r="J38" i="69"/>
  <c r="J83" i="69"/>
  <c r="J96" i="69"/>
  <c r="J127" i="69"/>
  <c r="J197" i="69"/>
  <c r="J202" i="69"/>
  <c r="J254" i="69"/>
  <c r="J24" i="69"/>
  <c r="J41" i="69"/>
  <c r="J92" i="69"/>
  <c r="J94" i="69"/>
  <c r="J98" i="69"/>
  <c r="J105" i="69"/>
  <c r="J182" i="69"/>
  <c r="J251" i="69"/>
  <c r="J256" i="69"/>
  <c r="J107" i="69"/>
  <c r="J140" i="69"/>
  <c r="J145" i="69"/>
  <c r="J179" i="69"/>
  <c r="J184" i="69"/>
  <c r="J236" i="69"/>
  <c r="J109" i="69"/>
  <c r="J111" i="69"/>
  <c r="J113" i="69"/>
  <c r="J194" i="69"/>
  <c r="J199" i="69"/>
  <c r="J233" i="69"/>
  <c r="J238" i="69"/>
  <c r="J42" i="69"/>
  <c r="J76" i="69"/>
  <c r="J80" i="69"/>
  <c r="J122" i="69"/>
  <c r="J152" i="69"/>
  <c r="J248" i="69"/>
  <c r="J253" i="69"/>
  <c r="J4" i="69"/>
  <c r="L10" i="47"/>
  <c r="L11" i="47" s="1"/>
  <c r="U280" i="69"/>
  <c r="U5" i="69"/>
  <c r="U8" i="69"/>
  <c r="U11" i="69"/>
  <c r="U14" i="69"/>
  <c r="U17" i="69"/>
  <c r="U20" i="69"/>
  <c r="U23" i="69"/>
  <c r="U26" i="69"/>
  <c r="U29" i="69"/>
  <c r="U32" i="69"/>
  <c r="U35" i="69"/>
  <c r="U38" i="69"/>
  <c r="U41" i="69"/>
  <c r="U44" i="69"/>
  <c r="U47" i="69"/>
  <c r="U50" i="69"/>
  <c r="U53" i="69"/>
  <c r="U56" i="69"/>
  <c r="U59" i="69"/>
  <c r="U62" i="69"/>
  <c r="U6" i="69"/>
  <c r="U31" i="69"/>
  <c r="U39" i="69"/>
  <c r="U64" i="69"/>
  <c r="U25" i="69"/>
  <c r="U27" i="69"/>
  <c r="U61" i="69"/>
  <c r="U63" i="69"/>
  <c r="U57" i="69"/>
  <c r="U72" i="69"/>
  <c r="U80" i="69"/>
  <c r="U88" i="69"/>
  <c r="U105" i="69"/>
  <c r="U113" i="69"/>
  <c r="U130" i="69"/>
  <c r="U138" i="69"/>
  <c r="U147" i="69"/>
  <c r="U156" i="69"/>
  <c r="U165" i="69"/>
  <c r="U174" i="69"/>
  <c r="U183" i="69"/>
  <c r="U192" i="69"/>
  <c r="U201" i="69"/>
  <c r="U210" i="69"/>
  <c r="U219" i="69"/>
  <c r="U228" i="69"/>
  <c r="U237" i="69"/>
  <c r="U246" i="69"/>
  <c r="U255" i="69"/>
  <c r="U264" i="69"/>
  <c r="U273" i="69"/>
  <c r="U282" i="69"/>
  <c r="U22" i="69"/>
  <c r="U81" i="69"/>
  <c r="U89" i="69"/>
  <c r="U97" i="69"/>
  <c r="U114" i="69"/>
  <c r="U122" i="69"/>
  <c r="U143" i="69"/>
  <c r="U152" i="69"/>
  <c r="U161" i="69"/>
  <c r="U170" i="69"/>
  <c r="U179" i="69"/>
  <c r="U188" i="69"/>
  <c r="U197" i="69"/>
  <c r="U206" i="69"/>
  <c r="U215" i="69"/>
  <c r="U224" i="69"/>
  <c r="U233" i="69"/>
  <c r="U242" i="69"/>
  <c r="U251" i="69"/>
  <c r="U260" i="69"/>
  <c r="U269" i="69"/>
  <c r="U281" i="69"/>
  <c r="U21" i="69"/>
  <c r="U36" i="69"/>
  <c r="U37" i="69"/>
  <c r="U18" i="69"/>
  <c r="U69" i="69"/>
  <c r="U70" i="69"/>
  <c r="U84" i="69"/>
  <c r="U98" i="69"/>
  <c r="U168" i="69"/>
  <c r="U169" i="69"/>
  <c r="U171" i="69"/>
  <c r="U172" i="69"/>
  <c r="U175" i="69"/>
  <c r="U222" i="69"/>
  <c r="U223" i="69"/>
  <c r="U225" i="69"/>
  <c r="U226" i="69"/>
  <c r="U229" i="69"/>
  <c r="U276" i="69"/>
  <c r="U277" i="69"/>
  <c r="U278" i="69"/>
  <c r="U42" i="69"/>
  <c r="U58" i="69"/>
  <c r="U82" i="69"/>
  <c r="U83" i="69"/>
  <c r="U129" i="69"/>
  <c r="U173" i="69"/>
  <c r="U176" i="69"/>
  <c r="U227" i="69"/>
  <c r="U230" i="69"/>
  <c r="U28" i="69"/>
  <c r="U45" i="69"/>
  <c r="U112" i="69"/>
  <c r="U126" i="69"/>
  <c r="U127" i="69"/>
  <c r="U128" i="69"/>
  <c r="U177" i="69"/>
  <c r="U178" i="69"/>
  <c r="U180" i="69"/>
  <c r="U181" i="69"/>
  <c r="U184" i="69"/>
  <c r="U231" i="69"/>
  <c r="U232" i="69"/>
  <c r="U234" i="69"/>
  <c r="U235" i="69"/>
  <c r="U238" i="69"/>
  <c r="U279" i="69"/>
  <c r="U48" i="69"/>
  <c r="U68" i="69"/>
  <c r="U96" i="69"/>
  <c r="U111" i="69"/>
  <c r="U125" i="69"/>
  <c r="U182" i="69"/>
  <c r="U185" i="69"/>
  <c r="U236" i="69"/>
  <c r="U239" i="69"/>
  <c r="U4" i="69"/>
  <c r="U34" i="69"/>
  <c r="U52" i="69"/>
  <c r="U67" i="69"/>
  <c r="U94" i="69"/>
  <c r="U95" i="69"/>
  <c r="U108" i="69"/>
  <c r="U109" i="69"/>
  <c r="U110" i="69"/>
  <c r="U123" i="69"/>
  <c r="U124" i="69"/>
  <c r="U139" i="69"/>
  <c r="U186" i="69"/>
  <c r="U187" i="69"/>
  <c r="U189" i="69"/>
  <c r="U190" i="69"/>
  <c r="U193" i="69"/>
  <c r="U240" i="69"/>
  <c r="U241" i="69"/>
  <c r="U243" i="69"/>
  <c r="U244" i="69"/>
  <c r="U247" i="69"/>
  <c r="U7" i="69"/>
  <c r="U24" i="69"/>
  <c r="U66" i="69"/>
  <c r="U259" i="69"/>
  <c r="U254" i="69"/>
  <c r="U249" i="69"/>
  <c r="U202" i="69"/>
  <c r="U163" i="69"/>
  <c r="U158" i="69"/>
  <c r="U153" i="69"/>
  <c r="U136" i="69"/>
  <c r="U92" i="69"/>
  <c r="U71" i="69"/>
  <c r="U49" i="69"/>
  <c r="U46" i="69"/>
  <c r="U15" i="69"/>
  <c r="U12" i="69"/>
  <c r="N280" i="69"/>
  <c r="N10" i="69"/>
  <c r="N18" i="69"/>
  <c r="N35" i="69"/>
  <c r="N52" i="69"/>
  <c r="N60" i="69"/>
  <c r="N5" i="69"/>
  <c r="N6" i="69"/>
  <c r="N7" i="69"/>
  <c r="N41" i="69"/>
  <c r="N42" i="69"/>
  <c r="N43" i="69"/>
  <c r="N44" i="69"/>
  <c r="N68" i="69"/>
  <c r="N73" i="69"/>
  <c r="N82" i="69"/>
  <c r="N91" i="69"/>
  <c r="N100" i="69"/>
  <c r="N109" i="69"/>
  <c r="N118" i="69"/>
  <c r="N127" i="69"/>
  <c r="N136" i="69"/>
  <c r="N140" i="69"/>
  <c r="N143" i="69"/>
  <c r="N146" i="69"/>
  <c r="N149" i="69"/>
  <c r="N152" i="69"/>
  <c r="N155" i="69"/>
  <c r="N158" i="69"/>
  <c r="N161" i="69"/>
  <c r="N164" i="69"/>
  <c r="N167" i="69"/>
  <c r="N170" i="69"/>
  <c r="N173" i="69"/>
  <c r="N176" i="69"/>
  <c r="N179" i="69"/>
  <c r="N182" i="69"/>
  <c r="N185" i="69"/>
  <c r="N188" i="69"/>
  <c r="N191" i="69"/>
  <c r="N194" i="69"/>
  <c r="N197" i="69"/>
  <c r="N200" i="69"/>
  <c r="N203" i="69"/>
  <c r="N206" i="69"/>
  <c r="N209" i="69"/>
  <c r="N212" i="69"/>
  <c r="N215" i="69"/>
  <c r="N218" i="69"/>
  <c r="N221" i="69"/>
  <c r="N224" i="69"/>
  <c r="N227" i="69"/>
  <c r="N230" i="69"/>
  <c r="N233" i="69"/>
  <c r="N236" i="69"/>
  <c r="N239" i="69"/>
  <c r="N242" i="69"/>
  <c r="N245" i="69"/>
  <c r="N248" i="69"/>
  <c r="N251" i="69"/>
  <c r="N254" i="69"/>
  <c r="N257" i="69"/>
  <c r="N260" i="69"/>
  <c r="N263" i="69"/>
  <c r="N266" i="69"/>
  <c r="N269" i="69"/>
  <c r="N272" i="69"/>
  <c r="N275" i="69"/>
  <c r="N15" i="69"/>
  <c r="N33" i="69"/>
  <c r="N49" i="69"/>
  <c r="N50" i="69"/>
  <c r="N84" i="69"/>
  <c r="N101" i="69"/>
  <c r="N117" i="69"/>
  <c r="N134" i="69"/>
  <c r="N145" i="69"/>
  <c r="N154" i="69"/>
  <c r="N163" i="69"/>
  <c r="N172" i="69"/>
  <c r="N181" i="69"/>
  <c r="N190" i="69"/>
  <c r="N199" i="69"/>
  <c r="N208" i="69"/>
  <c r="N217" i="69"/>
  <c r="N226" i="69"/>
  <c r="N235" i="69"/>
  <c r="N244" i="69"/>
  <c r="N253" i="69"/>
  <c r="N262" i="69"/>
  <c r="N271" i="69"/>
  <c r="N13" i="69"/>
  <c r="N14" i="69"/>
  <c r="N31" i="69"/>
  <c r="N32" i="69"/>
  <c r="N47" i="69"/>
  <c r="N48" i="69"/>
  <c r="N76" i="69"/>
  <c r="N93" i="69"/>
  <c r="N110" i="69"/>
  <c r="N126" i="69"/>
  <c r="N141" i="69"/>
  <c r="N150" i="69"/>
  <c r="N159" i="69"/>
  <c r="N168" i="69"/>
  <c r="N177" i="69"/>
  <c r="N186" i="69"/>
  <c r="N195" i="69"/>
  <c r="N204" i="69"/>
  <c r="N213" i="69"/>
  <c r="N222" i="69"/>
  <c r="N231" i="69"/>
  <c r="N240" i="69"/>
  <c r="N249" i="69"/>
  <c r="N258" i="69"/>
  <c r="N267" i="69"/>
  <c r="N276" i="69"/>
  <c r="N11" i="69"/>
  <c r="N12" i="69"/>
  <c r="N29" i="69"/>
  <c r="N30" i="69"/>
  <c r="N46" i="69"/>
  <c r="N24" i="69"/>
  <c r="N77" i="69"/>
  <c r="N123" i="69"/>
  <c r="N124" i="69"/>
  <c r="N137" i="69"/>
  <c r="N138" i="69"/>
  <c r="N139" i="69"/>
  <c r="N142" i="69"/>
  <c r="N193" i="69"/>
  <c r="N196" i="69"/>
  <c r="N247" i="69"/>
  <c r="N250" i="69"/>
  <c r="N27" i="69"/>
  <c r="N56" i="69"/>
  <c r="N66" i="69"/>
  <c r="N92" i="69"/>
  <c r="N107" i="69"/>
  <c r="N108" i="69"/>
  <c r="N122" i="69"/>
  <c r="N144" i="69"/>
  <c r="N147" i="69"/>
  <c r="N198" i="69"/>
  <c r="N201" i="69"/>
  <c r="N252" i="69"/>
  <c r="N255" i="69"/>
  <c r="N17" i="69"/>
  <c r="N20" i="69"/>
  <c r="N34" i="69"/>
  <c r="N65" i="69"/>
  <c r="N105" i="69"/>
  <c r="N106" i="69"/>
  <c r="N119" i="69"/>
  <c r="N120" i="69"/>
  <c r="N121" i="69"/>
  <c r="N135" i="69"/>
  <c r="N148" i="69"/>
  <c r="N151" i="69"/>
  <c r="N202" i="69"/>
  <c r="N205" i="69"/>
  <c r="N256" i="69"/>
  <c r="N259" i="69"/>
  <c r="N281" i="69"/>
  <c r="N37" i="69"/>
  <c r="N51" i="69"/>
  <c r="N74" i="69"/>
  <c r="N75" i="69"/>
  <c r="N89" i="69"/>
  <c r="N90" i="69"/>
  <c r="N104" i="69"/>
  <c r="N153" i="69"/>
  <c r="N156" i="69"/>
  <c r="N207" i="69"/>
  <c r="N210" i="69"/>
  <c r="N261" i="69"/>
  <c r="N264" i="69"/>
  <c r="N23" i="69"/>
  <c r="N40" i="69"/>
  <c r="N55" i="69"/>
  <c r="N64" i="69"/>
  <c r="N87" i="69"/>
  <c r="N88" i="69"/>
  <c r="N102" i="69"/>
  <c r="N103" i="69"/>
  <c r="N157" i="69"/>
  <c r="N160" i="69"/>
  <c r="N211" i="69"/>
  <c r="N214" i="69"/>
  <c r="N265" i="69"/>
  <c r="N268" i="69"/>
  <c r="N9" i="69"/>
  <c r="N16" i="69"/>
  <c r="N26" i="69"/>
  <c r="N71" i="69"/>
  <c r="N72" i="69"/>
  <c r="T8" i="69"/>
  <c r="T17" i="69"/>
  <c r="T26" i="69"/>
  <c r="T35" i="69"/>
  <c r="T44" i="69"/>
  <c r="T53" i="69"/>
  <c r="T62" i="69"/>
  <c r="T15" i="69"/>
  <c r="T23" i="69"/>
  <c r="T40" i="69"/>
  <c r="T48" i="69"/>
  <c r="T56" i="69"/>
  <c r="T69" i="69"/>
  <c r="T72" i="69"/>
  <c r="T75" i="69"/>
  <c r="T78" i="69"/>
  <c r="T81" i="69"/>
  <c r="T84" i="69"/>
  <c r="T87" i="69"/>
  <c r="T90" i="69"/>
  <c r="T93" i="69"/>
  <c r="T96" i="69"/>
  <c r="T99" i="69"/>
  <c r="T102" i="69"/>
  <c r="T105" i="69"/>
  <c r="T108" i="69"/>
  <c r="T111" i="69"/>
  <c r="T114" i="69"/>
  <c r="T117" i="69"/>
  <c r="T120" i="69"/>
  <c r="T123" i="69"/>
  <c r="T126" i="69"/>
  <c r="T129" i="69"/>
  <c r="T132" i="69"/>
  <c r="T135" i="69"/>
  <c r="T138" i="69"/>
  <c r="T28" i="69"/>
  <c r="T64" i="69"/>
  <c r="T71" i="69"/>
  <c r="T80" i="69"/>
  <c r="T89" i="69"/>
  <c r="T98" i="69"/>
  <c r="T107" i="69"/>
  <c r="T116" i="69"/>
  <c r="T125" i="69"/>
  <c r="T134" i="69"/>
  <c r="T282" i="69"/>
  <c r="T5" i="69"/>
  <c r="T22" i="69"/>
  <c r="T39" i="69"/>
  <c r="T97" i="69"/>
  <c r="T122" i="69"/>
  <c r="T143" i="69"/>
  <c r="T152" i="69"/>
  <c r="T161" i="69"/>
  <c r="T170" i="69"/>
  <c r="T179" i="69"/>
  <c r="T188" i="69"/>
  <c r="T197" i="69"/>
  <c r="T206" i="69"/>
  <c r="T215" i="69"/>
  <c r="T224" i="69"/>
  <c r="T233" i="69"/>
  <c r="T242" i="69"/>
  <c r="T251" i="69"/>
  <c r="T260" i="69"/>
  <c r="T269" i="69"/>
  <c r="T281" i="69"/>
  <c r="T21" i="69"/>
  <c r="T36" i="69"/>
  <c r="T37" i="69"/>
  <c r="T38" i="69"/>
  <c r="T54" i="69"/>
  <c r="T55" i="69"/>
  <c r="T73" i="69"/>
  <c r="T106" i="69"/>
  <c r="T131" i="69"/>
  <c r="T139" i="69"/>
  <c r="T148" i="69"/>
  <c r="T157" i="69"/>
  <c r="T166" i="69"/>
  <c r="T175" i="69"/>
  <c r="T184" i="69"/>
  <c r="T193" i="69"/>
  <c r="T202" i="69"/>
  <c r="T211" i="69"/>
  <c r="T220" i="69"/>
  <c r="T229" i="69"/>
  <c r="T238" i="69"/>
  <c r="T247" i="69"/>
  <c r="T256" i="69"/>
  <c r="T265" i="69"/>
  <c r="T274" i="69"/>
  <c r="T278" i="69"/>
  <c r="T280" i="69"/>
  <c r="T18" i="69"/>
  <c r="T19" i="69"/>
  <c r="T20" i="69"/>
  <c r="T42" i="69"/>
  <c r="T58" i="69"/>
  <c r="T82" i="69"/>
  <c r="T83" i="69"/>
  <c r="T173" i="69"/>
  <c r="T176" i="69"/>
  <c r="T227" i="69"/>
  <c r="T230" i="69"/>
  <c r="T25" i="69"/>
  <c r="T45" i="69"/>
  <c r="T112" i="69"/>
  <c r="T113" i="69"/>
  <c r="T127" i="69"/>
  <c r="T128" i="69"/>
  <c r="T174" i="69"/>
  <c r="T177" i="69"/>
  <c r="T178" i="69"/>
  <c r="T180" i="69"/>
  <c r="T181" i="69"/>
  <c r="T228" i="69"/>
  <c r="T231" i="69"/>
  <c r="T232" i="69"/>
  <c r="T234" i="69"/>
  <c r="T235" i="69"/>
  <c r="T279" i="69"/>
  <c r="T11" i="69"/>
  <c r="T31" i="69"/>
  <c r="T68" i="69"/>
  <c r="T182" i="69"/>
  <c r="T185" i="69"/>
  <c r="T236" i="69"/>
  <c r="T239" i="69"/>
  <c r="T4" i="69"/>
  <c r="T14" i="69"/>
  <c r="T34" i="69"/>
  <c r="T52" i="69"/>
  <c r="T57" i="69"/>
  <c r="T67" i="69"/>
  <c r="T94" i="69"/>
  <c r="T95" i="69"/>
  <c r="T109" i="69"/>
  <c r="T110" i="69"/>
  <c r="T124" i="69"/>
  <c r="T183" i="69"/>
  <c r="T186" i="69"/>
  <c r="T187" i="69"/>
  <c r="T189" i="69"/>
  <c r="T190" i="69"/>
  <c r="T237" i="69"/>
  <c r="T240" i="69"/>
  <c r="T241" i="69"/>
  <c r="T243" i="69"/>
  <c r="T244" i="69"/>
  <c r="T7" i="69"/>
  <c r="T24" i="69"/>
  <c r="T41" i="69"/>
  <c r="T66" i="69"/>
  <c r="T79" i="69"/>
  <c r="T140" i="69"/>
  <c r="T191" i="69"/>
  <c r="T194" i="69"/>
  <c r="T245" i="69"/>
  <c r="T248" i="69"/>
  <c r="T10" i="69"/>
  <c r="T27" i="69"/>
  <c r="T51" i="69"/>
  <c r="T61" i="69"/>
  <c r="U274" i="69"/>
  <c r="N273" i="69"/>
  <c r="T259" i="69"/>
  <c r="T254" i="69"/>
  <c r="T249" i="69"/>
  <c r="N234" i="69"/>
  <c r="N229" i="69"/>
  <c r="T210" i="69"/>
  <c r="U205" i="69"/>
  <c r="U200" i="69"/>
  <c r="U195" i="69"/>
  <c r="T163" i="69"/>
  <c r="T158" i="69"/>
  <c r="T153" i="69"/>
  <c r="U148" i="69"/>
  <c r="T136" i="69"/>
  <c r="U134" i="69"/>
  <c r="N129" i="69"/>
  <c r="N125" i="69"/>
  <c r="U99" i="69"/>
  <c r="T92" i="69"/>
  <c r="T88" i="69"/>
  <c r="U86" i="69"/>
  <c r="N85" i="69"/>
  <c r="N83" i="69"/>
  <c r="N81" i="69"/>
  <c r="U79" i="69"/>
  <c r="T59" i="69"/>
  <c r="U54" i="69"/>
  <c r="T49" i="69"/>
  <c r="T46" i="69"/>
  <c r="U43" i="69"/>
  <c r="T32" i="69"/>
  <c r="T29" i="69"/>
  <c r="T12" i="69"/>
  <c r="J11" i="47"/>
  <c r="K65" i="69"/>
  <c r="K68" i="69"/>
  <c r="K12" i="69"/>
  <c r="K20" i="69"/>
  <c r="K28" i="69"/>
  <c r="K45" i="69"/>
  <c r="K62" i="69"/>
  <c r="K10" i="69"/>
  <c r="K11" i="69"/>
  <c r="K13" i="69"/>
  <c r="K14" i="69"/>
  <c r="K49" i="69"/>
  <c r="K50" i="69"/>
  <c r="K74" i="69"/>
  <c r="K83" i="69"/>
  <c r="K92" i="69"/>
  <c r="K101" i="69"/>
  <c r="K110" i="69"/>
  <c r="K119" i="69"/>
  <c r="K128" i="69"/>
  <c r="K137" i="69"/>
  <c r="K29" i="69"/>
  <c r="K47" i="69"/>
  <c r="K63" i="69"/>
  <c r="K64" i="69"/>
  <c r="K66" i="69"/>
  <c r="K77" i="69"/>
  <c r="K94" i="69"/>
  <c r="K111" i="69"/>
  <c r="K127" i="69"/>
  <c r="K146" i="69"/>
  <c r="K155" i="69"/>
  <c r="K164" i="69"/>
  <c r="K173" i="69"/>
  <c r="K182" i="69"/>
  <c r="K191" i="69"/>
  <c r="K200" i="69"/>
  <c r="K209" i="69"/>
  <c r="K218" i="69"/>
  <c r="K227" i="69"/>
  <c r="K236" i="69"/>
  <c r="K245" i="69"/>
  <c r="K254" i="69"/>
  <c r="K263" i="69"/>
  <c r="K272" i="69"/>
  <c r="K46" i="69"/>
  <c r="K67" i="69"/>
  <c r="K69" i="69"/>
  <c r="K70" i="69"/>
  <c r="K78" i="69"/>
  <c r="K86" i="69"/>
  <c r="K103" i="69"/>
  <c r="K120" i="69"/>
  <c r="K136" i="69"/>
  <c r="K142" i="69"/>
  <c r="K151" i="69"/>
  <c r="K160" i="69"/>
  <c r="K169" i="69"/>
  <c r="K178" i="69"/>
  <c r="K187" i="69"/>
  <c r="K196" i="69"/>
  <c r="K205" i="69"/>
  <c r="K214" i="69"/>
  <c r="K223" i="69"/>
  <c r="K232" i="69"/>
  <c r="K241" i="69"/>
  <c r="K250" i="69"/>
  <c r="K259" i="69"/>
  <c r="K268" i="69"/>
  <c r="K277" i="69"/>
  <c r="K26" i="69"/>
  <c r="K27" i="69"/>
  <c r="K44" i="69"/>
  <c r="K34" i="69"/>
  <c r="K75" i="69"/>
  <c r="K76" i="69"/>
  <c r="K90" i="69"/>
  <c r="K91" i="69"/>
  <c r="K105" i="69"/>
  <c r="K149" i="69"/>
  <c r="K150" i="69"/>
  <c r="K152" i="69"/>
  <c r="K153" i="69"/>
  <c r="K156" i="69"/>
  <c r="K203" i="69"/>
  <c r="K204" i="69"/>
  <c r="K206" i="69"/>
  <c r="K207" i="69"/>
  <c r="K210" i="69"/>
  <c r="K257" i="69"/>
  <c r="K258" i="69"/>
  <c r="K260" i="69"/>
  <c r="K261" i="69"/>
  <c r="K264" i="69"/>
  <c r="K281" i="69"/>
  <c r="K23" i="69"/>
  <c r="K37" i="69"/>
  <c r="K51" i="69"/>
  <c r="K60" i="69"/>
  <c r="K88" i="69"/>
  <c r="K89" i="69"/>
  <c r="K104" i="69"/>
  <c r="K135" i="69"/>
  <c r="K154" i="69"/>
  <c r="K157" i="69"/>
  <c r="K208" i="69"/>
  <c r="K211" i="69"/>
  <c r="K262" i="69"/>
  <c r="K265" i="69"/>
  <c r="K6" i="69"/>
  <c r="K30" i="69"/>
  <c r="K40" i="69"/>
  <c r="K55" i="69"/>
  <c r="K72" i="69"/>
  <c r="K73" i="69"/>
  <c r="K87" i="69"/>
  <c r="K133" i="69"/>
  <c r="K134" i="69"/>
  <c r="K158" i="69"/>
  <c r="K159" i="69"/>
  <c r="K161" i="69"/>
  <c r="K162" i="69"/>
  <c r="K165" i="69"/>
  <c r="K212" i="69"/>
  <c r="K213" i="69"/>
  <c r="K215" i="69"/>
  <c r="K216" i="69"/>
  <c r="K219" i="69"/>
  <c r="K266" i="69"/>
  <c r="K267" i="69"/>
  <c r="K269" i="69"/>
  <c r="K270" i="69"/>
  <c r="K273" i="69"/>
  <c r="K9" i="69"/>
  <c r="K16" i="69"/>
  <c r="K43" i="69"/>
  <c r="K59" i="69"/>
  <c r="K71" i="69"/>
  <c r="K102" i="69"/>
  <c r="K117" i="69"/>
  <c r="K118" i="69"/>
  <c r="K132" i="69"/>
  <c r="K163" i="69"/>
  <c r="K166" i="69"/>
  <c r="K217" i="69"/>
  <c r="K220" i="69"/>
  <c r="K271" i="69"/>
  <c r="K274" i="69"/>
  <c r="K33" i="69"/>
  <c r="K54" i="69"/>
  <c r="K115" i="69"/>
  <c r="K116" i="69"/>
  <c r="K129" i="69"/>
  <c r="K130" i="69"/>
  <c r="K131" i="69"/>
  <c r="K167" i="69"/>
  <c r="K168" i="69"/>
  <c r="K170" i="69"/>
  <c r="K171" i="69"/>
  <c r="K174" i="69"/>
  <c r="K221" i="69"/>
  <c r="K222" i="69"/>
  <c r="K224" i="69"/>
  <c r="K225" i="69"/>
  <c r="K228" i="69"/>
  <c r="K275" i="69"/>
  <c r="K276" i="69"/>
  <c r="K278" i="69"/>
  <c r="K280" i="69"/>
  <c r="K5" i="69"/>
  <c r="K19" i="69"/>
  <c r="K22" i="69"/>
  <c r="K36" i="69"/>
  <c r="K39" i="69"/>
  <c r="U272" i="69"/>
  <c r="U267" i="69"/>
  <c r="K246" i="69"/>
  <c r="T225" i="69"/>
  <c r="U220" i="69"/>
  <c r="N219" i="69"/>
  <c r="T205" i="69"/>
  <c r="K202" i="69"/>
  <c r="T200" i="69"/>
  <c r="K197" i="69"/>
  <c r="T195" i="69"/>
  <c r="N180" i="69"/>
  <c r="K177" i="69"/>
  <c r="N175" i="69"/>
  <c r="K172" i="69"/>
  <c r="T156" i="69"/>
  <c r="U151" i="69"/>
  <c r="U146" i="69"/>
  <c r="U141" i="69"/>
  <c r="U132" i="69"/>
  <c r="T130" i="69"/>
  <c r="U121" i="69"/>
  <c r="U119" i="69"/>
  <c r="N116" i="69"/>
  <c r="K96" i="69"/>
  <c r="U90" i="69"/>
  <c r="T86" i="69"/>
  <c r="K85" i="69"/>
  <c r="N79" i="69"/>
  <c r="U77" i="69"/>
  <c r="N62" i="69"/>
  <c r="T43" i="69"/>
  <c r="K38" i="69"/>
  <c r="U9" i="69"/>
  <c r="K282" i="69"/>
  <c r="N279" i="69"/>
  <c r="T277" i="69"/>
  <c r="T272" i="69"/>
  <c r="T267" i="69"/>
  <c r="U262" i="69"/>
  <c r="U257" i="69"/>
  <c r="U252" i="69"/>
  <c r="K249" i="69"/>
  <c r="K244" i="69"/>
  <c r="K239" i="69"/>
  <c r="U218" i="69"/>
  <c r="U213" i="69"/>
  <c r="K192" i="69"/>
  <c r="T171" i="69"/>
  <c r="U166" i="69"/>
  <c r="N165" i="69"/>
  <c r="T151" i="69"/>
  <c r="K148" i="69"/>
  <c r="T146" i="69"/>
  <c r="K143" i="69"/>
  <c r="T141" i="69"/>
  <c r="K138" i="69"/>
  <c r="K125" i="69"/>
  <c r="T121" i="69"/>
  <c r="T119" i="69"/>
  <c r="N114" i="69"/>
  <c r="N112" i="69"/>
  <c r="T77" i="69"/>
  <c r="U75" i="69"/>
  <c r="U73" i="69"/>
  <c r="K57" i="69"/>
  <c r="U40" i="69"/>
  <c r="K35" i="69"/>
  <c r="K21" i="69"/>
  <c r="K18" i="69"/>
  <c r="T9" i="69"/>
  <c r="T6" i="69"/>
  <c r="T262" i="69"/>
  <c r="T257" i="69"/>
  <c r="T252" i="69"/>
  <c r="N237" i="69"/>
  <c r="K234" i="69"/>
  <c r="N232" i="69"/>
  <c r="K229" i="69"/>
  <c r="T223" i="69"/>
  <c r="T218" i="69"/>
  <c r="T213" i="69"/>
  <c r="U208" i="69"/>
  <c r="U203" i="69"/>
  <c r="U198" i="69"/>
  <c r="K195" i="69"/>
  <c r="K190" i="69"/>
  <c r="K185" i="69"/>
  <c r="U164" i="69"/>
  <c r="U159" i="69"/>
  <c r="K123" i="69"/>
  <c r="U117" i="69"/>
  <c r="U115" i="69"/>
  <c r="U104" i="69"/>
  <c r="N99" i="69"/>
  <c r="K81" i="69"/>
  <c r="N69" i="69"/>
  <c r="N54" i="69"/>
  <c r="K32" i="69"/>
  <c r="K15" i="69"/>
  <c r="U275" i="69"/>
  <c r="N274" i="69"/>
  <c r="U270" i="69"/>
  <c r="T255" i="69"/>
  <c r="U250" i="69"/>
  <c r="U245" i="69"/>
  <c r="T208" i="69"/>
  <c r="T203" i="69"/>
  <c r="T198" i="69"/>
  <c r="N183" i="69"/>
  <c r="K180" i="69"/>
  <c r="N178" i="69"/>
  <c r="K175" i="69"/>
  <c r="T169" i="69"/>
  <c r="T164" i="69"/>
  <c r="T159" i="69"/>
  <c r="U154" i="69"/>
  <c r="U149" i="69"/>
  <c r="U144" i="69"/>
  <c r="K141" i="69"/>
  <c r="U137" i="69"/>
  <c r="K121" i="69"/>
  <c r="T115" i="69"/>
  <c r="K114" i="69"/>
  <c r="U106" i="69"/>
  <c r="T104" i="69"/>
  <c r="U102" i="69"/>
  <c r="N97" i="69"/>
  <c r="K79" i="69"/>
  <c r="N59" i="69"/>
  <c r="U51" i="69"/>
  <c r="K279" i="69"/>
  <c r="T275" i="69"/>
  <c r="T270" i="69"/>
  <c r="U265" i="69"/>
  <c r="K252" i="69"/>
  <c r="T250" i="69"/>
  <c r="K247" i="69"/>
  <c r="K242" i="69"/>
  <c r="N225" i="69"/>
  <c r="U221" i="69"/>
  <c r="N220" i="69"/>
  <c r="U216" i="69"/>
  <c r="T201" i="69"/>
  <c r="U196" i="69"/>
  <c r="U191" i="69"/>
  <c r="T154" i="69"/>
  <c r="T149" i="69"/>
  <c r="T144" i="69"/>
  <c r="T137" i="69"/>
  <c r="N132" i="69"/>
  <c r="N130" i="69"/>
  <c r="K112" i="69"/>
  <c r="K108" i="69"/>
  <c r="U100" i="69"/>
  <c r="N95" i="69"/>
  <c r="U93" i="69"/>
  <c r="T70" i="69"/>
  <c r="T63" i="69"/>
  <c r="N61" i="69"/>
  <c r="K56" i="69"/>
  <c r="K48" i="69"/>
  <c r="K31" i="69"/>
  <c r="K17" i="69"/>
  <c r="T273" i="69"/>
  <c r="U268" i="69"/>
  <c r="U263" i="69"/>
  <c r="U258" i="69"/>
  <c r="K237" i="69"/>
  <c r="T226" i="69"/>
  <c r="T221" i="69"/>
  <c r="T216" i="69"/>
  <c r="U211" i="69"/>
  <c r="K198" i="69"/>
  <c r="T196" i="69"/>
  <c r="K193" i="69"/>
  <c r="K188" i="69"/>
  <c r="N171" i="69"/>
  <c r="U167" i="69"/>
  <c r="N166" i="69"/>
  <c r="U162" i="69"/>
  <c r="T147" i="69"/>
  <c r="U142" i="69"/>
  <c r="U135" i="69"/>
  <c r="U133" i="69"/>
  <c r="K106" i="69"/>
  <c r="T100" i="69"/>
  <c r="K99" i="69"/>
  <c r="U91" i="69"/>
  <c r="U87" i="69"/>
  <c r="N86" i="69"/>
  <c r="K61" i="69"/>
  <c r="P11" i="47"/>
  <c r="M10" i="47"/>
  <c r="M11" i="47" s="1"/>
  <c r="N277" i="69"/>
  <c r="T268" i="69"/>
  <c r="T263" i="69"/>
  <c r="T258" i="69"/>
  <c r="U253" i="69"/>
  <c r="U248" i="69"/>
  <c r="N243" i="69"/>
  <c r="K240" i="69"/>
  <c r="N238" i="69"/>
  <c r="K235" i="69"/>
  <c r="K230" i="69"/>
  <c r="T219" i="69"/>
  <c r="U214" i="69"/>
  <c r="U209" i="69"/>
  <c r="U204" i="69"/>
  <c r="K183" i="69"/>
  <c r="T172" i="69"/>
  <c r="T167" i="69"/>
  <c r="T162" i="69"/>
  <c r="U157" i="69"/>
  <c r="K144" i="69"/>
  <c r="T142" i="69"/>
  <c r="K139" i="69"/>
  <c r="T133" i="69"/>
  <c r="U131" i="69"/>
  <c r="N128" i="69"/>
  <c r="U120" i="69"/>
  <c r="N115" i="69"/>
  <c r="K97" i="69"/>
  <c r="K95" i="69"/>
  <c r="K93" i="69"/>
  <c r="T91" i="69"/>
  <c r="U85" i="69"/>
  <c r="N80" i="69"/>
  <c r="U78" i="69"/>
  <c r="N53" i="69"/>
  <c r="N45" i="69"/>
  <c r="N28" i="69"/>
  <c r="U19" i="69"/>
  <c r="O10" i="47"/>
  <c r="O11" i="47" s="1"/>
  <c r="L280" i="69"/>
  <c r="L11" i="69"/>
  <c r="L20" i="69"/>
  <c r="L29" i="69"/>
  <c r="L38" i="69"/>
  <c r="L47" i="69"/>
  <c r="L56" i="69"/>
  <c r="L281" i="69"/>
  <c r="L19" i="69"/>
  <c r="L36" i="69"/>
  <c r="L53" i="69"/>
  <c r="L61" i="69"/>
  <c r="L67" i="69"/>
  <c r="L71" i="69"/>
  <c r="L74" i="69"/>
  <c r="L77" i="69"/>
  <c r="L80" i="69"/>
  <c r="L83" i="69"/>
  <c r="L86" i="69"/>
  <c r="L89" i="69"/>
  <c r="L92" i="69"/>
  <c r="L95" i="69"/>
  <c r="L98" i="69"/>
  <c r="L101" i="69"/>
  <c r="L104" i="69"/>
  <c r="L107" i="69"/>
  <c r="L110" i="69"/>
  <c r="L113" i="69"/>
  <c r="L116" i="69"/>
  <c r="L119" i="69"/>
  <c r="L122" i="69"/>
  <c r="L125" i="69"/>
  <c r="L128" i="69"/>
  <c r="L131" i="69"/>
  <c r="L134" i="69"/>
  <c r="L137" i="69"/>
  <c r="L9" i="69"/>
  <c r="L12" i="69"/>
  <c r="L46" i="69"/>
  <c r="L48" i="69"/>
  <c r="L69" i="69"/>
  <c r="L13" i="69"/>
  <c r="L30" i="69"/>
  <c r="L31" i="69"/>
  <c r="L65" i="69"/>
  <c r="L85" i="69"/>
  <c r="L102" i="69"/>
  <c r="L118" i="69"/>
  <c r="L135" i="69"/>
  <c r="L4" i="69"/>
  <c r="L62" i="69"/>
  <c r="L63" i="69"/>
  <c r="L64" i="69"/>
  <c r="L66" i="69"/>
  <c r="L68" i="69"/>
  <c r="L94" i="69"/>
  <c r="L111" i="69"/>
  <c r="L127" i="69"/>
  <c r="L146" i="69"/>
  <c r="L155" i="69"/>
  <c r="L164" i="69"/>
  <c r="L173" i="69"/>
  <c r="L182" i="69"/>
  <c r="L191" i="69"/>
  <c r="L200" i="69"/>
  <c r="L209" i="69"/>
  <c r="L218" i="69"/>
  <c r="L227" i="69"/>
  <c r="L236" i="69"/>
  <c r="L245" i="69"/>
  <c r="L254" i="69"/>
  <c r="L263" i="69"/>
  <c r="L272" i="69"/>
  <c r="L28" i="69"/>
  <c r="L45" i="69"/>
  <c r="L10" i="69"/>
  <c r="L17" i="69"/>
  <c r="L27" i="69"/>
  <c r="L44" i="69"/>
  <c r="L106" i="69"/>
  <c r="L120" i="69"/>
  <c r="L121" i="69"/>
  <c r="L136" i="69"/>
  <c r="L145" i="69"/>
  <c r="L148" i="69"/>
  <c r="L151" i="69"/>
  <c r="L199" i="69"/>
  <c r="L202" i="69"/>
  <c r="L205" i="69"/>
  <c r="L253" i="69"/>
  <c r="L256" i="69"/>
  <c r="L259" i="69"/>
  <c r="L34" i="69"/>
  <c r="L75" i="69"/>
  <c r="L76" i="69"/>
  <c r="L90" i="69"/>
  <c r="L91" i="69"/>
  <c r="L105" i="69"/>
  <c r="L149" i="69"/>
  <c r="L150" i="69"/>
  <c r="L152" i="69"/>
  <c r="L153" i="69"/>
  <c r="L156" i="69"/>
  <c r="L203" i="69"/>
  <c r="L204" i="69"/>
  <c r="L206" i="69"/>
  <c r="L207" i="69"/>
  <c r="L210" i="69"/>
  <c r="L257" i="69"/>
  <c r="L258" i="69"/>
  <c r="L260" i="69"/>
  <c r="L261" i="69"/>
  <c r="L264" i="69"/>
  <c r="L23" i="69"/>
  <c r="L37" i="69"/>
  <c r="L51" i="69"/>
  <c r="L60" i="69"/>
  <c r="L88" i="69"/>
  <c r="L103" i="69"/>
  <c r="L154" i="69"/>
  <c r="L157" i="69"/>
  <c r="L160" i="69"/>
  <c r="L208" i="69"/>
  <c r="L211" i="69"/>
  <c r="L214" i="69"/>
  <c r="L262" i="69"/>
  <c r="L265" i="69"/>
  <c r="L268" i="69"/>
  <c r="L6" i="69"/>
  <c r="L26" i="69"/>
  <c r="L40" i="69"/>
  <c r="L55" i="69"/>
  <c r="L72" i="69"/>
  <c r="L73" i="69"/>
  <c r="L87" i="69"/>
  <c r="L133" i="69"/>
  <c r="L158" i="69"/>
  <c r="L159" i="69"/>
  <c r="L161" i="69"/>
  <c r="L162" i="69"/>
  <c r="L165" i="69"/>
  <c r="L212" i="69"/>
  <c r="L213" i="69"/>
  <c r="L215" i="69"/>
  <c r="L216" i="69"/>
  <c r="L219" i="69"/>
  <c r="L266" i="69"/>
  <c r="L267" i="69"/>
  <c r="L269" i="69"/>
  <c r="L270" i="69"/>
  <c r="L273" i="69"/>
  <c r="L16" i="69"/>
  <c r="L43" i="69"/>
  <c r="L50" i="69"/>
  <c r="L59" i="69"/>
  <c r="L70" i="69"/>
  <c r="L117" i="69"/>
  <c r="L132" i="69"/>
  <c r="L163" i="69"/>
  <c r="L166" i="69"/>
  <c r="L169" i="69"/>
  <c r="L217" i="69"/>
  <c r="L220" i="69"/>
  <c r="L223" i="69"/>
  <c r="L271" i="69"/>
  <c r="L274" i="69"/>
  <c r="L277" i="69"/>
  <c r="L33" i="69"/>
  <c r="L54" i="69"/>
  <c r="N4" i="69"/>
  <c r="K255" i="69"/>
  <c r="T253" i="69"/>
  <c r="L248" i="69"/>
  <c r="N228" i="69"/>
  <c r="N223" i="69"/>
  <c r="T214" i="69"/>
  <c r="T209" i="69"/>
  <c r="T204" i="69"/>
  <c r="L201" i="69"/>
  <c r="U199" i="69"/>
  <c r="L196" i="69"/>
  <c r="U194" i="69"/>
  <c r="N189" i="69"/>
  <c r="K186" i="69"/>
  <c r="N184" i="69"/>
  <c r="K181" i="69"/>
  <c r="K176" i="69"/>
  <c r="L171" i="69"/>
  <c r="T165" i="69"/>
  <c r="U160" i="69"/>
  <c r="U155" i="69"/>
  <c r="U150" i="69"/>
  <c r="K126" i="69"/>
  <c r="L124" i="69"/>
  <c r="U118" i="69"/>
  <c r="N113" i="69"/>
  <c r="T85" i="69"/>
  <c r="K84" i="69"/>
  <c r="K82" i="69"/>
  <c r="N78" i="69"/>
  <c r="U76" i="69"/>
  <c r="U74" i="69"/>
  <c r="U60" i="69"/>
  <c r="N58" i="69"/>
  <c r="U55" i="69"/>
  <c r="T50" i="69"/>
  <c r="L42" i="69"/>
  <c r="N39" i="69"/>
  <c r="N25" i="69"/>
  <c r="U16" i="69"/>
  <c r="N8" i="69"/>
  <c r="N10" i="47"/>
  <c r="N11" i="47"/>
  <c r="K4" i="69"/>
  <c r="T276" i="69"/>
  <c r="U271" i="69"/>
  <c r="N270" i="69"/>
  <c r="U266" i="69"/>
  <c r="U261" i="69"/>
  <c r="K253" i="69"/>
  <c r="K248" i="69"/>
  <c r="T246" i="69"/>
  <c r="L243" i="69"/>
  <c r="L238" i="69"/>
  <c r="L233" i="69"/>
  <c r="K201" i="69"/>
  <c r="T199" i="69"/>
  <c r="L194" i="69"/>
  <c r="N174" i="69"/>
  <c r="N169" i="69"/>
  <c r="T160" i="69"/>
  <c r="T155" i="69"/>
  <c r="T150" i="69"/>
  <c r="L147" i="69"/>
  <c r="U145" i="69"/>
  <c r="L142" i="69"/>
  <c r="U140" i="69"/>
  <c r="K124" i="69"/>
  <c r="K122" i="69"/>
  <c r="T118" i="69"/>
  <c r="U116" i="69"/>
  <c r="L115" i="69"/>
  <c r="N111" i="69"/>
  <c r="L109" i="69"/>
  <c r="K80" i="69"/>
  <c r="L78" i="69"/>
  <c r="T76" i="69"/>
  <c r="T74" i="69"/>
  <c r="U65" i="69"/>
  <c r="N63" i="69"/>
  <c r="T60" i="69"/>
  <c r="L58" i="69"/>
  <c r="K53" i="69"/>
  <c r="T47" i="69"/>
  <c r="K42" i="69"/>
  <c r="N36" i="69"/>
  <c r="U33" i="69"/>
  <c r="U30" i="69"/>
  <c r="L25" i="69"/>
  <c r="N22" i="69"/>
  <c r="T16" i="69"/>
  <c r="U13" i="69"/>
  <c r="L8" i="69"/>
  <c r="J10" i="47"/>
  <c r="V283" i="69"/>
  <c r="C18" i="68"/>
  <c r="C14" i="68"/>
  <c r="C16" i="68" s="1"/>
  <c r="F283" i="63" s="1"/>
  <c r="C18" i="67"/>
  <c r="C14" i="67"/>
  <c r="C16" i="67" s="1"/>
  <c r="F283" i="62" s="1"/>
  <c r="G15" i="66"/>
  <c r="H15" i="66"/>
  <c r="I15" i="66"/>
  <c r="J15" i="66"/>
  <c r="K15" i="66"/>
  <c r="L8" i="66"/>
  <c r="F6" i="66"/>
  <c r="F10" i="66" s="1"/>
  <c r="E6" i="66"/>
  <c r="E10" i="66" s="1"/>
  <c r="L4" i="66"/>
  <c r="K12" i="61" l="1"/>
  <c r="K111" i="61"/>
  <c r="J266" i="61"/>
  <c r="J113" i="61"/>
  <c r="J66" i="61"/>
  <c r="J263" i="61"/>
  <c r="I16" i="66"/>
  <c r="L283" i="61" s="1"/>
  <c r="J220" i="61"/>
  <c r="J215" i="61"/>
  <c r="H16" i="66"/>
  <c r="K283" i="61" s="1"/>
  <c r="J262" i="61"/>
  <c r="J163" i="61"/>
  <c r="G16" i="66"/>
  <c r="J283" i="61" s="1"/>
  <c r="J247" i="61"/>
  <c r="J130" i="61"/>
  <c r="K102" i="61"/>
  <c r="J16" i="66"/>
  <c r="M283" i="61" s="1"/>
  <c r="K114" i="61"/>
  <c r="J11" i="61"/>
  <c r="J98" i="61"/>
  <c r="K154" i="61"/>
  <c r="K16" i="66"/>
  <c r="N283" i="61" s="1"/>
  <c r="K10" i="61"/>
  <c r="J236" i="61"/>
  <c r="J199" i="61"/>
  <c r="J161" i="61"/>
  <c r="K104" i="61"/>
  <c r="J193" i="61"/>
  <c r="J75" i="61"/>
  <c r="J50" i="61"/>
  <c r="K32" i="61"/>
  <c r="J172" i="61"/>
  <c r="J63" i="61"/>
  <c r="J18" i="61"/>
  <c r="K256" i="61"/>
  <c r="J253" i="61"/>
  <c r="J252" i="61"/>
  <c r="J83" i="61"/>
  <c r="J198" i="61"/>
  <c r="K82" i="61"/>
  <c r="K271" i="61"/>
  <c r="J86" i="61"/>
  <c r="J243" i="61"/>
  <c r="J71" i="61"/>
  <c r="J139" i="61"/>
  <c r="K219" i="61"/>
  <c r="K247" i="61"/>
  <c r="K165" i="61"/>
  <c r="K280" i="61"/>
  <c r="K195" i="61"/>
  <c r="K215" i="61"/>
  <c r="K60" i="61"/>
  <c r="K109" i="61"/>
  <c r="K37" i="61"/>
  <c r="K131" i="61"/>
  <c r="K59" i="61"/>
  <c r="J210" i="61"/>
  <c r="J216" i="61"/>
  <c r="J229" i="61"/>
  <c r="J56" i="61"/>
  <c r="J170" i="61"/>
  <c r="J181" i="61"/>
  <c r="J116" i="61"/>
  <c r="J165" i="61"/>
  <c r="J273" i="61"/>
  <c r="J281" i="61"/>
  <c r="J245" i="61"/>
  <c r="J104" i="61"/>
  <c r="J205" i="61"/>
  <c r="J140" i="61"/>
  <c r="J46" i="61"/>
  <c r="J39" i="61"/>
  <c r="J30" i="61"/>
  <c r="J114" i="61"/>
  <c r="J16" i="61"/>
  <c r="J177" i="61"/>
  <c r="J58" i="61"/>
  <c r="J69" i="61"/>
  <c r="J123" i="61"/>
  <c r="K241" i="61"/>
  <c r="K204" i="61"/>
  <c r="K244" i="61"/>
  <c r="K120" i="61"/>
  <c r="K200" i="61"/>
  <c r="K190" i="61"/>
  <c r="K212" i="61"/>
  <c r="K51" i="61"/>
  <c r="K106" i="61"/>
  <c r="K34" i="61"/>
  <c r="K128" i="61"/>
  <c r="K56" i="61"/>
  <c r="J23" i="61"/>
  <c r="J191" i="61"/>
  <c r="J93" i="61"/>
  <c r="J26" i="61"/>
  <c r="J110" i="61"/>
  <c r="J145" i="61"/>
  <c r="J17" i="61"/>
  <c r="J100" i="61"/>
  <c r="J264" i="61"/>
  <c r="J278" i="61"/>
  <c r="J242" i="61"/>
  <c r="J92" i="61"/>
  <c r="J184" i="61"/>
  <c r="J128" i="61"/>
  <c r="J20" i="61"/>
  <c r="J10" i="61"/>
  <c r="J95" i="61"/>
  <c r="J106" i="61"/>
  <c r="J7" i="61"/>
  <c r="J174" i="61"/>
  <c r="J49" i="61"/>
  <c r="J60" i="61"/>
  <c r="J121" i="61"/>
  <c r="J259" i="61"/>
  <c r="K251" i="61"/>
  <c r="K249" i="61"/>
  <c r="K229" i="61"/>
  <c r="K237" i="61"/>
  <c r="K135" i="61"/>
  <c r="K168" i="61"/>
  <c r="K15" i="61"/>
  <c r="K94" i="61"/>
  <c r="K22" i="61"/>
  <c r="K116" i="61"/>
  <c r="K44" i="61"/>
  <c r="J274" i="61"/>
  <c r="J241" i="61"/>
  <c r="J28" i="61"/>
  <c r="J19" i="61"/>
  <c r="J82" i="61"/>
  <c r="J44" i="61"/>
  <c r="J279" i="61"/>
  <c r="J80" i="61"/>
  <c r="J255" i="61"/>
  <c r="J275" i="61"/>
  <c r="J232" i="61"/>
  <c r="J88" i="61"/>
  <c r="J151" i="61"/>
  <c r="J118" i="61"/>
  <c r="J8" i="61"/>
  <c r="J196" i="61"/>
  <c r="J59" i="61"/>
  <c r="J81" i="61"/>
  <c r="J207" i="61"/>
  <c r="J171" i="61"/>
  <c r="J40" i="61"/>
  <c r="J51" i="61"/>
  <c r="J119" i="61"/>
  <c r="J153" i="61"/>
  <c r="K238" i="61"/>
  <c r="K199" i="61"/>
  <c r="K198" i="61"/>
  <c r="K203" i="61"/>
  <c r="K126" i="61"/>
  <c r="K156" i="61"/>
  <c r="K6" i="61"/>
  <c r="K91" i="61"/>
  <c r="K19" i="61"/>
  <c r="K113" i="61"/>
  <c r="K41" i="61"/>
  <c r="J271" i="61"/>
  <c r="J230" i="61"/>
  <c r="J57" i="61"/>
  <c r="J156" i="61"/>
  <c r="J282" i="61"/>
  <c r="J227" i="61"/>
  <c r="J270" i="61"/>
  <c r="J64" i="61"/>
  <c r="J246" i="61"/>
  <c r="J272" i="61"/>
  <c r="J219" i="61"/>
  <c r="J203" i="61"/>
  <c r="J146" i="61"/>
  <c r="J91" i="61"/>
  <c r="J206" i="61"/>
  <c r="J178" i="61"/>
  <c r="J27" i="61"/>
  <c r="J70" i="61"/>
  <c r="J204" i="61"/>
  <c r="J160" i="61"/>
  <c r="J31" i="61"/>
  <c r="J42" i="61"/>
  <c r="J117" i="61"/>
  <c r="J277" i="61"/>
  <c r="K274" i="61"/>
  <c r="K176" i="61"/>
  <c r="K206" i="61"/>
  <c r="K166" i="61"/>
  <c r="K63" i="61"/>
  <c r="K81" i="61"/>
  <c r="K117" i="61"/>
  <c r="K85" i="61"/>
  <c r="K13" i="61"/>
  <c r="K107" i="61"/>
  <c r="K35" i="61"/>
  <c r="J256" i="61"/>
  <c r="J202" i="61"/>
  <c r="J208" i="61"/>
  <c r="J265" i="61"/>
  <c r="J267" i="61"/>
  <c r="J225" i="61"/>
  <c r="J261" i="61"/>
  <c r="J54" i="61"/>
  <c r="J226" i="61"/>
  <c r="J269" i="61"/>
  <c r="J217" i="61"/>
  <c r="J197" i="61"/>
  <c r="J99" i="61"/>
  <c r="J200" i="61"/>
  <c r="J188" i="61"/>
  <c r="J132" i="61"/>
  <c r="J21" i="61"/>
  <c r="J53" i="61"/>
  <c r="J201" i="61"/>
  <c r="J144" i="61"/>
  <c r="J22" i="61"/>
  <c r="J33" i="61"/>
  <c r="J115" i="61"/>
  <c r="K250" i="61"/>
  <c r="K178" i="61"/>
  <c r="K95" i="61"/>
  <c r="J195" i="61"/>
  <c r="J129" i="61"/>
  <c r="J111" i="61"/>
  <c r="K216" i="61"/>
  <c r="K272" i="61"/>
  <c r="K266" i="61"/>
  <c r="K132" i="61"/>
  <c r="K142" i="61"/>
  <c r="K70" i="61"/>
  <c r="K164" i="61"/>
  <c r="K92" i="61"/>
  <c r="K20" i="61"/>
  <c r="J179" i="61"/>
  <c r="J35" i="61"/>
  <c r="J244" i="61"/>
  <c r="J221" i="61"/>
  <c r="J124" i="61"/>
  <c r="J233" i="61"/>
  <c r="J89" i="61"/>
  <c r="J135" i="61"/>
  <c r="J47" i="61"/>
  <c r="J55" i="61"/>
  <c r="J162" i="61"/>
  <c r="J120" i="61"/>
  <c r="J84" i="61"/>
  <c r="J154" i="61"/>
  <c r="J12" i="61"/>
  <c r="J192" i="61"/>
  <c r="J103" i="61"/>
  <c r="J127" i="61"/>
  <c r="J6" i="61"/>
  <c r="J109" i="61"/>
  <c r="K273" i="61"/>
  <c r="K145" i="61"/>
  <c r="J15" i="61"/>
  <c r="K180" i="61"/>
  <c r="J176" i="61"/>
  <c r="K258" i="61"/>
  <c r="K234" i="61"/>
  <c r="K254" i="61"/>
  <c r="K248" i="61"/>
  <c r="K226" i="61"/>
  <c r="K236" i="61"/>
  <c r="K9" i="61"/>
  <c r="K130" i="61"/>
  <c r="K58" i="61"/>
  <c r="K152" i="61"/>
  <c r="K80" i="61"/>
  <c r="K8" i="61"/>
  <c r="J72" i="61"/>
  <c r="J37" i="61"/>
  <c r="J280" i="61"/>
  <c r="J239" i="61"/>
  <c r="J185" i="61"/>
  <c r="J32" i="61"/>
  <c r="J214" i="61"/>
  <c r="J224" i="61"/>
  <c r="J68" i="61"/>
  <c r="J257" i="61"/>
  <c r="J157" i="61"/>
  <c r="J29" i="61"/>
  <c r="J38" i="61"/>
  <c r="J137" i="61"/>
  <c r="J112" i="61"/>
  <c r="J73" i="61"/>
  <c r="J152" i="61"/>
  <c r="J52" i="61"/>
  <c r="J189" i="61"/>
  <c r="J94" i="61"/>
  <c r="J105" i="61"/>
  <c r="J155" i="61"/>
  <c r="J107" i="61"/>
  <c r="K279" i="61"/>
  <c r="K54" i="61"/>
  <c r="K167" i="61"/>
  <c r="J134" i="61"/>
  <c r="J74" i="61"/>
  <c r="K240" i="61"/>
  <c r="K181" i="61"/>
  <c r="K252" i="61"/>
  <c r="K246" i="61"/>
  <c r="K207" i="61"/>
  <c r="K233" i="61"/>
  <c r="K163" i="61"/>
  <c r="K127" i="61"/>
  <c r="K55" i="61"/>
  <c r="K149" i="61"/>
  <c r="K77" i="61"/>
  <c r="K5" i="61"/>
  <c r="J268" i="61"/>
  <c r="J276" i="61"/>
  <c r="J234" i="61"/>
  <c r="J231" i="61"/>
  <c r="J102" i="61"/>
  <c r="J212" i="61"/>
  <c r="J187" i="61"/>
  <c r="J143" i="61"/>
  <c r="J41" i="61"/>
  <c r="J254" i="61"/>
  <c r="J149" i="61"/>
  <c r="J213" i="61"/>
  <c r="J190" i="61"/>
  <c r="J133" i="61"/>
  <c r="J90" i="61"/>
  <c r="J65" i="61"/>
  <c r="J150" i="61"/>
  <c r="J43" i="61"/>
  <c r="J186" i="61"/>
  <c r="J85" i="61"/>
  <c r="J96" i="61"/>
  <c r="J147" i="61"/>
  <c r="J5" i="61"/>
  <c r="K217" i="61"/>
  <c r="K184" i="61"/>
  <c r="K73" i="61"/>
  <c r="K23" i="61"/>
  <c r="K162" i="61"/>
  <c r="K45" i="61"/>
  <c r="J260" i="61"/>
  <c r="K205" i="61"/>
  <c r="K108" i="61"/>
  <c r="K243" i="61"/>
  <c r="K211" i="61"/>
  <c r="K159" i="61"/>
  <c r="K227" i="61"/>
  <c r="K96" i="61"/>
  <c r="K121" i="61"/>
  <c r="K49" i="61"/>
  <c r="K143" i="61"/>
  <c r="K71" i="61"/>
  <c r="J238" i="61"/>
  <c r="J250" i="61"/>
  <c r="J258" i="61"/>
  <c r="J228" i="61"/>
  <c r="J218" i="61"/>
  <c r="J61" i="61"/>
  <c r="J169" i="61"/>
  <c r="J175" i="61"/>
  <c r="J48" i="61"/>
  <c r="J14" i="61"/>
  <c r="J251" i="61"/>
  <c r="J141" i="61"/>
  <c r="J211" i="61"/>
  <c r="J173" i="61"/>
  <c r="J131" i="61"/>
  <c r="J79" i="61"/>
  <c r="J62" i="61"/>
  <c r="J136" i="61"/>
  <c r="J34" i="61"/>
  <c r="J183" i="61"/>
  <c r="J76" i="61"/>
  <c r="J87" i="61"/>
  <c r="J142" i="61"/>
  <c r="K192" i="61"/>
  <c r="K4" i="61"/>
  <c r="K214" i="61"/>
  <c r="K189" i="61"/>
  <c r="K188" i="61"/>
  <c r="K224" i="61"/>
  <c r="K87" i="61"/>
  <c r="K118" i="61"/>
  <c r="K46" i="61"/>
  <c r="K140" i="61"/>
  <c r="K68" i="61"/>
  <c r="J235" i="61"/>
  <c r="J237" i="61"/>
  <c r="J240" i="61"/>
  <c r="J97" i="61"/>
  <c r="J194" i="61"/>
  <c r="J223" i="61"/>
  <c r="J148" i="61"/>
  <c r="J168" i="61"/>
  <c r="J4" i="61"/>
  <c r="J9" i="61"/>
  <c r="J248" i="61"/>
  <c r="J108" i="61"/>
  <c r="J209" i="61"/>
  <c r="J159" i="61"/>
  <c r="J77" i="61"/>
  <c r="J45" i="61"/>
  <c r="J36" i="61"/>
  <c r="J122" i="61"/>
  <c r="J25" i="61"/>
  <c r="J180" i="61"/>
  <c r="J67" i="61"/>
  <c r="J78" i="61"/>
  <c r="K277" i="61"/>
  <c r="K253" i="61"/>
  <c r="K93" i="61"/>
  <c r="K232" i="61"/>
  <c r="K265" i="61"/>
  <c r="K193" i="61"/>
  <c r="K187" i="61"/>
  <c r="K48" i="61"/>
  <c r="K150" i="61"/>
  <c r="K144" i="61"/>
  <c r="K66" i="61"/>
  <c r="K196" i="61"/>
  <c r="K221" i="61"/>
  <c r="K138" i="61"/>
  <c r="K78" i="61"/>
  <c r="K151" i="61"/>
  <c r="K115" i="61"/>
  <c r="K79" i="61"/>
  <c r="K43" i="61"/>
  <c r="K7" i="61"/>
  <c r="K137" i="61"/>
  <c r="K101" i="61"/>
  <c r="K65" i="61"/>
  <c r="K29" i="61"/>
  <c r="K259" i="61"/>
  <c r="K223" i="61"/>
  <c r="K72" i="61"/>
  <c r="K268" i="61"/>
  <c r="K262" i="61"/>
  <c r="K129" i="61"/>
  <c r="K175" i="61"/>
  <c r="K275" i="61"/>
  <c r="K147" i="61"/>
  <c r="K186" i="61"/>
  <c r="K208" i="61"/>
  <c r="K183" i="61"/>
  <c r="K218" i="61"/>
  <c r="K75" i="61"/>
  <c r="K69" i="61"/>
  <c r="K148" i="61"/>
  <c r="K112" i="61"/>
  <c r="K76" i="61"/>
  <c r="K40" i="61"/>
  <c r="K170" i="61"/>
  <c r="K134" i="61"/>
  <c r="K98" i="61"/>
  <c r="K62" i="61"/>
  <c r="K26" i="61"/>
  <c r="K202" i="61"/>
  <c r="K179" i="61"/>
  <c r="K157" i="61"/>
  <c r="K220" i="61"/>
  <c r="K278" i="61"/>
  <c r="K231" i="61"/>
  <c r="K270" i="61"/>
  <c r="K225" i="61"/>
  <c r="K264" i="61"/>
  <c r="K194" i="61"/>
  <c r="K171" i="61"/>
  <c r="K177" i="61"/>
  <c r="K84" i="61"/>
  <c r="K209" i="61"/>
  <c r="K36" i="61"/>
  <c r="K42" i="61"/>
  <c r="K139" i="61"/>
  <c r="K103" i="61"/>
  <c r="K67" i="61"/>
  <c r="K31" i="61"/>
  <c r="K161" i="61"/>
  <c r="K125" i="61"/>
  <c r="K89" i="61"/>
  <c r="K53" i="61"/>
  <c r="K17" i="61"/>
  <c r="K281" i="61"/>
  <c r="K169" i="61"/>
  <c r="K260" i="61"/>
  <c r="K282" i="61"/>
  <c r="K263" i="61"/>
  <c r="K141" i="61"/>
  <c r="K257" i="61"/>
  <c r="K174" i="61"/>
  <c r="K235" i="61"/>
  <c r="K172" i="61"/>
  <c r="K30" i="61"/>
  <c r="K191" i="61"/>
  <c r="K27" i="61"/>
  <c r="K33" i="61"/>
  <c r="K136" i="61"/>
  <c r="K100" i="61"/>
  <c r="K64" i="61"/>
  <c r="K28" i="61"/>
  <c r="K158" i="61"/>
  <c r="K122" i="61"/>
  <c r="K86" i="61"/>
  <c r="K50" i="61"/>
  <c r="K14" i="61"/>
  <c r="K276" i="61"/>
  <c r="K269" i="61"/>
  <c r="K242" i="61"/>
  <c r="K267" i="61"/>
  <c r="K261" i="61"/>
  <c r="K39" i="61"/>
  <c r="K255" i="61"/>
  <c r="K57" i="61"/>
  <c r="K228" i="61"/>
  <c r="K153" i="61"/>
  <c r="K239" i="61"/>
  <c r="K173" i="61"/>
  <c r="K18" i="61"/>
  <c r="K24" i="61"/>
  <c r="K133" i="61"/>
  <c r="K97" i="61"/>
  <c r="K61" i="61"/>
  <c r="K25" i="61"/>
  <c r="K155" i="61"/>
  <c r="K119" i="61"/>
  <c r="K83" i="61"/>
  <c r="K47" i="61"/>
  <c r="K11" i="61"/>
  <c r="K213" i="61"/>
  <c r="K210" i="61"/>
  <c r="K160" i="61"/>
  <c r="K185" i="61"/>
  <c r="K245" i="61"/>
  <c r="K90" i="61"/>
  <c r="K222" i="61"/>
  <c r="K197" i="61"/>
  <c r="K182" i="61"/>
  <c r="K99" i="61"/>
  <c r="K230" i="61"/>
  <c r="K21" i="61"/>
  <c r="K105" i="61"/>
  <c r="K123" i="61"/>
  <c r="K124" i="61"/>
  <c r="K88" i="61"/>
  <c r="K52" i="61"/>
  <c r="K16" i="61"/>
  <c r="K146" i="61"/>
  <c r="K110" i="61"/>
  <c r="K74" i="61"/>
  <c r="M6" i="61"/>
  <c r="M9" i="61"/>
  <c r="M12" i="61"/>
  <c r="M15" i="61"/>
  <c r="M18" i="61"/>
  <c r="M21" i="61"/>
  <c r="M24" i="61"/>
  <c r="M27" i="61"/>
  <c r="M30" i="61"/>
  <c r="M33" i="61"/>
  <c r="M36" i="61"/>
  <c r="M39" i="61"/>
  <c r="M42" i="61"/>
  <c r="M45" i="61"/>
  <c r="M48" i="61"/>
  <c r="M51" i="61"/>
  <c r="M54" i="61"/>
  <c r="M57" i="61"/>
  <c r="M60" i="61"/>
  <c r="M63" i="61"/>
  <c r="M66" i="61"/>
  <c r="M69" i="61"/>
  <c r="M72" i="61"/>
  <c r="M75" i="61"/>
  <c r="M78" i="61"/>
  <c r="M81" i="61"/>
  <c r="M84" i="61"/>
  <c r="M87" i="61"/>
  <c r="M90" i="61"/>
  <c r="M93" i="61"/>
  <c r="M96" i="61"/>
  <c r="M99" i="61"/>
  <c r="M102" i="61"/>
  <c r="M105" i="61"/>
  <c r="M8" i="61"/>
  <c r="M10" i="61"/>
  <c r="M17" i="61"/>
  <c r="M19" i="61"/>
  <c r="M26" i="61"/>
  <c r="M28" i="61"/>
  <c r="M35" i="61"/>
  <c r="M37" i="61"/>
  <c r="M44" i="61"/>
  <c r="M46" i="61"/>
  <c r="M53" i="61"/>
  <c r="M55" i="61"/>
  <c r="M62" i="61"/>
  <c r="M64" i="61"/>
  <c r="M71" i="61"/>
  <c r="M73" i="61"/>
  <c r="M80" i="61"/>
  <c r="M82" i="61"/>
  <c r="M89" i="61"/>
  <c r="M91" i="61"/>
  <c r="M98" i="61"/>
  <c r="M100" i="61"/>
  <c r="M145" i="61"/>
  <c r="M107" i="61"/>
  <c r="M113" i="61"/>
  <c r="M119" i="61"/>
  <c r="M125" i="61"/>
  <c r="M132" i="61"/>
  <c r="M137" i="61"/>
  <c r="M109" i="61"/>
  <c r="M111" i="61"/>
  <c r="M115" i="61"/>
  <c r="M117" i="61"/>
  <c r="M121" i="61"/>
  <c r="M123" i="61"/>
  <c r="M142" i="61"/>
  <c r="M155" i="61"/>
  <c r="M169" i="61"/>
  <c r="M41" i="61"/>
  <c r="M56" i="61"/>
  <c r="M92" i="61"/>
  <c r="M127" i="61"/>
  <c r="M146" i="61"/>
  <c r="M159" i="61"/>
  <c r="M164" i="61"/>
  <c r="M50" i="61"/>
  <c r="M67" i="61"/>
  <c r="M103" i="61"/>
  <c r="M59" i="61"/>
  <c r="M70" i="61"/>
  <c r="M95" i="61"/>
  <c r="M106" i="61"/>
  <c r="M114" i="61"/>
  <c r="M136" i="61"/>
  <c r="M138" i="61"/>
  <c r="M150" i="61"/>
  <c r="M161" i="61"/>
  <c r="M166" i="61"/>
  <c r="M176" i="61"/>
  <c r="M194" i="61"/>
  <c r="M65" i="61"/>
  <c r="M101" i="61"/>
  <c r="M154" i="61"/>
  <c r="M181" i="61"/>
  <c r="M186" i="61"/>
  <c r="M199" i="61"/>
  <c r="M204" i="61"/>
  <c r="M11" i="61"/>
  <c r="M31" i="61"/>
  <c r="M34" i="61"/>
  <c r="M85" i="61"/>
  <c r="M110" i="61"/>
  <c r="M141" i="61"/>
  <c r="M149" i="61"/>
  <c r="M160" i="61"/>
  <c r="M165" i="61"/>
  <c r="M175" i="61"/>
  <c r="M180" i="61"/>
  <c r="M193" i="61"/>
  <c r="M198" i="61"/>
  <c r="M7" i="61"/>
  <c r="M32" i="61"/>
  <c r="M124" i="61"/>
  <c r="M134" i="61"/>
  <c r="M148" i="61"/>
  <c r="M153" i="61"/>
  <c r="M156" i="61"/>
  <c r="M168" i="61"/>
  <c r="M20" i="61"/>
  <c r="M79" i="61"/>
  <c r="M118" i="61"/>
  <c r="M131" i="61"/>
  <c r="M140" i="61"/>
  <c r="M143" i="61"/>
  <c r="M173" i="61"/>
  <c r="M192" i="61"/>
  <c r="M222" i="61"/>
  <c r="M224" i="61"/>
  <c r="M16" i="61"/>
  <c r="M38" i="61"/>
  <c r="M83" i="61"/>
  <c r="M128" i="61"/>
  <c r="M151" i="61"/>
  <c r="M188" i="61"/>
  <c r="M190" i="61"/>
  <c r="M29" i="61"/>
  <c r="M47" i="61"/>
  <c r="M122" i="61"/>
  <c r="M171" i="61"/>
  <c r="M182" i="61"/>
  <c r="M201" i="61"/>
  <c r="M207" i="61"/>
  <c r="M211" i="61"/>
  <c r="M228" i="61"/>
  <c r="M230" i="61"/>
  <c r="M235" i="61"/>
  <c r="M52" i="61"/>
  <c r="M130" i="61"/>
  <c r="M157" i="61"/>
  <c r="M170" i="61"/>
  <c r="M197" i="61"/>
  <c r="M202" i="61"/>
  <c r="M213" i="61"/>
  <c r="M14" i="61"/>
  <c r="M25" i="61"/>
  <c r="M68" i="61"/>
  <c r="M104" i="61"/>
  <c r="M139" i="61"/>
  <c r="M167" i="61"/>
  <c r="M208" i="61"/>
  <c r="M226" i="61"/>
  <c r="M244" i="61"/>
  <c r="M253" i="61"/>
  <c r="M262" i="61"/>
  <c r="M271" i="61"/>
  <c r="M94" i="61"/>
  <c r="M135" i="61"/>
  <c r="M147" i="61"/>
  <c r="M174" i="61"/>
  <c r="M177" i="61"/>
  <c r="M183" i="61"/>
  <c r="M200" i="61"/>
  <c r="M203" i="61"/>
  <c r="M74" i="61"/>
  <c r="M144" i="61"/>
  <c r="M206" i="61"/>
  <c r="M209" i="61"/>
  <c r="M218" i="61"/>
  <c r="M220" i="61"/>
  <c r="M237" i="61"/>
  <c r="M49" i="61"/>
  <c r="M184" i="61"/>
  <c r="M162" i="61"/>
  <c r="M178" i="61"/>
  <c r="M216" i="61"/>
  <c r="M229" i="61"/>
  <c r="M231" i="61"/>
  <c r="M233" i="61"/>
  <c r="M241" i="61"/>
  <c r="M250" i="61"/>
  <c r="M259" i="61"/>
  <c r="M268" i="61"/>
  <c r="M277" i="61"/>
  <c r="M282" i="61"/>
  <c r="M22" i="61"/>
  <c r="M120" i="61"/>
  <c r="M152" i="61"/>
  <c r="M214" i="61"/>
  <c r="M163" i="61"/>
  <c r="M179" i="61"/>
  <c r="M254" i="61"/>
  <c r="M272" i="61"/>
  <c r="M76" i="61"/>
  <c r="M215" i="61"/>
  <c r="M221" i="61"/>
  <c r="M236" i="61"/>
  <c r="M40" i="61"/>
  <c r="M61" i="61"/>
  <c r="M185" i="61"/>
  <c r="M239" i="61"/>
  <c r="M249" i="61"/>
  <c r="M257" i="61"/>
  <c r="M267" i="61"/>
  <c r="M275" i="61"/>
  <c r="M195" i="61"/>
  <c r="M212" i="61"/>
  <c r="M252" i="61"/>
  <c r="M270" i="61"/>
  <c r="M280" i="61"/>
  <c r="M225" i="61"/>
  <c r="M5" i="61"/>
  <c r="M191" i="61"/>
  <c r="M234" i="61"/>
  <c r="M242" i="61"/>
  <c r="M260" i="61"/>
  <c r="M273" i="61"/>
  <c r="M278" i="61"/>
  <c r="M172" i="61"/>
  <c r="M219" i="61"/>
  <c r="M245" i="61"/>
  <c r="M263" i="61"/>
  <c r="M266" i="61"/>
  <c r="M23" i="61"/>
  <c r="M129" i="61"/>
  <c r="M223" i="61"/>
  <c r="M243" i="61"/>
  <c r="M261" i="61"/>
  <c r="M281" i="61"/>
  <c r="M108" i="61"/>
  <c r="M227" i="61"/>
  <c r="M13" i="61"/>
  <c r="M77" i="61"/>
  <c r="M97" i="61"/>
  <c r="M112" i="61"/>
  <c r="M126" i="61"/>
  <c r="M247" i="61"/>
  <c r="M265" i="61"/>
  <c r="M4" i="61"/>
  <c r="M255" i="61"/>
  <c r="M187" i="61"/>
  <c r="M217" i="61"/>
  <c r="M43" i="61"/>
  <c r="M58" i="61"/>
  <c r="M133" i="61"/>
  <c r="M196" i="61"/>
  <c r="M86" i="61"/>
  <c r="M205" i="61"/>
  <c r="M232" i="61"/>
  <c r="M240" i="61"/>
  <c r="M248" i="61"/>
  <c r="M258" i="61"/>
  <c r="M276" i="61"/>
  <c r="M238" i="61"/>
  <c r="M210" i="61"/>
  <c r="M251" i="61"/>
  <c r="M116" i="61"/>
  <c r="M269" i="61"/>
  <c r="M88" i="61"/>
  <c r="M274" i="61"/>
  <c r="M158" i="61"/>
  <c r="M189" i="61"/>
  <c r="M246" i="61"/>
  <c r="M256" i="61"/>
  <c r="M264" i="61"/>
  <c r="M279" i="61"/>
  <c r="L6" i="61"/>
  <c r="L9" i="61"/>
  <c r="L12" i="61"/>
  <c r="L15" i="61"/>
  <c r="L18" i="61"/>
  <c r="L21" i="61"/>
  <c r="L24" i="61"/>
  <c r="L27" i="61"/>
  <c r="L30" i="61"/>
  <c r="L33" i="61"/>
  <c r="L36" i="61"/>
  <c r="L39" i="61"/>
  <c r="L42" i="61"/>
  <c r="L45" i="61"/>
  <c r="L48" i="61"/>
  <c r="L51" i="61"/>
  <c r="L54" i="61"/>
  <c r="L57" i="61"/>
  <c r="L60" i="61"/>
  <c r="L63" i="61"/>
  <c r="L66" i="61"/>
  <c r="L69" i="61"/>
  <c r="L72" i="61"/>
  <c r="L75" i="61"/>
  <c r="L78" i="61"/>
  <c r="L81" i="61"/>
  <c r="L84" i="61"/>
  <c r="L87" i="61"/>
  <c r="L90" i="61"/>
  <c r="L93" i="61"/>
  <c r="L96" i="61"/>
  <c r="L99" i="61"/>
  <c r="L102" i="61"/>
  <c r="L105" i="61"/>
  <c r="L108" i="61"/>
  <c r="L111" i="61"/>
  <c r="L114" i="61"/>
  <c r="L117" i="61"/>
  <c r="L120" i="61"/>
  <c r="L123" i="61"/>
  <c r="L126" i="61"/>
  <c r="L129" i="61"/>
  <c r="L5" i="61"/>
  <c r="L8" i="61"/>
  <c r="L11" i="61"/>
  <c r="L14" i="61"/>
  <c r="L17" i="61"/>
  <c r="L20" i="61"/>
  <c r="L23" i="61"/>
  <c r="L26" i="61"/>
  <c r="L29" i="61"/>
  <c r="L32" i="61"/>
  <c r="L35" i="61"/>
  <c r="L38" i="61"/>
  <c r="L41" i="61"/>
  <c r="L44" i="61"/>
  <c r="L47" i="61"/>
  <c r="L50" i="61"/>
  <c r="L53" i="61"/>
  <c r="L56" i="61"/>
  <c r="L59" i="61"/>
  <c r="L62" i="61"/>
  <c r="L65" i="61"/>
  <c r="L68" i="61"/>
  <c r="L71" i="61"/>
  <c r="L74" i="61"/>
  <c r="L77" i="61"/>
  <c r="L80" i="61"/>
  <c r="L83" i="61"/>
  <c r="L86" i="61"/>
  <c r="L89" i="61"/>
  <c r="L92" i="61"/>
  <c r="L95" i="61"/>
  <c r="L98" i="61"/>
  <c r="L101" i="61"/>
  <c r="L104" i="61"/>
  <c r="L107" i="61"/>
  <c r="L110" i="61"/>
  <c r="L113" i="61"/>
  <c r="L116" i="61"/>
  <c r="L119" i="61"/>
  <c r="L122" i="61"/>
  <c r="L125" i="61"/>
  <c r="L132" i="61"/>
  <c r="L137" i="61"/>
  <c r="L150" i="61"/>
  <c r="L158" i="61"/>
  <c r="L109" i="61"/>
  <c r="L115" i="61"/>
  <c r="L121" i="61"/>
  <c r="L142" i="61"/>
  <c r="L127" i="61"/>
  <c r="L134" i="61"/>
  <c r="L147" i="61"/>
  <c r="L152" i="61"/>
  <c r="L166" i="61"/>
  <c r="L64" i="61"/>
  <c r="L67" i="61"/>
  <c r="L100" i="61"/>
  <c r="L103" i="61"/>
  <c r="L140" i="61"/>
  <c r="L148" i="61"/>
  <c r="L171" i="61"/>
  <c r="L70" i="61"/>
  <c r="L106" i="61"/>
  <c r="L154" i="61"/>
  <c r="L181" i="61"/>
  <c r="L186" i="61"/>
  <c r="L199" i="61"/>
  <c r="L204" i="61"/>
  <c r="L7" i="61"/>
  <c r="L73" i="61"/>
  <c r="L76" i="61"/>
  <c r="L156" i="61"/>
  <c r="L168" i="61"/>
  <c r="L173" i="61"/>
  <c r="L191" i="61"/>
  <c r="L209" i="61"/>
  <c r="L212" i="61"/>
  <c r="L215" i="61"/>
  <c r="L218" i="61"/>
  <c r="L221" i="61"/>
  <c r="L224" i="61"/>
  <c r="L227" i="61"/>
  <c r="L230" i="61"/>
  <c r="L233" i="61"/>
  <c r="L236" i="61"/>
  <c r="L239" i="61"/>
  <c r="L37" i="61"/>
  <c r="L40" i="61"/>
  <c r="L43" i="61"/>
  <c r="L88" i="61"/>
  <c r="L118" i="61"/>
  <c r="L151" i="61"/>
  <c r="L185" i="61"/>
  <c r="L203" i="61"/>
  <c r="L211" i="61"/>
  <c r="L214" i="61"/>
  <c r="L217" i="61"/>
  <c r="L220" i="61"/>
  <c r="L223" i="61"/>
  <c r="L226" i="61"/>
  <c r="L229" i="61"/>
  <c r="L28" i="61"/>
  <c r="L46" i="61"/>
  <c r="L79" i="61"/>
  <c r="L131" i="61"/>
  <c r="L143" i="61"/>
  <c r="L161" i="61"/>
  <c r="L192" i="61"/>
  <c r="L194" i="61"/>
  <c r="L16" i="61"/>
  <c r="L91" i="61"/>
  <c r="L128" i="61"/>
  <c r="L188" i="61"/>
  <c r="L190" i="61"/>
  <c r="L240" i="61"/>
  <c r="L243" i="61"/>
  <c r="L246" i="61"/>
  <c r="L249" i="61"/>
  <c r="L252" i="61"/>
  <c r="L255" i="61"/>
  <c r="L258" i="61"/>
  <c r="L261" i="61"/>
  <c r="L264" i="61"/>
  <c r="L267" i="61"/>
  <c r="L270" i="61"/>
  <c r="L273" i="61"/>
  <c r="L276" i="61"/>
  <c r="L55" i="61"/>
  <c r="L146" i="61"/>
  <c r="L159" i="61"/>
  <c r="L182" i="61"/>
  <c r="L201" i="61"/>
  <c r="L25" i="61"/>
  <c r="L112" i="61"/>
  <c r="L178" i="61"/>
  <c r="L180" i="61"/>
  <c r="L184" i="61"/>
  <c r="L205" i="61"/>
  <c r="L213" i="61"/>
  <c r="L19" i="61"/>
  <c r="L139" i="61"/>
  <c r="L167" i="61"/>
  <c r="L208" i="61"/>
  <c r="L244" i="61"/>
  <c r="L253" i="61"/>
  <c r="L262" i="61"/>
  <c r="L271" i="61"/>
  <c r="L94" i="61"/>
  <c r="L135" i="61"/>
  <c r="L164" i="61"/>
  <c r="L174" i="61"/>
  <c r="L177" i="61"/>
  <c r="L183" i="61"/>
  <c r="L200" i="61"/>
  <c r="L280" i="61"/>
  <c r="L10" i="61"/>
  <c r="L31" i="61"/>
  <c r="L58" i="61"/>
  <c r="L189" i="61"/>
  <c r="L195" i="61"/>
  <c r="L85" i="61"/>
  <c r="L155" i="61"/>
  <c r="L162" i="61"/>
  <c r="L216" i="61"/>
  <c r="L231" i="61"/>
  <c r="L235" i="61"/>
  <c r="L241" i="61"/>
  <c r="L250" i="61"/>
  <c r="L259" i="61"/>
  <c r="L268" i="61"/>
  <c r="L277" i="61"/>
  <c r="L282" i="61"/>
  <c r="L124" i="61"/>
  <c r="L175" i="61"/>
  <c r="L22" i="61"/>
  <c r="L49" i="61"/>
  <c r="L136" i="61"/>
  <c r="L198" i="61"/>
  <c r="L165" i="61"/>
  <c r="L172" i="61"/>
  <c r="L187" i="61"/>
  <c r="L153" i="61"/>
  <c r="L202" i="61"/>
  <c r="L207" i="61"/>
  <c r="L61" i="61"/>
  <c r="L130" i="61"/>
  <c r="L149" i="61"/>
  <c r="L257" i="61"/>
  <c r="L275" i="61"/>
  <c r="L197" i="61"/>
  <c r="L82" i="61"/>
  <c r="L170" i="61"/>
  <c r="L176" i="61"/>
  <c r="L13" i="61"/>
  <c r="L34" i="61"/>
  <c r="L97" i="61"/>
  <c r="L225" i="61"/>
  <c r="L228" i="61"/>
  <c r="L247" i="61"/>
  <c r="L265" i="61"/>
  <c r="L4" i="61"/>
  <c r="L260" i="61"/>
  <c r="L219" i="61"/>
  <c r="L222" i="61"/>
  <c r="L237" i="61"/>
  <c r="L245" i="61"/>
  <c r="L263" i="61"/>
  <c r="L133" i="61"/>
  <c r="L145" i="61"/>
  <c r="L196" i="61"/>
  <c r="L281" i="61"/>
  <c r="L141" i="61"/>
  <c r="L157" i="61"/>
  <c r="L193" i="61"/>
  <c r="L279" i="61"/>
  <c r="L210" i="61"/>
  <c r="L238" i="61"/>
  <c r="L138" i="61"/>
  <c r="L144" i="61"/>
  <c r="L160" i="61"/>
  <c r="L234" i="61"/>
  <c r="L242" i="61"/>
  <c r="L278" i="61"/>
  <c r="L274" i="61"/>
  <c r="L232" i="61"/>
  <c r="L248" i="61"/>
  <c r="L266" i="61"/>
  <c r="L52" i="61"/>
  <c r="L256" i="61"/>
  <c r="L254" i="61"/>
  <c r="L269" i="61"/>
  <c r="L163" i="61"/>
  <c r="L206" i="61"/>
  <c r="L169" i="61"/>
  <c r="L179" i="61"/>
  <c r="L272" i="61"/>
  <c r="L251" i="61"/>
  <c r="N130" i="61"/>
  <c r="N135" i="61"/>
  <c r="N140" i="61"/>
  <c r="N153" i="61"/>
  <c r="N8" i="61"/>
  <c r="N10" i="61"/>
  <c r="N17" i="61"/>
  <c r="N19" i="61"/>
  <c r="N26" i="61"/>
  <c r="N28" i="61"/>
  <c r="N35" i="61"/>
  <c r="N37" i="61"/>
  <c r="N44" i="61"/>
  <c r="N46" i="61"/>
  <c r="N53" i="61"/>
  <c r="N55" i="61"/>
  <c r="N62" i="61"/>
  <c r="N64" i="61"/>
  <c r="N71" i="61"/>
  <c r="N73" i="61"/>
  <c r="N80" i="61"/>
  <c r="N82" i="61"/>
  <c r="N89" i="61"/>
  <c r="N91" i="61"/>
  <c r="N98" i="61"/>
  <c r="N100" i="61"/>
  <c r="N107" i="61"/>
  <c r="N113" i="61"/>
  <c r="N119" i="61"/>
  <c r="N125" i="61"/>
  <c r="N132" i="61"/>
  <c r="N137" i="61"/>
  <c r="N150" i="61"/>
  <c r="N158" i="61"/>
  <c r="N172" i="61"/>
  <c r="N175" i="61"/>
  <c r="N178" i="61"/>
  <c r="N181" i="61"/>
  <c r="N184" i="61"/>
  <c r="N187" i="61"/>
  <c r="N190" i="61"/>
  <c r="N193" i="61"/>
  <c r="N196" i="61"/>
  <c r="N199" i="61"/>
  <c r="N202" i="61"/>
  <c r="N205" i="61"/>
  <c r="N208" i="61"/>
  <c r="N6" i="61"/>
  <c r="N9" i="61"/>
  <c r="N32" i="61"/>
  <c r="N47" i="61"/>
  <c r="N61" i="61"/>
  <c r="N78" i="61"/>
  <c r="N86" i="61"/>
  <c r="N97" i="61"/>
  <c r="N108" i="61"/>
  <c r="N111" i="61"/>
  <c r="N124" i="61"/>
  <c r="N142" i="61"/>
  <c r="N144" i="61"/>
  <c r="N157" i="61"/>
  <c r="N169" i="61"/>
  <c r="N174" i="61"/>
  <c r="N15" i="61"/>
  <c r="N18" i="61"/>
  <c r="N41" i="61"/>
  <c r="N56" i="61"/>
  <c r="N75" i="61"/>
  <c r="N92" i="61"/>
  <c r="N12" i="61"/>
  <c r="N24" i="61"/>
  <c r="N27" i="61"/>
  <c r="N50" i="61"/>
  <c r="N67" i="61"/>
  <c r="N81" i="61"/>
  <c r="N103" i="61"/>
  <c r="N122" i="61"/>
  <c r="N134" i="61"/>
  <c r="N148" i="61"/>
  <c r="N152" i="61"/>
  <c r="N171" i="61"/>
  <c r="N189" i="61"/>
  <c r="N207" i="61"/>
  <c r="N21" i="61"/>
  <c r="N33" i="61"/>
  <c r="N36" i="61"/>
  <c r="N59" i="61"/>
  <c r="N70" i="61"/>
  <c r="N87" i="61"/>
  <c r="N95" i="61"/>
  <c r="N106" i="61"/>
  <c r="N109" i="61"/>
  <c r="N114" i="61"/>
  <c r="N117" i="61"/>
  <c r="N136" i="61"/>
  <c r="N138" i="61"/>
  <c r="N161" i="61"/>
  <c r="N166" i="61"/>
  <c r="N176" i="61"/>
  <c r="N194" i="61"/>
  <c r="N22" i="61"/>
  <c r="N25" i="61"/>
  <c r="N57" i="61"/>
  <c r="N74" i="61"/>
  <c r="N93" i="61"/>
  <c r="N128" i="61"/>
  <c r="N139" i="61"/>
  <c r="N143" i="61"/>
  <c r="N147" i="61"/>
  <c r="N170" i="61"/>
  <c r="N188" i="61"/>
  <c r="N206" i="61"/>
  <c r="N58" i="61"/>
  <c r="N102" i="61"/>
  <c r="N121" i="61"/>
  <c r="N163" i="61"/>
  <c r="N7" i="61"/>
  <c r="N42" i="61"/>
  <c r="N66" i="61"/>
  <c r="N156" i="61"/>
  <c r="N168" i="61"/>
  <c r="N220" i="61"/>
  <c r="N233" i="61"/>
  <c r="N238" i="61"/>
  <c r="N20" i="61"/>
  <c r="N79" i="61"/>
  <c r="N99" i="61"/>
  <c r="N115" i="61"/>
  <c r="N118" i="61"/>
  <c r="N131" i="61"/>
  <c r="N173" i="61"/>
  <c r="N192" i="61"/>
  <c r="N16" i="61"/>
  <c r="N38" i="61"/>
  <c r="N51" i="61"/>
  <c r="N63" i="61"/>
  <c r="N83" i="61"/>
  <c r="N96" i="61"/>
  <c r="N146" i="61"/>
  <c r="N151" i="61"/>
  <c r="N159" i="61"/>
  <c r="N186" i="61"/>
  <c r="N209" i="61"/>
  <c r="N226" i="61"/>
  <c r="N240" i="61"/>
  <c r="N243" i="61"/>
  <c r="N246" i="61"/>
  <c r="N249" i="61"/>
  <c r="N252" i="61"/>
  <c r="N255" i="61"/>
  <c r="N258" i="61"/>
  <c r="N261" i="61"/>
  <c r="N264" i="61"/>
  <c r="N267" i="61"/>
  <c r="N270" i="61"/>
  <c r="N273" i="61"/>
  <c r="N276" i="61"/>
  <c r="N279" i="61"/>
  <c r="N282" i="61"/>
  <c r="N30" i="61"/>
  <c r="N72" i="61"/>
  <c r="N88" i="61"/>
  <c r="N126" i="61"/>
  <c r="N179" i="61"/>
  <c r="N185" i="61"/>
  <c r="N191" i="61"/>
  <c r="N228" i="61"/>
  <c r="N232" i="61"/>
  <c r="N234" i="61"/>
  <c r="N242" i="61"/>
  <c r="N251" i="61"/>
  <c r="N260" i="61"/>
  <c r="N269" i="61"/>
  <c r="N278" i="61"/>
  <c r="N52" i="61"/>
  <c r="N154" i="61"/>
  <c r="N197" i="61"/>
  <c r="N213" i="61"/>
  <c r="N14" i="61"/>
  <c r="N68" i="61"/>
  <c r="N84" i="61"/>
  <c r="N104" i="61"/>
  <c r="N123" i="61"/>
  <c r="N164" i="61"/>
  <c r="N167" i="61"/>
  <c r="N180" i="61"/>
  <c r="N211" i="61"/>
  <c r="N5" i="61"/>
  <c r="N43" i="61"/>
  <c r="N110" i="61"/>
  <c r="N195" i="61"/>
  <c r="N239" i="61"/>
  <c r="N248" i="61"/>
  <c r="N257" i="61"/>
  <c r="N266" i="61"/>
  <c r="N275" i="61"/>
  <c r="N65" i="61"/>
  <c r="N162" i="61"/>
  <c r="N216" i="61"/>
  <c r="N11" i="61"/>
  <c r="N54" i="61"/>
  <c r="N69" i="61"/>
  <c r="N85" i="61"/>
  <c r="N90" i="61"/>
  <c r="N105" i="61"/>
  <c r="N155" i="61"/>
  <c r="N201" i="61"/>
  <c r="N218" i="61"/>
  <c r="N235" i="61"/>
  <c r="N237" i="61"/>
  <c r="N60" i="61"/>
  <c r="N101" i="61"/>
  <c r="N198" i="61"/>
  <c r="N39" i="61"/>
  <c r="N116" i="61"/>
  <c r="N210" i="61"/>
  <c r="N241" i="61"/>
  <c r="N259" i="61"/>
  <c r="N277" i="61"/>
  <c r="N224" i="61"/>
  <c r="N254" i="61"/>
  <c r="N272" i="61"/>
  <c r="N76" i="61"/>
  <c r="N149" i="61"/>
  <c r="N203" i="61"/>
  <c r="N215" i="61"/>
  <c r="N221" i="61"/>
  <c r="N236" i="61"/>
  <c r="N40" i="61"/>
  <c r="N48" i="61"/>
  <c r="N165" i="61"/>
  <c r="N231" i="61"/>
  <c r="N244" i="61"/>
  <c r="N262" i="61"/>
  <c r="N280" i="61"/>
  <c r="N49" i="61"/>
  <c r="N77" i="61"/>
  <c r="N112" i="61"/>
  <c r="N160" i="61"/>
  <c r="N177" i="61"/>
  <c r="N200" i="61"/>
  <c r="N204" i="61"/>
  <c r="N225" i="61"/>
  <c r="N247" i="61"/>
  <c r="N265" i="61"/>
  <c r="N4" i="61"/>
  <c r="N120" i="61"/>
  <c r="N127" i="61"/>
  <c r="N182" i="61"/>
  <c r="N222" i="61"/>
  <c r="N250" i="61"/>
  <c r="N268" i="61"/>
  <c r="N253" i="61"/>
  <c r="N271" i="61"/>
  <c r="N23" i="61"/>
  <c r="N129" i="61"/>
  <c r="N141" i="61"/>
  <c r="N223" i="61"/>
  <c r="N34" i="61"/>
  <c r="N212" i="61"/>
  <c r="N13" i="61"/>
  <c r="N145" i="61"/>
  <c r="N219" i="61"/>
  <c r="N229" i="61"/>
  <c r="N245" i="61"/>
  <c r="N263" i="61"/>
  <c r="N29" i="61"/>
  <c r="N133" i="61"/>
  <c r="N183" i="61"/>
  <c r="N94" i="61"/>
  <c r="N230" i="61"/>
  <c r="N274" i="61"/>
  <c r="N256" i="61"/>
  <c r="N227" i="61"/>
  <c r="N281" i="61"/>
  <c r="N45" i="61"/>
  <c r="N217" i="61"/>
  <c r="N214" i="61"/>
  <c r="N31" i="61"/>
  <c r="O10" i="69"/>
  <c r="O19" i="69"/>
  <c r="O28" i="69"/>
  <c r="O37" i="69"/>
  <c r="O46" i="69"/>
  <c r="O55" i="69"/>
  <c r="O64" i="69"/>
  <c r="O67" i="69"/>
  <c r="O9" i="69"/>
  <c r="O26" i="69"/>
  <c r="O43" i="69"/>
  <c r="O51" i="69"/>
  <c r="O59" i="69"/>
  <c r="O66" i="69"/>
  <c r="O281" i="69"/>
  <c r="O282" i="69"/>
  <c r="O39" i="69"/>
  <c r="O40" i="69"/>
  <c r="O16" i="69"/>
  <c r="O17" i="69"/>
  <c r="O34" i="69"/>
  <c r="O75" i="69"/>
  <c r="O92" i="69"/>
  <c r="O100" i="69"/>
  <c r="O108" i="69"/>
  <c r="O125" i="69"/>
  <c r="O133" i="69"/>
  <c r="O279" i="69"/>
  <c r="O15" i="69"/>
  <c r="O33" i="69"/>
  <c r="O49" i="69"/>
  <c r="O50" i="69"/>
  <c r="O84" i="69"/>
  <c r="O101" i="69"/>
  <c r="O109" i="69"/>
  <c r="O117" i="69"/>
  <c r="O134" i="69"/>
  <c r="O145" i="69"/>
  <c r="O154" i="69"/>
  <c r="O163" i="69"/>
  <c r="O172" i="69"/>
  <c r="O181" i="69"/>
  <c r="O190" i="69"/>
  <c r="O199" i="69"/>
  <c r="O208" i="69"/>
  <c r="O217" i="69"/>
  <c r="O226" i="69"/>
  <c r="O235" i="69"/>
  <c r="O244" i="69"/>
  <c r="O253" i="69"/>
  <c r="O262" i="69"/>
  <c r="O271" i="69"/>
  <c r="O13" i="69"/>
  <c r="O14" i="69"/>
  <c r="O31" i="69"/>
  <c r="O32" i="69"/>
  <c r="O47" i="69"/>
  <c r="O48" i="69"/>
  <c r="O7" i="69"/>
  <c r="O21" i="69"/>
  <c r="O38" i="69"/>
  <c r="O52" i="69"/>
  <c r="O57" i="69"/>
  <c r="O61" i="69"/>
  <c r="O78" i="69"/>
  <c r="O79" i="69"/>
  <c r="O93" i="69"/>
  <c r="O94" i="69"/>
  <c r="O141" i="69"/>
  <c r="O189" i="69"/>
  <c r="O192" i="69"/>
  <c r="O195" i="69"/>
  <c r="O243" i="69"/>
  <c r="O246" i="69"/>
  <c r="O249" i="69"/>
  <c r="O24" i="69"/>
  <c r="O41" i="69"/>
  <c r="O44" i="69"/>
  <c r="O77" i="69"/>
  <c r="O123" i="69"/>
  <c r="O124" i="69"/>
  <c r="O137" i="69"/>
  <c r="O138" i="69"/>
  <c r="O139" i="69"/>
  <c r="O140" i="69"/>
  <c r="O142" i="69"/>
  <c r="O143" i="69"/>
  <c r="O146" i="69"/>
  <c r="O193" i="69"/>
  <c r="O194" i="69"/>
  <c r="O196" i="69"/>
  <c r="O197" i="69"/>
  <c r="O200" i="69"/>
  <c r="O247" i="69"/>
  <c r="O248" i="69"/>
  <c r="O250" i="69"/>
  <c r="O251" i="69"/>
  <c r="O254" i="69"/>
  <c r="O27" i="69"/>
  <c r="O56" i="69"/>
  <c r="O76" i="69"/>
  <c r="O107" i="69"/>
  <c r="O122" i="69"/>
  <c r="O136" i="69"/>
  <c r="O144" i="69"/>
  <c r="O147" i="69"/>
  <c r="O150" i="69"/>
  <c r="O198" i="69"/>
  <c r="O201" i="69"/>
  <c r="O204" i="69"/>
  <c r="O252" i="69"/>
  <c r="O255" i="69"/>
  <c r="O258" i="69"/>
  <c r="O20" i="69"/>
  <c r="O30" i="69"/>
  <c r="O60" i="69"/>
  <c r="O65" i="69"/>
  <c r="O91" i="69"/>
  <c r="O105" i="69"/>
  <c r="O106" i="69"/>
  <c r="O119" i="69"/>
  <c r="O120" i="69"/>
  <c r="O121" i="69"/>
  <c r="O135" i="69"/>
  <c r="O148" i="69"/>
  <c r="O149" i="69"/>
  <c r="O151" i="69"/>
  <c r="O152" i="69"/>
  <c r="O155" i="69"/>
  <c r="O202" i="69"/>
  <c r="O203" i="69"/>
  <c r="O205" i="69"/>
  <c r="O206" i="69"/>
  <c r="O209" i="69"/>
  <c r="O256" i="69"/>
  <c r="O257" i="69"/>
  <c r="O259" i="69"/>
  <c r="O260" i="69"/>
  <c r="O263" i="69"/>
  <c r="O6" i="69"/>
  <c r="O74" i="69"/>
  <c r="O89" i="69"/>
  <c r="O90" i="69"/>
  <c r="O104" i="69"/>
  <c r="O118" i="69"/>
  <c r="O153" i="69"/>
  <c r="O156" i="69"/>
  <c r="O159" i="69"/>
  <c r="O207" i="69"/>
  <c r="O210" i="69"/>
  <c r="O213" i="69"/>
  <c r="O261" i="69"/>
  <c r="O264" i="69"/>
  <c r="O267" i="69"/>
  <c r="O23" i="69"/>
  <c r="O73" i="69"/>
  <c r="O280" i="69"/>
  <c r="O70" i="69"/>
  <c r="O98" i="69"/>
  <c r="O102" i="69"/>
  <c r="O164" i="69"/>
  <c r="O211" i="69"/>
  <c r="O216" i="69"/>
  <c r="O221" i="69"/>
  <c r="O241" i="69"/>
  <c r="O5" i="69"/>
  <c r="O22" i="69"/>
  <c r="O36" i="69"/>
  <c r="O63" i="69"/>
  <c r="O111" i="69"/>
  <c r="O169" i="69"/>
  <c r="O174" i="69"/>
  <c r="O179" i="69"/>
  <c r="O218" i="69"/>
  <c r="O265" i="69"/>
  <c r="O270" i="69"/>
  <c r="O275" i="69"/>
  <c r="O8" i="69"/>
  <c r="O11" i="69"/>
  <c r="O25" i="69"/>
  <c r="O42" i="69"/>
  <c r="O58" i="69"/>
  <c r="O68" i="69"/>
  <c r="O113" i="69"/>
  <c r="O184" i="69"/>
  <c r="O223" i="69"/>
  <c r="O228" i="69"/>
  <c r="O233" i="69"/>
  <c r="O272" i="69"/>
  <c r="O4" i="69"/>
  <c r="O45" i="69"/>
  <c r="O53" i="69"/>
  <c r="O80" i="69"/>
  <c r="O115" i="69"/>
  <c r="O126" i="69"/>
  <c r="O128" i="69"/>
  <c r="O161" i="69"/>
  <c r="O186" i="69"/>
  <c r="O191" i="69"/>
  <c r="O238" i="69"/>
  <c r="O277" i="69"/>
  <c r="O82" i="69"/>
  <c r="O86" i="69"/>
  <c r="O166" i="69"/>
  <c r="O171" i="69"/>
  <c r="O176" i="69"/>
  <c r="O215" i="69"/>
  <c r="O240" i="69"/>
  <c r="O245" i="69"/>
  <c r="O12" i="69"/>
  <c r="O29" i="69"/>
  <c r="O71" i="69"/>
  <c r="O88" i="69"/>
  <c r="O95" i="69"/>
  <c r="O130" i="69"/>
  <c r="O132" i="69"/>
  <c r="O168" i="69"/>
  <c r="O173" i="69"/>
  <c r="O220" i="69"/>
  <c r="O225" i="69"/>
  <c r="O230" i="69"/>
  <c r="O269" i="69"/>
  <c r="O97" i="69"/>
  <c r="O110" i="69"/>
  <c r="O158" i="69"/>
  <c r="O178" i="69"/>
  <c r="O183" i="69"/>
  <c r="O188" i="69"/>
  <c r="O222" i="69"/>
  <c r="O227" i="69"/>
  <c r="O274" i="69"/>
  <c r="O54" i="69"/>
  <c r="O69" i="69"/>
  <c r="O99" i="69"/>
  <c r="O103" i="69"/>
  <c r="O212" i="69"/>
  <c r="O232" i="69"/>
  <c r="O237" i="69"/>
  <c r="O242" i="69"/>
  <c r="O276" i="69"/>
  <c r="O112" i="69"/>
  <c r="O114" i="69"/>
  <c r="O160" i="69"/>
  <c r="O165" i="69"/>
  <c r="O170" i="69"/>
  <c r="O266" i="69"/>
  <c r="O62" i="69"/>
  <c r="O116" i="69"/>
  <c r="O127" i="69"/>
  <c r="O175" i="69"/>
  <c r="O180" i="69"/>
  <c r="O185" i="69"/>
  <c r="O214" i="69"/>
  <c r="O219" i="69"/>
  <c r="O224" i="69"/>
  <c r="O18" i="69"/>
  <c r="O35" i="69"/>
  <c r="O81" i="69"/>
  <c r="O83" i="69"/>
  <c r="O85" i="69"/>
  <c r="O87" i="69"/>
  <c r="O129" i="69"/>
  <c r="O177" i="69"/>
  <c r="O182" i="69"/>
  <c r="O229" i="69"/>
  <c r="O234" i="69"/>
  <c r="O239" i="69"/>
  <c r="O268" i="69"/>
  <c r="O273" i="69"/>
  <c r="O72" i="69"/>
  <c r="O96" i="69"/>
  <c r="O131" i="69"/>
  <c r="O157" i="69"/>
  <c r="O162" i="69"/>
  <c r="O167" i="69"/>
  <c r="O187" i="69"/>
  <c r="O231" i="69"/>
  <c r="O236" i="69"/>
  <c r="O278" i="69"/>
  <c r="R9" i="69"/>
  <c r="R18" i="69"/>
  <c r="R27" i="69"/>
  <c r="R36" i="69"/>
  <c r="R45" i="69"/>
  <c r="R54" i="69"/>
  <c r="R63" i="69"/>
  <c r="R16" i="69"/>
  <c r="R33" i="69"/>
  <c r="R41" i="69"/>
  <c r="R49" i="69"/>
  <c r="R65" i="69"/>
  <c r="R31" i="69"/>
  <c r="R32" i="69"/>
  <c r="R34" i="69"/>
  <c r="R139" i="69"/>
  <c r="R142" i="69"/>
  <c r="R145" i="69"/>
  <c r="R148" i="69"/>
  <c r="R151" i="69"/>
  <c r="R154" i="69"/>
  <c r="R157" i="69"/>
  <c r="R160" i="69"/>
  <c r="R163" i="69"/>
  <c r="R166" i="69"/>
  <c r="R169" i="69"/>
  <c r="R172" i="69"/>
  <c r="R175" i="69"/>
  <c r="R178" i="69"/>
  <c r="R181" i="69"/>
  <c r="R184" i="69"/>
  <c r="R187" i="69"/>
  <c r="R190" i="69"/>
  <c r="R193" i="69"/>
  <c r="R196" i="69"/>
  <c r="R199" i="69"/>
  <c r="R202" i="69"/>
  <c r="R205" i="69"/>
  <c r="R208" i="69"/>
  <c r="R211" i="69"/>
  <c r="R214" i="69"/>
  <c r="R217" i="69"/>
  <c r="R220" i="69"/>
  <c r="R223" i="69"/>
  <c r="R226" i="69"/>
  <c r="R229" i="69"/>
  <c r="R232" i="69"/>
  <c r="R235" i="69"/>
  <c r="R238" i="69"/>
  <c r="R241" i="69"/>
  <c r="R244" i="69"/>
  <c r="R247" i="69"/>
  <c r="R250" i="69"/>
  <c r="R253" i="69"/>
  <c r="R256" i="69"/>
  <c r="R259" i="69"/>
  <c r="R262" i="69"/>
  <c r="R265" i="69"/>
  <c r="R268" i="69"/>
  <c r="R271" i="69"/>
  <c r="R274" i="69"/>
  <c r="R277" i="69"/>
  <c r="R280" i="69"/>
  <c r="R19" i="69"/>
  <c r="R20" i="69"/>
  <c r="R82" i="69"/>
  <c r="R90" i="69"/>
  <c r="R98" i="69"/>
  <c r="R115" i="69"/>
  <c r="R123" i="69"/>
  <c r="R35" i="69"/>
  <c r="R51" i="69"/>
  <c r="R52" i="69"/>
  <c r="R53" i="69"/>
  <c r="R74" i="69"/>
  <c r="R91" i="69"/>
  <c r="R99" i="69"/>
  <c r="R107" i="69"/>
  <c r="R124" i="69"/>
  <c r="R132" i="69"/>
  <c r="R144" i="69"/>
  <c r="R153" i="69"/>
  <c r="R162" i="69"/>
  <c r="R171" i="69"/>
  <c r="R180" i="69"/>
  <c r="R189" i="69"/>
  <c r="R198" i="69"/>
  <c r="R207" i="69"/>
  <c r="R216" i="69"/>
  <c r="R225" i="69"/>
  <c r="R234" i="69"/>
  <c r="R243" i="69"/>
  <c r="R252" i="69"/>
  <c r="R261" i="69"/>
  <c r="R270" i="69"/>
  <c r="R17" i="69"/>
  <c r="R11" i="69"/>
  <c r="R28" i="69"/>
  <c r="R68" i="69"/>
  <c r="R97" i="69"/>
  <c r="R112" i="69"/>
  <c r="R126" i="69"/>
  <c r="R179" i="69"/>
  <c r="R182" i="69"/>
  <c r="R185" i="69"/>
  <c r="R233" i="69"/>
  <c r="R236" i="69"/>
  <c r="R239" i="69"/>
  <c r="R4" i="69"/>
  <c r="R14" i="69"/>
  <c r="R48" i="69"/>
  <c r="R62" i="69"/>
  <c r="R67" i="69"/>
  <c r="R81" i="69"/>
  <c r="R95" i="69"/>
  <c r="R96" i="69"/>
  <c r="R109" i="69"/>
  <c r="R110" i="69"/>
  <c r="R111" i="69"/>
  <c r="R125" i="69"/>
  <c r="R183" i="69"/>
  <c r="R186" i="69"/>
  <c r="R237" i="69"/>
  <c r="R240" i="69"/>
  <c r="R282" i="69"/>
  <c r="R21" i="69"/>
  <c r="R38" i="69"/>
  <c r="R57" i="69"/>
  <c r="R79" i="69"/>
  <c r="R80" i="69"/>
  <c r="R94" i="69"/>
  <c r="R108" i="69"/>
  <c r="R140" i="69"/>
  <c r="R188" i="69"/>
  <c r="R191" i="69"/>
  <c r="R194" i="69"/>
  <c r="R242" i="69"/>
  <c r="R245" i="69"/>
  <c r="R248" i="69"/>
  <c r="R7" i="69"/>
  <c r="R10" i="69"/>
  <c r="R24" i="69"/>
  <c r="R61" i="69"/>
  <c r="R66" i="69"/>
  <c r="R77" i="69"/>
  <c r="R78" i="69"/>
  <c r="R92" i="69"/>
  <c r="R93" i="69"/>
  <c r="R141" i="69"/>
  <c r="R192" i="69"/>
  <c r="R195" i="69"/>
  <c r="R246" i="69"/>
  <c r="R249" i="69"/>
  <c r="R44" i="69"/>
  <c r="R76" i="69"/>
  <c r="R122" i="69"/>
  <c r="R136" i="69"/>
  <c r="R137" i="69"/>
  <c r="R138" i="69"/>
  <c r="R143" i="69"/>
  <c r="R146" i="69"/>
  <c r="R149" i="69"/>
  <c r="R197" i="69"/>
  <c r="R200" i="69"/>
  <c r="R203" i="69"/>
  <c r="R251" i="69"/>
  <c r="R254" i="69"/>
  <c r="R257" i="69"/>
  <c r="R281" i="69"/>
  <c r="R13" i="69"/>
  <c r="R30" i="69"/>
  <c r="R37" i="69"/>
  <c r="R47" i="69"/>
  <c r="R56" i="69"/>
  <c r="R60" i="69"/>
  <c r="R55" i="69"/>
  <c r="R85" i="69"/>
  <c r="R120" i="69"/>
  <c r="R133" i="69"/>
  <c r="R167" i="69"/>
  <c r="R219" i="69"/>
  <c r="R224" i="69"/>
  <c r="R258" i="69"/>
  <c r="R263" i="69"/>
  <c r="R72" i="69"/>
  <c r="R87" i="69"/>
  <c r="R100" i="69"/>
  <c r="R129" i="69"/>
  <c r="R131" i="69"/>
  <c r="R135" i="69"/>
  <c r="R147" i="69"/>
  <c r="R152" i="69"/>
  <c r="R177" i="69"/>
  <c r="R221" i="69"/>
  <c r="R273" i="69"/>
  <c r="R70" i="69"/>
  <c r="R89" i="69"/>
  <c r="R201" i="69"/>
  <c r="R206" i="69"/>
  <c r="R231" i="69"/>
  <c r="R275" i="69"/>
  <c r="R278" i="69"/>
  <c r="R5" i="69"/>
  <c r="R39" i="69"/>
  <c r="R42" i="69"/>
  <c r="R102" i="69"/>
  <c r="R104" i="69"/>
  <c r="R159" i="69"/>
  <c r="R164" i="69"/>
  <c r="R255" i="69"/>
  <c r="R260" i="69"/>
  <c r="R8" i="69"/>
  <c r="R22" i="69"/>
  <c r="R25" i="69"/>
  <c r="R58" i="69"/>
  <c r="R106" i="69"/>
  <c r="R113" i="69"/>
  <c r="R117" i="69"/>
  <c r="R174" i="69"/>
  <c r="R213" i="69"/>
  <c r="R218" i="69"/>
  <c r="R6" i="69"/>
  <c r="R75" i="69"/>
  <c r="R119" i="69"/>
  <c r="R176" i="69"/>
  <c r="R228" i="69"/>
  <c r="R267" i="69"/>
  <c r="R272" i="69"/>
  <c r="R23" i="69"/>
  <c r="R40" i="69"/>
  <c r="R43" i="69"/>
  <c r="R64" i="69"/>
  <c r="R73" i="69"/>
  <c r="R84" i="69"/>
  <c r="R86" i="69"/>
  <c r="R121" i="69"/>
  <c r="R128" i="69"/>
  <c r="R156" i="69"/>
  <c r="R161" i="69"/>
  <c r="R230" i="69"/>
  <c r="R12" i="69"/>
  <c r="R26" i="69"/>
  <c r="R46" i="69"/>
  <c r="R59" i="69"/>
  <c r="R88" i="69"/>
  <c r="R130" i="69"/>
  <c r="R134" i="69"/>
  <c r="R158" i="69"/>
  <c r="R210" i="69"/>
  <c r="R215" i="69"/>
  <c r="R15" i="69"/>
  <c r="R29" i="69"/>
  <c r="R71" i="69"/>
  <c r="R101" i="69"/>
  <c r="R168" i="69"/>
  <c r="R173" i="69"/>
  <c r="R212" i="69"/>
  <c r="R264" i="69"/>
  <c r="R269" i="69"/>
  <c r="R103" i="69"/>
  <c r="R222" i="69"/>
  <c r="R227" i="69"/>
  <c r="R266" i="69"/>
  <c r="R279" i="69"/>
  <c r="R69" i="69"/>
  <c r="R105" i="69"/>
  <c r="R116" i="69"/>
  <c r="R118" i="69"/>
  <c r="R150" i="69"/>
  <c r="R155" i="69"/>
  <c r="R276" i="69"/>
  <c r="R50" i="69"/>
  <c r="R83" i="69"/>
  <c r="R114" i="69"/>
  <c r="R127" i="69"/>
  <c r="R165" i="69"/>
  <c r="R170" i="69"/>
  <c r="R204" i="69"/>
  <c r="R209" i="69"/>
  <c r="P5" i="69"/>
  <c r="P14" i="69"/>
  <c r="P23" i="69"/>
  <c r="P32" i="69"/>
  <c r="P41" i="69"/>
  <c r="P50" i="69"/>
  <c r="P59" i="69"/>
  <c r="P17" i="69"/>
  <c r="P34" i="69"/>
  <c r="P42" i="69"/>
  <c r="P70" i="69"/>
  <c r="P73" i="69"/>
  <c r="P76" i="69"/>
  <c r="P79" i="69"/>
  <c r="P82" i="69"/>
  <c r="P85" i="69"/>
  <c r="P88" i="69"/>
  <c r="P91" i="69"/>
  <c r="P94" i="69"/>
  <c r="P97" i="69"/>
  <c r="P100" i="69"/>
  <c r="P103" i="69"/>
  <c r="P106" i="69"/>
  <c r="P109" i="69"/>
  <c r="P112" i="69"/>
  <c r="P115" i="69"/>
  <c r="P118" i="69"/>
  <c r="P121" i="69"/>
  <c r="P124" i="69"/>
  <c r="P127" i="69"/>
  <c r="P130" i="69"/>
  <c r="P133" i="69"/>
  <c r="P136" i="69"/>
  <c r="P280" i="69"/>
  <c r="P36" i="69"/>
  <c r="P38" i="69"/>
  <c r="P67" i="69"/>
  <c r="P77" i="69"/>
  <c r="P86" i="69"/>
  <c r="P95" i="69"/>
  <c r="P104" i="69"/>
  <c r="P113" i="69"/>
  <c r="P122" i="69"/>
  <c r="P131" i="69"/>
  <c r="P18" i="69"/>
  <c r="P35" i="69"/>
  <c r="P51" i="69"/>
  <c r="P83" i="69"/>
  <c r="P99" i="69"/>
  <c r="P116" i="69"/>
  <c r="P140" i="69"/>
  <c r="P149" i="69"/>
  <c r="P158" i="69"/>
  <c r="P167" i="69"/>
  <c r="P176" i="69"/>
  <c r="P185" i="69"/>
  <c r="P194" i="69"/>
  <c r="P203" i="69"/>
  <c r="P212" i="69"/>
  <c r="P221" i="69"/>
  <c r="P230" i="69"/>
  <c r="P239" i="69"/>
  <c r="P248" i="69"/>
  <c r="P257" i="69"/>
  <c r="P266" i="69"/>
  <c r="P275" i="69"/>
  <c r="P16" i="69"/>
  <c r="P75" i="69"/>
  <c r="P92" i="69"/>
  <c r="P108" i="69"/>
  <c r="P125" i="69"/>
  <c r="P279" i="69"/>
  <c r="P15" i="69"/>
  <c r="P33" i="69"/>
  <c r="P49" i="69"/>
  <c r="P282" i="69"/>
  <c r="P31" i="69"/>
  <c r="P48" i="69"/>
  <c r="P80" i="69"/>
  <c r="P81" i="69"/>
  <c r="P184" i="69"/>
  <c r="P187" i="69"/>
  <c r="P188" i="69"/>
  <c r="P190" i="69"/>
  <c r="P191" i="69"/>
  <c r="P238" i="69"/>
  <c r="P241" i="69"/>
  <c r="P242" i="69"/>
  <c r="P244" i="69"/>
  <c r="P245" i="69"/>
  <c r="P7" i="69"/>
  <c r="P10" i="69"/>
  <c r="P21" i="69"/>
  <c r="P52" i="69"/>
  <c r="P57" i="69"/>
  <c r="P61" i="69"/>
  <c r="P78" i="69"/>
  <c r="P93" i="69"/>
  <c r="P141" i="69"/>
  <c r="P189" i="69"/>
  <c r="P192" i="69"/>
  <c r="P195" i="69"/>
  <c r="P243" i="69"/>
  <c r="P246" i="69"/>
  <c r="P249" i="69"/>
  <c r="P24" i="69"/>
  <c r="P44" i="69"/>
  <c r="P66" i="69"/>
  <c r="P123" i="69"/>
  <c r="P137" i="69"/>
  <c r="P138" i="69"/>
  <c r="P139" i="69"/>
  <c r="P142" i="69"/>
  <c r="P143" i="69"/>
  <c r="P145" i="69"/>
  <c r="P146" i="69"/>
  <c r="P193" i="69"/>
  <c r="P196" i="69"/>
  <c r="P197" i="69"/>
  <c r="P199" i="69"/>
  <c r="P200" i="69"/>
  <c r="P247" i="69"/>
  <c r="P250" i="69"/>
  <c r="P251" i="69"/>
  <c r="P253" i="69"/>
  <c r="P254" i="69"/>
  <c r="P13" i="69"/>
  <c r="P27" i="69"/>
  <c r="P47" i="69"/>
  <c r="P56" i="69"/>
  <c r="P107" i="69"/>
  <c r="P144" i="69"/>
  <c r="P147" i="69"/>
  <c r="P150" i="69"/>
  <c r="P198" i="69"/>
  <c r="P201" i="69"/>
  <c r="P204" i="69"/>
  <c r="P252" i="69"/>
  <c r="P255" i="69"/>
  <c r="P258" i="69"/>
  <c r="P281" i="69"/>
  <c r="P20" i="69"/>
  <c r="P30" i="69"/>
  <c r="P37" i="69"/>
  <c r="P60" i="69"/>
  <c r="P65" i="69"/>
  <c r="P105" i="69"/>
  <c r="P119" i="69"/>
  <c r="P120" i="69"/>
  <c r="P134" i="69"/>
  <c r="P135" i="69"/>
  <c r="P148" i="69"/>
  <c r="P151" i="69"/>
  <c r="P152" i="69"/>
  <c r="P154" i="69"/>
  <c r="P155" i="69"/>
  <c r="P202" i="69"/>
  <c r="P205" i="69"/>
  <c r="P206" i="69"/>
  <c r="P208" i="69"/>
  <c r="P209" i="69"/>
  <c r="P256" i="69"/>
  <c r="P259" i="69"/>
  <c r="P260" i="69"/>
  <c r="P262" i="69"/>
  <c r="P263" i="69"/>
  <c r="P6" i="69"/>
  <c r="P40" i="69"/>
  <c r="P43" i="69"/>
  <c r="P55" i="69"/>
  <c r="P64" i="69"/>
  <c r="P74" i="69"/>
  <c r="P19" i="69"/>
  <c r="P72" i="69"/>
  <c r="P89" i="69"/>
  <c r="P96" i="69"/>
  <c r="P157" i="69"/>
  <c r="P162" i="69"/>
  <c r="P226" i="69"/>
  <c r="P231" i="69"/>
  <c r="P236" i="69"/>
  <c r="P278" i="69"/>
  <c r="P98" i="69"/>
  <c r="P102" i="69"/>
  <c r="P159" i="69"/>
  <c r="P164" i="69"/>
  <c r="P211" i="69"/>
  <c r="P216" i="69"/>
  <c r="P22" i="69"/>
  <c r="P39" i="69"/>
  <c r="P63" i="69"/>
  <c r="P111" i="69"/>
  <c r="P169" i="69"/>
  <c r="P174" i="69"/>
  <c r="P179" i="69"/>
  <c r="P213" i="69"/>
  <c r="P218" i="69"/>
  <c r="P265" i="69"/>
  <c r="P270" i="69"/>
  <c r="P8" i="69"/>
  <c r="P11" i="69"/>
  <c r="P25" i="69"/>
  <c r="P28" i="69"/>
  <c r="P58" i="69"/>
  <c r="P68" i="69"/>
  <c r="P117" i="69"/>
  <c r="P223" i="69"/>
  <c r="P228" i="69"/>
  <c r="P233" i="69"/>
  <c r="P267" i="69"/>
  <c r="P272" i="69"/>
  <c r="P4" i="69"/>
  <c r="P45" i="69"/>
  <c r="P53" i="69"/>
  <c r="P84" i="69"/>
  <c r="P126" i="69"/>
  <c r="P128" i="69"/>
  <c r="P156" i="69"/>
  <c r="P161" i="69"/>
  <c r="P181" i="69"/>
  <c r="P186" i="69"/>
  <c r="P277" i="69"/>
  <c r="P9" i="69"/>
  <c r="P26" i="69"/>
  <c r="P46" i="69"/>
  <c r="P166" i="69"/>
  <c r="P171" i="69"/>
  <c r="P210" i="69"/>
  <c r="P215" i="69"/>
  <c r="P235" i="69"/>
  <c r="P240" i="69"/>
  <c r="P12" i="69"/>
  <c r="P29" i="69"/>
  <c r="P71" i="69"/>
  <c r="P101" i="69"/>
  <c r="P132" i="69"/>
  <c r="P163" i="69"/>
  <c r="P168" i="69"/>
  <c r="P173" i="69"/>
  <c r="P220" i="69"/>
  <c r="P225" i="69"/>
  <c r="P264" i="69"/>
  <c r="P269" i="69"/>
  <c r="P90" i="69"/>
  <c r="P110" i="69"/>
  <c r="P153" i="69"/>
  <c r="P178" i="69"/>
  <c r="P183" i="69"/>
  <c r="P217" i="69"/>
  <c r="P222" i="69"/>
  <c r="P227" i="69"/>
  <c r="P274" i="69"/>
  <c r="P54" i="69"/>
  <c r="P69" i="69"/>
  <c r="P207" i="69"/>
  <c r="P232" i="69"/>
  <c r="P237" i="69"/>
  <c r="P271" i="69"/>
  <c r="P276" i="69"/>
  <c r="P114" i="69"/>
  <c r="P160" i="69"/>
  <c r="P165" i="69"/>
  <c r="P170" i="69"/>
  <c r="P261" i="69"/>
  <c r="P62" i="69"/>
  <c r="P175" i="69"/>
  <c r="P180" i="69"/>
  <c r="P214" i="69"/>
  <c r="P219" i="69"/>
  <c r="P224" i="69"/>
  <c r="P87" i="69"/>
  <c r="P129" i="69"/>
  <c r="P172" i="69"/>
  <c r="P177" i="69"/>
  <c r="P182" i="69"/>
  <c r="P229" i="69"/>
  <c r="P234" i="69"/>
  <c r="P268" i="69"/>
  <c r="P273" i="69"/>
  <c r="M282" i="69"/>
  <c r="M7" i="69"/>
  <c r="M10" i="69"/>
  <c r="M13" i="69"/>
  <c r="M16" i="69"/>
  <c r="M19" i="69"/>
  <c r="M22" i="69"/>
  <c r="M25" i="69"/>
  <c r="M28" i="69"/>
  <c r="M31" i="69"/>
  <c r="M34" i="69"/>
  <c r="M37" i="69"/>
  <c r="M40" i="69"/>
  <c r="M43" i="69"/>
  <c r="M46" i="69"/>
  <c r="M49" i="69"/>
  <c r="M52" i="69"/>
  <c r="M55" i="69"/>
  <c r="M58" i="69"/>
  <c r="M61" i="69"/>
  <c r="M64" i="69"/>
  <c r="M6" i="69"/>
  <c r="M15" i="69"/>
  <c r="M24" i="69"/>
  <c r="M33" i="69"/>
  <c r="M42" i="69"/>
  <c r="M51" i="69"/>
  <c r="M60" i="69"/>
  <c r="M11" i="69"/>
  <c r="M27" i="69"/>
  <c r="M44" i="69"/>
  <c r="M8" i="69"/>
  <c r="M45" i="69"/>
  <c r="M47" i="69"/>
  <c r="M78" i="69"/>
  <c r="M87" i="69"/>
  <c r="M96" i="69"/>
  <c r="M105" i="69"/>
  <c r="M114" i="69"/>
  <c r="M123" i="69"/>
  <c r="M132" i="69"/>
  <c r="M14" i="69"/>
  <c r="M32" i="69"/>
  <c r="M48" i="69"/>
  <c r="M76" i="69"/>
  <c r="M93" i="69"/>
  <c r="M109" i="69"/>
  <c r="M110" i="69"/>
  <c r="M126" i="69"/>
  <c r="M141" i="69"/>
  <c r="M150" i="69"/>
  <c r="M159" i="69"/>
  <c r="M168" i="69"/>
  <c r="M177" i="69"/>
  <c r="M186" i="69"/>
  <c r="M195" i="69"/>
  <c r="M204" i="69"/>
  <c r="M213" i="69"/>
  <c r="M222" i="69"/>
  <c r="M231" i="69"/>
  <c r="M240" i="69"/>
  <c r="M249" i="69"/>
  <c r="M258" i="69"/>
  <c r="M267" i="69"/>
  <c r="M276" i="69"/>
  <c r="M12" i="69"/>
  <c r="M29" i="69"/>
  <c r="M30" i="69"/>
  <c r="M65" i="69"/>
  <c r="M77" i="69"/>
  <c r="M85" i="69"/>
  <c r="M102" i="69"/>
  <c r="M118" i="69"/>
  <c r="M119" i="69"/>
  <c r="M135" i="69"/>
  <c r="M4" i="69"/>
  <c r="M41" i="69"/>
  <c r="M56" i="69"/>
  <c r="M66" i="69"/>
  <c r="M92" i="69"/>
  <c r="M107" i="69"/>
  <c r="M108" i="69"/>
  <c r="M122" i="69"/>
  <c r="M140" i="69"/>
  <c r="M143" i="69"/>
  <c r="M144" i="69"/>
  <c r="M146" i="69"/>
  <c r="M147" i="69"/>
  <c r="M194" i="69"/>
  <c r="M197" i="69"/>
  <c r="M198" i="69"/>
  <c r="M200" i="69"/>
  <c r="M201" i="69"/>
  <c r="M248" i="69"/>
  <c r="M251" i="69"/>
  <c r="M252" i="69"/>
  <c r="M254" i="69"/>
  <c r="M255" i="69"/>
  <c r="M17" i="69"/>
  <c r="M20" i="69"/>
  <c r="M106" i="69"/>
  <c r="M120" i="69"/>
  <c r="M121" i="69"/>
  <c r="M136" i="69"/>
  <c r="M145" i="69"/>
  <c r="M148" i="69"/>
  <c r="M151" i="69"/>
  <c r="M199" i="69"/>
  <c r="M202" i="69"/>
  <c r="M205" i="69"/>
  <c r="M253" i="69"/>
  <c r="M256" i="69"/>
  <c r="M259" i="69"/>
  <c r="M281" i="69"/>
  <c r="M74" i="69"/>
  <c r="M75" i="69"/>
  <c r="M89" i="69"/>
  <c r="M90" i="69"/>
  <c r="M91" i="69"/>
  <c r="M104" i="69"/>
  <c r="M149" i="69"/>
  <c r="M152" i="69"/>
  <c r="M153" i="69"/>
  <c r="M155" i="69"/>
  <c r="M156" i="69"/>
  <c r="M203" i="69"/>
  <c r="M206" i="69"/>
  <c r="M207" i="69"/>
  <c r="M209" i="69"/>
  <c r="M210" i="69"/>
  <c r="M257" i="69"/>
  <c r="M260" i="69"/>
  <c r="M261" i="69"/>
  <c r="M263" i="69"/>
  <c r="M264" i="69"/>
  <c r="M23" i="69"/>
  <c r="M88" i="69"/>
  <c r="M103" i="69"/>
  <c r="M134" i="69"/>
  <c r="M154" i="69"/>
  <c r="M157" i="69"/>
  <c r="M160" i="69"/>
  <c r="M208" i="69"/>
  <c r="M211" i="69"/>
  <c r="M214" i="69"/>
  <c r="M262" i="69"/>
  <c r="M265" i="69"/>
  <c r="M268" i="69"/>
  <c r="M9" i="69"/>
  <c r="M26" i="69"/>
  <c r="M71" i="69"/>
  <c r="M72" i="69"/>
  <c r="M73" i="69"/>
  <c r="M86" i="69"/>
  <c r="M133" i="69"/>
  <c r="M158" i="69"/>
  <c r="M161" i="69"/>
  <c r="M162" i="69"/>
  <c r="M164" i="69"/>
  <c r="M165" i="69"/>
  <c r="M212" i="69"/>
  <c r="M215" i="69"/>
  <c r="M216" i="69"/>
  <c r="M218" i="69"/>
  <c r="M219" i="69"/>
  <c r="M266" i="69"/>
  <c r="M269" i="69"/>
  <c r="M270" i="69"/>
  <c r="M272" i="69"/>
  <c r="M273" i="69"/>
  <c r="M50" i="69"/>
  <c r="M59" i="69"/>
  <c r="M70" i="69"/>
  <c r="M5" i="69"/>
  <c r="M39" i="69"/>
  <c r="M100" i="69"/>
  <c r="M113" i="69"/>
  <c r="M179" i="69"/>
  <c r="M184" i="69"/>
  <c r="M189" i="69"/>
  <c r="M223" i="69"/>
  <c r="M228" i="69"/>
  <c r="M275" i="69"/>
  <c r="M53" i="69"/>
  <c r="M68" i="69"/>
  <c r="M80" i="69"/>
  <c r="M115" i="69"/>
  <c r="M128" i="69"/>
  <c r="M142" i="69"/>
  <c r="M233" i="69"/>
  <c r="M238" i="69"/>
  <c r="M243" i="69"/>
  <c r="M277" i="69"/>
  <c r="M117" i="69"/>
  <c r="M124" i="69"/>
  <c r="M137" i="69"/>
  <c r="M166" i="69"/>
  <c r="M171" i="69"/>
  <c r="M191" i="69"/>
  <c r="M196" i="69"/>
  <c r="M82" i="69"/>
  <c r="M84" i="69"/>
  <c r="M95" i="69"/>
  <c r="M130" i="69"/>
  <c r="M176" i="69"/>
  <c r="M181" i="69"/>
  <c r="M220" i="69"/>
  <c r="M225" i="69"/>
  <c r="M245" i="69"/>
  <c r="M250" i="69"/>
  <c r="M97" i="69"/>
  <c r="M139" i="69"/>
  <c r="M173" i="69"/>
  <c r="M178" i="69"/>
  <c r="M183" i="69"/>
  <c r="M230" i="69"/>
  <c r="M235" i="69"/>
  <c r="M274" i="69"/>
  <c r="M54" i="69"/>
  <c r="M69" i="69"/>
  <c r="M99" i="69"/>
  <c r="M101" i="69"/>
  <c r="M163" i="69"/>
  <c r="M188" i="69"/>
  <c r="M193" i="69"/>
  <c r="M227" i="69"/>
  <c r="M232" i="69"/>
  <c r="M237" i="69"/>
  <c r="M112" i="69"/>
  <c r="M217" i="69"/>
  <c r="M242" i="69"/>
  <c r="M247" i="69"/>
  <c r="M279" i="69"/>
  <c r="M62" i="69"/>
  <c r="M79" i="69"/>
  <c r="M116" i="69"/>
  <c r="M170" i="69"/>
  <c r="M175" i="69"/>
  <c r="M180" i="69"/>
  <c r="M271" i="69"/>
  <c r="M81" i="69"/>
  <c r="M83" i="69"/>
  <c r="M125" i="69"/>
  <c r="M127" i="69"/>
  <c r="M129" i="69"/>
  <c r="M185" i="69"/>
  <c r="M190" i="69"/>
  <c r="M224" i="69"/>
  <c r="M229" i="69"/>
  <c r="M234" i="69"/>
  <c r="M18" i="69"/>
  <c r="M21" i="69"/>
  <c r="M35" i="69"/>
  <c r="M38" i="69"/>
  <c r="M57" i="69"/>
  <c r="M67" i="69"/>
  <c r="M94" i="69"/>
  <c r="M131" i="69"/>
  <c r="M138" i="69"/>
  <c r="M182" i="69"/>
  <c r="M187" i="69"/>
  <c r="M192" i="69"/>
  <c r="M239" i="69"/>
  <c r="M244" i="69"/>
  <c r="M278" i="69"/>
  <c r="M98" i="69"/>
  <c r="M167" i="69"/>
  <c r="M172" i="69"/>
  <c r="M236" i="69"/>
  <c r="M241" i="69"/>
  <c r="M246" i="69"/>
  <c r="M280" i="69"/>
  <c r="M36" i="69"/>
  <c r="M63" i="69"/>
  <c r="M111" i="69"/>
  <c r="M169" i="69"/>
  <c r="M174" i="69"/>
  <c r="M221" i="69"/>
  <c r="M226" i="69"/>
  <c r="Q281" i="69"/>
  <c r="Q6" i="69"/>
  <c r="Q9" i="69"/>
  <c r="Q12" i="69"/>
  <c r="Q15" i="69"/>
  <c r="Q18" i="69"/>
  <c r="Q21" i="69"/>
  <c r="Q24" i="69"/>
  <c r="Q27" i="69"/>
  <c r="Q30" i="69"/>
  <c r="Q33" i="69"/>
  <c r="Q36" i="69"/>
  <c r="Q39" i="69"/>
  <c r="Q42" i="69"/>
  <c r="Q45" i="69"/>
  <c r="Q48" i="69"/>
  <c r="Q51" i="69"/>
  <c r="Q54" i="69"/>
  <c r="Q57" i="69"/>
  <c r="Q60" i="69"/>
  <c r="Q63" i="69"/>
  <c r="Q8" i="69"/>
  <c r="Q25" i="69"/>
  <c r="Q50" i="69"/>
  <c r="Q58" i="69"/>
  <c r="Q35" i="69"/>
  <c r="Q37" i="69"/>
  <c r="Q66" i="69"/>
  <c r="Q72" i="69"/>
  <c r="Q81" i="69"/>
  <c r="Q90" i="69"/>
  <c r="Q99" i="69"/>
  <c r="Q108" i="69"/>
  <c r="Q117" i="69"/>
  <c r="Q126" i="69"/>
  <c r="Q135" i="69"/>
  <c r="Q52" i="69"/>
  <c r="Q53" i="69"/>
  <c r="Q74" i="69"/>
  <c r="Q91" i="69"/>
  <c r="Q107" i="69"/>
  <c r="Q124" i="69"/>
  <c r="Q132" i="69"/>
  <c r="Q144" i="69"/>
  <c r="Q153" i="69"/>
  <c r="Q162" i="69"/>
  <c r="Q171" i="69"/>
  <c r="Q180" i="69"/>
  <c r="Q189" i="69"/>
  <c r="Q198" i="69"/>
  <c r="Q207" i="69"/>
  <c r="Q216" i="69"/>
  <c r="Q225" i="69"/>
  <c r="Q234" i="69"/>
  <c r="Q243" i="69"/>
  <c r="Q252" i="69"/>
  <c r="Q261" i="69"/>
  <c r="Q270" i="69"/>
  <c r="Q17" i="69"/>
  <c r="Q34" i="69"/>
  <c r="Q83" i="69"/>
  <c r="Q100" i="69"/>
  <c r="Q116" i="69"/>
  <c r="Q133" i="69"/>
  <c r="Q140" i="69"/>
  <c r="Q149" i="69"/>
  <c r="Q158" i="69"/>
  <c r="Q167" i="69"/>
  <c r="Q176" i="69"/>
  <c r="Q185" i="69"/>
  <c r="Q194" i="69"/>
  <c r="Q203" i="69"/>
  <c r="Q212" i="69"/>
  <c r="Q221" i="69"/>
  <c r="Q230" i="69"/>
  <c r="Q239" i="69"/>
  <c r="Q248" i="69"/>
  <c r="Q257" i="69"/>
  <c r="Q266" i="69"/>
  <c r="Q275" i="69"/>
  <c r="Q16" i="69"/>
  <c r="Q14" i="69"/>
  <c r="Q62" i="69"/>
  <c r="Q67" i="69"/>
  <c r="Q95" i="69"/>
  <c r="Q96" i="69"/>
  <c r="Q109" i="69"/>
  <c r="Q110" i="69"/>
  <c r="Q111" i="69"/>
  <c r="Q125" i="69"/>
  <c r="Q183" i="69"/>
  <c r="Q186" i="69"/>
  <c r="Q237" i="69"/>
  <c r="Q240" i="69"/>
  <c r="Q282" i="69"/>
  <c r="Q31" i="69"/>
  <c r="Q38" i="69"/>
  <c r="Q79" i="69"/>
  <c r="Q80" i="69"/>
  <c r="Q94" i="69"/>
  <c r="Q184" i="69"/>
  <c r="Q187" i="69"/>
  <c r="Q188" i="69"/>
  <c r="Q190" i="69"/>
  <c r="Q191" i="69"/>
  <c r="Q238" i="69"/>
  <c r="Q241" i="69"/>
  <c r="Q242" i="69"/>
  <c r="Q244" i="69"/>
  <c r="Q245" i="69"/>
  <c r="Q7" i="69"/>
  <c r="Q10" i="69"/>
  <c r="Q41" i="69"/>
  <c r="Q61" i="69"/>
  <c r="Q77" i="69"/>
  <c r="Q78" i="69"/>
  <c r="Q92" i="69"/>
  <c r="Q93" i="69"/>
  <c r="Q141" i="69"/>
  <c r="Q192" i="69"/>
  <c r="Q195" i="69"/>
  <c r="Q246" i="69"/>
  <c r="Q249" i="69"/>
  <c r="Q44" i="69"/>
  <c r="Q76" i="69"/>
  <c r="Q122" i="69"/>
  <c r="Q123" i="69"/>
  <c r="Q136" i="69"/>
  <c r="Q137" i="69"/>
  <c r="Q138" i="69"/>
  <c r="Q139" i="69"/>
  <c r="Q142" i="69"/>
  <c r="Q143" i="69"/>
  <c r="Q145" i="69"/>
  <c r="Q146" i="69"/>
  <c r="Q193" i="69"/>
  <c r="Q196" i="69"/>
  <c r="Q197" i="69"/>
  <c r="Q199" i="69"/>
  <c r="Q200" i="69"/>
  <c r="Q247" i="69"/>
  <c r="Q250" i="69"/>
  <c r="Q251" i="69"/>
  <c r="Q253" i="69"/>
  <c r="Q254" i="69"/>
  <c r="Q13" i="69"/>
  <c r="Q47" i="69"/>
  <c r="Q56" i="69"/>
  <c r="Q75" i="69"/>
  <c r="Q106" i="69"/>
  <c r="Q121" i="69"/>
  <c r="Q147" i="69"/>
  <c r="Q150" i="69"/>
  <c r="Q201" i="69"/>
  <c r="Q204" i="69"/>
  <c r="Q255" i="69"/>
  <c r="Q258" i="69"/>
  <c r="Q20" i="69"/>
  <c r="Q65" i="69"/>
  <c r="Q87" i="69"/>
  <c r="Q129" i="69"/>
  <c r="Q131" i="69"/>
  <c r="Q152" i="69"/>
  <c r="Q172" i="69"/>
  <c r="Q177" i="69"/>
  <c r="Q182" i="69"/>
  <c r="Q229" i="69"/>
  <c r="Q268" i="69"/>
  <c r="Q273" i="69"/>
  <c r="Q280" i="69"/>
  <c r="Q19" i="69"/>
  <c r="Q70" i="69"/>
  <c r="Q89" i="69"/>
  <c r="Q157" i="69"/>
  <c r="Q206" i="69"/>
  <c r="Q226" i="69"/>
  <c r="Q231" i="69"/>
  <c r="Q236" i="69"/>
  <c r="Q278" i="69"/>
  <c r="Q5" i="69"/>
  <c r="Q98" i="69"/>
  <c r="Q102" i="69"/>
  <c r="Q104" i="69"/>
  <c r="Q154" i="69"/>
  <c r="Q159" i="69"/>
  <c r="Q164" i="69"/>
  <c r="Q211" i="69"/>
  <c r="Q260" i="69"/>
  <c r="Q22" i="69"/>
  <c r="Q113" i="69"/>
  <c r="Q169" i="69"/>
  <c r="Q174" i="69"/>
  <c r="Q179" i="69"/>
  <c r="Q208" i="69"/>
  <c r="Q213" i="69"/>
  <c r="Q218" i="69"/>
  <c r="Q265" i="69"/>
  <c r="Q11" i="69"/>
  <c r="Q28" i="69"/>
  <c r="Q68" i="69"/>
  <c r="Q115" i="69"/>
  <c r="Q119" i="69"/>
  <c r="Q223" i="69"/>
  <c r="Q228" i="69"/>
  <c r="Q233" i="69"/>
  <c r="Q262" i="69"/>
  <c r="Q267" i="69"/>
  <c r="Q272" i="69"/>
  <c r="Q4" i="69"/>
  <c r="Q23" i="69"/>
  <c r="Q40" i="69"/>
  <c r="Q43" i="69"/>
  <c r="Q64" i="69"/>
  <c r="Q73" i="69"/>
  <c r="Q82" i="69"/>
  <c r="Q84" i="69"/>
  <c r="Q86" i="69"/>
  <c r="Q128" i="69"/>
  <c r="Q151" i="69"/>
  <c r="Q156" i="69"/>
  <c r="Q161" i="69"/>
  <c r="Q181" i="69"/>
  <c r="Q277" i="69"/>
  <c r="Q26" i="69"/>
  <c r="Q46" i="69"/>
  <c r="Q59" i="69"/>
  <c r="Q88" i="69"/>
  <c r="Q130" i="69"/>
  <c r="Q134" i="69"/>
  <c r="Q166" i="69"/>
  <c r="Q205" i="69"/>
  <c r="Q210" i="69"/>
  <c r="Q215" i="69"/>
  <c r="Q235" i="69"/>
  <c r="Q29" i="69"/>
  <c r="Q71" i="69"/>
  <c r="Q97" i="69"/>
  <c r="Q101" i="69"/>
  <c r="Q163" i="69"/>
  <c r="Q168" i="69"/>
  <c r="Q173" i="69"/>
  <c r="Q220" i="69"/>
  <c r="Q259" i="69"/>
  <c r="Q264" i="69"/>
  <c r="Q269" i="69"/>
  <c r="Q32" i="69"/>
  <c r="Q49" i="69"/>
  <c r="Q103" i="69"/>
  <c r="Q148" i="69"/>
  <c r="Q178" i="69"/>
  <c r="Q217" i="69"/>
  <c r="Q222" i="69"/>
  <c r="Q227" i="69"/>
  <c r="Q274" i="69"/>
  <c r="Q279" i="69"/>
  <c r="Q69" i="69"/>
  <c r="Q105" i="69"/>
  <c r="Q112" i="69"/>
  <c r="Q118" i="69"/>
  <c r="Q155" i="69"/>
  <c r="Q202" i="69"/>
  <c r="Q232" i="69"/>
  <c r="Q271" i="69"/>
  <c r="Q276" i="69"/>
  <c r="Q114" i="69"/>
  <c r="Q127" i="69"/>
  <c r="Q160" i="69"/>
  <c r="Q165" i="69"/>
  <c r="Q170" i="69"/>
  <c r="Q209" i="69"/>
  <c r="Q256" i="69"/>
  <c r="Q55" i="69"/>
  <c r="Q85" i="69"/>
  <c r="Q120" i="69"/>
  <c r="Q175" i="69"/>
  <c r="Q214" i="69"/>
  <c r="Q219" i="69"/>
  <c r="Q224" i="69"/>
  <c r="Q263" i="69"/>
  <c r="S282" i="69"/>
  <c r="S13" i="69"/>
  <c r="S22" i="69"/>
  <c r="S31" i="69"/>
  <c r="S40" i="69"/>
  <c r="S49" i="69"/>
  <c r="S58" i="69"/>
  <c r="S66" i="69"/>
  <c r="S69" i="69"/>
  <c r="S7" i="69"/>
  <c r="S24" i="69"/>
  <c r="S32" i="69"/>
  <c r="S57" i="69"/>
  <c r="S29" i="69"/>
  <c r="S30" i="69"/>
  <c r="S33" i="69"/>
  <c r="S65" i="69"/>
  <c r="S76" i="69"/>
  <c r="S85" i="69"/>
  <c r="S94" i="69"/>
  <c r="S103" i="69"/>
  <c r="S112" i="69"/>
  <c r="S121" i="69"/>
  <c r="S130" i="69"/>
  <c r="S281" i="69"/>
  <c r="S21" i="69"/>
  <c r="S36" i="69"/>
  <c r="S37" i="69"/>
  <c r="S38" i="69"/>
  <c r="S54" i="69"/>
  <c r="S55" i="69"/>
  <c r="S56" i="69"/>
  <c r="S73" i="69"/>
  <c r="S81" i="69"/>
  <c r="S89" i="69"/>
  <c r="S106" i="69"/>
  <c r="S114" i="69"/>
  <c r="S131" i="69"/>
  <c r="S139" i="69"/>
  <c r="S148" i="69"/>
  <c r="S157" i="69"/>
  <c r="S166" i="69"/>
  <c r="S175" i="69"/>
  <c r="S184" i="69"/>
  <c r="S193" i="69"/>
  <c r="S202" i="69"/>
  <c r="S211" i="69"/>
  <c r="S220" i="69"/>
  <c r="S229" i="69"/>
  <c r="S238" i="69"/>
  <c r="S247" i="69"/>
  <c r="S256" i="69"/>
  <c r="S265" i="69"/>
  <c r="S274" i="69"/>
  <c r="S278" i="69"/>
  <c r="S280" i="69"/>
  <c r="S18" i="69"/>
  <c r="S19" i="69"/>
  <c r="S20" i="69"/>
  <c r="S82" i="69"/>
  <c r="S90" i="69"/>
  <c r="S98" i="69"/>
  <c r="S115" i="69"/>
  <c r="S123" i="69"/>
  <c r="S34" i="69"/>
  <c r="S35" i="69"/>
  <c r="S8" i="69"/>
  <c r="S25" i="69"/>
  <c r="S45" i="69"/>
  <c r="S53" i="69"/>
  <c r="S113" i="69"/>
  <c r="S127" i="69"/>
  <c r="S128" i="69"/>
  <c r="S129" i="69"/>
  <c r="S174" i="69"/>
  <c r="S177" i="69"/>
  <c r="S178" i="69"/>
  <c r="S180" i="69"/>
  <c r="S181" i="69"/>
  <c r="S228" i="69"/>
  <c r="S231" i="69"/>
  <c r="S232" i="69"/>
  <c r="S234" i="69"/>
  <c r="S235" i="69"/>
  <c r="S279" i="69"/>
  <c r="S11" i="69"/>
  <c r="S28" i="69"/>
  <c r="S68" i="69"/>
  <c r="S97" i="69"/>
  <c r="S126" i="69"/>
  <c r="S179" i="69"/>
  <c r="S182" i="69"/>
  <c r="S185" i="69"/>
  <c r="S233" i="69"/>
  <c r="S236" i="69"/>
  <c r="S239" i="69"/>
  <c r="S4" i="69"/>
  <c r="S14" i="69"/>
  <c r="S48" i="69"/>
  <c r="S52" i="69"/>
  <c r="S62" i="69"/>
  <c r="S67" i="69"/>
  <c r="S95" i="69"/>
  <c r="S96" i="69"/>
  <c r="S109" i="69"/>
  <c r="S110" i="69"/>
  <c r="S111" i="69"/>
  <c r="S124" i="69"/>
  <c r="S125" i="69"/>
  <c r="S183" i="69"/>
  <c r="S186" i="69"/>
  <c r="S187" i="69"/>
  <c r="S189" i="69"/>
  <c r="S190" i="69"/>
  <c r="S237" i="69"/>
  <c r="S240" i="69"/>
  <c r="S241" i="69"/>
  <c r="S243" i="69"/>
  <c r="S244" i="69"/>
  <c r="S17" i="69"/>
  <c r="S41" i="69"/>
  <c r="S79" i="69"/>
  <c r="S80" i="69"/>
  <c r="S108" i="69"/>
  <c r="S140" i="69"/>
  <c r="S188" i="69"/>
  <c r="S191" i="69"/>
  <c r="S194" i="69"/>
  <c r="S242" i="69"/>
  <c r="S245" i="69"/>
  <c r="S248" i="69"/>
  <c r="S10" i="69"/>
  <c r="S27" i="69"/>
  <c r="S51" i="69"/>
  <c r="S61" i="69"/>
  <c r="S77" i="69"/>
  <c r="S78" i="69"/>
  <c r="S91" i="69"/>
  <c r="S92" i="69"/>
  <c r="S93" i="69"/>
  <c r="S107" i="69"/>
  <c r="S141" i="69"/>
  <c r="S142" i="69"/>
  <c r="S144" i="69"/>
  <c r="S145" i="69"/>
  <c r="S192" i="69"/>
  <c r="S195" i="69"/>
  <c r="S196" i="69"/>
  <c r="S198" i="69"/>
  <c r="S199" i="69"/>
  <c r="S246" i="69"/>
  <c r="S249" i="69"/>
  <c r="S250" i="69"/>
  <c r="S252" i="69"/>
  <c r="S253" i="69"/>
  <c r="S44" i="69"/>
  <c r="S50" i="69"/>
  <c r="S83" i="69"/>
  <c r="S165" i="69"/>
  <c r="S170" i="69"/>
  <c r="S204" i="69"/>
  <c r="S209" i="69"/>
  <c r="S214" i="69"/>
  <c r="S120" i="69"/>
  <c r="S122" i="69"/>
  <c r="S133" i="69"/>
  <c r="S162" i="69"/>
  <c r="S167" i="69"/>
  <c r="S172" i="69"/>
  <c r="S219" i="69"/>
  <c r="S224" i="69"/>
  <c r="S258" i="69"/>
  <c r="S263" i="69"/>
  <c r="S268" i="69"/>
  <c r="S72" i="69"/>
  <c r="S87" i="69"/>
  <c r="S100" i="69"/>
  <c r="S135" i="69"/>
  <c r="S147" i="69"/>
  <c r="S152" i="69"/>
  <c r="S216" i="69"/>
  <c r="S221" i="69"/>
  <c r="S226" i="69"/>
  <c r="S273" i="69"/>
  <c r="S63" i="69"/>
  <c r="S70" i="69"/>
  <c r="S137" i="69"/>
  <c r="S149" i="69"/>
  <c r="S154" i="69"/>
  <c r="S201" i="69"/>
  <c r="S206" i="69"/>
  <c r="S270" i="69"/>
  <c r="S275" i="69"/>
  <c r="S5" i="69"/>
  <c r="S39" i="69"/>
  <c r="S42" i="69"/>
  <c r="S102" i="69"/>
  <c r="S104" i="69"/>
  <c r="S159" i="69"/>
  <c r="S164" i="69"/>
  <c r="S169" i="69"/>
  <c r="S203" i="69"/>
  <c r="S208" i="69"/>
  <c r="S255" i="69"/>
  <c r="S260" i="69"/>
  <c r="S117" i="69"/>
  <c r="S213" i="69"/>
  <c r="S218" i="69"/>
  <c r="S223" i="69"/>
  <c r="S257" i="69"/>
  <c r="S262" i="69"/>
  <c r="S6" i="69"/>
  <c r="S9" i="69"/>
  <c r="S75" i="69"/>
  <c r="S119" i="69"/>
  <c r="S146" i="69"/>
  <c r="S151" i="69"/>
  <c r="S171" i="69"/>
  <c r="S176" i="69"/>
  <c r="S267" i="69"/>
  <c r="S272" i="69"/>
  <c r="S277" i="69"/>
  <c r="S23" i="69"/>
  <c r="S43" i="69"/>
  <c r="S64" i="69"/>
  <c r="S84" i="69"/>
  <c r="S86" i="69"/>
  <c r="S132" i="69"/>
  <c r="S156" i="69"/>
  <c r="S161" i="69"/>
  <c r="S200" i="69"/>
  <c r="S205" i="69"/>
  <c r="S225" i="69"/>
  <c r="S230" i="69"/>
  <c r="S12" i="69"/>
  <c r="S26" i="69"/>
  <c r="S46" i="69"/>
  <c r="S59" i="69"/>
  <c r="S88" i="69"/>
  <c r="S99" i="69"/>
  <c r="S134" i="69"/>
  <c r="S136" i="69"/>
  <c r="S153" i="69"/>
  <c r="S158" i="69"/>
  <c r="S163" i="69"/>
  <c r="S210" i="69"/>
  <c r="S215" i="69"/>
  <c r="S254" i="69"/>
  <c r="S259" i="69"/>
  <c r="S15" i="69"/>
  <c r="S71" i="69"/>
  <c r="S101" i="69"/>
  <c r="S143" i="69"/>
  <c r="S168" i="69"/>
  <c r="S173" i="69"/>
  <c r="S207" i="69"/>
  <c r="S212" i="69"/>
  <c r="S217" i="69"/>
  <c r="S264" i="69"/>
  <c r="S269" i="69"/>
  <c r="S138" i="69"/>
  <c r="S197" i="69"/>
  <c r="S222" i="69"/>
  <c r="S227" i="69"/>
  <c r="S261" i="69"/>
  <c r="S266" i="69"/>
  <c r="S271" i="69"/>
  <c r="S16" i="69"/>
  <c r="S47" i="69"/>
  <c r="S60" i="69"/>
  <c r="S74" i="69"/>
  <c r="S105" i="69"/>
  <c r="S116" i="69"/>
  <c r="S118" i="69"/>
  <c r="S150" i="69"/>
  <c r="S155" i="69"/>
  <c r="S160" i="69"/>
  <c r="S251" i="69"/>
  <c r="S276" i="69"/>
  <c r="C19" i="68"/>
  <c r="C20" i="68" s="1"/>
  <c r="C19" i="67"/>
  <c r="C20" i="67" s="1"/>
  <c r="F15" i="66"/>
  <c r="E15" i="66"/>
  <c r="D15" i="66"/>
  <c r="C15" i="66"/>
  <c r="D6" i="66"/>
  <c r="D10" i="66" s="1"/>
  <c r="D12" i="66" s="1"/>
  <c r="C6" i="66"/>
  <c r="C10" i="66" s="1"/>
  <c r="J283" i="60"/>
  <c r="J5" i="60"/>
  <c r="J6" i="60"/>
  <c r="J7" i="60"/>
  <c r="J8" i="60"/>
  <c r="J9" i="60"/>
  <c r="J10" i="60"/>
  <c r="J11" i="60"/>
  <c r="J12" i="60"/>
  <c r="J13" i="60"/>
  <c r="J14" i="60"/>
  <c r="J15" i="60"/>
  <c r="J16" i="60"/>
  <c r="J17" i="60"/>
  <c r="J18" i="60"/>
  <c r="J19" i="60"/>
  <c r="J20" i="60"/>
  <c r="J21" i="60"/>
  <c r="J22" i="60"/>
  <c r="J23" i="60"/>
  <c r="J24" i="60"/>
  <c r="J25" i="60"/>
  <c r="J26" i="60"/>
  <c r="J27" i="60"/>
  <c r="J28" i="60"/>
  <c r="J29" i="60"/>
  <c r="J30" i="60"/>
  <c r="J31" i="60"/>
  <c r="J32" i="60"/>
  <c r="J33" i="60"/>
  <c r="J34" i="60"/>
  <c r="J35" i="60"/>
  <c r="J36" i="60"/>
  <c r="J37" i="60"/>
  <c r="J38" i="60"/>
  <c r="J39" i="60"/>
  <c r="J40" i="60"/>
  <c r="J41" i="60"/>
  <c r="J42" i="60"/>
  <c r="J43" i="60"/>
  <c r="J44" i="60"/>
  <c r="J45" i="60"/>
  <c r="J46" i="60"/>
  <c r="J47" i="60"/>
  <c r="J48" i="60"/>
  <c r="J49" i="60"/>
  <c r="J50" i="60"/>
  <c r="J51" i="60"/>
  <c r="J52" i="60"/>
  <c r="J53" i="60"/>
  <c r="J54" i="60"/>
  <c r="J55" i="60"/>
  <c r="J56" i="60"/>
  <c r="J57" i="60"/>
  <c r="J58" i="60"/>
  <c r="J59" i="60"/>
  <c r="J60" i="60"/>
  <c r="J61" i="60"/>
  <c r="J62" i="60"/>
  <c r="J63" i="60"/>
  <c r="J64" i="60"/>
  <c r="J65" i="60"/>
  <c r="J66" i="60"/>
  <c r="J67" i="60"/>
  <c r="J68" i="60"/>
  <c r="J69" i="60"/>
  <c r="J70" i="60"/>
  <c r="J71" i="60"/>
  <c r="J72" i="60"/>
  <c r="J73" i="60"/>
  <c r="J74" i="60"/>
  <c r="J75" i="60"/>
  <c r="J76" i="60"/>
  <c r="J77" i="60"/>
  <c r="J78" i="60"/>
  <c r="J79" i="60"/>
  <c r="J80" i="60"/>
  <c r="J81" i="60"/>
  <c r="J82" i="60"/>
  <c r="J83" i="60"/>
  <c r="J84" i="60"/>
  <c r="J85" i="60"/>
  <c r="J86" i="60"/>
  <c r="J87" i="60"/>
  <c r="J88" i="60"/>
  <c r="J89" i="60"/>
  <c r="J90" i="60"/>
  <c r="J91" i="60"/>
  <c r="J92" i="60"/>
  <c r="J93" i="60"/>
  <c r="J94" i="60"/>
  <c r="J95" i="60"/>
  <c r="J96" i="60"/>
  <c r="J97" i="60"/>
  <c r="J98" i="60"/>
  <c r="J99" i="60"/>
  <c r="J100" i="60"/>
  <c r="J101" i="60"/>
  <c r="J102" i="60"/>
  <c r="J103" i="60"/>
  <c r="J104" i="60"/>
  <c r="J105" i="60"/>
  <c r="J106" i="60"/>
  <c r="J107" i="60"/>
  <c r="J108" i="60"/>
  <c r="J109" i="60"/>
  <c r="J110" i="60"/>
  <c r="J111" i="60"/>
  <c r="J112" i="60"/>
  <c r="J113" i="60"/>
  <c r="J114" i="60"/>
  <c r="J115" i="60"/>
  <c r="J116" i="60"/>
  <c r="J117" i="60"/>
  <c r="J118" i="60"/>
  <c r="J119" i="60"/>
  <c r="J120" i="60"/>
  <c r="J121" i="60"/>
  <c r="J122" i="60"/>
  <c r="J123" i="60"/>
  <c r="J124" i="60"/>
  <c r="J125" i="60"/>
  <c r="J126" i="60"/>
  <c r="J127" i="60"/>
  <c r="J128" i="60"/>
  <c r="J129" i="60"/>
  <c r="J130" i="60"/>
  <c r="J131" i="60"/>
  <c r="J132" i="60"/>
  <c r="J133" i="60"/>
  <c r="J134" i="60"/>
  <c r="J135" i="60"/>
  <c r="J136" i="60"/>
  <c r="J137" i="60"/>
  <c r="J138" i="60"/>
  <c r="J139" i="60"/>
  <c r="J140" i="60"/>
  <c r="J141" i="60"/>
  <c r="J142" i="60"/>
  <c r="J143" i="60"/>
  <c r="J144" i="60"/>
  <c r="J145" i="60"/>
  <c r="J146" i="60"/>
  <c r="J147" i="60"/>
  <c r="J148" i="60"/>
  <c r="J149" i="60"/>
  <c r="J150" i="60"/>
  <c r="J151" i="60"/>
  <c r="J152" i="60"/>
  <c r="J153" i="60"/>
  <c r="J154" i="60"/>
  <c r="J155" i="60"/>
  <c r="J156" i="60"/>
  <c r="J157" i="60"/>
  <c r="J158" i="60"/>
  <c r="J159" i="60"/>
  <c r="J160" i="60"/>
  <c r="J161" i="60"/>
  <c r="J162" i="60"/>
  <c r="J163" i="60"/>
  <c r="J164" i="60"/>
  <c r="J165" i="60"/>
  <c r="J166" i="60"/>
  <c r="J167" i="60"/>
  <c r="J168" i="60"/>
  <c r="J169" i="60"/>
  <c r="J170" i="60"/>
  <c r="J171" i="60"/>
  <c r="J172" i="60"/>
  <c r="J173" i="60"/>
  <c r="J174" i="60"/>
  <c r="J175" i="60"/>
  <c r="J176" i="60"/>
  <c r="J177" i="60"/>
  <c r="J178" i="60"/>
  <c r="J179" i="60"/>
  <c r="J180" i="60"/>
  <c r="J181" i="60"/>
  <c r="J182" i="60"/>
  <c r="J183" i="60"/>
  <c r="J184" i="60"/>
  <c r="J185" i="60"/>
  <c r="J186" i="60"/>
  <c r="J187" i="60"/>
  <c r="J188" i="60"/>
  <c r="J189" i="60"/>
  <c r="J190" i="60"/>
  <c r="J191" i="60"/>
  <c r="J192" i="60"/>
  <c r="J193" i="60"/>
  <c r="J194" i="60"/>
  <c r="J195" i="60"/>
  <c r="J196" i="60"/>
  <c r="J197" i="60"/>
  <c r="J198" i="60"/>
  <c r="J199" i="60"/>
  <c r="J200" i="60"/>
  <c r="J201" i="60"/>
  <c r="J202" i="60"/>
  <c r="J203" i="60"/>
  <c r="J204" i="60"/>
  <c r="J205" i="60"/>
  <c r="J206" i="60"/>
  <c r="J207" i="60"/>
  <c r="J208" i="60"/>
  <c r="J209" i="60"/>
  <c r="J210" i="60"/>
  <c r="J211" i="60"/>
  <c r="J212" i="60"/>
  <c r="J213" i="60"/>
  <c r="J214" i="60"/>
  <c r="J215" i="60"/>
  <c r="J216" i="60"/>
  <c r="J217" i="60"/>
  <c r="J218" i="60"/>
  <c r="J219" i="60"/>
  <c r="J220" i="60"/>
  <c r="J221" i="60"/>
  <c r="J222" i="60"/>
  <c r="J223" i="60"/>
  <c r="J224" i="60"/>
  <c r="J225" i="60"/>
  <c r="J226" i="60"/>
  <c r="J227" i="60"/>
  <c r="J228" i="60"/>
  <c r="J229" i="60"/>
  <c r="J230" i="60"/>
  <c r="J231" i="60"/>
  <c r="J232" i="60"/>
  <c r="J233" i="60"/>
  <c r="J234" i="60"/>
  <c r="J235" i="60"/>
  <c r="J236" i="60"/>
  <c r="J237" i="60"/>
  <c r="J238" i="60"/>
  <c r="J239" i="60"/>
  <c r="J240" i="60"/>
  <c r="J241" i="60"/>
  <c r="J242" i="60"/>
  <c r="J243" i="60"/>
  <c r="J244" i="60"/>
  <c r="J245" i="60"/>
  <c r="J246" i="60"/>
  <c r="J247" i="60"/>
  <c r="J248" i="60"/>
  <c r="J249" i="60"/>
  <c r="J250" i="60"/>
  <c r="J251" i="60"/>
  <c r="J252" i="60"/>
  <c r="J253" i="60"/>
  <c r="J254" i="60"/>
  <c r="J255" i="60"/>
  <c r="J256" i="60"/>
  <c r="J257" i="60"/>
  <c r="J258" i="60"/>
  <c r="J259" i="60"/>
  <c r="J260" i="60"/>
  <c r="J261" i="60"/>
  <c r="J262" i="60"/>
  <c r="J263" i="60"/>
  <c r="J264" i="60"/>
  <c r="J265" i="60"/>
  <c r="J266" i="60"/>
  <c r="J267" i="60"/>
  <c r="J268" i="60"/>
  <c r="J269" i="60"/>
  <c r="J270" i="60"/>
  <c r="J271" i="60"/>
  <c r="J272" i="60"/>
  <c r="J273" i="60"/>
  <c r="J274" i="60"/>
  <c r="J275" i="60"/>
  <c r="J276" i="60"/>
  <c r="J277" i="60"/>
  <c r="J278" i="60"/>
  <c r="J279" i="60"/>
  <c r="J280" i="60"/>
  <c r="J281" i="60"/>
  <c r="J282" i="60"/>
  <c r="J4" i="60"/>
  <c r="H8" i="55"/>
  <c r="H5" i="55"/>
  <c r="H4" i="55"/>
  <c r="D16" i="55"/>
  <c r="E16" i="55"/>
  <c r="F16" i="55"/>
  <c r="C16" i="55"/>
  <c r="H16" i="55" s="1"/>
  <c r="E12" i="55"/>
  <c r="E19" i="55" s="1"/>
  <c r="E20" i="55" s="1"/>
  <c r="F12" i="55"/>
  <c r="F19" i="55" s="1"/>
  <c r="D12" i="55"/>
  <c r="C6" i="65"/>
  <c r="C10" i="65"/>
  <c r="C12" i="65" s="1"/>
  <c r="F283" i="58"/>
  <c r="C10" i="64"/>
  <c r="C6" i="64"/>
  <c r="I14" i="51"/>
  <c r="I15" i="51" s="1"/>
  <c r="J14" i="51"/>
  <c r="C12" i="48"/>
  <c r="C10" i="48"/>
  <c r="F6" i="51"/>
  <c r="F8" i="51" s="1"/>
  <c r="F10" i="51" s="1"/>
  <c r="G6" i="51"/>
  <c r="G8" i="51" s="1"/>
  <c r="H6" i="51"/>
  <c r="H8" i="51" s="1"/>
  <c r="H10" i="51" s="1"/>
  <c r="H12" i="51" s="1"/>
  <c r="K283" i="57" s="1"/>
  <c r="I6" i="51"/>
  <c r="I8" i="51" s="1"/>
  <c r="I10" i="51" s="1"/>
  <c r="I12" i="51" s="1"/>
  <c r="L283" i="57" s="1"/>
  <c r="J6" i="51"/>
  <c r="J8" i="51" s="1"/>
  <c r="J10" i="51" s="1"/>
  <c r="J12" i="51" s="1"/>
  <c r="M283" i="57" s="1"/>
  <c r="K6" i="51"/>
  <c r="K8" i="51" s="1"/>
  <c r="K10" i="51" s="1"/>
  <c r="L6" i="51"/>
  <c r="L8" i="51" s="1"/>
  <c r="L10" i="51" s="1"/>
  <c r="L12" i="51" s="1"/>
  <c r="O283" i="57" s="1"/>
  <c r="F283" i="56"/>
  <c r="E283" i="10" s="1"/>
  <c r="E282" i="63"/>
  <c r="E281" i="63"/>
  <c r="E280" i="63"/>
  <c r="E279" i="63"/>
  <c r="E278" i="63"/>
  <c r="E277" i="63"/>
  <c r="E276" i="63"/>
  <c r="E275" i="63"/>
  <c r="E274" i="63"/>
  <c r="E273" i="63"/>
  <c r="E272" i="63"/>
  <c r="E271" i="63"/>
  <c r="E270" i="63"/>
  <c r="E269" i="63"/>
  <c r="E268" i="63"/>
  <c r="E267" i="63"/>
  <c r="E266" i="63"/>
  <c r="E265" i="63"/>
  <c r="E263" i="63"/>
  <c r="E262" i="63"/>
  <c r="E261" i="63"/>
  <c r="E259" i="63"/>
  <c r="E258" i="63"/>
  <c r="E257" i="63"/>
  <c r="E256" i="63"/>
  <c r="E255" i="63"/>
  <c r="E254" i="63"/>
  <c r="E253" i="63"/>
  <c r="E252" i="63"/>
  <c r="E250" i="63"/>
  <c r="E249" i="63"/>
  <c r="E248" i="63"/>
  <c r="E247" i="63"/>
  <c r="E246" i="63"/>
  <c r="E245" i="63"/>
  <c r="E244" i="63"/>
  <c r="E243" i="63"/>
  <c r="E241" i="63"/>
  <c r="E240" i="63"/>
  <c r="E239" i="63"/>
  <c r="E238" i="63"/>
  <c r="E237" i="63"/>
  <c r="E236" i="63"/>
  <c r="E235" i="63"/>
  <c r="E234" i="63"/>
  <c r="E233" i="63"/>
  <c r="E232" i="63"/>
  <c r="E231" i="63"/>
  <c r="E230" i="63"/>
  <c r="E229" i="63"/>
  <c r="E228" i="63"/>
  <c r="E227" i="63"/>
  <c r="E226" i="63"/>
  <c r="E225" i="63"/>
  <c r="E224" i="63"/>
  <c r="E223" i="63"/>
  <c r="E222" i="63"/>
  <c r="E221" i="63"/>
  <c r="E220" i="63"/>
  <c r="E219" i="63"/>
  <c r="E218" i="63"/>
  <c r="E217" i="63"/>
  <c r="E216" i="63"/>
  <c r="E215" i="63"/>
  <c r="E214" i="63"/>
  <c r="E213" i="63"/>
  <c r="E212" i="63"/>
  <c r="E211" i="63"/>
  <c r="E210" i="63"/>
  <c r="E209" i="63"/>
  <c r="E208" i="63"/>
  <c r="E207" i="63"/>
  <c r="E206" i="63"/>
  <c r="E205" i="63"/>
  <c r="E204" i="63"/>
  <c r="E202" i="63"/>
  <c r="E201" i="63"/>
  <c r="E200" i="63"/>
  <c r="E199" i="63"/>
  <c r="E198" i="63"/>
  <c r="E197" i="63"/>
  <c r="E196" i="63"/>
  <c r="E195" i="63"/>
  <c r="E194" i="63"/>
  <c r="E193" i="63"/>
  <c r="E192" i="63"/>
  <c r="E191" i="63"/>
  <c r="E190" i="63"/>
  <c r="E189" i="63"/>
  <c r="E188" i="63"/>
  <c r="E187" i="63"/>
  <c r="E186" i="63"/>
  <c r="E184" i="63"/>
  <c r="E183" i="63"/>
  <c r="E182" i="63"/>
  <c r="E181" i="63"/>
  <c r="E180" i="63"/>
  <c r="E179" i="63"/>
  <c r="E177" i="63"/>
  <c r="E176" i="63"/>
  <c r="E175" i="63"/>
  <c r="E174" i="63"/>
  <c r="E173" i="63"/>
  <c r="E172" i="63"/>
  <c r="E171" i="63"/>
  <c r="E170" i="63"/>
  <c r="E169" i="63"/>
  <c r="E168" i="63"/>
  <c r="E167" i="63"/>
  <c r="E165" i="63"/>
  <c r="E164" i="63"/>
  <c r="E163" i="63"/>
  <c r="E162" i="63"/>
  <c r="E161" i="63"/>
  <c r="E160" i="63"/>
  <c r="E159" i="63"/>
  <c r="E158" i="63"/>
  <c r="E157" i="63"/>
  <c r="E156" i="63"/>
  <c r="E155" i="63"/>
  <c r="E154" i="63"/>
  <c r="E152" i="63"/>
  <c r="E151" i="63"/>
  <c r="E150" i="63"/>
  <c r="E149" i="63"/>
  <c r="E148" i="63"/>
  <c r="E147" i="63"/>
  <c r="E146" i="63"/>
  <c r="E145" i="63"/>
  <c r="E144" i="63"/>
  <c r="E143" i="63"/>
  <c r="E142" i="63"/>
  <c r="E140" i="63"/>
  <c r="E139" i="63"/>
  <c r="E138" i="63"/>
  <c r="E137" i="63"/>
  <c r="E136" i="63"/>
  <c r="E135" i="63"/>
  <c r="E134" i="63"/>
  <c r="E133" i="63"/>
  <c r="E132" i="63"/>
  <c r="E131" i="63"/>
  <c r="E130" i="63"/>
  <c r="E129" i="63"/>
  <c r="E128" i="63"/>
  <c r="E127" i="63"/>
  <c r="E126" i="63"/>
  <c r="E125" i="63"/>
  <c r="E124" i="63"/>
  <c r="E123" i="63"/>
  <c r="E122" i="63"/>
  <c r="E121" i="63"/>
  <c r="E120" i="63"/>
  <c r="E118" i="63"/>
  <c r="E117" i="63"/>
  <c r="E116" i="63"/>
  <c r="E115" i="63"/>
  <c r="E114" i="63"/>
  <c r="E113" i="63"/>
  <c r="E112" i="63"/>
  <c r="E111" i="63"/>
  <c r="E110" i="63"/>
  <c r="E109" i="63"/>
  <c r="E108" i="63"/>
  <c r="E107" i="63"/>
  <c r="E106" i="63"/>
  <c r="E105" i="63"/>
  <c r="E104" i="63"/>
  <c r="E103" i="63"/>
  <c r="E102" i="63"/>
  <c r="E101" i="63"/>
  <c r="E100" i="63"/>
  <c r="E98" i="63"/>
  <c r="E97" i="63"/>
  <c r="E96" i="63"/>
  <c r="E95" i="63"/>
  <c r="E94" i="63"/>
  <c r="E93" i="63"/>
  <c r="E92" i="63"/>
  <c r="E91" i="63"/>
  <c r="E89" i="63"/>
  <c r="E88" i="63"/>
  <c r="E87" i="63"/>
  <c r="E86" i="63"/>
  <c r="E85" i="63"/>
  <c r="E84" i="63"/>
  <c r="E83" i="63"/>
  <c r="E82" i="63"/>
  <c r="E81" i="63"/>
  <c r="E80" i="63"/>
  <c r="E79" i="63"/>
  <c r="E78" i="63"/>
  <c r="E77" i="63"/>
  <c r="E76" i="63"/>
  <c r="E75" i="63"/>
  <c r="E74" i="63"/>
  <c r="E73" i="63"/>
  <c r="E72" i="63"/>
  <c r="E71" i="63"/>
  <c r="E70" i="63"/>
  <c r="E69" i="63"/>
  <c r="E68" i="63"/>
  <c r="E67" i="63"/>
  <c r="E66" i="63"/>
  <c r="E65" i="63"/>
  <c r="E64" i="63"/>
  <c r="E63" i="63"/>
  <c r="E62" i="63"/>
  <c r="E61" i="63"/>
  <c r="E60" i="63"/>
  <c r="E59" i="63"/>
  <c r="E57" i="63"/>
  <c r="E56" i="63"/>
  <c r="E55" i="63"/>
  <c r="E54" i="63"/>
  <c r="E53" i="63"/>
  <c r="E52" i="63"/>
  <c r="E51" i="63"/>
  <c r="E50" i="63"/>
  <c r="E49" i="63"/>
  <c r="E48" i="63"/>
  <c r="E47" i="63"/>
  <c r="E46" i="63"/>
  <c r="E44" i="63"/>
  <c r="E42" i="63"/>
  <c r="E40" i="63"/>
  <c r="E39" i="63"/>
  <c r="E38" i="63"/>
  <c r="E37" i="63"/>
  <c r="E36" i="63"/>
  <c r="E35" i="63"/>
  <c r="E34" i="63"/>
  <c r="E33" i="63"/>
  <c r="E32" i="63"/>
  <c r="E31" i="63"/>
  <c r="E30" i="63"/>
  <c r="E29" i="63"/>
  <c r="E28" i="63"/>
  <c r="E27" i="63"/>
  <c r="E26" i="63"/>
  <c r="E25" i="63"/>
  <c r="E24" i="63"/>
  <c r="E23" i="63"/>
  <c r="E22" i="63"/>
  <c r="E21" i="63"/>
  <c r="E20" i="63"/>
  <c r="E18" i="63"/>
  <c r="E17" i="63"/>
  <c r="E15" i="63"/>
  <c r="E14" i="63"/>
  <c r="E13" i="63"/>
  <c r="E12" i="63"/>
  <c r="E10" i="63"/>
  <c r="E9" i="63"/>
  <c r="E7" i="63"/>
  <c r="E6" i="63"/>
  <c r="E5" i="63"/>
  <c r="E4" i="63"/>
  <c r="E282" i="62"/>
  <c r="E281" i="62"/>
  <c r="E280" i="62"/>
  <c r="E279" i="62"/>
  <c r="E278" i="62"/>
  <c r="E277" i="62"/>
  <c r="E276" i="62"/>
  <c r="E275" i="62"/>
  <c r="E274" i="62"/>
  <c r="E273" i="62"/>
  <c r="E272" i="62"/>
  <c r="E271" i="62"/>
  <c r="E270" i="62"/>
  <c r="E269" i="62"/>
  <c r="E268" i="62"/>
  <c r="E267" i="62"/>
  <c r="E266" i="62"/>
  <c r="E265" i="62"/>
  <c r="E263" i="62"/>
  <c r="E262" i="62"/>
  <c r="E261" i="62"/>
  <c r="E259" i="62"/>
  <c r="E258" i="62"/>
  <c r="E257" i="62"/>
  <c r="E256" i="62"/>
  <c r="E255" i="62"/>
  <c r="E254" i="62"/>
  <c r="E253" i="62"/>
  <c r="E252" i="62"/>
  <c r="E250" i="62"/>
  <c r="E249" i="62"/>
  <c r="E248" i="62"/>
  <c r="E247" i="62"/>
  <c r="E246" i="62"/>
  <c r="E245" i="62"/>
  <c r="E244" i="62"/>
  <c r="E243" i="62"/>
  <c r="E241" i="62"/>
  <c r="E240" i="62"/>
  <c r="E239" i="62"/>
  <c r="E238" i="62"/>
  <c r="E237" i="62"/>
  <c r="E236" i="62"/>
  <c r="E235" i="62"/>
  <c r="E234" i="62"/>
  <c r="E233" i="62"/>
  <c r="E232" i="62"/>
  <c r="E231" i="62"/>
  <c r="E230" i="62"/>
  <c r="E229" i="62"/>
  <c r="E228" i="62"/>
  <c r="E227" i="62"/>
  <c r="E226" i="62"/>
  <c r="E225" i="62"/>
  <c r="E224" i="62"/>
  <c r="E223" i="62"/>
  <c r="E222" i="62"/>
  <c r="E221" i="62"/>
  <c r="E220" i="62"/>
  <c r="E219" i="62"/>
  <c r="E218" i="62"/>
  <c r="E217" i="62"/>
  <c r="E216" i="62"/>
  <c r="E215" i="62"/>
  <c r="E214" i="62"/>
  <c r="E213" i="62"/>
  <c r="E212" i="62"/>
  <c r="E211" i="62"/>
  <c r="E210" i="62"/>
  <c r="E209" i="62"/>
  <c r="E208" i="62"/>
  <c r="E207" i="62"/>
  <c r="E206" i="62"/>
  <c r="E205" i="62"/>
  <c r="E204" i="62"/>
  <c r="E202" i="62"/>
  <c r="E201" i="62"/>
  <c r="E200" i="62"/>
  <c r="E199" i="62"/>
  <c r="E198" i="62"/>
  <c r="E197" i="62"/>
  <c r="E196" i="62"/>
  <c r="E195" i="62"/>
  <c r="E194" i="62"/>
  <c r="E193" i="62"/>
  <c r="E192" i="62"/>
  <c r="E191" i="62"/>
  <c r="E190" i="62"/>
  <c r="E189" i="62"/>
  <c r="E188" i="62"/>
  <c r="E187" i="62"/>
  <c r="E186" i="62"/>
  <c r="E184" i="62"/>
  <c r="E183" i="62"/>
  <c r="E182" i="62"/>
  <c r="E181" i="62"/>
  <c r="E180" i="62"/>
  <c r="E179" i="62"/>
  <c r="E177" i="62"/>
  <c r="E176" i="62"/>
  <c r="E175" i="62"/>
  <c r="E174" i="62"/>
  <c r="E173" i="62"/>
  <c r="E172" i="62"/>
  <c r="E171" i="62"/>
  <c r="E170" i="62"/>
  <c r="E169" i="62"/>
  <c r="E168" i="62"/>
  <c r="E167" i="62"/>
  <c r="E165" i="62"/>
  <c r="E164" i="62"/>
  <c r="E163" i="62"/>
  <c r="E162" i="62"/>
  <c r="E161" i="62"/>
  <c r="E160" i="62"/>
  <c r="E159" i="62"/>
  <c r="E158" i="62"/>
  <c r="E157" i="62"/>
  <c r="E156" i="62"/>
  <c r="E155" i="62"/>
  <c r="E154" i="62"/>
  <c r="E152" i="62"/>
  <c r="E151" i="62"/>
  <c r="E150" i="62"/>
  <c r="E149" i="62"/>
  <c r="E148" i="62"/>
  <c r="E147" i="62"/>
  <c r="E146" i="62"/>
  <c r="E145" i="62"/>
  <c r="E144" i="62"/>
  <c r="E143" i="62"/>
  <c r="E142" i="62"/>
  <c r="E140" i="62"/>
  <c r="E139" i="62"/>
  <c r="E138" i="62"/>
  <c r="E137" i="62"/>
  <c r="E136" i="62"/>
  <c r="E135" i="62"/>
  <c r="E134" i="62"/>
  <c r="E133" i="62"/>
  <c r="E132" i="62"/>
  <c r="E131" i="62"/>
  <c r="E130" i="62"/>
  <c r="E129" i="62"/>
  <c r="E128" i="62"/>
  <c r="E127" i="62"/>
  <c r="E126" i="62"/>
  <c r="E125" i="62"/>
  <c r="E124" i="62"/>
  <c r="E123" i="62"/>
  <c r="E122" i="62"/>
  <c r="E121" i="62"/>
  <c r="E120" i="62"/>
  <c r="E118" i="62"/>
  <c r="E117" i="62"/>
  <c r="E116" i="62"/>
  <c r="E115" i="62"/>
  <c r="E114" i="62"/>
  <c r="E113" i="62"/>
  <c r="E112" i="62"/>
  <c r="E111" i="62"/>
  <c r="E110" i="62"/>
  <c r="E109" i="62"/>
  <c r="E108" i="62"/>
  <c r="E107" i="62"/>
  <c r="E106" i="62"/>
  <c r="E105" i="62"/>
  <c r="E104" i="62"/>
  <c r="E103" i="62"/>
  <c r="E102" i="62"/>
  <c r="E101" i="62"/>
  <c r="E100" i="62"/>
  <c r="E98" i="62"/>
  <c r="E97" i="62"/>
  <c r="E96" i="62"/>
  <c r="E95" i="62"/>
  <c r="E94" i="62"/>
  <c r="E93" i="62"/>
  <c r="E92" i="62"/>
  <c r="E91" i="62"/>
  <c r="E89" i="62"/>
  <c r="E88" i="62"/>
  <c r="E87" i="62"/>
  <c r="E86" i="62"/>
  <c r="E85" i="62"/>
  <c r="E84" i="62"/>
  <c r="E83" i="62"/>
  <c r="E82" i="62"/>
  <c r="E81" i="62"/>
  <c r="E80" i="62"/>
  <c r="E79" i="62"/>
  <c r="E78" i="62"/>
  <c r="E77" i="62"/>
  <c r="E76" i="62"/>
  <c r="E75" i="62"/>
  <c r="E74" i="62"/>
  <c r="E73" i="62"/>
  <c r="E72" i="62"/>
  <c r="E71" i="62"/>
  <c r="E70" i="62"/>
  <c r="E69" i="62"/>
  <c r="E68" i="62"/>
  <c r="E67" i="62"/>
  <c r="E66" i="62"/>
  <c r="E65" i="62"/>
  <c r="E64" i="62"/>
  <c r="E63" i="62"/>
  <c r="E62" i="62"/>
  <c r="E61" i="62"/>
  <c r="E60" i="62"/>
  <c r="E59" i="62"/>
  <c r="E57" i="62"/>
  <c r="E56" i="62"/>
  <c r="E55" i="62"/>
  <c r="E54" i="62"/>
  <c r="E53" i="62"/>
  <c r="E52" i="62"/>
  <c r="E51" i="62"/>
  <c r="E50" i="62"/>
  <c r="E49" i="62"/>
  <c r="E48" i="62"/>
  <c r="E47" i="62"/>
  <c r="E46" i="62"/>
  <c r="E44" i="62"/>
  <c r="E42" i="62"/>
  <c r="E40" i="62"/>
  <c r="E39" i="62"/>
  <c r="E38" i="62"/>
  <c r="E37" i="62"/>
  <c r="E36" i="62"/>
  <c r="E35" i="62"/>
  <c r="E34" i="62"/>
  <c r="E33" i="62"/>
  <c r="E32" i="62"/>
  <c r="E31" i="62"/>
  <c r="E30" i="62"/>
  <c r="E29" i="62"/>
  <c r="E28" i="62"/>
  <c r="E27" i="62"/>
  <c r="E26" i="62"/>
  <c r="E25" i="62"/>
  <c r="E24" i="62"/>
  <c r="E23" i="62"/>
  <c r="E22" i="62"/>
  <c r="E21" i="62"/>
  <c r="E20" i="62"/>
  <c r="E18" i="62"/>
  <c r="E17" i="62"/>
  <c r="E15" i="62"/>
  <c r="E14" i="62"/>
  <c r="E13" i="62"/>
  <c r="E12" i="62"/>
  <c r="E10" i="62"/>
  <c r="E9" i="62"/>
  <c r="E7" i="62"/>
  <c r="E6" i="62"/>
  <c r="E5" i="62"/>
  <c r="E4" i="62"/>
  <c r="E282" i="61"/>
  <c r="E281" i="61"/>
  <c r="E280" i="61"/>
  <c r="E279" i="61"/>
  <c r="E278" i="61"/>
  <c r="E277" i="61"/>
  <c r="E276" i="61"/>
  <c r="E275" i="61"/>
  <c r="E274" i="61"/>
  <c r="E273" i="61"/>
  <c r="E272" i="61"/>
  <c r="E271" i="61"/>
  <c r="E270" i="61"/>
  <c r="E269" i="61"/>
  <c r="E268" i="61"/>
  <c r="E267" i="61"/>
  <c r="E266" i="61"/>
  <c r="E265" i="61"/>
  <c r="E263" i="61"/>
  <c r="E262" i="61"/>
  <c r="E261" i="61"/>
  <c r="E259" i="61"/>
  <c r="E258" i="61"/>
  <c r="E257" i="61"/>
  <c r="E256" i="61"/>
  <c r="E255" i="61"/>
  <c r="E254" i="61"/>
  <c r="E253" i="61"/>
  <c r="E252" i="61"/>
  <c r="E250" i="61"/>
  <c r="E249" i="61"/>
  <c r="E248" i="61"/>
  <c r="E247" i="61"/>
  <c r="E246" i="61"/>
  <c r="E245" i="61"/>
  <c r="E244" i="61"/>
  <c r="E243" i="61"/>
  <c r="E241" i="61"/>
  <c r="E240" i="61"/>
  <c r="E239" i="61"/>
  <c r="E238" i="61"/>
  <c r="E237" i="61"/>
  <c r="E236" i="61"/>
  <c r="E235" i="61"/>
  <c r="E234" i="61"/>
  <c r="E233" i="61"/>
  <c r="E232" i="61"/>
  <c r="E231" i="61"/>
  <c r="E230" i="61"/>
  <c r="E229" i="61"/>
  <c r="E228" i="61"/>
  <c r="E227" i="61"/>
  <c r="E226" i="61"/>
  <c r="E225" i="61"/>
  <c r="E224" i="61"/>
  <c r="E223" i="61"/>
  <c r="E222" i="61"/>
  <c r="E221" i="61"/>
  <c r="E220" i="61"/>
  <c r="E219" i="61"/>
  <c r="E218" i="61"/>
  <c r="E217" i="61"/>
  <c r="E216" i="61"/>
  <c r="E215" i="61"/>
  <c r="E214" i="61"/>
  <c r="E213" i="61"/>
  <c r="E212" i="61"/>
  <c r="E211" i="61"/>
  <c r="E210" i="61"/>
  <c r="E209" i="61"/>
  <c r="E208" i="61"/>
  <c r="E207" i="61"/>
  <c r="E206" i="61"/>
  <c r="E205" i="61"/>
  <c r="E204" i="61"/>
  <c r="E202" i="61"/>
  <c r="E201" i="61"/>
  <c r="E200" i="61"/>
  <c r="E199" i="61"/>
  <c r="E198" i="61"/>
  <c r="E197" i="61"/>
  <c r="E196" i="61"/>
  <c r="E195" i="61"/>
  <c r="E194" i="61"/>
  <c r="E193" i="61"/>
  <c r="E192" i="61"/>
  <c r="E191" i="61"/>
  <c r="E190" i="61"/>
  <c r="E189" i="61"/>
  <c r="E188" i="61"/>
  <c r="E187" i="61"/>
  <c r="E186" i="61"/>
  <c r="E184" i="61"/>
  <c r="E183" i="61"/>
  <c r="E182" i="61"/>
  <c r="E181" i="61"/>
  <c r="E180" i="61"/>
  <c r="E179" i="61"/>
  <c r="E177" i="61"/>
  <c r="E176" i="61"/>
  <c r="E175" i="61"/>
  <c r="E174" i="61"/>
  <c r="E173" i="61"/>
  <c r="E172" i="61"/>
  <c r="E171" i="61"/>
  <c r="E170" i="61"/>
  <c r="E169" i="61"/>
  <c r="E168" i="61"/>
  <c r="E167" i="61"/>
  <c r="E165" i="61"/>
  <c r="E164" i="61"/>
  <c r="E163" i="61"/>
  <c r="E162" i="61"/>
  <c r="E161" i="61"/>
  <c r="E160" i="61"/>
  <c r="E159" i="61"/>
  <c r="E158" i="61"/>
  <c r="E157" i="61"/>
  <c r="E156" i="61"/>
  <c r="E155" i="61"/>
  <c r="E154" i="61"/>
  <c r="E152" i="61"/>
  <c r="E151" i="61"/>
  <c r="E150" i="61"/>
  <c r="E149" i="61"/>
  <c r="E148" i="61"/>
  <c r="E147" i="61"/>
  <c r="E146" i="61"/>
  <c r="E145" i="61"/>
  <c r="E144" i="61"/>
  <c r="E143" i="61"/>
  <c r="E142" i="61"/>
  <c r="E140" i="61"/>
  <c r="E139" i="61"/>
  <c r="E138" i="61"/>
  <c r="E137" i="61"/>
  <c r="E136" i="61"/>
  <c r="E135" i="61"/>
  <c r="E134" i="61"/>
  <c r="E133" i="61"/>
  <c r="E132" i="61"/>
  <c r="E131" i="61"/>
  <c r="E130" i="61"/>
  <c r="E129" i="61"/>
  <c r="E128" i="61"/>
  <c r="E127" i="61"/>
  <c r="E126" i="61"/>
  <c r="E125" i="61"/>
  <c r="E124" i="61"/>
  <c r="E123" i="61"/>
  <c r="E122" i="61"/>
  <c r="E121" i="61"/>
  <c r="E120" i="61"/>
  <c r="E118" i="61"/>
  <c r="E117" i="61"/>
  <c r="E116" i="61"/>
  <c r="E115" i="61"/>
  <c r="E114" i="61"/>
  <c r="E113" i="61"/>
  <c r="E112" i="61"/>
  <c r="E111" i="61"/>
  <c r="E110" i="61"/>
  <c r="E109" i="61"/>
  <c r="E108" i="61"/>
  <c r="E107" i="61"/>
  <c r="E106" i="61"/>
  <c r="E105" i="61"/>
  <c r="E104" i="61"/>
  <c r="E103" i="61"/>
  <c r="E102" i="61"/>
  <c r="E101" i="61"/>
  <c r="E100" i="61"/>
  <c r="E98" i="61"/>
  <c r="E97" i="61"/>
  <c r="E96" i="61"/>
  <c r="E95" i="61"/>
  <c r="E94" i="61"/>
  <c r="E93" i="61"/>
  <c r="E92" i="61"/>
  <c r="E91" i="61"/>
  <c r="E89" i="61"/>
  <c r="E88" i="61"/>
  <c r="E87" i="61"/>
  <c r="E86" i="61"/>
  <c r="E85" i="61"/>
  <c r="E84" i="61"/>
  <c r="E83" i="61"/>
  <c r="E82" i="61"/>
  <c r="E81" i="61"/>
  <c r="E80" i="61"/>
  <c r="E79" i="61"/>
  <c r="E78" i="61"/>
  <c r="E77" i="61"/>
  <c r="E76" i="61"/>
  <c r="E75" i="61"/>
  <c r="E74" i="61"/>
  <c r="E73" i="61"/>
  <c r="E72" i="61"/>
  <c r="E71" i="61"/>
  <c r="E70" i="61"/>
  <c r="E69" i="61"/>
  <c r="E68" i="61"/>
  <c r="E67" i="61"/>
  <c r="E66" i="61"/>
  <c r="E65" i="61"/>
  <c r="E64" i="61"/>
  <c r="E63" i="61"/>
  <c r="E62" i="61"/>
  <c r="E61" i="61"/>
  <c r="E60" i="61"/>
  <c r="E59" i="61"/>
  <c r="E57" i="61"/>
  <c r="E56" i="61"/>
  <c r="E55" i="61"/>
  <c r="E54" i="61"/>
  <c r="E53" i="61"/>
  <c r="E52" i="61"/>
  <c r="E51" i="61"/>
  <c r="E50" i="61"/>
  <c r="E49" i="61"/>
  <c r="E48" i="61"/>
  <c r="E47" i="61"/>
  <c r="E46" i="61"/>
  <c r="E44" i="61"/>
  <c r="E42" i="61"/>
  <c r="E40" i="61"/>
  <c r="E39" i="61"/>
  <c r="E38" i="61"/>
  <c r="E37" i="61"/>
  <c r="E36" i="61"/>
  <c r="E35" i="61"/>
  <c r="E34" i="61"/>
  <c r="E33" i="61"/>
  <c r="E32" i="61"/>
  <c r="E31" i="61"/>
  <c r="E30" i="61"/>
  <c r="E29" i="61"/>
  <c r="E28" i="61"/>
  <c r="E27" i="61"/>
  <c r="E26" i="61"/>
  <c r="E25" i="61"/>
  <c r="E24" i="61"/>
  <c r="E23" i="61"/>
  <c r="E22" i="61"/>
  <c r="E21" i="61"/>
  <c r="E20" i="61"/>
  <c r="E18" i="61"/>
  <c r="E17" i="61"/>
  <c r="E15" i="61"/>
  <c r="E14" i="61"/>
  <c r="E13" i="61"/>
  <c r="E12" i="61"/>
  <c r="E10" i="61"/>
  <c r="E9" i="61"/>
  <c r="E7" i="61"/>
  <c r="E6" i="61"/>
  <c r="E5" i="61"/>
  <c r="E4" i="61"/>
  <c r="E282" i="60"/>
  <c r="E281" i="60"/>
  <c r="E280" i="60"/>
  <c r="E279" i="60"/>
  <c r="E278" i="60"/>
  <c r="E277" i="60"/>
  <c r="E276" i="60"/>
  <c r="E275" i="60"/>
  <c r="E274" i="60"/>
  <c r="E273" i="60"/>
  <c r="E272" i="60"/>
  <c r="E271" i="60"/>
  <c r="E270" i="60"/>
  <c r="E269" i="60"/>
  <c r="E268" i="60"/>
  <c r="E267" i="60"/>
  <c r="E266" i="60"/>
  <c r="E265" i="60"/>
  <c r="E263" i="60"/>
  <c r="E262" i="60"/>
  <c r="E261" i="60"/>
  <c r="E259" i="60"/>
  <c r="E258" i="60"/>
  <c r="E257" i="60"/>
  <c r="E256" i="60"/>
  <c r="E255" i="60"/>
  <c r="E254" i="60"/>
  <c r="E253" i="60"/>
  <c r="E252" i="60"/>
  <c r="E250" i="60"/>
  <c r="E249" i="60"/>
  <c r="E248" i="60"/>
  <c r="E247" i="60"/>
  <c r="E246" i="60"/>
  <c r="E245" i="60"/>
  <c r="E244" i="60"/>
  <c r="E243" i="60"/>
  <c r="E241" i="60"/>
  <c r="E240" i="60"/>
  <c r="E239" i="60"/>
  <c r="E238" i="60"/>
  <c r="E237" i="60"/>
  <c r="E236" i="60"/>
  <c r="E235" i="60"/>
  <c r="E234" i="60"/>
  <c r="E233" i="60"/>
  <c r="E232" i="60"/>
  <c r="E231" i="60"/>
  <c r="E230" i="60"/>
  <c r="E229" i="60"/>
  <c r="E228" i="60"/>
  <c r="E227" i="60"/>
  <c r="E226" i="60"/>
  <c r="E225" i="60"/>
  <c r="E224" i="60"/>
  <c r="E223" i="60"/>
  <c r="E222" i="60"/>
  <c r="E221" i="60"/>
  <c r="E220" i="60"/>
  <c r="E219" i="60"/>
  <c r="E218" i="60"/>
  <c r="E217" i="60"/>
  <c r="E216" i="60"/>
  <c r="E215" i="60"/>
  <c r="E214" i="60"/>
  <c r="E213" i="60"/>
  <c r="E212" i="60"/>
  <c r="E211" i="60"/>
  <c r="E210" i="60"/>
  <c r="E209" i="60"/>
  <c r="E208" i="60"/>
  <c r="E207" i="60"/>
  <c r="E206" i="60"/>
  <c r="E205" i="60"/>
  <c r="E204" i="60"/>
  <c r="E202" i="60"/>
  <c r="E201" i="60"/>
  <c r="E200" i="60"/>
  <c r="E199" i="60"/>
  <c r="E198" i="60"/>
  <c r="E197" i="60"/>
  <c r="E196" i="60"/>
  <c r="E195" i="60"/>
  <c r="E194" i="60"/>
  <c r="E193" i="60"/>
  <c r="E192" i="60"/>
  <c r="E191" i="60"/>
  <c r="E190" i="60"/>
  <c r="E189" i="60"/>
  <c r="E188" i="60"/>
  <c r="E187" i="60"/>
  <c r="E186" i="60"/>
  <c r="E184" i="60"/>
  <c r="E183" i="60"/>
  <c r="E182" i="60"/>
  <c r="E181" i="60"/>
  <c r="E180" i="60"/>
  <c r="E179" i="60"/>
  <c r="E177" i="60"/>
  <c r="E176" i="60"/>
  <c r="E175" i="60"/>
  <c r="E174" i="60"/>
  <c r="E173" i="60"/>
  <c r="E172" i="60"/>
  <c r="E171" i="60"/>
  <c r="E170" i="60"/>
  <c r="E169" i="60"/>
  <c r="E168" i="60"/>
  <c r="E167" i="60"/>
  <c r="E165" i="60"/>
  <c r="E164" i="60"/>
  <c r="E163" i="60"/>
  <c r="E162" i="60"/>
  <c r="E161" i="60"/>
  <c r="E160" i="60"/>
  <c r="E159" i="60"/>
  <c r="E158" i="60"/>
  <c r="E157" i="60"/>
  <c r="E156" i="60"/>
  <c r="E155" i="60"/>
  <c r="E154" i="60"/>
  <c r="E152" i="60"/>
  <c r="E151" i="60"/>
  <c r="E150" i="60"/>
  <c r="E149" i="60"/>
  <c r="E148" i="60"/>
  <c r="E147" i="60"/>
  <c r="E146" i="60"/>
  <c r="E145" i="60"/>
  <c r="E144" i="60"/>
  <c r="E143" i="60"/>
  <c r="E142" i="60"/>
  <c r="E140" i="60"/>
  <c r="E139" i="60"/>
  <c r="E138" i="60"/>
  <c r="E137" i="60"/>
  <c r="E136" i="60"/>
  <c r="E135" i="60"/>
  <c r="E134" i="60"/>
  <c r="E133" i="60"/>
  <c r="E132" i="60"/>
  <c r="E131" i="60"/>
  <c r="E130" i="60"/>
  <c r="E129" i="60"/>
  <c r="E128" i="60"/>
  <c r="E127" i="60"/>
  <c r="E126" i="60"/>
  <c r="E125" i="60"/>
  <c r="E124" i="60"/>
  <c r="E123" i="60"/>
  <c r="E122" i="60"/>
  <c r="E121" i="60"/>
  <c r="E120" i="60"/>
  <c r="E118" i="60"/>
  <c r="E117" i="60"/>
  <c r="E116" i="60"/>
  <c r="E115" i="60"/>
  <c r="E114" i="60"/>
  <c r="E113" i="60"/>
  <c r="E112" i="60"/>
  <c r="E111" i="60"/>
  <c r="E110" i="60"/>
  <c r="E109" i="60"/>
  <c r="E108" i="60"/>
  <c r="E107" i="60"/>
  <c r="E106" i="60"/>
  <c r="E105" i="60"/>
  <c r="E104" i="60"/>
  <c r="E103" i="60"/>
  <c r="E102" i="60"/>
  <c r="E101" i="60"/>
  <c r="E100" i="60"/>
  <c r="E98" i="60"/>
  <c r="E97" i="60"/>
  <c r="E96" i="60"/>
  <c r="E95" i="60"/>
  <c r="E94" i="60"/>
  <c r="E93" i="60"/>
  <c r="E92" i="60"/>
  <c r="E91" i="60"/>
  <c r="E89" i="60"/>
  <c r="E88" i="60"/>
  <c r="E87" i="60"/>
  <c r="E86" i="60"/>
  <c r="E85" i="60"/>
  <c r="E84" i="60"/>
  <c r="E83" i="60"/>
  <c r="E82" i="60"/>
  <c r="E81" i="60"/>
  <c r="E80" i="60"/>
  <c r="E79" i="60"/>
  <c r="E78" i="60"/>
  <c r="E77" i="60"/>
  <c r="E76" i="60"/>
  <c r="E75" i="60"/>
  <c r="E74" i="60"/>
  <c r="E73" i="60"/>
  <c r="E72" i="60"/>
  <c r="E71" i="60"/>
  <c r="E70" i="60"/>
  <c r="E69" i="60"/>
  <c r="E68" i="60"/>
  <c r="E67" i="60"/>
  <c r="E66" i="60"/>
  <c r="E65" i="60"/>
  <c r="E64" i="60"/>
  <c r="E63" i="60"/>
  <c r="E62" i="60"/>
  <c r="E61" i="60"/>
  <c r="E60" i="60"/>
  <c r="E59" i="60"/>
  <c r="E57" i="60"/>
  <c r="E56" i="60"/>
  <c r="E55" i="60"/>
  <c r="E54" i="60"/>
  <c r="E53" i="60"/>
  <c r="E52" i="60"/>
  <c r="E51" i="60"/>
  <c r="E50" i="60"/>
  <c r="E49" i="60"/>
  <c r="E48" i="60"/>
  <c r="E47" i="60"/>
  <c r="E46" i="60"/>
  <c r="E44" i="60"/>
  <c r="E42" i="60"/>
  <c r="E40" i="60"/>
  <c r="E39" i="60"/>
  <c r="E38" i="60"/>
  <c r="E37" i="60"/>
  <c r="E36" i="60"/>
  <c r="E35" i="60"/>
  <c r="E34" i="60"/>
  <c r="E33" i="60"/>
  <c r="E32" i="60"/>
  <c r="E31" i="60"/>
  <c r="E30" i="60"/>
  <c r="E29" i="60"/>
  <c r="E28" i="60"/>
  <c r="E27" i="60"/>
  <c r="E26" i="60"/>
  <c r="E25" i="60"/>
  <c r="E24" i="60"/>
  <c r="E23" i="60"/>
  <c r="E22" i="60"/>
  <c r="E21" i="60"/>
  <c r="E20" i="60"/>
  <c r="E18" i="60"/>
  <c r="E17" i="60"/>
  <c r="E15" i="60"/>
  <c r="E14" i="60"/>
  <c r="E13" i="60"/>
  <c r="E12" i="60"/>
  <c r="E10" i="60"/>
  <c r="E9" i="60"/>
  <c r="E7" i="60"/>
  <c r="E6" i="60"/>
  <c r="E5" i="60"/>
  <c r="E4" i="60"/>
  <c r="E282" i="59"/>
  <c r="E281" i="59"/>
  <c r="E280" i="59"/>
  <c r="E279" i="59"/>
  <c r="E278" i="59"/>
  <c r="E277" i="59"/>
  <c r="E276" i="59"/>
  <c r="E275" i="59"/>
  <c r="E274" i="59"/>
  <c r="E273" i="59"/>
  <c r="E272" i="59"/>
  <c r="E271" i="59"/>
  <c r="E270" i="59"/>
  <c r="E269" i="59"/>
  <c r="E268" i="59"/>
  <c r="E267" i="59"/>
  <c r="E266" i="59"/>
  <c r="E265" i="59"/>
  <c r="E263" i="59"/>
  <c r="E262" i="59"/>
  <c r="E261" i="59"/>
  <c r="E259" i="59"/>
  <c r="E258" i="59"/>
  <c r="E257" i="59"/>
  <c r="E256" i="59"/>
  <c r="E255" i="59"/>
  <c r="E254" i="59"/>
  <c r="E253" i="59"/>
  <c r="E252" i="59"/>
  <c r="E250" i="59"/>
  <c r="E249" i="59"/>
  <c r="E248" i="59"/>
  <c r="E247" i="59"/>
  <c r="E246" i="59"/>
  <c r="E245" i="59"/>
  <c r="E244" i="59"/>
  <c r="E243" i="59"/>
  <c r="E241" i="59"/>
  <c r="E240" i="59"/>
  <c r="E239" i="59"/>
  <c r="E238" i="59"/>
  <c r="E237" i="59"/>
  <c r="E236" i="59"/>
  <c r="E235" i="59"/>
  <c r="E234" i="59"/>
  <c r="E233" i="59"/>
  <c r="E232" i="59"/>
  <c r="E231" i="59"/>
  <c r="E230" i="59"/>
  <c r="E229" i="59"/>
  <c r="E228" i="59"/>
  <c r="E227" i="59"/>
  <c r="E226" i="59"/>
  <c r="E225" i="59"/>
  <c r="E224" i="59"/>
  <c r="E223" i="59"/>
  <c r="E222" i="59"/>
  <c r="E221" i="59"/>
  <c r="E220" i="59"/>
  <c r="E219" i="59"/>
  <c r="E218" i="59"/>
  <c r="E217" i="59"/>
  <c r="E216" i="59"/>
  <c r="E215" i="59"/>
  <c r="E214" i="59"/>
  <c r="E213" i="59"/>
  <c r="E212" i="59"/>
  <c r="E211" i="59"/>
  <c r="E210" i="59"/>
  <c r="E209" i="59"/>
  <c r="E208" i="59"/>
  <c r="E207" i="59"/>
  <c r="E206" i="59"/>
  <c r="E205" i="59"/>
  <c r="E204" i="59"/>
  <c r="E202" i="59"/>
  <c r="E201" i="59"/>
  <c r="E200" i="59"/>
  <c r="E199" i="59"/>
  <c r="E198" i="59"/>
  <c r="E197" i="59"/>
  <c r="E196" i="59"/>
  <c r="E195" i="59"/>
  <c r="E194" i="59"/>
  <c r="E193" i="59"/>
  <c r="E192" i="59"/>
  <c r="E191" i="59"/>
  <c r="E190" i="59"/>
  <c r="E189" i="59"/>
  <c r="E188" i="59"/>
  <c r="E187" i="59"/>
  <c r="E186" i="59"/>
  <c r="E184" i="59"/>
  <c r="E183" i="59"/>
  <c r="E182" i="59"/>
  <c r="E181" i="59"/>
  <c r="E180" i="59"/>
  <c r="E179" i="59"/>
  <c r="E177" i="59"/>
  <c r="E176" i="59"/>
  <c r="E175" i="59"/>
  <c r="E174" i="59"/>
  <c r="E173" i="59"/>
  <c r="E172" i="59"/>
  <c r="E171" i="59"/>
  <c r="E170" i="59"/>
  <c r="E169" i="59"/>
  <c r="E168" i="59"/>
  <c r="E167" i="59"/>
  <c r="E165" i="59"/>
  <c r="E164" i="59"/>
  <c r="E163" i="59"/>
  <c r="E162" i="59"/>
  <c r="E161" i="59"/>
  <c r="E160" i="59"/>
  <c r="E159" i="59"/>
  <c r="E158" i="59"/>
  <c r="E157" i="59"/>
  <c r="E156" i="59"/>
  <c r="E155" i="59"/>
  <c r="E154" i="59"/>
  <c r="E152" i="59"/>
  <c r="E151" i="59"/>
  <c r="E150" i="59"/>
  <c r="E149" i="59"/>
  <c r="E148" i="59"/>
  <c r="E147" i="59"/>
  <c r="E146" i="59"/>
  <c r="E145" i="59"/>
  <c r="E144" i="59"/>
  <c r="E143" i="59"/>
  <c r="E142" i="59"/>
  <c r="E140" i="59"/>
  <c r="E139" i="59"/>
  <c r="E138" i="59"/>
  <c r="E137" i="59"/>
  <c r="E136" i="59"/>
  <c r="E135" i="59"/>
  <c r="E134" i="59"/>
  <c r="E133" i="59"/>
  <c r="E132" i="59"/>
  <c r="E131" i="59"/>
  <c r="E130" i="59"/>
  <c r="E129" i="59"/>
  <c r="E128" i="59"/>
  <c r="E127" i="59"/>
  <c r="E126" i="59"/>
  <c r="E125" i="59"/>
  <c r="E124" i="59"/>
  <c r="E123" i="59"/>
  <c r="E122" i="59"/>
  <c r="E121" i="59"/>
  <c r="E120" i="59"/>
  <c r="E118" i="59"/>
  <c r="E117" i="59"/>
  <c r="E116" i="59"/>
  <c r="E115" i="59"/>
  <c r="E114" i="59"/>
  <c r="E113" i="59"/>
  <c r="E112" i="59"/>
  <c r="E111" i="59"/>
  <c r="E110" i="59"/>
  <c r="E109" i="59"/>
  <c r="E108" i="59"/>
  <c r="E107" i="59"/>
  <c r="E106" i="59"/>
  <c r="E105" i="59"/>
  <c r="E104" i="59"/>
  <c r="E103" i="59"/>
  <c r="E102" i="59"/>
  <c r="E101" i="59"/>
  <c r="E100" i="59"/>
  <c r="E98" i="59"/>
  <c r="E97" i="59"/>
  <c r="E96" i="59"/>
  <c r="E95" i="59"/>
  <c r="E94" i="59"/>
  <c r="E93" i="59"/>
  <c r="E92" i="59"/>
  <c r="E91" i="59"/>
  <c r="E89" i="59"/>
  <c r="E88" i="59"/>
  <c r="E87" i="59"/>
  <c r="E86" i="59"/>
  <c r="E85" i="59"/>
  <c r="E84" i="59"/>
  <c r="E83" i="59"/>
  <c r="E82" i="59"/>
  <c r="E81" i="59"/>
  <c r="E80" i="59"/>
  <c r="E79" i="59"/>
  <c r="E78" i="59"/>
  <c r="E77" i="59"/>
  <c r="E76" i="59"/>
  <c r="E75" i="59"/>
  <c r="E74" i="59"/>
  <c r="E73" i="59"/>
  <c r="E72" i="59"/>
  <c r="E71" i="59"/>
  <c r="E70" i="59"/>
  <c r="E69" i="59"/>
  <c r="E68" i="59"/>
  <c r="E67" i="59"/>
  <c r="E66" i="59"/>
  <c r="E65" i="59"/>
  <c r="E64" i="59"/>
  <c r="E63" i="59"/>
  <c r="E62" i="59"/>
  <c r="E61" i="59"/>
  <c r="E60" i="59"/>
  <c r="E59" i="59"/>
  <c r="E57" i="59"/>
  <c r="E56" i="59"/>
  <c r="E55" i="59"/>
  <c r="E54" i="59"/>
  <c r="E53" i="59"/>
  <c r="E52" i="59"/>
  <c r="E51" i="59"/>
  <c r="E50" i="59"/>
  <c r="E49" i="59"/>
  <c r="E48" i="59"/>
  <c r="E47" i="59"/>
  <c r="E46" i="59"/>
  <c r="E44" i="59"/>
  <c r="E42" i="59"/>
  <c r="E40" i="59"/>
  <c r="E39" i="59"/>
  <c r="E38" i="59"/>
  <c r="E37" i="59"/>
  <c r="E36" i="59"/>
  <c r="E35" i="59"/>
  <c r="E34" i="59"/>
  <c r="E33" i="59"/>
  <c r="E32" i="59"/>
  <c r="E31" i="59"/>
  <c r="E30" i="59"/>
  <c r="E29" i="59"/>
  <c r="E28" i="59"/>
  <c r="E27" i="59"/>
  <c r="E26" i="59"/>
  <c r="E25" i="59"/>
  <c r="E24" i="59"/>
  <c r="E23" i="59"/>
  <c r="E22" i="59"/>
  <c r="E21" i="59"/>
  <c r="E20" i="59"/>
  <c r="E18" i="59"/>
  <c r="E17" i="59"/>
  <c r="E15" i="59"/>
  <c r="E14" i="59"/>
  <c r="E13" i="59"/>
  <c r="E12" i="59"/>
  <c r="E10" i="59"/>
  <c r="E9" i="59"/>
  <c r="E7" i="59"/>
  <c r="E6" i="59"/>
  <c r="E5" i="59"/>
  <c r="E4" i="59"/>
  <c r="E282" i="58"/>
  <c r="E281" i="58"/>
  <c r="E280" i="58"/>
  <c r="E279" i="58"/>
  <c r="E278" i="58"/>
  <c r="E277" i="58"/>
  <c r="E276" i="58"/>
  <c r="E275" i="58"/>
  <c r="E274" i="58"/>
  <c r="E273" i="58"/>
  <c r="E272" i="58"/>
  <c r="E271" i="58"/>
  <c r="E270" i="58"/>
  <c r="E269" i="58"/>
  <c r="E268" i="58"/>
  <c r="E267" i="58"/>
  <c r="E266" i="58"/>
  <c r="E265" i="58"/>
  <c r="E263" i="58"/>
  <c r="E262" i="58"/>
  <c r="E261" i="58"/>
  <c r="E259" i="58"/>
  <c r="E258" i="58"/>
  <c r="E257" i="58"/>
  <c r="E256" i="58"/>
  <c r="E255" i="58"/>
  <c r="E254" i="58"/>
  <c r="E253" i="58"/>
  <c r="E252" i="58"/>
  <c r="E250" i="58"/>
  <c r="E249" i="58"/>
  <c r="E248" i="58"/>
  <c r="E247" i="58"/>
  <c r="E246" i="58"/>
  <c r="E245" i="58"/>
  <c r="E244" i="58"/>
  <c r="E243" i="58"/>
  <c r="E241" i="58"/>
  <c r="E240" i="58"/>
  <c r="E239" i="58"/>
  <c r="E238" i="58"/>
  <c r="E237" i="58"/>
  <c r="E236" i="58"/>
  <c r="E235" i="58"/>
  <c r="E234" i="58"/>
  <c r="E233" i="58"/>
  <c r="E232" i="58"/>
  <c r="E231" i="58"/>
  <c r="E230" i="58"/>
  <c r="E229" i="58"/>
  <c r="E228" i="58"/>
  <c r="E227" i="58"/>
  <c r="E226" i="58"/>
  <c r="E225" i="58"/>
  <c r="E224" i="58"/>
  <c r="E223" i="58"/>
  <c r="E222" i="58"/>
  <c r="E221" i="58"/>
  <c r="E220" i="58"/>
  <c r="E219" i="58"/>
  <c r="E218" i="58"/>
  <c r="E217" i="58"/>
  <c r="E216" i="58"/>
  <c r="E215" i="58"/>
  <c r="E214" i="58"/>
  <c r="E213" i="58"/>
  <c r="E212" i="58"/>
  <c r="E211" i="58"/>
  <c r="E210" i="58"/>
  <c r="E209" i="58"/>
  <c r="E208" i="58"/>
  <c r="E207" i="58"/>
  <c r="E206" i="58"/>
  <c r="E205" i="58"/>
  <c r="E204" i="58"/>
  <c r="E202" i="58"/>
  <c r="E201" i="58"/>
  <c r="E200" i="58"/>
  <c r="E199" i="58"/>
  <c r="E198" i="58"/>
  <c r="E197" i="58"/>
  <c r="E196" i="58"/>
  <c r="E195" i="58"/>
  <c r="E194" i="58"/>
  <c r="E193" i="58"/>
  <c r="E192" i="58"/>
  <c r="E191" i="58"/>
  <c r="E190" i="58"/>
  <c r="E189" i="58"/>
  <c r="E188" i="58"/>
  <c r="E187" i="58"/>
  <c r="E186" i="58"/>
  <c r="E184" i="58"/>
  <c r="E183" i="58"/>
  <c r="E182" i="58"/>
  <c r="E181" i="58"/>
  <c r="E180" i="58"/>
  <c r="E179" i="58"/>
  <c r="E177" i="58"/>
  <c r="E176" i="58"/>
  <c r="E175" i="58"/>
  <c r="E174" i="58"/>
  <c r="E173" i="58"/>
  <c r="E172" i="58"/>
  <c r="E171" i="58"/>
  <c r="E170" i="58"/>
  <c r="E169" i="58"/>
  <c r="E168" i="58"/>
  <c r="E167" i="58"/>
  <c r="E165" i="58"/>
  <c r="E164" i="58"/>
  <c r="E163" i="58"/>
  <c r="E162" i="58"/>
  <c r="E161" i="58"/>
  <c r="E160" i="58"/>
  <c r="E159" i="58"/>
  <c r="E158" i="58"/>
  <c r="E157" i="58"/>
  <c r="E156" i="58"/>
  <c r="E155" i="58"/>
  <c r="E154" i="58"/>
  <c r="E152" i="58"/>
  <c r="E151" i="58"/>
  <c r="E150" i="58"/>
  <c r="E149" i="58"/>
  <c r="E148" i="58"/>
  <c r="E147" i="58"/>
  <c r="E146" i="58"/>
  <c r="E145" i="58"/>
  <c r="E144" i="58"/>
  <c r="E143" i="58"/>
  <c r="E142" i="58"/>
  <c r="E140" i="58"/>
  <c r="E139" i="58"/>
  <c r="E138" i="58"/>
  <c r="E137" i="58"/>
  <c r="E136" i="58"/>
  <c r="E135" i="58"/>
  <c r="E134" i="58"/>
  <c r="E133" i="58"/>
  <c r="E132" i="58"/>
  <c r="E131" i="58"/>
  <c r="E130" i="58"/>
  <c r="E129" i="58"/>
  <c r="E128" i="58"/>
  <c r="E127" i="58"/>
  <c r="E126" i="58"/>
  <c r="E125" i="58"/>
  <c r="E124" i="58"/>
  <c r="E123" i="58"/>
  <c r="E122" i="58"/>
  <c r="E121" i="58"/>
  <c r="E120" i="58"/>
  <c r="E118" i="58"/>
  <c r="E117" i="58"/>
  <c r="E116" i="58"/>
  <c r="E115" i="58"/>
  <c r="E114" i="58"/>
  <c r="E113" i="58"/>
  <c r="E112" i="58"/>
  <c r="E111" i="58"/>
  <c r="E110" i="58"/>
  <c r="E109" i="58"/>
  <c r="E108" i="58"/>
  <c r="E107" i="58"/>
  <c r="E106" i="58"/>
  <c r="E105" i="58"/>
  <c r="E104" i="58"/>
  <c r="E103" i="58"/>
  <c r="E102" i="58"/>
  <c r="E101" i="58"/>
  <c r="E100" i="58"/>
  <c r="E98" i="58"/>
  <c r="E97" i="58"/>
  <c r="E96" i="58"/>
  <c r="E95" i="58"/>
  <c r="E94" i="58"/>
  <c r="E93" i="58"/>
  <c r="E92" i="58"/>
  <c r="E91" i="58"/>
  <c r="E89" i="58"/>
  <c r="E88" i="58"/>
  <c r="E87" i="58"/>
  <c r="E86" i="58"/>
  <c r="E85" i="58"/>
  <c r="E84" i="58"/>
  <c r="E83" i="58"/>
  <c r="E82" i="58"/>
  <c r="E81" i="58"/>
  <c r="E80" i="58"/>
  <c r="E79" i="58"/>
  <c r="E78" i="58"/>
  <c r="E77" i="58"/>
  <c r="E76" i="58"/>
  <c r="E75" i="58"/>
  <c r="E74" i="58"/>
  <c r="E73" i="58"/>
  <c r="E72" i="58"/>
  <c r="E71" i="58"/>
  <c r="E70" i="58"/>
  <c r="E69" i="58"/>
  <c r="E68" i="58"/>
  <c r="E67" i="58"/>
  <c r="E66" i="58"/>
  <c r="E65" i="58"/>
  <c r="E64" i="58"/>
  <c r="E63" i="58"/>
  <c r="E62" i="58"/>
  <c r="E61" i="58"/>
  <c r="E60" i="58"/>
  <c r="E59" i="58"/>
  <c r="E57" i="58"/>
  <c r="E56" i="58"/>
  <c r="E55" i="58"/>
  <c r="E54" i="58"/>
  <c r="E53" i="58"/>
  <c r="E52" i="58"/>
  <c r="E51" i="58"/>
  <c r="E50" i="58"/>
  <c r="E49" i="58"/>
  <c r="E48" i="58"/>
  <c r="E47" i="58"/>
  <c r="E46" i="58"/>
  <c r="E44" i="58"/>
  <c r="E42" i="58"/>
  <c r="E40" i="58"/>
  <c r="E39" i="58"/>
  <c r="E38" i="58"/>
  <c r="E37" i="58"/>
  <c r="E36" i="58"/>
  <c r="E35" i="58"/>
  <c r="E34" i="58"/>
  <c r="E33" i="58"/>
  <c r="E32" i="58"/>
  <c r="E31" i="58"/>
  <c r="E30" i="58"/>
  <c r="E29" i="58"/>
  <c r="E28" i="58"/>
  <c r="E27" i="58"/>
  <c r="E26" i="58"/>
  <c r="E25" i="58"/>
  <c r="E24" i="58"/>
  <c r="E23" i="58"/>
  <c r="E22" i="58"/>
  <c r="E21" i="58"/>
  <c r="E20" i="58"/>
  <c r="E18" i="58"/>
  <c r="E17" i="58"/>
  <c r="E15" i="58"/>
  <c r="E14" i="58"/>
  <c r="E13" i="58"/>
  <c r="E12" i="58"/>
  <c r="E10" i="58"/>
  <c r="E9" i="58"/>
  <c r="E7" i="58"/>
  <c r="E6" i="58"/>
  <c r="E5" i="58"/>
  <c r="E4" i="58"/>
  <c r="E282" i="57"/>
  <c r="E281" i="57"/>
  <c r="E280" i="57"/>
  <c r="E279" i="57"/>
  <c r="E278" i="57"/>
  <c r="E277" i="57"/>
  <c r="E276" i="57"/>
  <c r="E275" i="57"/>
  <c r="E274" i="57"/>
  <c r="E273" i="57"/>
  <c r="E272" i="57"/>
  <c r="E271" i="57"/>
  <c r="E270" i="57"/>
  <c r="E269" i="57"/>
  <c r="E268" i="57"/>
  <c r="E267" i="57"/>
  <c r="E266" i="57"/>
  <c r="E265" i="57"/>
  <c r="E263" i="57"/>
  <c r="E262" i="57"/>
  <c r="E261" i="57"/>
  <c r="E259" i="57"/>
  <c r="E258" i="57"/>
  <c r="E257" i="57"/>
  <c r="E256" i="57"/>
  <c r="E255" i="57"/>
  <c r="E254" i="57"/>
  <c r="E253" i="57"/>
  <c r="E252" i="57"/>
  <c r="E250" i="57"/>
  <c r="E249" i="57"/>
  <c r="E248" i="57"/>
  <c r="E247" i="57"/>
  <c r="E246" i="57"/>
  <c r="E245" i="57"/>
  <c r="E244" i="57"/>
  <c r="E243" i="57"/>
  <c r="E241" i="57"/>
  <c r="E240" i="57"/>
  <c r="E239" i="57"/>
  <c r="E238" i="57"/>
  <c r="E237" i="57"/>
  <c r="E236" i="57"/>
  <c r="E235" i="57"/>
  <c r="E234" i="57"/>
  <c r="E233" i="57"/>
  <c r="E232" i="57"/>
  <c r="E231" i="57"/>
  <c r="E230" i="57"/>
  <c r="E229" i="57"/>
  <c r="E228" i="57"/>
  <c r="E227" i="57"/>
  <c r="E226" i="57"/>
  <c r="E225" i="57"/>
  <c r="E224" i="57"/>
  <c r="E223" i="57"/>
  <c r="E222" i="57"/>
  <c r="E221" i="57"/>
  <c r="E220" i="57"/>
  <c r="E219" i="57"/>
  <c r="E218" i="57"/>
  <c r="E217" i="57"/>
  <c r="E216" i="57"/>
  <c r="E215" i="57"/>
  <c r="E214" i="57"/>
  <c r="E213" i="57"/>
  <c r="E212" i="57"/>
  <c r="E211" i="57"/>
  <c r="E210" i="57"/>
  <c r="E209" i="57"/>
  <c r="E208" i="57"/>
  <c r="E207" i="57"/>
  <c r="E206" i="57"/>
  <c r="E205" i="57"/>
  <c r="E204" i="57"/>
  <c r="E202" i="57"/>
  <c r="E201" i="57"/>
  <c r="E200" i="57"/>
  <c r="E199" i="57"/>
  <c r="E198" i="57"/>
  <c r="E197" i="57"/>
  <c r="E196" i="57"/>
  <c r="E195" i="57"/>
  <c r="E194" i="57"/>
  <c r="E193" i="57"/>
  <c r="E192" i="57"/>
  <c r="E191" i="57"/>
  <c r="E190" i="57"/>
  <c r="E189" i="57"/>
  <c r="E188" i="57"/>
  <c r="E187" i="57"/>
  <c r="E186" i="57"/>
  <c r="E184" i="57"/>
  <c r="E183" i="57"/>
  <c r="E182" i="57"/>
  <c r="E181" i="57"/>
  <c r="E180" i="57"/>
  <c r="E179" i="57"/>
  <c r="E177" i="57"/>
  <c r="E176" i="57"/>
  <c r="E175" i="57"/>
  <c r="E174" i="57"/>
  <c r="E173" i="57"/>
  <c r="E172" i="57"/>
  <c r="E171" i="57"/>
  <c r="E170" i="57"/>
  <c r="E169" i="57"/>
  <c r="E168" i="57"/>
  <c r="E167" i="57"/>
  <c r="E165" i="57"/>
  <c r="E164" i="57"/>
  <c r="E163" i="57"/>
  <c r="E162" i="57"/>
  <c r="E161" i="57"/>
  <c r="E160" i="57"/>
  <c r="E159" i="57"/>
  <c r="E158" i="57"/>
  <c r="E157" i="57"/>
  <c r="E156" i="57"/>
  <c r="E155" i="57"/>
  <c r="E154" i="57"/>
  <c r="E152" i="57"/>
  <c r="E151" i="57"/>
  <c r="E150" i="57"/>
  <c r="E149" i="57"/>
  <c r="E148" i="57"/>
  <c r="E147" i="57"/>
  <c r="E146" i="57"/>
  <c r="E145" i="57"/>
  <c r="E144" i="57"/>
  <c r="E143" i="57"/>
  <c r="E142" i="57"/>
  <c r="E140" i="57"/>
  <c r="E139" i="57"/>
  <c r="E138" i="57"/>
  <c r="E137" i="57"/>
  <c r="E136" i="57"/>
  <c r="E135" i="57"/>
  <c r="E134" i="57"/>
  <c r="E133" i="57"/>
  <c r="E132" i="57"/>
  <c r="E131" i="57"/>
  <c r="E130" i="57"/>
  <c r="E129" i="57"/>
  <c r="E128" i="57"/>
  <c r="E127" i="57"/>
  <c r="E126" i="57"/>
  <c r="E125" i="57"/>
  <c r="E124" i="57"/>
  <c r="E123" i="57"/>
  <c r="E122" i="57"/>
  <c r="E121" i="57"/>
  <c r="E120" i="57"/>
  <c r="E118" i="57"/>
  <c r="E117" i="57"/>
  <c r="E116" i="57"/>
  <c r="E115" i="57"/>
  <c r="E114" i="57"/>
  <c r="E113" i="57"/>
  <c r="E112" i="57"/>
  <c r="E111" i="57"/>
  <c r="E110" i="57"/>
  <c r="E109" i="57"/>
  <c r="E108" i="57"/>
  <c r="E107" i="57"/>
  <c r="E106" i="57"/>
  <c r="E105" i="57"/>
  <c r="E104" i="57"/>
  <c r="E103" i="57"/>
  <c r="E102" i="57"/>
  <c r="E101" i="57"/>
  <c r="E100" i="57"/>
  <c r="E98" i="57"/>
  <c r="E97" i="57"/>
  <c r="E96" i="57"/>
  <c r="E95" i="57"/>
  <c r="E94" i="57"/>
  <c r="E93" i="57"/>
  <c r="E92" i="57"/>
  <c r="E91" i="57"/>
  <c r="E89" i="57"/>
  <c r="E88" i="57"/>
  <c r="E87" i="57"/>
  <c r="E86" i="57"/>
  <c r="E85" i="57"/>
  <c r="E84" i="57"/>
  <c r="E83" i="57"/>
  <c r="E82" i="57"/>
  <c r="E81" i="57"/>
  <c r="E80" i="57"/>
  <c r="E79" i="57"/>
  <c r="E78" i="57"/>
  <c r="E77" i="57"/>
  <c r="E76" i="57"/>
  <c r="E75" i="57"/>
  <c r="E74" i="57"/>
  <c r="E73" i="57"/>
  <c r="E72" i="57"/>
  <c r="E71" i="57"/>
  <c r="E70" i="57"/>
  <c r="E69" i="57"/>
  <c r="E68" i="57"/>
  <c r="E67" i="57"/>
  <c r="E66" i="57"/>
  <c r="E65" i="57"/>
  <c r="E64" i="57"/>
  <c r="E63" i="57"/>
  <c r="E62" i="57"/>
  <c r="E61" i="57"/>
  <c r="E60" i="57"/>
  <c r="E59" i="57"/>
  <c r="E57" i="57"/>
  <c r="E56" i="57"/>
  <c r="E55" i="57"/>
  <c r="E54" i="57"/>
  <c r="E53" i="57"/>
  <c r="E52" i="57"/>
  <c r="E51" i="57"/>
  <c r="E50" i="57"/>
  <c r="E49" i="57"/>
  <c r="E48" i="57"/>
  <c r="E47" i="57"/>
  <c r="E46" i="57"/>
  <c r="E44" i="57"/>
  <c r="E42" i="57"/>
  <c r="E40" i="57"/>
  <c r="E39" i="57"/>
  <c r="E38" i="57"/>
  <c r="E37" i="57"/>
  <c r="E36" i="57"/>
  <c r="E35" i="57"/>
  <c r="E34" i="57"/>
  <c r="E33" i="57"/>
  <c r="E32" i="57"/>
  <c r="E31" i="57"/>
  <c r="E30" i="57"/>
  <c r="E29" i="57"/>
  <c r="E28" i="57"/>
  <c r="E27" i="57"/>
  <c r="E26" i="57"/>
  <c r="E25" i="57"/>
  <c r="E24" i="57"/>
  <c r="E23" i="57"/>
  <c r="E22" i="57"/>
  <c r="E21" i="57"/>
  <c r="E20" i="57"/>
  <c r="E18" i="57"/>
  <c r="E17" i="57"/>
  <c r="E15" i="57"/>
  <c r="E14" i="57"/>
  <c r="E13" i="57"/>
  <c r="E12" i="57"/>
  <c r="E10" i="57"/>
  <c r="E9" i="57"/>
  <c r="E7" i="57"/>
  <c r="E6" i="57"/>
  <c r="E5" i="57"/>
  <c r="E4" i="57"/>
  <c r="E5" i="56"/>
  <c r="E6" i="56"/>
  <c r="E7" i="56"/>
  <c r="E9" i="56"/>
  <c r="E10" i="56"/>
  <c r="E12" i="56"/>
  <c r="E13" i="56"/>
  <c r="E14" i="56"/>
  <c r="E15" i="56"/>
  <c r="E17" i="56"/>
  <c r="E18" i="56"/>
  <c r="E20" i="56"/>
  <c r="E21" i="56"/>
  <c r="E22" i="56"/>
  <c r="E23" i="56"/>
  <c r="E24" i="56"/>
  <c r="E25" i="56"/>
  <c r="E26" i="56"/>
  <c r="E27" i="56"/>
  <c r="E28" i="56"/>
  <c r="E29" i="56"/>
  <c r="E30" i="56"/>
  <c r="E31" i="56"/>
  <c r="E32" i="56"/>
  <c r="E33" i="56"/>
  <c r="E34" i="56"/>
  <c r="E35" i="56"/>
  <c r="E36" i="56"/>
  <c r="E37" i="56"/>
  <c r="E38" i="56"/>
  <c r="E39" i="56"/>
  <c r="E40" i="56"/>
  <c r="E42" i="56"/>
  <c r="E44" i="56"/>
  <c r="E46" i="56"/>
  <c r="E47" i="56"/>
  <c r="E48" i="56"/>
  <c r="E49" i="56"/>
  <c r="E50" i="56"/>
  <c r="E51" i="56"/>
  <c r="E52" i="56"/>
  <c r="E53" i="56"/>
  <c r="E54" i="56"/>
  <c r="E55" i="56"/>
  <c r="E56" i="56"/>
  <c r="E57" i="56"/>
  <c r="E59" i="56"/>
  <c r="E60" i="56"/>
  <c r="E61" i="56"/>
  <c r="E62" i="56"/>
  <c r="E63" i="56"/>
  <c r="E64" i="56"/>
  <c r="E65" i="56"/>
  <c r="E66" i="56"/>
  <c r="E67" i="56"/>
  <c r="E68" i="56"/>
  <c r="E69" i="56"/>
  <c r="E70" i="56"/>
  <c r="E71" i="56"/>
  <c r="E72" i="56"/>
  <c r="E73" i="56"/>
  <c r="E74" i="56"/>
  <c r="E75" i="56"/>
  <c r="E76" i="56"/>
  <c r="E77" i="56"/>
  <c r="E78" i="56"/>
  <c r="E79" i="56"/>
  <c r="E80" i="56"/>
  <c r="E81" i="56"/>
  <c r="E82" i="56"/>
  <c r="E83" i="56"/>
  <c r="E84" i="56"/>
  <c r="E85" i="56"/>
  <c r="E86" i="56"/>
  <c r="E87" i="56"/>
  <c r="E88" i="56"/>
  <c r="E89" i="56"/>
  <c r="E91" i="56"/>
  <c r="E92" i="56"/>
  <c r="E93" i="56"/>
  <c r="E94" i="56"/>
  <c r="E95" i="56"/>
  <c r="E96" i="56"/>
  <c r="E97" i="56"/>
  <c r="E98" i="56"/>
  <c r="E100" i="56"/>
  <c r="E101" i="56"/>
  <c r="E102" i="56"/>
  <c r="E103" i="56"/>
  <c r="E104" i="56"/>
  <c r="E105" i="56"/>
  <c r="E106" i="56"/>
  <c r="E107" i="56"/>
  <c r="E108" i="56"/>
  <c r="E109" i="56"/>
  <c r="E110" i="56"/>
  <c r="E111" i="56"/>
  <c r="E112" i="56"/>
  <c r="E113" i="56"/>
  <c r="E114" i="56"/>
  <c r="E115" i="56"/>
  <c r="E116" i="56"/>
  <c r="E117" i="56"/>
  <c r="E118" i="56"/>
  <c r="E120" i="56"/>
  <c r="E121" i="56"/>
  <c r="E122" i="56"/>
  <c r="E123" i="56"/>
  <c r="E124" i="56"/>
  <c r="E125" i="56"/>
  <c r="E126" i="56"/>
  <c r="E127" i="56"/>
  <c r="E128" i="56"/>
  <c r="E129" i="56"/>
  <c r="E130" i="56"/>
  <c r="E131" i="56"/>
  <c r="E132" i="56"/>
  <c r="E133" i="56"/>
  <c r="E134" i="56"/>
  <c r="E135" i="56"/>
  <c r="E136" i="56"/>
  <c r="E137" i="56"/>
  <c r="E138" i="56"/>
  <c r="E139" i="56"/>
  <c r="E140" i="56"/>
  <c r="E142" i="56"/>
  <c r="E143" i="56"/>
  <c r="E144" i="56"/>
  <c r="E145" i="56"/>
  <c r="E146" i="56"/>
  <c r="E147" i="56"/>
  <c r="E148" i="56"/>
  <c r="E149" i="56"/>
  <c r="E150" i="56"/>
  <c r="E151" i="56"/>
  <c r="E152" i="56"/>
  <c r="E154" i="56"/>
  <c r="E155" i="56"/>
  <c r="E156" i="56"/>
  <c r="E157" i="56"/>
  <c r="E158" i="56"/>
  <c r="E159" i="56"/>
  <c r="E160" i="56"/>
  <c r="E161" i="56"/>
  <c r="E162" i="56"/>
  <c r="E163" i="56"/>
  <c r="E164" i="56"/>
  <c r="E165" i="56"/>
  <c r="E167" i="56"/>
  <c r="E168" i="56"/>
  <c r="E169" i="56"/>
  <c r="E170" i="56"/>
  <c r="E171" i="56"/>
  <c r="E172" i="56"/>
  <c r="E173" i="56"/>
  <c r="E174" i="56"/>
  <c r="E175" i="56"/>
  <c r="E176" i="56"/>
  <c r="E177" i="56"/>
  <c r="E179" i="56"/>
  <c r="E180" i="56"/>
  <c r="E181" i="56"/>
  <c r="E182" i="56"/>
  <c r="E183" i="56"/>
  <c r="E184" i="56"/>
  <c r="E186" i="56"/>
  <c r="E187" i="56"/>
  <c r="E188" i="56"/>
  <c r="E189" i="56"/>
  <c r="E190" i="56"/>
  <c r="E191" i="56"/>
  <c r="E192" i="56"/>
  <c r="E193" i="56"/>
  <c r="E194" i="56"/>
  <c r="E195" i="56"/>
  <c r="E196" i="56"/>
  <c r="E197" i="56"/>
  <c r="E198" i="56"/>
  <c r="E199" i="56"/>
  <c r="E200" i="56"/>
  <c r="E201" i="56"/>
  <c r="E202" i="56"/>
  <c r="E204" i="56"/>
  <c r="E205" i="56"/>
  <c r="E206" i="56"/>
  <c r="E207" i="56"/>
  <c r="E208" i="56"/>
  <c r="E209" i="56"/>
  <c r="E210" i="56"/>
  <c r="E211" i="56"/>
  <c r="E212" i="56"/>
  <c r="E213" i="56"/>
  <c r="E214" i="56"/>
  <c r="E215" i="56"/>
  <c r="E216" i="56"/>
  <c r="E217" i="56"/>
  <c r="E218" i="56"/>
  <c r="E219" i="56"/>
  <c r="E220" i="56"/>
  <c r="E221" i="56"/>
  <c r="E222" i="56"/>
  <c r="E223" i="56"/>
  <c r="E224" i="56"/>
  <c r="E225" i="56"/>
  <c r="E226" i="56"/>
  <c r="E227" i="56"/>
  <c r="E228" i="56"/>
  <c r="E229" i="56"/>
  <c r="E230" i="56"/>
  <c r="E231" i="56"/>
  <c r="E232" i="56"/>
  <c r="E233" i="56"/>
  <c r="E234" i="56"/>
  <c r="E235" i="56"/>
  <c r="E236" i="56"/>
  <c r="E237" i="56"/>
  <c r="E238" i="56"/>
  <c r="E239" i="56"/>
  <c r="E240" i="56"/>
  <c r="E241" i="56"/>
  <c r="E243" i="56"/>
  <c r="E244" i="56"/>
  <c r="E245" i="56"/>
  <c r="E246" i="56"/>
  <c r="E247" i="56"/>
  <c r="E248" i="56"/>
  <c r="E249" i="56"/>
  <c r="E250" i="56"/>
  <c r="E252" i="56"/>
  <c r="E253" i="56"/>
  <c r="E254" i="56"/>
  <c r="E255" i="56"/>
  <c r="E256" i="56"/>
  <c r="E257" i="56"/>
  <c r="E258" i="56"/>
  <c r="E259" i="56"/>
  <c r="E261" i="56"/>
  <c r="E262" i="56"/>
  <c r="E263" i="56"/>
  <c r="E265" i="56"/>
  <c r="E266" i="56"/>
  <c r="E267" i="56"/>
  <c r="E268" i="56"/>
  <c r="E269" i="56"/>
  <c r="E270" i="56"/>
  <c r="E271" i="56"/>
  <c r="E272" i="56"/>
  <c r="E273" i="56"/>
  <c r="E274" i="56"/>
  <c r="E275" i="56"/>
  <c r="E276" i="56"/>
  <c r="E277" i="56"/>
  <c r="E278" i="56"/>
  <c r="E279" i="56"/>
  <c r="E280" i="56"/>
  <c r="E281" i="56"/>
  <c r="E282" i="56"/>
  <c r="E4" i="56"/>
  <c r="F12" i="51" l="1"/>
  <c r="I283" i="57" s="1"/>
  <c r="F14" i="51"/>
  <c r="F15" i="51" s="1"/>
  <c r="L14" i="51"/>
  <c r="D15" i="55"/>
  <c r="D17" i="55" s="1"/>
  <c r="D19" i="55"/>
  <c r="D20" i="55" s="1"/>
  <c r="F6" i="63"/>
  <c r="F18" i="63"/>
  <c r="F30" i="63"/>
  <c r="F42" i="63"/>
  <c r="F54" i="63"/>
  <c r="F66" i="63"/>
  <c r="F78" i="63"/>
  <c r="F90" i="63"/>
  <c r="F102" i="63"/>
  <c r="F114" i="63"/>
  <c r="F126" i="63"/>
  <c r="F138" i="63"/>
  <c r="F150" i="63"/>
  <c r="F162" i="63"/>
  <c r="F174" i="63"/>
  <c r="F186" i="63"/>
  <c r="F198" i="63"/>
  <c r="F210" i="63"/>
  <c r="F222" i="63"/>
  <c r="F234" i="63"/>
  <c r="F246" i="63"/>
  <c r="F258" i="63"/>
  <c r="F270" i="63"/>
  <c r="F7" i="63"/>
  <c r="F19" i="63"/>
  <c r="F31" i="63"/>
  <c r="F43" i="63"/>
  <c r="F55" i="63"/>
  <c r="F67" i="63"/>
  <c r="F79" i="63"/>
  <c r="F91" i="63"/>
  <c r="F103" i="63"/>
  <c r="F115" i="63"/>
  <c r="F127" i="63"/>
  <c r="F139" i="63"/>
  <c r="F151" i="63"/>
  <c r="F163" i="63"/>
  <c r="F175" i="63"/>
  <c r="F187" i="63"/>
  <c r="F199" i="63"/>
  <c r="F211" i="63"/>
  <c r="F223" i="63"/>
  <c r="F235" i="63"/>
  <c r="F247" i="63"/>
  <c r="F259" i="63"/>
  <c r="F8" i="63"/>
  <c r="F20" i="63"/>
  <c r="F32" i="63"/>
  <c r="F44" i="63"/>
  <c r="F56" i="63"/>
  <c r="F68" i="63"/>
  <c r="F80" i="63"/>
  <c r="F92" i="63"/>
  <c r="F104" i="63"/>
  <c r="F116" i="63"/>
  <c r="F128" i="63"/>
  <c r="F140" i="63"/>
  <c r="F152" i="63"/>
  <c r="F164" i="63"/>
  <c r="F176" i="63"/>
  <c r="F188" i="63"/>
  <c r="F200" i="63"/>
  <c r="F212" i="63"/>
  <c r="F224" i="63"/>
  <c r="F236" i="63"/>
  <c r="F248" i="63"/>
  <c r="F260" i="63"/>
  <c r="F272" i="63"/>
  <c r="F9" i="63"/>
  <c r="F21" i="63"/>
  <c r="F33" i="63"/>
  <c r="F45" i="63"/>
  <c r="F57" i="63"/>
  <c r="F69" i="63"/>
  <c r="F81" i="63"/>
  <c r="F93" i="63"/>
  <c r="F105" i="63"/>
  <c r="F117" i="63"/>
  <c r="F129" i="63"/>
  <c r="F141" i="63"/>
  <c r="F153" i="63"/>
  <c r="F165" i="63"/>
  <c r="F177" i="63"/>
  <c r="F189" i="63"/>
  <c r="F201" i="63"/>
  <c r="F213" i="63"/>
  <c r="F10" i="63"/>
  <c r="F22" i="63"/>
  <c r="F34" i="63"/>
  <c r="F46" i="63"/>
  <c r="F58" i="63"/>
  <c r="F70" i="63"/>
  <c r="F82" i="63"/>
  <c r="F94" i="63"/>
  <c r="F106" i="63"/>
  <c r="F118" i="63"/>
  <c r="F130" i="63"/>
  <c r="F142" i="63"/>
  <c r="F154" i="63"/>
  <c r="F166" i="63"/>
  <c r="F178" i="63"/>
  <c r="F190" i="63"/>
  <c r="F202" i="63"/>
  <c r="F214" i="63"/>
  <c r="F226" i="63"/>
  <c r="F238" i="63"/>
  <c r="F250" i="63"/>
  <c r="F262" i="63"/>
  <c r="F274" i="63"/>
  <c r="F11" i="63"/>
  <c r="F23" i="63"/>
  <c r="F35" i="63"/>
  <c r="F47" i="63"/>
  <c r="F59" i="63"/>
  <c r="F71" i="63"/>
  <c r="F83" i="63"/>
  <c r="F95" i="63"/>
  <c r="F107" i="63"/>
  <c r="F119" i="63"/>
  <c r="F131" i="63"/>
  <c r="F143" i="63"/>
  <c r="F155" i="63"/>
  <c r="F167" i="63"/>
  <c r="F179" i="63"/>
  <c r="F191" i="63"/>
  <c r="F203" i="63"/>
  <c r="F215" i="63"/>
  <c r="F227" i="63"/>
  <c r="F239" i="63"/>
  <c r="F251" i="63"/>
  <c r="F263" i="63"/>
  <c r="F275" i="63"/>
  <c r="F12" i="63"/>
  <c r="F24" i="63"/>
  <c r="F36" i="63"/>
  <c r="F48" i="63"/>
  <c r="F60" i="63"/>
  <c r="F72" i="63"/>
  <c r="F84" i="63"/>
  <c r="F96" i="63"/>
  <c r="F108" i="63"/>
  <c r="F120" i="63"/>
  <c r="F132" i="63"/>
  <c r="F144" i="63"/>
  <c r="F156" i="63"/>
  <c r="F168" i="63"/>
  <c r="F180" i="63"/>
  <c r="F192" i="63"/>
  <c r="F204" i="63"/>
  <c r="F216" i="63"/>
  <c r="F228" i="63"/>
  <c r="F240" i="63"/>
  <c r="F252" i="63"/>
  <c r="F264" i="63"/>
  <c r="F276" i="63"/>
  <c r="F13" i="63"/>
  <c r="F25" i="63"/>
  <c r="F37" i="63"/>
  <c r="F49" i="63"/>
  <c r="F61" i="63"/>
  <c r="F73" i="63"/>
  <c r="F85" i="63"/>
  <c r="F97" i="63"/>
  <c r="F109" i="63"/>
  <c r="F121" i="63"/>
  <c r="F133" i="63"/>
  <c r="F145" i="63"/>
  <c r="F157" i="63"/>
  <c r="F169" i="63"/>
  <c r="F181" i="63"/>
  <c r="F193" i="63"/>
  <c r="F5" i="63"/>
  <c r="F41" i="63"/>
  <c r="F77" i="63"/>
  <c r="F113" i="63"/>
  <c r="F149" i="63"/>
  <c r="F185" i="63"/>
  <c r="F219" i="63"/>
  <c r="F243" i="63"/>
  <c r="F267" i="63"/>
  <c r="F14" i="63"/>
  <c r="F50" i="63"/>
  <c r="F86" i="63"/>
  <c r="F122" i="63"/>
  <c r="F158" i="63"/>
  <c r="F194" i="63"/>
  <c r="F220" i="63"/>
  <c r="F244" i="63"/>
  <c r="F268" i="63"/>
  <c r="F15" i="63"/>
  <c r="F51" i="63"/>
  <c r="F123" i="63"/>
  <c r="F159" i="63"/>
  <c r="F195" i="63"/>
  <c r="F221" i="63"/>
  <c r="F245" i="63"/>
  <c r="F269" i="63"/>
  <c r="F16" i="63"/>
  <c r="F52" i="63"/>
  <c r="F88" i="63"/>
  <c r="F124" i="63"/>
  <c r="F160" i="63"/>
  <c r="F196" i="63"/>
  <c r="F225" i="63"/>
  <c r="F249" i="63"/>
  <c r="F53" i="63"/>
  <c r="F89" i="63"/>
  <c r="F125" i="63"/>
  <c r="F197" i="63"/>
  <c r="F229" i="63"/>
  <c r="F253" i="63"/>
  <c r="F273" i="63"/>
  <c r="F183" i="63"/>
  <c r="F40" i="63"/>
  <c r="F242" i="63"/>
  <c r="F87" i="63"/>
  <c r="F271" i="63"/>
  <c r="F161" i="63"/>
  <c r="F184" i="63"/>
  <c r="F112" i="63"/>
  <c r="F17" i="63"/>
  <c r="F282" i="63"/>
  <c r="F76" i="63"/>
  <c r="F26" i="63"/>
  <c r="F62" i="63"/>
  <c r="F98" i="63"/>
  <c r="F134" i="63"/>
  <c r="F170" i="63"/>
  <c r="F205" i="63"/>
  <c r="F230" i="63"/>
  <c r="F254" i="63"/>
  <c r="F277" i="63"/>
  <c r="F27" i="63"/>
  <c r="F63" i="63"/>
  <c r="F99" i="63"/>
  <c r="F135" i="63"/>
  <c r="F171" i="63"/>
  <c r="F206" i="63"/>
  <c r="F231" i="63"/>
  <c r="F255" i="63"/>
  <c r="F278" i="63"/>
  <c r="F28" i="63"/>
  <c r="F64" i="63"/>
  <c r="F100" i="63"/>
  <c r="F136" i="63"/>
  <c r="F172" i="63"/>
  <c r="F207" i="63"/>
  <c r="F232" i="63"/>
  <c r="F256" i="63"/>
  <c r="F279" i="63"/>
  <c r="F29" i="63"/>
  <c r="F65" i="63"/>
  <c r="F101" i="63"/>
  <c r="F137" i="63"/>
  <c r="F173" i="63"/>
  <c r="F208" i="63"/>
  <c r="F233" i="63"/>
  <c r="F257" i="63"/>
  <c r="F280" i="63"/>
  <c r="F38" i="63"/>
  <c r="F74" i="63"/>
  <c r="F110" i="63"/>
  <c r="F146" i="63"/>
  <c r="F182" i="63"/>
  <c r="F209" i="63"/>
  <c r="F237" i="63"/>
  <c r="F261" i="63"/>
  <c r="F281" i="63"/>
  <c r="F39" i="63"/>
  <c r="F75" i="63"/>
  <c r="F111" i="63"/>
  <c r="F147" i="63"/>
  <c r="F217" i="63"/>
  <c r="F241" i="63"/>
  <c r="F265" i="63"/>
  <c r="F148" i="63"/>
  <c r="F218" i="63"/>
  <c r="F266" i="63"/>
  <c r="F4" i="63"/>
  <c r="F10" i="62"/>
  <c r="F22" i="62"/>
  <c r="F34" i="62"/>
  <c r="F46" i="62"/>
  <c r="F58" i="62"/>
  <c r="F70" i="62"/>
  <c r="F82" i="62"/>
  <c r="F94" i="62"/>
  <c r="F106" i="62"/>
  <c r="F118" i="62"/>
  <c r="F130" i="62"/>
  <c r="F142" i="62"/>
  <c r="F154" i="62"/>
  <c r="F166" i="62"/>
  <c r="F178" i="62"/>
  <c r="F190" i="62"/>
  <c r="F202" i="62"/>
  <c r="F214" i="62"/>
  <c r="F226" i="62"/>
  <c r="F238" i="62"/>
  <c r="F250" i="62"/>
  <c r="F262" i="62"/>
  <c r="F274" i="62"/>
  <c r="F150" i="62"/>
  <c r="F222" i="62"/>
  <c r="F282" i="62"/>
  <c r="F19" i="62"/>
  <c r="F67" i="62"/>
  <c r="F103" i="62"/>
  <c r="F11" i="62"/>
  <c r="F23" i="62"/>
  <c r="F35" i="62"/>
  <c r="F47" i="62"/>
  <c r="F59" i="62"/>
  <c r="F71" i="62"/>
  <c r="F83" i="62"/>
  <c r="F95" i="62"/>
  <c r="F107" i="62"/>
  <c r="F119" i="62"/>
  <c r="F131" i="62"/>
  <c r="F143" i="62"/>
  <c r="F155" i="62"/>
  <c r="F167" i="62"/>
  <c r="F179" i="62"/>
  <c r="F191" i="62"/>
  <c r="F203" i="62"/>
  <c r="F215" i="62"/>
  <c r="F227" i="62"/>
  <c r="F239" i="62"/>
  <c r="F251" i="62"/>
  <c r="F263" i="62"/>
  <c r="F275" i="62"/>
  <c r="F184" i="62"/>
  <c r="F41" i="62"/>
  <c r="F53" i="62"/>
  <c r="F65" i="62"/>
  <c r="F77" i="62"/>
  <c r="F89" i="62"/>
  <c r="F113" i="62"/>
  <c r="F125" i="62"/>
  <c r="F137" i="62"/>
  <c r="F173" i="62"/>
  <c r="F209" i="62"/>
  <c r="F233" i="62"/>
  <c r="F269" i="62"/>
  <c r="F78" i="62"/>
  <c r="F174" i="62"/>
  <c r="F234" i="62"/>
  <c r="F12" i="62"/>
  <c r="F24" i="62"/>
  <c r="F36" i="62"/>
  <c r="F48" i="62"/>
  <c r="F60" i="62"/>
  <c r="F72" i="62"/>
  <c r="F84" i="62"/>
  <c r="F96" i="62"/>
  <c r="F108" i="62"/>
  <c r="F120" i="62"/>
  <c r="F132" i="62"/>
  <c r="F144" i="62"/>
  <c r="F156" i="62"/>
  <c r="F168" i="62"/>
  <c r="F180" i="62"/>
  <c r="F192" i="62"/>
  <c r="F204" i="62"/>
  <c r="F216" i="62"/>
  <c r="F228" i="62"/>
  <c r="F240" i="62"/>
  <c r="F252" i="62"/>
  <c r="F264" i="62"/>
  <c r="F276" i="62"/>
  <c r="F266" i="62"/>
  <c r="F51" i="62"/>
  <c r="F40" i="62"/>
  <c r="F280" i="62"/>
  <c r="F29" i="62"/>
  <c r="F185" i="62"/>
  <c r="F281" i="62"/>
  <c r="F114" i="62"/>
  <c r="F198" i="62"/>
  <c r="F246" i="62"/>
  <c r="F13" i="62"/>
  <c r="F25" i="62"/>
  <c r="F37" i="62"/>
  <c r="F49" i="62"/>
  <c r="F61" i="62"/>
  <c r="F73" i="62"/>
  <c r="F85" i="62"/>
  <c r="F97" i="62"/>
  <c r="F109" i="62"/>
  <c r="F121" i="62"/>
  <c r="F133" i="62"/>
  <c r="F145" i="62"/>
  <c r="F157" i="62"/>
  <c r="F169" i="62"/>
  <c r="F181" i="62"/>
  <c r="F193" i="62"/>
  <c r="F205" i="62"/>
  <c r="F217" i="62"/>
  <c r="F229" i="62"/>
  <c r="F241" i="62"/>
  <c r="F253" i="62"/>
  <c r="F265" i="62"/>
  <c r="F277" i="62"/>
  <c r="F206" i="62"/>
  <c r="F278" i="62"/>
  <c r="F15" i="62"/>
  <c r="F27" i="62"/>
  <c r="F39" i="62"/>
  <c r="F63" i="62"/>
  <c r="F75" i="62"/>
  <c r="F87" i="62"/>
  <c r="F99" i="62"/>
  <c r="F123" i="62"/>
  <c r="F135" i="62"/>
  <c r="F147" i="62"/>
  <c r="F159" i="62"/>
  <c r="F171" i="62"/>
  <c r="F183" i="62"/>
  <c r="F195" i="62"/>
  <c r="F207" i="62"/>
  <c r="F219" i="62"/>
  <c r="F231" i="62"/>
  <c r="F243" i="62"/>
  <c r="F255" i="62"/>
  <c r="F267" i="62"/>
  <c r="F279" i="62"/>
  <c r="F16" i="62"/>
  <c r="F28" i="62"/>
  <c r="F64" i="62"/>
  <c r="F76" i="62"/>
  <c r="F88" i="62"/>
  <c r="F100" i="62"/>
  <c r="F112" i="62"/>
  <c r="F124" i="62"/>
  <c r="F136" i="62"/>
  <c r="F148" i="62"/>
  <c r="F160" i="62"/>
  <c r="F172" i="62"/>
  <c r="F196" i="62"/>
  <c r="F208" i="62"/>
  <c r="F220" i="62"/>
  <c r="F232" i="62"/>
  <c r="F244" i="62"/>
  <c r="F256" i="62"/>
  <c r="F268" i="62"/>
  <c r="F101" i="62"/>
  <c r="F149" i="62"/>
  <c r="F197" i="62"/>
  <c r="F221" i="62"/>
  <c r="F245" i="62"/>
  <c r="F6" i="62"/>
  <c r="F30" i="62"/>
  <c r="F42" i="62"/>
  <c r="F54" i="62"/>
  <c r="F66" i="62"/>
  <c r="F90" i="62"/>
  <c r="F126" i="62"/>
  <c r="F138" i="62"/>
  <c r="F162" i="62"/>
  <c r="F186" i="62"/>
  <c r="F258" i="62"/>
  <c r="F31" i="62"/>
  <c r="F55" i="62"/>
  <c r="F79" i="62"/>
  <c r="F14" i="62"/>
  <c r="F26" i="62"/>
  <c r="F38" i="62"/>
  <c r="F50" i="62"/>
  <c r="F62" i="62"/>
  <c r="F74" i="62"/>
  <c r="F86" i="62"/>
  <c r="F98" i="62"/>
  <c r="F110" i="62"/>
  <c r="F122" i="62"/>
  <c r="F134" i="62"/>
  <c r="F146" i="62"/>
  <c r="F158" i="62"/>
  <c r="F170" i="62"/>
  <c r="F182" i="62"/>
  <c r="F194" i="62"/>
  <c r="F218" i="62"/>
  <c r="F230" i="62"/>
  <c r="F242" i="62"/>
  <c r="F254" i="62"/>
  <c r="F111" i="62"/>
  <c r="F52" i="62"/>
  <c r="F17" i="62"/>
  <c r="F161" i="62"/>
  <c r="F257" i="62"/>
  <c r="F102" i="62"/>
  <c r="F210" i="62"/>
  <c r="F270" i="62"/>
  <c r="F5" i="62"/>
  <c r="F18" i="62"/>
  <c r="F33" i="62"/>
  <c r="F93" i="62"/>
  <c r="F151" i="62"/>
  <c r="F199" i="62"/>
  <c r="F247" i="62"/>
  <c r="F43" i="62"/>
  <c r="F104" i="62"/>
  <c r="F152" i="62"/>
  <c r="F200" i="62"/>
  <c r="F248" i="62"/>
  <c r="F44" i="62"/>
  <c r="F105" i="62"/>
  <c r="F153" i="62"/>
  <c r="F201" i="62"/>
  <c r="F249" i="62"/>
  <c r="F115" i="62"/>
  <c r="F211" i="62"/>
  <c r="F259" i="62"/>
  <c r="F139" i="62"/>
  <c r="F45" i="62"/>
  <c r="F163" i="62"/>
  <c r="F56" i="62"/>
  <c r="F116" i="62"/>
  <c r="F164" i="62"/>
  <c r="F212" i="62"/>
  <c r="F260" i="62"/>
  <c r="F57" i="62"/>
  <c r="F117" i="62"/>
  <c r="F165" i="62"/>
  <c r="F213" i="62"/>
  <c r="F261" i="62"/>
  <c r="F7" i="62"/>
  <c r="F68" i="62"/>
  <c r="F127" i="62"/>
  <c r="F175" i="62"/>
  <c r="F223" i="62"/>
  <c r="F271" i="62"/>
  <c r="F225" i="62"/>
  <c r="F273" i="62"/>
  <c r="F20" i="62"/>
  <c r="F81" i="62"/>
  <c r="F187" i="62"/>
  <c r="F235" i="62"/>
  <c r="F4" i="62"/>
  <c r="F21" i="62"/>
  <c r="F91" i="62"/>
  <c r="F140" i="62"/>
  <c r="F188" i="62"/>
  <c r="F236" i="62"/>
  <c r="F32" i="62"/>
  <c r="F92" i="62"/>
  <c r="F141" i="62"/>
  <c r="F189" i="62"/>
  <c r="F237" i="62"/>
  <c r="F8" i="62"/>
  <c r="F69" i="62"/>
  <c r="F128" i="62"/>
  <c r="F176" i="62"/>
  <c r="F224" i="62"/>
  <c r="F272" i="62"/>
  <c r="F9" i="62"/>
  <c r="F80" i="62"/>
  <c r="F129" i="62"/>
  <c r="F177" i="62"/>
  <c r="F15" i="55"/>
  <c r="F17" i="55" s="1"/>
  <c r="I283" i="60" s="1"/>
  <c r="E15" i="55"/>
  <c r="E17" i="55" s="1"/>
  <c r="H283" i="60" s="1"/>
  <c r="F20" i="55"/>
  <c r="F21" i="55" s="1"/>
  <c r="E21" i="55"/>
  <c r="G283" i="60"/>
  <c r="L15" i="51"/>
  <c r="J15" i="51"/>
  <c r="J16" i="51"/>
  <c r="K12" i="51"/>
  <c r="N283" i="57" s="1"/>
  <c r="K14" i="51"/>
  <c r="H14" i="51"/>
  <c r="I16" i="51"/>
  <c r="F16" i="51"/>
  <c r="E12" i="66"/>
  <c r="E14" i="66" s="1"/>
  <c r="E16" i="66" s="1"/>
  <c r="H283" i="61" s="1"/>
  <c r="F12" i="66"/>
  <c r="F14" i="66" s="1"/>
  <c r="F16" i="66" s="1"/>
  <c r="I283" i="61" s="1"/>
  <c r="L11" i="66"/>
  <c r="L15" i="66"/>
  <c r="L10" i="66"/>
  <c r="C12" i="66"/>
  <c r="D14" i="66"/>
  <c r="D16" i="66" s="1"/>
  <c r="G283" i="61" s="1"/>
  <c r="D18" i="66"/>
  <c r="L6" i="66"/>
  <c r="C14" i="65"/>
  <c r="C16" i="65" s="1"/>
  <c r="F283" i="59" s="1"/>
  <c r="C18" i="65"/>
  <c r="C19" i="65" s="1"/>
  <c r="C12" i="64"/>
  <c r="C18" i="64"/>
  <c r="C19" i="64" s="1"/>
  <c r="C20" i="64" s="1"/>
  <c r="C14" i="64"/>
  <c r="G10" i="51"/>
  <c r="D6" i="55"/>
  <c r="C6" i="55"/>
  <c r="E6" i="51"/>
  <c r="E8" i="51" s="1"/>
  <c r="E10" i="51" s="1"/>
  <c r="D6" i="51"/>
  <c r="D8" i="51" s="1"/>
  <c r="D10" i="51" s="1"/>
  <c r="C6" i="51"/>
  <c r="C8" i="51" s="1"/>
  <c r="C10" i="51" s="1"/>
  <c r="C6" i="48"/>
  <c r="Z283" i="10"/>
  <c r="E23" i="24"/>
  <c r="V282" i="23"/>
  <c r="J283" i="23"/>
  <c r="K283" i="23"/>
  <c r="L283" i="23"/>
  <c r="M283" i="23"/>
  <c r="N283" i="23"/>
  <c r="O283" i="23"/>
  <c r="P283" i="23"/>
  <c r="Q283" i="23"/>
  <c r="R283" i="23"/>
  <c r="S283" i="23"/>
  <c r="T283" i="23"/>
  <c r="F283" i="23"/>
  <c r="J5" i="23"/>
  <c r="K5" i="23"/>
  <c r="L5" i="23"/>
  <c r="M5" i="23"/>
  <c r="N5" i="23"/>
  <c r="O5" i="23"/>
  <c r="P5" i="23"/>
  <c r="Q5" i="23"/>
  <c r="R5" i="23"/>
  <c r="S5" i="23"/>
  <c r="T5" i="23"/>
  <c r="J6" i="23"/>
  <c r="K6" i="23"/>
  <c r="L6" i="23"/>
  <c r="M6" i="23"/>
  <c r="N6" i="23"/>
  <c r="O6" i="23"/>
  <c r="P6" i="23"/>
  <c r="Q6" i="23"/>
  <c r="R6" i="23"/>
  <c r="S6" i="23"/>
  <c r="T6" i="23"/>
  <c r="J7" i="23"/>
  <c r="K7" i="23"/>
  <c r="L7" i="23"/>
  <c r="M7" i="23"/>
  <c r="N7" i="23"/>
  <c r="O7" i="23"/>
  <c r="P7" i="23"/>
  <c r="Q7" i="23"/>
  <c r="R7" i="23"/>
  <c r="S7" i="23"/>
  <c r="T7" i="23"/>
  <c r="J9" i="23"/>
  <c r="K9" i="23"/>
  <c r="L9" i="23"/>
  <c r="M9" i="23"/>
  <c r="N9" i="23"/>
  <c r="O9" i="23"/>
  <c r="P9" i="23"/>
  <c r="Q9" i="23"/>
  <c r="R9" i="23"/>
  <c r="S9" i="23"/>
  <c r="T9" i="23"/>
  <c r="J10" i="23"/>
  <c r="K10" i="23"/>
  <c r="L10" i="23"/>
  <c r="M10" i="23"/>
  <c r="N10" i="23"/>
  <c r="O10" i="23"/>
  <c r="P10" i="23"/>
  <c r="Q10" i="23"/>
  <c r="R10" i="23"/>
  <c r="S10" i="23"/>
  <c r="T10" i="23"/>
  <c r="V11" i="23"/>
  <c r="J12" i="23"/>
  <c r="K12" i="23"/>
  <c r="L12" i="23"/>
  <c r="M12" i="23"/>
  <c r="N12" i="23"/>
  <c r="O12" i="23"/>
  <c r="P12" i="23"/>
  <c r="Q12" i="23"/>
  <c r="R12" i="23"/>
  <c r="S12" i="23"/>
  <c r="T12" i="23"/>
  <c r="J14" i="23"/>
  <c r="K14" i="23"/>
  <c r="L14" i="23"/>
  <c r="M14" i="23"/>
  <c r="N14" i="23"/>
  <c r="O14" i="23"/>
  <c r="P14" i="23"/>
  <c r="Q14" i="23"/>
  <c r="R14" i="23"/>
  <c r="S14" i="23"/>
  <c r="T14" i="23"/>
  <c r="J15" i="23"/>
  <c r="K15" i="23"/>
  <c r="L15" i="23"/>
  <c r="M15" i="23"/>
  <c r="N15" i="23"/>
  <c r="O15" i="23"/>
  <c r="P15" i="23"/>
  <c r="Q15" i="23"/>
  <c r="R15" i="23"/>
  <c r="S15" i="23"/>
  <c r="T15" i="23"/>
  <c r="J17" i="23"/>
  <c r="K17" i="23"/>
  <c r="L17" i="23"/>
  <c r="M17" i="23"/>
  <c r="N17" i="23"/>
  <c r="O17" i="23"/>
  <c r="P17" i="23"/>
  <c r="Q17" i="23"/>
  <c r="R17" i="23"/>
  <c r="S17" i="23"/>
  <c r="T17" i="23"/>
  <c r="J18" i="23"/>
  <c r="K18" i="23"/>
  <c r="L18" i="23"/>
  <c r="M18" i="23"/>
  <c r="N18" i="23"/>
  <c r="O18" i="23"/>
  <c r="P18" i="23"/>
  <c r="Q18" i="23"/>
  <c r="R18" i="23"/>
  <c r="S18" i="23"/>
  <c r="T18" i="23"/>
  <c r="J20" i="23"/>
  <c r="K20" i="23"/>
  <c r="L20" i="23"/>
  <c r="M20" i="23"/>
  <c r="N20" i="23"/>
  <c r="O20" i="23"/>
  <c r="P20" i="23"/>
  <c r="Q20" i="23"/>
  <c r="R20" i="23"/>
  <c r="S20" i="23"/>
  <c r="T20" i="23"/>
  <c r="J21" i="23"/>
  <c r="K21" i="23"/>
  <c r="L21" i="23"/>
  <c r="M21" i="23"/>
  <c r="N21" i="23"/>
  <c r="O21" i="23"/>
  <c r="P21" i="23"/>
  <c r="Q21" i="23"/>
  <c r="R21" i="23"/>
  <c r="S21" i="23"/>
  <c r="T21" i="23"/>
  <c r="J22" i="23"/>
  <c r="K22" i="23"/>
  <c r="L22" i="23"/>
  <c r="M22" i="23"/>
  <c r="N22" i="23"/>
  <c r="O22" i="23"/>
  <c r="P22" i="23"/>
  <c r="Q22" i="23"/>
  <c r="R22" i="23"/>
  <c r="S22" i="23"/>
  <c r="T22" i="23"/>
  <c r="J23" i="23"/>
  <c r="K23" i="23"/>
  <c r="L23" i="23"/>
  <c r="M23" i="23"/>
  <c r="N23" i="23"/>
  <c r="O23" i="23"/>
  <c r="P23" i="23"/>
  <c r="Q23" i="23"/>
  <c r="R23" i="23"/>
  <c r="S23" i="23"/>
  <c r="T23" i="23"/>
  <c r="J24" i="23"/>
  <c r="K24" i="23"/>
  <c r="L24" i="23"/>
  <c r="M24" i="23"/>
  <c r="N24" i="23"/>
  <c r="O24" i="23"/>
  <c r="P24" i="23"/>
  <c r="Q24" i="23"/>
  <c r="R24" i="23"/>
  <c r="S24" i="23"/>
  <c r="T24" i="23"/>
  <c r="J25" i="23"/>
  <c r="K25" i="23"/>
  <c r="L25" i="23"/>
  <c r="M25" i="23"/>
  <c r="N25" i="23"/>
  <c r="O25" i="23"/>
  <c r="P25" i="23"/>
  <c r="Q25" i="23"/>
  <c r="R25" i="23"/>
  <c r="S25" i="23"/>
  <c r="T25" i="23"/>
  <c r="J26" i="23"/>
  <c r="K26" i="23"/>
  <c r="L26" i="23"/>
  <c r="M26" i="23"/>
  <c r="N26" i="23"/>
  <c r="O26" i="23"/>
  <c r="P26" i="23"/>
  <c r="Q26" i="23"/>
  <c r="R26" i="23"/>
  <c r="S26" i="23"/>
  <c r="T26" i="23"/>
  <c r="J27" i="23"/>
  <c r="K27" i="23"/>
  <c r="L27" i="23"/>
  <c r="M27" i="23"/>
  <c r="N27" i="23"/>
  <c r="O27" i="23"/>
  <c r="P27" i="23"/>
  <c r="Q27" i="23"/>
  <c r="R27" i="23"/>
  <c r="S27" i="23"/>
  <c r="T27" i="23"/>
  <c r="J28" i="23"/>
  <c r="K28" i="23"/>
  <c r="L28" i="23"/>
  <c r="M28" i="23"/>
  <c r="N28" i="23"/>
  <c r="O28" i="23"/>
  <c r="P28" i="23"/>
  <c r="Q28" i="23"/>
  <c r="R28" i="23"/>
  <c r="S28" i="23"/>
  <c r="T28" i="23"/>
  <c r="J29" i="23"/>
  <c r="K29" i="23"/>
  <c r="L29" i="23"/>
  <c r="M29" i="23"/>
  <c r="N29" i="23"/>
  <c r="O29" i="23"/>
  <c r="P29" i="23"/>
  <c r="Q29" i="23"/>
  <c r="R29" i="23"/>
  <c r="S29" i="23"/>
  <c r="T29" i="23"/>
  <c r="J30" i="23"/>
  <c r="K30" i="23"/>
  <c r="L30" i="23"/>
  <c r="M30" i="23"/>
  <c r="N30" i="23"/>
  <c r="O30" i="23"/>
  <c r="P30" i="23"/>
  <c r="Q30" i="23"/>
  <c r="R30" i="23"/>
  <c r="S30" i="23"/>
  <c r="T30" i="23"/>
  <c r="J31" i="23"/>
  <c r="K31" i="23"/>
  <c r="L31" i="23"/>
  <c r="M31" i="23"/>
  <c r="N31" i="23"/>
  <c r="O31" i="23"/>
  <c r="P31" i="23"/>
  <c r="Q31" i="23"/>
  <c r="R31" i="23"/>
  <c r="S31" i="23"/>
  <c r="T31" i="23"/>
  <c r="J32" i="23"/>
  <c r="K32" i="23"/>
  <c r="L32" i="23"/>
  <c r="M32" i="23"/>
  <c r="N32" i="23"/>
  <c r="O32" i="23"/>
  <c r="P32" i="23"/>
  <c r="Q32" i="23"/>
  <c r="R32" i="23"/>
  <c r="S32" i="23"/>
  <c r="T32" i="23"/>
  <c r="J33" i="23"/>
  <c r="K33" i="23"/>
  <c r="L33" i="23"/>
  <c r="M33" i="23"/>
  <c r="N33" i="23"/>
  <c r="O33" i="23"/>
  <c r="P33" i="23"/>
  <c r="Q33" i="23"/>
  <c r="R33" i="23"/>
  <c r="S33" i="23"/>
  <c r="T33" i="23"/>
  <c r="J34" i="23"/>
  <c r="K34" i="23"/>
  <c r="L34" i="23"/>
  <c r="M34" i="23"/>
  <c r="N34" i="23"/>
  <c r="O34" i="23"/>
  <c r="P34" i="23"/>
  <c r="Q34" i="23"/>
  <c r="R34" i="23"/>
  <c r="S34" i="23"/>
  <c r="T34" i="23"/>
  <c r="J35" i="23"/>
  <c r="K35" i="23"/>
  <c r="L35" i="23"/>
  <c r="M35" i="23"/>
  <c r="N35" i="23"/>
  <c r="O35" i="23"/>
  <c r="P35" i="23"/>
  <c r="Q35" i="23"/>
  <c r="R35" i="23"/>
  <c r="S35" i="23"/>
  <c r="T35" i="23"/>
  <c r="J36" i="23"/>
  <c r="K36" i="23"/>
  <c r="L36" i="23"/>
  <c r="M36" i="23"/>
  <c r="N36" i="23"/>
  <c r="O36" i="23"/>
  <c r="P36" i="23"/>
  <c r="Q36" i="23"/>
  <c r="R36" i="23"/>
  <c r="S36" i="23"/>
  <c r="T36" i="23"/>
  <c r="J37" i="23"/>
  <c r="K37" i="23"/>
  <c r="L37" i="23"/>
  <c r="M37" i="23"/>
  <c r="N37" i="23"/>
  <c r="O37" i="23"/>
  <c r="P37" i="23"/>
  <c r="Q37" i="23"/>
  <c r="R37" i="23"/>
  <c r="S37" i="23"/>
  <c r="T37" i="23"/>
  <c r="J39" i="23"/>
  <c r="K39" i="23"/>
  <c r="L39" i="23"/>
  <c r="M39" i="23"/>
  <c r="N39" i="23"/>
  <c r="O39" i="23"/>
  <c r="P39" i="23"/>
  <c r="Q39" i="23"/>
  <c r="R39" i="23"/>
  <c r="S39" i="23"/>
  <c r="T39" i="23"/>
  <c r="J40" i="23"/>
  <c r="K40" i="23"/>
  <c r="L40" i="23"/>
  <c r="M40" i="23"/>
  <c r="N40" i="23"/>
  <c r="O40" i="23"/>
  <c r="P40" i="23"/>
  <c r="Q40" i="23"/>
  <c r="R40" i="23"/>
  <c r="S40" i="23"/>
  <c r="T40" i="23"/>
  <c r="J42" i="23"/>
  <c r="K42" i="23"/>
  <c r="L42" i="23"/>
  <c r="M42" i="23"/>
  <c r="N42" i="23"/>
  <c r="O42" i="23"/>
  <c r="P42" i="23"/>
  <c r="Q42" i="23"/>
  <c r="R42" i="23"/>
  <c r="S42" i="23"/>
  <c r="T42" i="23"/>
  <c r="J44" i="23"/>
  <c r="K44" i="23"/>
  <c r="L44" i="23"/>
  <c r="M44" i="23"/>
  <c r="N44" i="23"/>
  <c r="O44" i="23"/>
  <c r="P44" i="23"/>
  <c r="Q44" i="23"/>
  <c r="R44" i="23"/>
  <c r="S44" i="23"/>
  <c r="T44" i="23"/>
  <c r="J46" i="23"/>
  <c r="K46" i="23"/>
  <c r="L46" i="23"/>
  <c r="M46" i="23"/>
  <c r="N46" i="23"/>
  <c r="O46" i="23"/>
  <c r="P46" i="23"/>
  <c r="Q46" i="23"/>
  <c r="R46" i="23"/>
  <c r="S46" i="23"/>
  <c r="T46" i="23"/>
  <c r="J47" i="23"/>
  <c r="K47" i="23"/>
  <c r="L47" i="23"/>
  <c r="M47" i="23"/>
  <c r="N47" i="23"/>
  <c r="O47" i="23"/>
  <c r="P47" i="23"/>
  <c r="Q47" i="23"/>
  <c r="R47" i="23"/>
  <c r="S47" i="23"/>
  <c r="T47" i="23"/>
  <c r="J48" i="23"/>
  <c r="K48" i="23"/>
  <c r="L48" i="23"/>
  <c r="M48" i="23"/>
  <c r="N48" i="23"/>
  <c r="O48" i="23"/>
  <c r="P48" i="23"/>
  <c r="Q48" i="23"/>
  <c r="R48" i="23"/>
  <c r="S48" i="23"/>
  <c r="T48" i="23"/>
  <c r="J49" i="23"/>
  <c r="K49" i="23"/>
  <c r="L49" i="23"/>
  <c r="M49" i="23"/>
  <c r="N49" i="23"/>
  <c r="O49" i="23"/>
  <c r="P49" i="23"/>
  <c r="Q49" i="23"/>
  <c r="R49" i="23"/>
  <c r="S49" i="23"/>
  <c r="T49" i="23"/>
  <c r="J50" i="23"/>
  <c r="K50" i="23"/>
  <c r="L50" i="23"/>
  <c r="M50" i="23"/>
  <c r="N50" i="23"/>
  <c r="O50" i="23"/>
  <c r="P50" i="23"/>
  <c r="Q50" i="23"/>
  <c r="R50" i="23"/>
  <c r="S50" i="23"/>
  <c r="T50" i="23"/>
  <c r="J51" i="23"/>
  <c r="K51" i="23"/>
  <c r="L51" i="23"/>
  <c r="M51" i="23"/>
  <c r="N51" i="23"/>
  <c r="O51" i="23"/>
  <c r="P51" i="23"/>
  <c r="Q51" i="23"/>
  <c r="R51" i="23"/>
  <c r="S51" i="23"/>
  <c r="T51" i="23"/>
  <c r="J52" i="23"/>
  <c r="K52" i="23"/>
  <c r="L52" i="23"/>
  <c r="M52" i="23"/>
  <c r="N52" i="23"/>
  <c r="O52" i="23"/>
  <c r="P52" i="23"/>
  <c r="Q52" i="23"/>
  <c r="R52" i="23"/>
  <c r="S52" i="23"/>
  <c r="T52" i="23"/>
  <c r="J53" i="23"/>
  <c r="K53" i="23"/>
  <c r="L53" i="23"/>
  <c r="M53" i="23"/>
  <c r="N53" i="23"/>
  <c r="O53" i="23"/>
  <c r="P53" i="23"/>
  <c r="Q53" i="23"/>
  <c r="R53" i="23"/>
  <c r="S53" i="23"/>
  <c r="T53" i="23"/>
  <c r="J54" i="23"/>
  <c r="K54" i="23"/>
  <c r="L54" i="23"/>
  <c r="M54" i="23"/>
  <c r="N54" i="23"/>
  <c r="O54" i="23"/>
  <c r="P54" i="23"/>
  <c r="Q54" i="23"/>
  <c r="R54" i="23"/>
  <c r="S54" i="23"/>
  <c r="T54" i="23"/>
  <c r="J55" i="23"/>
  <c r="K55" i="23"/>
  <c r="L55" i="23"/>
  <c r="M55" i="23"/>
  <c r="N55" i="23"/>
  <c r="O55" i="23"/>
  <c r="P55" i="23"/>
  <c r="Q55" i="23"/>
  <c r="R55" i="23"/>
  <c r="S55" i="23"/>
  <c r="T55" i="23"/>
  <c r="J56" i="23"/>
  <c r="K56" i="23"/>
  <c r="L56" i="23"/>
  <c r="M56" i="23"/>
  <c r="N56" i="23"/>
  <c r="O56" i="23"/>
  <c r="P56" i="23"/>
  <c r="Q56" i="23"/>
  <c r="R56" i="23"/>
  <c r="S56" i="23"/>
  <c r="T56" i="23"/>
  <c r="J57" i="23"/>
  <c r="K57" i="23"/>
  <c r="L57" i="23"/>
  <c r="M57" i="23"/>
  <c r="N57" i="23"/>
  <c r="O57" i="23"/>
  <c r="P57" i="23"/>
  <c r="Q57" i="23"/>
  <c r="R57" i="23"/>
  <c r="S57" i="23"/>
  <c r="T57" i="23"/>
  <c r="J59" i="23"/>
  <c r="K59" i="23"/>
  <c r="L59" i="23"/>
  <c r="M59" i="23"/>
  <c r="N59" i="23"/>
  <c r="O59" i="23"/>
  <c r="P59" i="23"/>
  <c r="Q59" i="23"/>
  <c r="R59" i="23"/>
  <c r="S59" i="23"/>
  <c r="T59" i="23"/>
  <c r="J60" i="23"/>
  <c r="K60" i="23"/>
  <c r="L60" i="23"/>
  <c r="M60" i="23"/>
  <c r="N60" i="23"/>
  <c r="O60" i="23"/>
  <c r="P60" i="23"/>
  <c r="Q60" i="23"/>
  <c r="R60" i="23"/>
  <c r="S60" i="23"/>
  <c r="T60" i="23"/>
  <c r="J61" i="23"/>
  <c r="K61" i="23"/>
  <c r="L61" i="23"/>
  <c r="M61" i="23"/>
  <c r="N61" i="23"/>
  <c r="O61" i="23"/>
  <c r="P61" i="23"/>
  <c r="Q61" i="23"/>
  <c r="R61" i="23"/>
  <c r="S61" i="23"/>
  <c r="T61" i="23"/>
  <c r="J62" i="23"/>
  <c r="K62" i="23"/>
  <c r="L62" i="23"/>
  <c r="M62" i="23"/>
  <c r="N62" i="23"/>
  <c r="O62" i="23"/>
  <c r="P62" i="23"/>
  <c r="Q62" i="23"/>
  <c r="R62" i="23"/>
  <c r="S62" i="23"/>
  <c r="T62" i="23"/>
  <c r="J63" i="23"/>
  <c r="K63" i="23"/>
  <c r="L63" i="23"/>
  <c r="M63" i="23"/>
  <c r="N63" i="23"/>
  <c r="O63" i="23"/>
  <c r="P63" i="23"/>
  <c r="Q63" i="23"/>
  <c r="R63" i="23"/>
  <c r="S63" i="23"/>
  <c r="T63" i="23"/>
  <c r="J64" i="23"/>
  <c r="K64" i="23"/>
  <c r="L64" i="23"/>
  <c r="M64" i="23"/>
  <c r="N64" i="23"/>
  <c r="O64" i="23"/>
  <c r="P64" i="23"/>
  <c r="Q64" i="23"/>
  <c r="R64" i="23"/>
  <c r="S64" i="23"/>
  <c r="T64" i="23"/>
  <c r="J65" i="23"/>
  <c r="K65" i="23"/>
  <c r="L65" i="23"/>
  <c r="M65" i="23"/>
  <c r="N65" i="23"/>
  <c r="O65" i="23"/>
  <c r="P65" i="23"/>
  <c r="Q65" i="23"/>
  <c r="R65" i="23"/>
  <c r="S65" i="23"/>
  <c r="T65" i="23"/>
  <c r="J66" i="23"/>
  <c r="K66" i="23"/>
  <c r="L66" i="23"/>
  <c r="M66" i="23"/>
  <c r="N66" i="23"/>
  <c r="O66" i="23"/>
  <c r="P66" i="23"/>
  <c r="Q66" i="23"/>
  <c r="R66" i="23"/>
  <c r="S66" i="23"/>
  <c r="T66" i="23"/>
  <c r="J67" i="23"/>
  <c r="K67" i="23"/>
  <c r="L67" i="23"/>
  <c r="M67" i="23"/>
  <c r="N67" i="23"/>
  <c r="O67" i="23"/>
  <c r="P67" i="23"/>
  <c r="Q67" i="23"/>
  <c r="R67" i="23"/>
  <c r="S67" i="23"/>
  <c r="T67" i="23"/>
  <c r="J68" i="23"/>
  <c r="K68" i="23"/>
  <c r="L68" i="23"/>
  <c r="M68" i="23"/>
  <c r="N68" i="23"/>
  <c r="O68" i="23"/>
  <c r="P68" i="23"/>
  <c r="Q68" i="23"/>
  <c r="R68" i="23"/>
  <c r="S68" i="23"/>
  <c r="T68" i="23"/>
  <c r="J69" i="23"/>
  <c r="K69" i="23"/>
  <c r="L69" i="23"/>
  <c r="M69" i="23"/>
  <c r="N69" i="23"/>
  <c r="O69" i="23"/>
  <c r="P69" i="23"/>
  <c r="Q69" i="23"/>
  <c r="R69" i="23"/>
  <c r="S69" i="23"/>
  <c r="T69" i="23"/>
  <c r="J70" i="23"/>
  <c r="K70" i="23"/>
  <c r="L70" i="23"/>
  <c r="M70" i="23"/>
  <c r="N70" i="23"/>
  <c r="O70" i="23"/>
  <c r="P70" i="23"/>
  <c r="Q70" i="23"/>
  <c r="R70" i="23"/>
  <c r="S70" i="23"/>
  <c r="T70" i="23"/>
  <c r="J71" i="23"/>
  <c r="K71" i="23"/>
  <c r="L71" i="23"/>
  <c r="M71" i="23"/>
  <c r="N71" i="23"/>
  <c r="O71" i="23"/>
  <c r="P71" i="23"/>
  <c r="Q71" i="23"/>
  <c r="R71" i="23"/>
  <c r="S71" i="23"/>
  <c r="T71" i="23"/>
  <c r="J72" i="23"/>
  <c r="K72" i="23"/>
  <c r="L72" i="23"/>
  <c r="M72" i="23"/>
  <c r="N72" i="23"/>
  <c r="O72" i="23"/>
  <c r="P72" i="23"/>
  <c r="Q72" i="23"/>
  <c r="R72" i="23"/>
  <c r="S72" i="23"/>
  <c r="T72" i="23"/>
  <c r="J73" i="23"/>
  <c r="K73" i="23"/>
  <c r="L73" i="23"/>
  <c r="M73" i="23"/>
  <c r="N73" i="23"/>
  <c r="O73" i="23"/>
  <c r="P73" i="23"/>
  <c r="Q73" i="23"/>
  <c r="R73" i="23"/>
  <c r="S73" i="23"/>
  <c r="T73" i="23"/>
  <c r="J74" i="23"/>
  <c r="K74" i="23"/>
  <c r="L74" i="23"/>
  <c r="M74" i="23"/>
  <c r="N74" i="23"/>
  <c r="O74" i="23"/>
  <c r="P74" i="23"/>
  <c r="Q74" i="23"/>
  <c r="R74" i="23"/>
  <c r="S74" i="23"/>
  <c r="T74" i="23"/>
  <c r="J75" i="23"/>
  <c r="K75" i="23"/>
  <c r="L75" i="23"/>
  <c r="M75" i="23"/>
  <c r="N75" i="23"/>
  <c r="O75" i="23"/>
  <c r="P75" i="23"/>
  <c r="Q75" i="23"/>
  <c r="R75" i="23"/>
  <c r="S75" i="23"/>
  <c r="T75" i="23"/>
  <c r="J76" i="23"/>
  <c r="K76" i="23"/>
  <c r="L76" i="23"/>
  <c r="M76" i="23"/>
  <c r="N76" i="23"/>
  <c r="O76" i="23"/>
  <c r="P76" i="23"/>
  <c r="Q76" i="23"/>
  <c r="R76" i="23"/>
  <c r="S76" i="23"/>
  <c r="T76" i="23"/>
  <c r="J77" i="23"/>
  <c r="K77" i="23"/>
  <c r="L77" i="23"/>
  <c r="M77" i="23"/>
  <c r="N77" i="23"/>
  <c r="O77" i="23"/>
  <c r="P77" i="23"/>
  <c r="Q77" i="23"/>
  <c r="R77" i="23"/>
  <c r="S77" i="23"/>
  <c r="T77" i="23"/>
  <c r="J78" i="23"/>
  <c r="K78" i="23"/>
  <c r="L78" i="23"/>
  <c r="M78" i="23"/>
  <c r="N78" i="23"/>
  <c r="O78" i="23"/>
  <c r="P78" i="23"/>
  <c r="Q78" i="23"/>
  <c r="R78" i="23"/>
  <c r="S78" i="23"/>
  <c r="T78" i="23"/>
  <c r="J79" i="23"/>
  <c r="K79" i="23"/>
  <c r="L79" i="23"/>
  <c r="M79" i="23"/>
  <c r="N79" i="23"/>
  <c r="O79" i="23"/>
  <c r="P79" i="23"/>
  <c r="Q79" i="23"/>
  <c r="R79" i="23"/>
  <c r="S79" i="23"/>
  <c r="T79" i="23"/>
  <c r="J80" i="23"/>
  <c r="K80" i="23"/>
  <c r="L80" i="23"/>
  <c r="M80" i="23"/>
  <c r="N80" i="23"/>
  <c r="O80" i="23"/>
  <c r="P80" i="23"/>
  <c r="Q80" i="23"/>
  <c r="R80" i="23"/>
  <c r="S80" i="23"/>
  <c r="T80" i="23"/>
  <c r="J81" i="23"/>
  <c r="K81" i="23"/>
  <c r="L81" i="23"/>
  <c r="M81" i="23"/>
  <c r="N81" i="23"/>
  <c r="O81" i="23"/>
  <c r="P81" i="23"/>
  <c r="Q81" i="23"/>
  <c r="R81" i="23"/>
  <c r="S81" i="23"/>
  <c r="T81" i="23"/>
  <c r="J82" i="23"/>
  <c r="K82" i="23"/>
  <c r="L82" i="23"/>
  <c r="M82" i="23"/>
  <c r="N82" i="23"/>
  <c r="O82" i="23"/>
  <c r="P82" i="23"/>
  <c r="Q82" i="23"/>
  <c r="R82" i="23"/>
  <c r="S82" i="23"/>
  <c r="T82" i="23"/>
  <c r="J83" i="23"/>
  <c r="K83" i="23"/>
  <c r="L83" i="23"/>
  <c r="M83" i="23"/>
  <c r="N83" i="23"/>
  <c r="O83" i="23"/>
  <c r="P83" i="23"/>
  <c r="Q83" i="23"/>
  <c r="R83" i="23"/>
  <c r="S83" i="23"/>
  <c r="T83" i="23"/>
  <c r="J84" i="23"/>
  <c r="K84" i="23"/>
  <c r="L84" i="23"/>
  <c r="M84" i="23"/>
  <c r="N84" i="23"/>
  <c r="O84" i="23"/>
  <c r="P84" i="23"/>
  <c r="Q84" i="23"/>
  <c r="R84" i="23"/>
  <c r="S84" i="23"/>
  <c r="T84" i="23"/>
  <c r="J85" i="23"/>
  <c r="K85" i="23"/>
  <c r="L85" i="23"/>
  <c r="M85" i="23"/>
  <c r="N85" i="23"/>
  <c r="O85" i="23"/>
  <c r="P85" i="23"/>
  <c r="Q85" i="23"/>
  <c r="R85" i="23"/>
  <c r="S85" i="23"/>
  <c r="T85" i="23"/>
  <c r="J86" i="23"/>
  <c r="K86" i="23"/>
  <c r="L86" i="23"/>
  <c r="M86" i="23"/>
  <c r="N86" i="23"/>
  <c r="O86" i="23"/>
  <c r="P86" i="23"/>
  <c r="Q86" i="23"/>
  <c r="R86" i="23"/>
  <c r="S86" i="23"/>
  <c r="T86" i="23"/>
  <c r="J87" i="23"/>
  <c r="K87" i="23"/>
  <c r="L87" i="23"/>
  <c r="M87" i="23"/>
  <c r="N87" i="23"/>
  <c r="O87" i="23"/>
  <c r="P87" i="23"/>
  <c r="Q87" i="23"/>
  <c r="R87" i="23"/>
  <c r="S87" i="23"/>
  <c r="T87" i="23"/>
  <c r="J88" i="23"/>
  <c r="K88" i="23"/>
  <c r="L88" i="23"/>
  <c r="M88" i="23"/>
  <c r="N88" i="23"/>
  <c r="O88" i="23"/>
  <c r="P88" i="23"/>
  <c r="Q88" i="23"/>
  <c r="R88" i="23"/>
  <c r="S88" i="23"/>
  <c r="T88" i="23"/>
  <c r="J89" i="23"/>
  <c r="K89" i="23"/>
  <c r="L89" i="23"/>
  <c r="M89" i="23"/>
  <c r="N89" i="23"/>
  <c r="O89" i="23"/>
  <c r="P89" i="23"/>
  <c r="Q89" i="23"/>
  <c r="R89" i="23"/>
  <c r="S89" i="23"/>
  <c r="T89" i="23"/>
  <c r="J91" i="23"/>
  <c r="K91" i="23"/>
  <c r="L91" i="23"/>
  <c r="M91" i="23"/>
  <c r="N91" i="23"/>
  <c r="O91" i="23"/>
  <c r="P91" i="23"/>
  <c r="Q91" i="23"/>
  <c r="R91" i="23"/>
  <c r="S91" i="23"/>
  <c r="T91" i="23"/>
  <c r="J92" i="23"/>
  <c r="K92" i="23"/>
  <c r="L92" i="23"/>
  <c r="M92" i="23"/>
  <c r="N92" i="23"/>
  <c r="O92" i="23"/>
  <c r="P92" i="23"/>
  <c r="Q92" i="23"/>
  <c r="R92" i="23"/>
  <c r="S92" i="23"/>
  <c r="T92" i="23"/>
  <c r="J93" i="23"/>
  <c r="K93" i="23"/>
  <c r="L93" i="23"/>
  <c r="M93" i="23"/>
  <c r="N93" i="23"/>
  <c r="O93" i="23"/>
  <c r="P93" i="23"/>
  <c r="Q93" i="23"/>
  <c r="R93" i="23"/>
  <c r="S93" i="23"/>
  <c r="T93" i="23"/>
  <c r="J94" i="23"/>
  <c r="K94" i="23"/>
  <c r="L94" i="23"/>
  <c r="M94" i="23"/>
  <c r="N94" i="23"/>
  <c r="O94" i="23"/>
  <c r="P94" i="23"/>
  <c r="Q94" i="23"/>
  <c r="R94" i="23"/>
  <c r="S94" i="23"/>
  <c r="T94" i="23"/>
  <c r="J95" i="23"/>
  <c r="K95" i="23"/>
  <c r="L95" i="23"/>
  <c r="M95" i="23"/>
  <c r="N95" i="23"/>
  <c r="O95" i="23"/>
  <c r="P95" i="23"/>
  <c r="Q95" i="23"/>
  <c r="R95" i="23"/>
  <c r="S95" i="23"/>
  <c r="T95" i="23"/>
  <c r="J96" i="23"/>
  <c r="K96" i="23"/>
  <c r="L96" i="23"/>
  <c r="M96" i="23"/>
  <c r="N96" i="23"/>
  <c r="O96" i="23"/>
  <c r="P96" i="23"/>
  <c r="Q96" i="23"/>
  <c r="R96" i="23"/>
  <c r="S96" i="23"/>
  <c r="T96" i="23"/>
  <c r="J97" i="23"/>
  <c r="K97" i="23"/>
  <c r="L97" i="23"/>
  <c r="M97" i="23"/>
  <c r="N97" i="23"/>
  <c r="O97" i="23"/>
  <c r="P97" i="23"/>
  <c r="Q97" i="23"/>
  <c r="R97" i="23"/>
  <c r="S97" i="23"/>
  <c r="T97" i="23"/>
  <c r="J98" i="23"/>
  <c r="K98" i="23"/>
  <c r="L98" i="23"/>
  <c r="M98" i="23"/>
  <c r="N98" i="23"/>
  <c r="O98" i="23"/>
  <c r="P98" i="23"/>
  <c r="Q98" i="23"/>
  <c r="R98" i="23"/>
  <c r="S98" i="23"/>
  <c r="T98" i="23"/>
  <c r="J101" i="23"/>
  <c r="K101" i="23"/>
  <c r="L101" i="23"/>
  <c r="M101" i="23"/>
  <c r="N101" i="23"/>
  <c r="O101" i="23"/>
  <c r="P101" i="23"/>
  <c r="Q101" i="23"/>
  <c r="R101" i="23"/>
  <c r="S101" i="23"/>
  <c r="T101" i="23"/>
  <c r="J102" i="23"/>
  <c r="K102" i="23"/>
  <c r="L102" i="23"/>
  <c r="M102" i="23"/>
  <c r="N102" i="23"/>
  <c r="O102" i="23"/>
  <c r="P102" i="23"/>
  <c r="Q102" i="23"/>
  <c r="R102" i="23"/>
  <c r="S102" i="23"/>
  <c r="T102" i="23"/>
  <c r="J103" i="23"/>
  <c r="K103" i="23"/>
  <c r="L103" i="23"/>
  <c r="M103" i="23"/>
  <c r="N103" i="23"/>
  <c r="O103" i="23"/>
  <c r="P103" i="23"/>
  <c r="Q103" i="23"/>
  <c r="R103" i="23"/>
  <c r="S103" i="23"/>
  <c r="T103" i="23"/>
  <c r="J104" i="23"/>
  <c r="K104" i="23"/>
  <c r="L104" i="23"/>
  <c r="M104" i="23"/>
  <c r="N104" i="23"/>
  <c r="O104" i="23"/>
  <c r="P104" i="23"/>
  <c r="Q104" i="23"/>
  <c r="R104" i="23"/>
  <c r="S104" i="23"/>
  <c r="T104" i="23"/>
  <c r="J106" i="23"/>
  <c r="K106" i="23"/>
  <c r="L106" i="23"/>
  <c r="M106" i="23"/>
  <c r="N106" i="23"/>
  <c r="O106" i="23"/>
  <c r="P106" i="23"/>
  <c r="Q106" i="23"/>
  <c r="R106" i="23"/>
  <c r="S106" i="23"/>
  <c r="T106" i="23"/>
  <c r="J107" i="23"/>
  <c r="K107" i="23"/>
  <c r="L107" i="23"/>
  <c r="M107" i="23"/>
  <c r="N107" i="23"/>
  <c r="O107" i="23"/>
  <c r="P107" i="23"/>
  <c r="Q107" i="23"/>
  <c r="R107" i="23"/>
  <c r="S107" i="23"/>
  <c r="T107" i="23"/>
  <c r="J108" i="23"/>
  <c r="K108" i="23"/>
  <c r="L108" i="23"/>
  <c r="M108" i="23"/>
  <c r="N108" i="23"/>
  <c r="O108" i="23"/>
  <c r="P108" i="23"/>
  <c r="Q108" i="23"/>
  <c r="R108" i="23"/>
  <c r="S108" i="23"/>
  <c r="T108" i="23"/>
  <c r="J109" i="23"/>
  <c r="K109" i="23"/>
  <c r="L109" i="23"/>
  <c r="M109" i="23"/>
  <c r="N109" i="23"/>
  <c r="O109" i="23"/>
  <c r="P109" i="23"/>
  <c r="Q109" i="23"/>
  <c r="R109" i="23"/>
  <c r="S109" i="23"/>
  <c r="T109" i="23"/>
  <c r="J110" i="23"/>
  <c r="K110" i="23"/>
  <c r="L110" i="23"/>
  <c r="M110" i="23"/>
  <c r="N110" i="23"/>
  <c r="O110" i="23"/>
  <c r="P110" i="23"/>
  <c r="Q110" i="23"/>
  <c r="R110" i="23"/>
  <c r="S110" i="23"/>
  <c r="T110" i="23"/>
  <c r="J111" i="23"/>
  <c r="K111" i="23"/>
  <c r="L111" i="23"/>
  <c r="M111" i="23"/>
  <c r="N111" i="23"/>
  <c r="O111" i="23"/>
  <c r="P111" i="23"/>
  <c r="Q111" i="23"/>
  <c r="R111" i="23"/>
  <c r="S111" i="23"/>
  <c r="T111" i="23"/>
  <c r="J112" i="23"/>
  <c r="K112" i="23"/>
  <c r="L112" i="23"/>
  <c r="M112" i="23"/>
  <c r="N112" i="23"/>
  <c r="O112" i="23"/>
  <c r="P112" i="23"/>
  <c r="Q112" i="23"/>
  <c r="R112" i="23"/>
  <c r="S112" i="23"/>
  <c r="T112" i="23"/>
  <c r="J113" i="23"/>
  <c r="K113" i="23"/>
  <c r="L113" i="23"/>
  <c r="M113" i="23"/>
  <c r="N113" i="23"/>
  <c r="O113" i="23"/>
  <c r="P113" i="23"/>
  <c r="Q113" i="23"/>
  <c r="R113" i="23"/>
  <c r="S113" i="23"/>
  <c r="T113" i="23"/>
  <c r="J114" i="23"/>
  <c r="K114" i="23"/>
  <c r="L114" i="23"/>
  <c r="M114" i="23"/>
  <c r="N114" i="23"/>
  <c r="O114" i="23"/>
  <c r="P114" i="23"/>
  <c r="Q114" i="23"/>
  <c r="R114" i="23"/>
  <c r="S114" i="23"/>
  <c r="T114" i="23"/>
  <c r="J115" i="23"/>
  <c r="K115" i="23"/>
  <c r="L115" i="23"/>
  <c r="M115" i="23"/>
  <c r="N115" i="23"/>
  <c r="O115" i="23"/>
  <c r="P115" i="23"/>
  <c r="Q115" i="23"/>
  <c r="R115" i="23"/>
  <c r="S115" i="23"/>
  <c r="T115" i="23"/>
  <c r="J116" i="23"/>
  <c r="K116" i="23"/>
  <c r="L116" i="23"/>
  <c r="M116" i="23"/>
  <c r="N116" i="23"/>
  <c r="O116" i="23"/>
  <c r="P116" i="23"/>
  <c r="Q116" i="23"/>
  <c r="R116" i="23"/>
  <c r="S116" i="23"/>
  <c r="T116" i="23"/>
  <c r="J117" i="23"/>
  <c r="K117" i="23"/>
  <c r="L117" i="23"/>
  <c r="M117" i="23"/>
  <c r="N117" i="23"/>
  <c r="O117" i="23"/>
  <c r="P117" i="23"/>
  <c r="Q117" i="23"/>
  <c r="R117" i="23"/>
  <c r="S117" i="23"/>
  <c r="T117" i="23"/>
  <c r="J118" i="23"/>
  <c r="K118" i="23"/>
  <c r="L118" i="23"/>
  <c r="M118" i="23"/>
  <c r="N118" i="23"/>
  <c r="O118" i="23"/>
  <c r="P118" i="23"/>
  <c r="Q118" i="23"/>
  <c r="R118" i="23"/>
  <c r="S118" i="23"/>
  <c r="T118" i="23"/>
  <c r="J120" i="23"/>
  <c r="K120" i="23"/>
  <c r="L120" i="23"/>
  <c r="M120" i="23"/>
  <c r="N120" i="23"/>
  <c r="O120" i="23"/>
  <c r="P120" i="23"/>
  <c r="Q120" i="23"/>
  <c r="R120" i="23"/>
  <c r="S120" i="23"/>
  <c r="T120" i="23"/>
  <c r="J121" i="23"/>
  <c r="K121" i="23"/>
  <c r="L121" i="23"/>
  <c r="M121" i="23"/>
  <c r="N121" i="23"/>
  <c r="O121" i="23"/>
  <c r="P121" i="23"/>
  <c r="Q121" i="23"/>
  <c r="R121" i="23"/>
  <c r="S121" i="23"/>
  <c r="T121" i="23"/>
  <c r="J122" i="23"/>
  <c r="K122" i="23"/>
  <c r="L122" i="23"/>
  <c r="M122" i="23"/>
  <c r="N122" i="23"/>
  <c r="O122" i="23"/>
  <c r="P122" i="23"/>
  <c r="Q122" i="23"/>
  <c r="R122" i="23"/>
  <c r="S122" i="23"/>
  <c r="T122" i="23"/>
  <c r="J123" i="23"/>
  <c r="K123" i="23"/>
  <c r="L123" i="23"/>
  <c r="M123" i="23"/>
  <c r="N123" i="23"/>
  <c r="O123" i="23"/>
  <c r="P123" i="23"/>
  <c r="Q123" i="23"/>
  <c r="R123" i="23"/>
  <c r="S123" i="23"/>
  <c r="T123" i="23"/>
  <c r="J124" i="23"/>
  <c r="K124" i="23"/>
  <c r="L124" i="23"/>
  <c r="M124" i="23"/>
  <c r="N124" i="23"/>
  <c r="O124" i="23"/>
  <c r="P124" i="23"/>
  <c r="Q124" i="23"/>
  <c r="R124" i="23"/>
  <c r="S124" i="23"/>
  <c r="T124" i="23"/>
  <c r="J125" i="23"/>
  <c r="K125" i="23"/>
  <c r="L125" i="23"/>
  <c r="M125" i="23"/>
  <c r="N125" i="23"/>
  <c r="O125" i="23"/>
  <c r="P125" i="23"/>
  <c r="Q125" i="23"/>
  <c r="R125" i="23"/>
  <c r="S125" i="23"/>
  <c r="T125" i="23"/>
  <c r="J126" i="23"/>
  <c r="K126" i="23"/>
  <c r="L126" i="23"/>
  <c r="M126" i="23"/>
  <c r="N126" i="23"/>
  <c r="O126" i="23"/>
  <c r="P126" i="23"/>
  <c r="Q126" i="23"/>
  <c r="R126" i="23"/>
  <c r="S126" i="23"/>
  <c r="T126" i="23"/>
  <c r="J127" i="23"/>
  <c r="K127" i="23"/>
  <c r="L127" i="23"/>
  <c r="M127" i="23"/>
  <c r="N127" i="23"/>
  <c r="O127" i="23"/>
  <c r="P127" i="23"/>
  <c r="Q127" i="23"/>
  <c r="R127" i="23"/>
  <c r="S127" i="23"/>
  <c r="T127" i="23"/>
  <c r="J128" i="23"/>
  <c r="K128" i="23"/>
  <c r="L128" i="23"/>
  <c r="M128" i="23"/>
  <c r="N128" i="23"/>
  <c r="O128" i="23"/>
  <c r="P128" i="23"/>
  <c r="Q128" i="23"/>
  <c r="R128" i="23"/>
  <c r="S128" i="23"/>
  <c r="T128" i="23"/>
  <c r="J129" i="23"/>
  <c r="K129" i="23"/>
  <c r="L129" i="23"/>
  <c r="M129" i="23"/>
  <c r="N129" i="23"/>
  <c r="O129" i="23"/>
  <c r="P129" i="23"/>
  <c r="Q129" i="23"/>
  <c r="R129" i="23"/>
  <c r="S129" i="23"/>
  <c r="T129" i="23"/>
  <c r="J130" i="23"/>
  <c r="K130" i="23"/>
  <c r="L130" i="23"/>
  <c r="M130" i="23"/>
  <c r="N130" i="23"/>
  <c r="O130" i="23"/>
  <c r="P130" i="23"/>
  <c r="Q130" i="23"/>
  <c r="R130" i="23"/>
  <c r="S130" i="23"/>
  <c r="T130" i="23"/>
  <c r="J131" i="23"/>
  <c r="K131" i="23"/>
  <c r="L131" i="23"/>
  <c r="M131" i="23"/>
  <c r="N131" i="23"/>
  <c r="O131" i="23"/>
  <c r="P131" i="23"/>
  <c r="Q131" i="23"/>
  <c r="R131" i="23"/>
  <c r="S131" i="23"/>
  <c r="T131" i="23"/>
  <c r="J132" i="23"/>
  <c r="K132" i="23"/>
  <c r="L132" i="23"/>
  <c r="M132" i="23"/>
  <c r="N132" i="23"/>
  <c r="O132" i="23"/>
  <c r="P132" i="23"/>
  <c r="Q132" i="23"/>
  <c r="R132" i="23"/>
  <c r="S132" i="23"/>
  <c r="T132" i="23"/>
  <c r="J133" i="23"/>
  <c r="K133" i="23"/>
  <c r="L133" i="23"/>
  <c r="M133" i="23"/>
  <c r="N133" i="23"/>
  <c r="O133" i="23"/>
  <c r="P133" i="23"/>
  <c r="Q133" i="23"/>
  <c r="R133" i="23"/>
  <c r="S133" i="23"/>
  <c r="T133" i="23"/>
  <c r="J134" i="23"/>
  <c r="K134" i="23"/>
  <c r="L134" i="23"/>
  <c r="M134" i="23"/>
  <c r="N134" i="23"/>
  <c r="O134" i="23"/>
  <c r="P134" i="23"/>
  <c r="Q134" i="23"/>
  <c r="R134" i="23"/>
  <c r="S134" i="23"/>
  <c r="T134" i="23"/>
  <c r="J135" i="23"/>
  <c r="K135" i="23"/>
  <c r="L135" i="23"/>
  <c r="M135" i="23"/>
  <c r="N135" i="23"/>
  <c r="O135" i="23"/>
  <c r="P135" i="23"/>
  <c r="Q135" i="23"/>
  <c r="R135" i="23"/>
  <c r="S135" i="23"/>
  <c r="T135" i="23"/>
  <c r="J136" i="23"/>
  <c r="K136" i="23"/>
  <c r="L136" i="23"/>
  <c r="M136" i="23"/>
  <c r="N136" i="23"/>
  <c r="O136" i="23"/>
  <c r="P136" i="23"/>
  <c r="Q136" i="23"/>
  <c r="R136" i="23"/>
  <c r="S136" i="23"/>
  <c r="T136" i="23"/>
  <c r="J137" i="23"/>
  <c r="K137" i="23"/>
  <c r="L137" i="23"/>
  <c r="M137" i="23"/>
  <c r="N137" i="23"/>
  <c r="O137" i="23"/>
  <c r="P137" i="23"/>
  <c r="Q137" i="23"/>
  <c r="R137" i="23"/>
  <c r="S137" i="23"/>
  <c r="T137" i="23"/>
  <c r="J138" i="23"/>
  <c r="K138" i="23"/>
  <c r="L138" i="23"/>
  <c r="M138" i="23"/>
  <c r="N138" i="23"/>
  <c r="O138" i="23"/>
  <c r="P138" i="23"/>
  <c r="Q138" i="23"/>
  <c r="R138" i="23"/>
  <c r="S138" i="23"/>
  <c r="T138" i="23"/>
  <c r="J139" i="23"/>
  <c r="K139" i="23"/>
  <c r="L139" i="23"/>
  <c r="M139" i="23"/>
  <c r="N139" i="23"/>
  <c r="O139" i="23"/>
  <c r="P139" i="23"/>
  <c r="Q139" i="23"/>
  <c r="R139" i="23"/>
  <c r="S139" i="23"/>
  <c r="T139" i="23"/>
  <c r="J140" i="23"/>
  <c r="K140" i="23"/>
  <c r="L140" i="23"/>
  <c r="M140" i="23"/>
  <c r="N140" i="23"/>
  <c r="O140" i="23"/>
  <c r="P140" i="23"/>
  <c r="Q140" i="23"/>
  <c r="R140" i="23"/>
  <c r="S140" i="23"/>
  <c r="T140" i="23"/>
  <c r="J141" i="23"/>
  <c r="K141" i="23"/>
  <c r="L141" i="23"/>
  <c r="M141" i="23"/>
  <c r="N141" i="23"/>
  <c r="O141" i="23"/>
  <c r="P141" i="23"/>
  <c r="Q141" i="23"/>
  <c r="R141" i="23"/>
  <c r="S141" i="23"/>
  <c r="T141" i="23"/>
  <c r="J142" i="23"/>
  <c r="K142" i="23"/>
  <c r="L142" i="23"/>
  <c r="M142" i="23"/>
  <c r="N142" i="23"/>
  <c r="O142" i="23"/>
  <c r="P142" i="23"/>
  <c r="Q142" i="23"/>
  <c r="R142" i="23"/>
  <c r="S142" i="23"/>
  <c r="T142" i="23"/>
  <c r="J143" i="23"/>
  <c r="K143" i="23"/>
  <c r="L143" i="23"/>
  <c r="M143" i="23"/>
  <c r="N143" i="23"/>
  <c r="O143" i="23"/>
  <c r="P143" i="23"/>
  <c r="Q143" i="23"/>
  <c r="R143" i="23"/>
  <c r="S143" i="23"/>
  <c r="T143" i="23"/>
  <c r="J144" i="23"/>
  <c r="K144" i="23"/>
  <c r="L144" i="23"/>
  <c r="M144" i="23"/>
  <c r="N144" i="23"/>
  <c r="O144" i="23"/>
  <c r="P144" i="23"/>
  <c r="Q144" i="23"/>
  <c r="R144" i="23"/>
  <c r="S144" i="23"/>
  <c r="T144" i="23"/>
  <c r="J145" i="23"/>
  <c r="K145" i="23"/>
  <c r="L145" i="23"/>
  <c r="M145" i="23"/>
  <c r="N145" i="23"/>
  <c r="O145" i="23"/>
  <c r="P145" i="23"/>
  <c r="Q145" i="23"/>
  <c r="R145" i="23"/>
  <c r="S145" i="23"/>
  <c r="T145" i="23"/>
  <c r="J146" i="23"/>
  <c r="K146" i="23"/>
  <c r="L146" i="23"/>
  <c r="M146" i="23"/>
  <c r="N146" i="23"/>
  <c r="O146" i="23"/>
  <c r="P146" i="23"/>
  <c r="Q146" i="23"/>
  <c r="R146" i="23"/>
  <c r="S146" i="23"/>
  <c r="T146" i="23"/>
  <c r="J147" i="23"/>
  <c r="K147" i="23"/>
  <c r="L147" i="23"/>
  <c r="M147" i="23"/>
  <c r="N147" i="23"/>
  <c r="O147" i="23"/>
  <c r="P147" i="23"/>
  <c r="Q147" i="23"/>
  <c r="R147" i="23"/>
  <c r="S147" i="23"/>
  <c r="T147" i="23"/>
  <c r="J148" i="23"/>
  <c r="K148" i="23"/>
  <c r="L148" i="23"/>
  <c r="M148" i="23"/>
  <c r="N148" i="23"/>
  <c r="O148" i="23"/>
  <c r="P148" i="23"/>
  <c r="Q148" i="23"/>
  <c r="R148" i="23"/>
  <c r="S148" i="23"/>
  <c r="T148" i="23"/>
  <c r="J149" i="23"/>
  <c r="K149" i="23"/>
  <c r="L149" i="23"/>
  <c r="M149" i="23"/>
  <c r="N149" i="23"/>
  <c r="O149" i="23"/>
  <c r="P149" i="23"/>
  <c r="Q149" i="23"/>
  <c r="R149" i="23"/>
  <c r="S149" i="23"/>
  <c r="T149" i="23"/>
  <c r="J150" i="23"/>
  <c r="K150" i="23"/>
  <c r="L150" i="23"/>
  <c r="M150" i="23"/>
  <c r="N150" i="23"/>
  <c r="O150" i="23"/>
  <c r="P150" i="23"/>
  <c r="Q150" i="23"/>
  <c r="R150" i="23"/>
  <c r="S150" i="23"/>
  <c r="T150" i="23"/>
  <c r="J151" i="23"/>
  <c r="K151" i="23"/>
  <c r="L151" i="23"/>
  <c r="M151" i="23"/>
  <c r="N151" i="23"/>
  <c r="O151" i="23"/>
  <c r="P151" i="23"/>
  <c r="Q151" i="23"/>
  <c r="R151" i="23"/>
  <c r="S151" i="23"/>
  <c r="T151" i="23"/>
  <c r="J152" i="23"/>
  <c r="K152" i="23"/>
  <c r="L152" i="23"/>
  <c r="M152" i="23"/>
  <c r="N152" i="23"/>
  <c r="O152" i="23"/>
  <c r="P152" i="23"/>
  <c r="Q152" i="23"/>
  <c r="R152" i="23"/>
  <c r="S152" i="23"/>
  <c r="T152" i="23"/>
  <c r="J154" i="23"/>
  <c r="K154" i="23"/>
  <c r="L154" i="23"/>
  <c r="M154" i="23"/>
  <c r="N154" i="23"/>
  <c r="O154" i="23"/>
  <c r="P154" i="23"/>
  <c r="Q154" i="23"/>
  <c r="R154" i="23"/>
  <c r="S154" i="23"/>
  <c r="T154" i="23"/>
  <c r="J155" i="23"/>
  <c r="K155" i="23"/>
  <c r="L155" i="23"/>
  <c r="M155" i="23"/>
  <c r="N155" i="23"/>
  <c r="O155" i="23"/>
  <c r="P155" i="23"/>
  <c r="Q155" i="23"/>
  <c r="R155" i="23"/>
  <c r="S155" i="23"/>
  <c r="T155" i="23"/>
  <c r="J156" i="23"/>
  <c r="K156" i="23"/>
  <c r="L156" i="23"/>
  <c r="M156" i="23"/>
  <c r="N156" i="23"/>
  <c r="O156" i="23"/>
  <c r="P156" i="23"/>
  <c r="Q156" i="23"/>
  <c r="R156" i="23"/>
  <c r="S156" i="23"/>
  <c r="T156" i="23"/>
  <c r="J157" i="23"/>
  <c r="K157" i="23"/>
  <c r="L157" i="23"/>
  <c r="M157" i="23"/>
  <c r="N157" i="23"/>
  <c r="O157" i="23"/>
  <c r="P157" i="23"/>
  <c r="Q157" i="23"/>
  <c r="R157" i="23"/>
  <c r="S157" i="23"/>
  <c r="T157" i="23"/>
  <c r="J158" i="23"/>
  <c r="K158" i="23"/>
  <c r="L158" i="23"/>
  <c r="M158" i="23"/>
  <c r="N158" i="23"/>
  <c r="O158" i="23"/>
  <c r="P158" i="23"/>
  <c r="Q158" i="23"/>
  <c r="R158" i="23"/>
  <c r="S158" i="23"/>
  <c r="T158" i="23"/>
  <c r="J159" i="23"/>
  <c r="K159" i="23"/>
  <c r="L159" i="23"/>
  <c r="M159" i="23"/>
  <c r="N159" i="23"/>
  <c r="O159" i="23"/>
  <c r="P159" i="23"/>
  <c r="Q159" i="23"/>
  <c r="R159" i="23"/>
  <c r="S159" i="23"/>
  <c r="T159" i="23"/>
  <c r="J160" i="23"/>
  <c r="K160" i="23"/>
  <c r="L160" i="23"/>
  <c r="M160" i="23"/>
  <c r="N160" i="23"/>
  <c r="O160" i="23"/>
  <c r="P160" i="23"/>
  <c r="Q160" i="23"/>
  <c r="R160" i="23"/>
  <c r="S160" i="23"/>
  <c r="T160" i="23"/>
  <c r="J161" i="23"/>
  <c r="K161" i="23"/>
  <c r="L161" i="23"/>
  <c r="M161" i="23"/>
  <c r="N161" i="23"/>
  <c r="O161" i="23"/>
  <c r="P161" i="23"/>
  <c r="Q161" i="23"/>
  <c r="R161" i="23"/>
  <c r="S161" i="23"/>
  <c r="T161" i="23"/>
  <c r="J162" i="23"/>
  <c r="K162" i="23"/>
  <c r="L162" i="23"/>
  <c r="M162" i="23"/>
  <c r="N162" i="23"/>
  <c r="O162" i="23"/>
  <c r="P162" i="23"/>
  <c r="Q162" i="23"/>
  <c r="R162" i="23"/>
  <c r="S162" i="23"/>
  <c r="T162" i="23"/>
  <c r="J163" i="23"/>
  <c r="K163" i="23"/>
  <c r="L163" i="23"/>
  <c r="M163" i="23"/>
  <c r="N163" i="23"/>
  <c r="O163" i="23"/>
  <c r="P163" i="23"/>
  <c r="Q163" i="23"/>
  <c r="R163" i="23"/>
  <c r="S163" i="23"/>
  <c r="T163" i="23"/>
  <c r="J164" i="23"/>
  <c r="K164" i="23"/>
  <c r="L164" i="23"/>
  <c r="M164" i="23"/>
  <c r="N164" i="23"/>
  <c r="O164" i="23"/>
  <c r="P164" i="23"/>
  <c r="Q164" i="23"/>
  <c r="R164" i="23"/>
  <c r="S164" i="23"/>
  <c r="T164" i="23"/>
  <c r="J165" i="23"/>
  <c r="K165" i="23"/>
  <c r="L165" i="23"/>
  <c r="M165" i="23"/>
  <c r="N165" i="23"/>
  <c r="O165" i="23"/>
  <c r="P165" i="23"/>
  <c r="Q165" i="23"/>
  <c r="R165" i="23"/>
  <c r="S165" i="23"/>
  <c r="T165" i="23"/>
  <c r="J166" i="23"/>
  <c r="K166" i="23"/>
  <c r="L166" i="23"/>
  <c r="M166" i="23"/>
  <c r="N166" i="23"/>
  <c r="O166" i="23"/>
  <c r="P166" i="23"/>
  <c r="Q166" i="23"/>
  <c r="R166" i="23"/>
  <c r="S166" i="23"/>
  <c r="T166" i="23"/>
  <c r="J167" i="23"/>
  <c r="K167" i="23"/>
  <c r="L167" i="23"/>
  <c r="M167" i="23"/>
  <c r="N167" i="23"/>
  <c r="O167" i="23"/>
  <c r="P167" i="23"/>
  <c r="Q167" i="23"/>
  <c r="R167" i="23"/>
  <c r="S167" i="23"/>
  <c r="T167" i="23"/>
  <c r="J168" i="23"/>
  <c r="K168" i="23"/>
  <c r="L168" i="23"/>
  <c r="M168" i="23"/>
  <c r="N168" i="23"/>
  <c r="O168" i="23"/>
  <c r="P168" i="23"/>
  <c r="Q168" i="23"/>
  <c r="R168" i="23"/>
  <c r="S168" i="23"/>
  <c r="T168" i="23"/>
  <c r="J169" i="23"/>
  <c r="K169" i="23"/>
  <c r="L169" i="23"/>
  <c r="M169" i="23"/>
  <c r="N169" i="23"/>
  <c r="O169" i="23"/>
  <c r="P169" i="23"/>
  <c r="Q169" i="23"/>
  <c r="R169" i="23"/>
  <c r="S169" i="23"/>
  <c r="T169" i="23"/>
  <c r="J170" i="23"/>
  <c r="K170" i="23"/>
  <c r="L170" i="23"/>
  <c r="M170" i="23"/>
  <c r="N170" i="23"/>
  <c r="O170" i="23"/>
  <c r="P170" i="23"/>
  <c r="Q170" i="23"/>
  <c r="R170" i="23"/>
  <c r="S170" i="23"/>
  <c r="T170" i="23"/>
  <c r="J171" i="23"/>
  <c r="K171" i="23"/>
  <c r="L171" i="23"/>
  <c r="M171" i="23"/>
  <c r="N171" i="23"/>
  <c r="O171" i="23"/>
  <c r="P171" i="23"/>
  <c r="Q171" i="23"/>
  <c r="R171" i="23"/>
  <c r="S171" i="23"/>
  <c r="T171" i="23"/>
  <c r="J172" i="23"/>
  <c r="K172" i="23"/>
  <c r="L172" i="23"/>
  <c r="M172" i="23"/>
  <c r="N172" i="23"/>
  <c r="O172" i="23"/>
  <c r="P172" i="23"/>
  <c r="Q172" i="23"/>
  <c r="R172" i="23"/>
  <c r="S172" i="23"/>
  <c r="T172" i="23"/>
  <c r="J173" i="23"/>
  <c r="K173" i="23"/>
  <c r="L173" i="23"/>
  <c r="M173" i="23"/>
  <c r="N173" i="23"/>
  <c r="O173" i="23"/>
  <c r="P173" i="23"/>
  <c r="Q173" i="23"/>
  <c r="R173" i="23"/>
  <c r="S173" i="23"/>
  <c r="T173" i="23"/>
  <c r="J174" i="23"/>
  <c r="K174" i="23"/>
  <c r="L174" i="23"/>
  <c r="M174" i="23"/>
  <c r="N174" i="23"/>
  <c r="O174" i="23"/>
  <c r="P174" i="23"/>
  <c r="Q174" i="23"/>
  <c r="R174" i="23"/>
  <c r="S174" i="23"/>
  <c r="T174" i="23"/>
  <c r="J175" i="23"/>
  <c r="K175" i="23"/>
  <c r="L175" i="23"/>
  <c r="M175" i="23"/>
  <c r="N175" i="23"/>
  <c r="O175" i="23"/>
  <c r="P175" i="23"/>
  <c r="Q175" i="23"/>
  <c r="R175" i="23"/>
  <c r="S175" i="23"/>
  <c r="T175" i="23"/>
  <c r="J176" i="23"/>
  <c r="K176" i="23"/>
  <c r="L176" i="23"/>
  <c r="M176" i="23"/>
  <c r="N176" i="23"/>
  <c r="O176" i="23"/>
  <c r="P176" i="23"/>
  <c r="Q176" i="23"/>
  <c r="R176" i="23"/>
  <c r="S176" i="23"/>
  <c r="T176" i="23"/>
  <c r="J177" i="23"/>
  <c r="K177" i="23"/>
  <c r="L177" i="23"/>
  <c r="M177" i="23"/>
  <c r="N177" i="23"/>
  <c r="O177" i="23"/>
  <c r="P177" i="23"/>
  <c r="Q177" i="23"/>
  <c r="R177" i="23"/>
  <c r="S177" i="23"/>
  <c r="T177" i="23"/>
  <c r="J180" i="23"/>
  <c r="K180" i="23"/>
  <c r="L180" i="23"/>
  <c r="M180" i="23"/>
  <c r="N180" i="23"/>
  <c r="O180" i="23"/>
  <c r="P180" i="23"/>
  <c r="Q180" i="23"/>
  <c r="R180" i="23"/>
  <c r="S180" i="23"/>
  <c r="T180" i="23"/>
  <c r="J181" i="23"/>
  <c r="K181" i="23"/>
  <c r="L181" i="23"/>
  <c r="M181" i="23"/>
  <c r="N181" i="23"/>
  <c r="O181" i="23"/>
  <c r="P181" i="23"/>
  <c r="Q181" i="23"/>
  <c r="R181" i="23"/>
  <c r="S181" i="23"/>
  <c r="T181" i="23"/>
  <c r="J182" i="23"/>
  <c r="K182" i="23"/>
  <c r="L182" i="23"/>
  <c r="M182" i="23"/>
  <c r="N182" i="23"/>
  <c r="O182" i="23"/>
  <c r="P182" i="23"/>
  <c r="Q182" i="23"/>
  <c r="R182" i="23"/>
  <c r="S182" i="23"/>
  <c r="T182" i="23"/>
  <c r="J183" i="23"/>
  <c r="K183" i="23"/>
  <c r="L183" i="23"/>
  <c r="M183" i="23"/>
  <c r="N183" i="23"/>
  <c r="O183" i="23"/>
  <c r="P183" i="23"/>
  <c r="Q183" i="23"/>
  <c r="R183" i="23"/>
  <c r="S183" i="23"/>
  <c r="T183" i="23"/>
  <c r="J184" i="23"/>
  <c r="K184" i="23"/>
  <c r="L184" i="23"/>
  <c r="M184" i="23"/>
  <c r="N184" i="23"/>
  <c r="O184" i="23"/>
  <c r="P184" i="23"/>
  <c r="Q184" i="23"/>
  <c r="R184" i="23"/>
  <c r="S184" i="23"/>
  <c r="T184" i="23"/>
  <c r="J185" i="23"/>
  <c r="K185" i="23"/>
  <c r="L185" i="23"/>
  <c r="M185" i="23"/>
  <c r="N185" i="23"/>
  <c r="O185" i="23"/>
  <c r="P185" i="23"/>
  <c r="Q185" i="23"/>
  <c r="R185" i="23"/>
  <c r="S185" i="23"/>
  <c r="T185" i="23"/>
  <c r="J186" i="23"/>
  <c r="K186" i="23"/>
  <c r="L186" i="23"/>
  <c r="M186" i="23"/>
  <c r="N186" i="23"/>
  <c r="O186" i="23"/>
  <c r="P186" i="23"/>
  <c r="Q186" i="23"/>
  <c r="R186" i="23"/>
  <c r="S186" i="23"/>
  <c r="T186" i="23"/>
  <c r="J187" i="23"/>
  <c r="K187" i="23"/>
  <c r="L187" i="23"/>
  <c r="M187" i="23"/>
  <c r="N187" i="23"/>
  <c r="O187" i="23"/>
  <c r="P187" i="23"/>
  <c r="Q187" i="23"/>
  <c r="R187" i="23"/>
  <c r="S187" i="23"/>
  <c r="T187" i="23"/>
  <c r="J188" i="23"/>
  <c r="K188" i="23"/>
  <c r="L188" i="23"/>
  <c r="M188" i="23"/>
  <c r="N188" i="23"/>
  <c r="O188" i="23"/>
  <c r="P188" i="23"/>
  <c r="Q188" i="23"/>
  <c r="R188" i="23"/>
  <c r="S188" i="23"/>
  <c r="T188" i="23"/>
  <c r="J189" i="23"/>
  <c r="K189" i="23"/>
  <c r="L189" i="23"/>
  <c r="M189" i="23"/>
  <c r="N189" i="23"/>
  <c r="O189" i="23"/>
  <c r="P189" i="23"/>
  <c r="Q189" i="23"/>
  <c r="R189" i="23"/>
  <c r="S189" i="23"/>
  <c r="T189" i="23"/>
  <c r="J190" i="23"/>
  <c r="K190" i="23"/>
  <c r="L190" i="23"/>
  <c r="M190" i="23"/>
  <c r="N190" i="23"/>
  <c r="O190" i="23"/>
  <c r="P190" i="23"/>
  <c r="Q190" i="23"/>
  <c r="R190" i="23"/>
  <c r="S190" i="23"/>
  <c r="T190" i="23"/>
  <c r="J191" i="23"/>
  <c r="K191" i="23"/>
  <c r="L191" i="23"/>
  <c r="M191" i="23"/>
  <c r="N191" i="23"/>
  <c r="O191" i="23"/>
  <c r="P191" i="23"/>
  <c r="Q191" i="23"/>
  <c r="R191" i="23"/>
  <c r="S191" i="23"/>
  <c r="T191" i="23"/>
  <c r="J192" i="23"/>
  <c r="K192" i="23"/>
  <c r="L192" i="23"/>
  <c r="M192" i="23"/>
  <c r="N192" i="23"/>
  <c r="O192" i="23"/>
  <c r="P192" i="23"/>
  <c r="Q192" i="23"/>
  <c r="R192" i="23"/>
  <c r="S192" i="23"/>
  <c r="T192" i="23"/>
  <c r="J193" i="23"/>
  <c r="K193" i="23"/>
  <c r="L193" i="23"/>
  <c r="M193" i="23"/>
  <c r="N193" i="23"/>
  <c r="O193" i="23"/>
  <c r="P193" i="23"/>
  <c r="Q193" i="23"/>
  <c r="R193" i="23"/>
  <c r="S193" i="23"/>
  <c r="T193" i="23"/>
  <c r="J194" i="23"/>
  <c r="K194" i="23"/>
  <c r="L194" i="23"/>
  <c r="M194" i="23"/>
  <c r="N194" i="23"/>
  <c r="O194" i="23"/>
  <c r="P194" i="23"/>
  <c r="Q194" i="23"/>
  <c r="R194" i="23"/>
  <c r="S194" i="23"/>
  <c r="T194" i="23"/>
  <c r="J195" i="23"/>
  <c r="K195" i="23"/>
  <c r="L195" i="23"/>
  <c r="M195" i="23"/>
  <c r="N195" i="23"/>
  <c r="O195" i="23"/>
  <c r="P195" i="23"/>
  <c r="Q195" i="23"/>
  <c r="R195" i="23"/>
  <c r="S195" i="23"/>
  <c r="T195" i="23"/>
  <c r="J196" i="23"/>
  <c r="K196" i="23"/>
  <c r="L196" i="23"/>
  <c r="M196" i="23"/>
  <c r="N196" i="23"/>
  <c r="O196" i="23"/>
  <c r="P196" i="23"/>
  <c r="Q196" i="23"/>
  <c r="R196" i="23"/>
  <c r="S196" i="23"/>
  <c r="T196" i="23"/>
  <c r="J197" i="23"/>
  <c r="K197" i="23"/>
  <c r="L197" i="23"/>
  <c r="M197" i="23"/>
  <c r="N197" i="23"/>
  <c r="O197" i="23"/>
  <c r="P197" i="23"/>
  <c r="Q197" i="23"/>
  <c r="R197" i="23"/>
  <c r="S197" i="23"/>
  <c r="T197" i="23"/>
  <c r="J198" i="23"/>
  <c r="K198" i="23"/>
  <c r="L198" i="23"/>
  <c r="M198" i="23"/>
  <c r="N198" i="23"/>
  <c r="O198" i="23"/>
  <c r="P198" i="23"/>
  <c r="Q198" i="23"/>
  <c r="R198" i="23"/>
  <c r="S198" i="23"/>
  <c r="T198" i="23"/>
  <c r="J199" i="23"/>
  <c r="K199" i="23"/>
  <c r="L199" i="23"/>
  <c r="M199" i="23"/>
  <c r="N199" i="23"/>
  <c r="O199" i="23"/>
  <c r="P199" i="23"/>
  <c r="Q199" i="23"/>
  <c r="R199" i="23"/>
  <c r="S199" i="23"/>
  <c r="T199" i="23"/>
  <c r="J200" i="23"/>
  <c r="K200" i="23"/>
  <c r="L200" i="23"/>
  <c r="M200" i="23"/>
  <c r="N200" i="23"/>
  <c r="O200" i="23"/>
  <c r="P200" i="23"/>
  <c r="Q200" i="23"/>
  <c r="R200" i="23"/>
  <c r="S200" i="23"/>
  <c r="T200" i="23"/>
  <c r="J201" i="23"/>
  <c r="K201" i="23"/>
  <c r="L201" i="23"/>
  <c r="M201" i="23"/>
  <c r="N201" i="23"/>
  <c r="O201" i="23"/>
  <c r="P201" i="23"/>
  <c r="Q201" i="23"/>
  <c r="R201" i="23"/>
  <c r="S201" i="23"/>
  <c r="T201" i="23"/>
  <c r="J202" i="23"/>
  <c r="K202" i="23"/>
  <c r="L202" i="23"/>
  <c r="M202" i="23"/>
  <c r="N202" i="23"/>
  <c r="O202" i="23"/>
  <c r="P202" i="23"/>
  <c r="Q202" i="23"/>
  <c r="R202" i="23"/>
  <c r="S202" i="23"/>
  <c r="T202" i="23"/>
  <c r="J204" i="23"/>
  <c r="K204" i="23"/>
  <c r="L204" i="23"/>
  <c r="M204" i="23"/>
  <c r="N204" i="23"/>
  <c r="O204" i="23"/>
  <c r="P204" i="23"/>
  <c r="Q204" i="23"/>
  <c r="R204" i="23"/>
  <c r="S204" i="23"/>
  <c r="T204" i="23"/>
  <c r="J205" i="23"/>
  <c r="K205" i="23"/>
  <c r="L205" i="23"/>
  <c r="M205" i="23"/>
  <c r="N205" i="23"/>
  <c r="O205" i="23"/>
  <c r="P205" i="23"/>
  <c r="Q205" i="23"/>
  <c r="R205" i="23"/>
  <c r="S205" i="23"/>
  <c r="T205" i="23"/>
  <c r="J206" i="23"/>
  <c r="K206" i="23"/>
  <c r="L206" i="23"/>
  <c r="M206" i="23"/>
  <c r="N206" i="23"/>
  <c r="O206" i="23"/>
  <c r="P206" i="23"/>
  <c r="Q206" i="23"/>
  <c r="R206" i="23"/>
  <c r="S206" i="23"/>
  <c r="T206" i="23"/>
  <c r="J207" i="23"/>
  <c r="K207" i="23"/>
  <c r="L207" i="23"/>
  <c r="M207" i="23"/>
  <c r="N207" i="23"/>
  <c r="O207" i="23"/>
  <c r="P207" i="23"/>
  <c r="Q207" i="23"/>
  <c r="R207" i="23"/>
  <c r="S207" i="23"/>
  <c r="T207" i="23"/>
  <c r="J208" i="23"/>
  <c r="K208" i="23"/>
  <c r="L208" i="23"/>
  <c r="M208" i="23"/>
  <c r="N208" i="23"/>
  <c r="O208" i="23"/>
  <c r="P208" i="23"/>
  <c r="Q208" i="23"/>
  <c r="R208" i="23"/>
  <c r="S208" i="23"/>
  <c r="T208" i="23"/>
  <c r="J210" i="23"/>
  <c r="K210" i="23"/>
  <c r="L210" i="23"/>
  <c r="M210" i="23"/>
  <c r="N210" i="23"/>
  <c r="O210" i="23"/>
  <c r="P210" i="23"/>
  <c r="Q210" i="23"/>
  <c r="R210" i="23"/>
  <c r="S210" i="23"/>
  <c r="T210" i="23"/>
  <c r="J211" i="23"/>
  <c r="K211" i="23"/>
  <c r="L211" i="23"/>
  <c r="M211" i="23"/>
  <c r="N211" i="23"/>
  <c r="O211" i="23"/>
  <c r="P211" i="23"/>
  <c r="Q211" i="23"/>
  <c r="R211" i="23"/>
  <c r="S211" i="23"/>
  <c r="T211" i="23"/>
  <c r="J212" i="23"/>
  <c r="K212" i="23"/>
  <c r="L212" i="23"/>
  <c r="M212" i="23"/>
  <c r="N212" i="23"/>
  <c r="O212" i="23"/>
  <c r="P212" i="23"/>
  <c r="Q212" i="23"/>
  <c r="R212" i="23"/>
  <c r="S212" i="23"/>
  <c r="T212" i="23"/>
  <c r="J213" i="23"/>
  <c r="K213" i="23"/>
  <c r="L213" i="23"/>
  <c r="M213" i="23"/>
  <c r="N213" i="23"/>
  <c r="O213" i="23"/>
  <c r="P213" i="23"/>
  <c r="Q213" i="23"/>
  <c r="R213" i="23"/>
  <c r="S213" i="23"/>
  <c r="T213" i="23"/>
  <c r="J215" i="23"/>
  <c r="K215" i="23"/>
  <c r="L215" i="23"/>
  <c r="M215" i="23"/>
  <c r="N215" i="23"/>
  <c r="O215" i="23"/>
  <c r="P215" i="23"/>
  <c r="Q215" i="23"/>
  <c r="R215" i="23"/>
  <c r="S215" i="23"/>
  <c r="T215" i="23"/>
  <c r="J216" i="23"/>
  <c r="K216" i="23"/>
  <c r="L216" i="23"/>
  <c r="M216" i="23"/>
  <c r="N216" i="23"/>
  <c r="O216" i="23"/>
  <c r="P216" i="23"/>
  <c r="Q216" i="23"/>
  <c r="R216" i="23"/>
  <c r="S216" i="23"/>
  <c r="T216" i="23"/>
  <c r="J217" i="23"/>
  <c r="K217" i="23"/>
  <c r="L217" i="23"/>
  <c r="M217" i="23"/>
  <c r="N217" i="23"/>
  <c r="O217" i="23"/>
  <c r="P217" i="23"/>
  <c r="Q217" i="23"/>
  <c r="R217" i="23"/>
  <c r="S217" i="23"/>
  <c r="T217" i="23"/>
  <c r="J218" i="23"/>
  <c r="K218" i="23"/>
  <c r="L218" i="23"/>
  <c r="M218" i="23"/>
  <c r="N218" i="23"/>
  <c r="O218" i="23"/>
  <c r="P218" i="23"/>
  <c r="Q218" i="23"/>
  <c r="R218" i="23"/>
  <c r="S218" i="23"/>
  <c r="T218" i="23"/>
  <c r="J219" i="23"/>
  <c r="K219" i="23"/>
  <c r="L219" i="23"/>
  <c r="M219" i="23"/>
  <c r="N219" i="23"/>
  <c r="O219" i="23"/>
  <c r="P219" i="23"/>
  <c r="Q219" i="23"/>
  <c r="R219" i="23"/>
  <c r="S219" i="23"/>
  <c r="T219" i="23"/>
  <c r="J220" i="23"/>
  <c r="K220" i="23"/>
  <c r="L220" i="23"/>
  <c r="M220" i="23"/>
  <c r="N220" i="23"/>
  <c r="O220" i="23"/>
  <c r="P220" i="23"/>
  <c r="Q220" i="23"/>
  <c r="R220" i="23"/>
  <c r="S220" i="23"/>
  <c r="T220" i="23"/>
  <c r="J221" i="23"/>
  <c r="K221" i="23"/>
  <c r="L221" i="23"/>
  <c r="M221" i="23"/>
  <c r="N221" i="23"/>
  <c r="O221" i="23"/>
  <c r="P221" i="23"/>
  <c r="Q221" i="23"/>
  <c r="R221" i="23"/>
  <c r="S221" i="23"/>
  <c r="T221" i="23"/>
  <c r="J222" i="23"/>
  <c r="K222" i="23"/>
  <c r="L222" i="23"/>
  <c r="M222" i="23"/>
  <c r="N222" i="23"/>
  <c r="O222" i="23"/>
  <c r="P222" i="23"/>
  <c r="Q222" i="23"/>
  <c r="R222" i="23"/>
  <c r="S222" i="23"/>
  <c r="T222" i="23"/>
  <c r="J223" i="23"/>
  <c r="K223" i="23"/>
  <c r="L223" i="23"/>
  <c r="M223" i="23"/>
  <c r="N223" i="23"/>
  <c r="O223" i="23"/>
  <c r="P223" i="23"/>
  <c r="Q223" i="23"/>
  <c r="R223" i="23"/>
  <c r="S223" i="23"/>
  <c r="T223" i="23"/>
  <c r="J224" i="23"/>
  <c r="K224" i="23"/>
  <c r="L224" i="23"/>
  <c r="M224" i="23"/>
  <c r="N224" i="23"/>
  <c r="O224" i="23"/>
  <c r="P224" i="23"/>
  <c r="Q224" i="23"/>
  <c r="R224" i="23"/>
  <c r="S224" i="23"/>
  <c r="T224" i="23"/>
  <c r="J225" i="23"/>
  <c r="K225" i="23"/>
  <c r="L225" i="23"/>
  <c r="M225" i="23"/>
  <c r="N225" i="23"/>
  <c r="O225" i="23"/>
  <c r="P225" i="23"/>
  <c r="Q225" i="23"/>
  <c r="R225" i="23"/>
  <c r="S225" i="23"/>
  <c r="T225" i="23"/>
  <c r="J226" i="23"/>
  <c r="K226" i="23"/>
  <c r="L226" i="23"/>
  <c r="M226" i="23"/>
  <c r="N226" i="23"/>
  <c r="O226" i="23"/>
  <c r="P226" i="23"/>
  <c r="Q226" i="23"/>
  <c r="R226" i="23"/>
  <c r="S226" i="23"/>
  <c r="T226" i="23"/>
  <c r="J227" i="23"/>
  <c r="K227" i="23"/>
  <c r="L227" i="23"/>
  <c r="M227" i="23"/>
  <c r="N227" i="23"/>
  <c r="O227" i="23"/>
  <c r="P227" i="23"/>
  <c r="Q227" i="23"/>
  <c r="R227" i="23"/>
  <c r="S227" i="23"/>
  <c r="T227" i="23"/>
  <c r="J228" i="23"/>
  <c r="K228" i="23"/>
  <c r="L228" i="23"/>
  <c r="M228" i="23"/>
  <c r="N228" i="23"/>
  <c r="O228" i="23"/>
  <c r="P228" i="23"/>
  <c r="Q228" i="23"/>
  <c r="R228" i="23"/>
  <c r="S228" i="23"/>
  <c r="T228" i="23"/>
  <c r="J229" i="23"/>
  <c r="V229" i="23" s="1"/>
  <c r="K229" i="23"/>
  <c r="L229" i="23"/>
  <c r="M229" i="23"/>
  <c r="N229" i="23"/>
  <c r="O229" i="23"/>
  <c r="P229" i="23"/>
  <c r="Q229" i="23"/>
  <c r="R229" i="23"/>
  <c r="S229" i="23"/>
  <c r="T229" i="23"/>
  <c r="J230" i="23"/>
  <c r="K230" i="23"/>
  <c r="L230" i="23"/>
  <c r="M230" i="23"/>
  <c r="N230" i="23"/>
  <c r="O230" i="23"/>
  <c r="P230" i="23"/>
  <c r="Q230" i="23"/>
  <c r="R230" i="23"/>
  <c r="S230" i="23"/>
  <c r="T230" i="23"/>
  <c r="J231" i="23"/>
  <c r="K231" i="23"/>
  <c r="L231" i="23"/>
  <c r="M231" i="23"/>
  <c r="N231" i="23"/>
  <c r="O231" i="23"/>
  <c r="P231" i="23"/>
  <c r="Q231" i="23"/>
  <c r="R231" i="23"/>
  <c r="S231" i="23"/>
  <c r="T231" i="23"/>
  <c r="J232" i="23"/>
  <c r="K232" i="23"/>
  <c r="L232" i="23"/>
  <c r="M232" i="23"/>
  <c r="N232" i="23"/>
  <c r="O232" i="23"/>
  <c r="P232" i="23"/>
  <c r="Q232" i="23"/>
  <c r="R232" i="23"/>
  <c r="S232" i="23"/>
  <c r="T232" i="23"/>
  <c r="J233" i="23"/>
  <c r="K233" i="23"/>
  <c r="L233" i="23"/>
  <c r="M233" i="23"/>
  <c r="N233" i="23"/>
  <c r="O233" i="23"/>
  <c r="P233" i="23"/>
  <c r="Q233" i="23"/>
  <c r="R233" i="23"/>
  <c r="S233" i="23"/>
  <c r="T233" i="23"/>
  <c r="J234" i="23"/>
  <c r="K234" i="23"/>
  <c r="L234" i="23"/>
  <c r="M234" i="23"/>
  <c r="N234" i="23"/>
  <c r="O234" i="23"/>
  <c r="P234" i="23"/>
  <c r="Q234" i="23"/>
  <c r="R234" i="23"/>
  <c r="S234" i="23"/>
  <c r="T234" i="23"/>
  <c r="J235" i="23"/>
  <c r="K235" i="23"/>
  <c r="L235" i="23"/>
  <c r="M235" i="23"/>
  <c r="N235" i="23"/>
  <c r="O235" i="23"/>
  <c r="P235" i="23"/>
  <c r="Q235" i="23"/>
  <c r="R235" i="23"/>
  <c r="S235" i="23"/>
  <c r="T235" i="23"/>
  <c r="J236" i="23"/>
  <c r="K236" i="23"/>
  <c r="L236" i="23"/>
  <c r="M236" i="23"/>
  <c r="N236" i="23"/>
  <c r="O236" i="23"/>
  <c r="P236" i="23"/>
  <c r="Q236" i="23"/>
  <c r="R236" i="23"/>
  <c r="S236" i="23"/>
  <c r="T236" i="23"/>
  <c r="J238" i="23"/>
  <c r="K238" i="23"/>
  <c r="L238" i="23"/>
  <c r="M238" i="23"/>
  <c r="N238" i="23"/>
  <c r="O238" i="23"/>
  <c r="P238" i="23"/>
  <c r="Q238" i="23"/>
  <c r="R238" i="23"/>
  <c r="S238" i="23"/>
  <c r="T238" i="23"/>
  <c r="J239" i="23"/>
  <c r="K239" i="23"/>
  <c r="L239" i="23"/>
  <c r="M239" i="23"/>
  <c r="N239" i="23"/>
  <c r="O239" i="23"/>
  <c r="P239" i="23"/>
  <c r="Q239" i="23"/>
  <c r="R239" i="23"/>
  <c r="S239" i="23"/>
  <c r="T239" i="23"/>
  <c r="J240" i="23"/>
  <c r="K240" i="23"/>
  <c r="L240" i="23"/>
  <c r="M240" i="23"/>
  <c r="N240" i="23"/>
  <c r="O240" i="23"/>
  <c r="P240" i="23"/>
  <c r="Q240" i="23"/>
  <c r="R240" i="23"/>
  <c r="S240" i="23"/>
  <c r="T240" i="23"/>
  <c r="J241" i="23"/>
  <c r="K241" i="23"/>
  <c r="L241" i="23"/>
  <c r="M241" i="23"/>
  <c r="N241" i="23"/>
  <c r="O241" i="23"/>
  <c r="P241" i="23"/>
  <c r="Q241" i="23"/>
  <c r="R241" i="23"/>
  <c r="S241" i="23"/>
  <c r="T241" i="23"/>
  <c r="J243" i="23"/>
  <c r="K243" i="23"/>
  <c r="L243" i="23"/>
  <c r="M243" i="23"/>
  <c r="N243" i="23"/>
  <c r="O243" i="23"/>
  <c r="P243" i="23"/>
  <c r="Q243" i="23"/>
  <c r="R243" i="23"/>
  <c r="S243" i="23"/>
  <c r="T243" i="23"/>
  <c r="J246" i="23"/>
  <c r="K246" i="23"/>
  <c r="L246" i="23"/>
  <c r="M246" i="23"/>
  <c r="N246" i="23"/>
  <c r="O246" i="23"/>
  <c r="P246" i="23"/>
  <c r="Q246" i="23"/>
  <c r="R246" i="23"/>
  <c r="S246" i="23"/>
  <c r="T246" i="23"/>
  <c r="J247" i="23"/>
  <c r="K247" i="23"/>
  <c r="L247" i="23"/>
  <c r="M247" i="23"/>
  <c r="N247" i="23"/>
  <c r="O247" i="23"/>
  <c r="P247" i="23"/>
  <c r="Q247" i="23"/>
  <c r="R247" i="23"/>
  <c r="S247" i="23"/>
  <c r="T247" i="23"/>
  <c r="J248" i="23"/>
  <c r="K248" i="23"/>
  <c r="L248" i="23"/>
  <c r="M248" i="23"/>
  <c r="N248" i="23"/>
  <c r="O248" i="23"/>
  <c r="P248" i="23"/>
  <c r="Q248" i="23"/>
  <c r="R248" i="23"/>
  <c r="S248" i="23"/>
  <c r="T248" i="23"/>
  <c r="J249" i="23"/>
  <c r="K249" i="23"/>
  <c r="L249" i="23"/>
  <c r="M249" i="23"/>
  <c r="N249" i="23"/>
  <c r="O249" i="23"/>
  <c r="P249" i="23"/>
  <c r="Q249" i="23"/>
  <c r="R249" i="23"/>
  <c r="S249" i="23"/>
  <c r="T249" i="23"/>
  <c r="J250" i="23"/>
  <c r="K250" i="23"/>
  <c r="L250" i="23"/>
  <c r="M250" i="23"/>
  <c r="N250" i="23"/>
  <c r="O250" i="23"/>
  <c r="P250" i="23"/>
  <c r="Q250" i="23"/>
  <c r="R250" i="23"/>
  <c r="S250" i="23"/>
  <c r="T250" i="23"/>
  <c r="J251" i="23"/>
  <c r="K251" i="23"/>
  <c r="L251" i="23"/>
  <c r="M251" i="23"/>
  <c r="N251" i="23"/>
  <c r="O251" i="23"/>
  <c r="P251" i="23"/>
  <c r="Q251" i="23"/>
  <c r="R251" i="23"/>
  <c r="S251" i="23"/>
  <c r="T251" i="23"/>
  <c r="J253" i="23"/>
  <c r="K253" i="23"/>
  <c r="L253" i="23"/>
  <c r="M253" i="23"/>
  <c r="N253" i="23"/>
  <c r="O253" i="23"/>
  <c r="P253" i="23"/>
  <c r="Q253" i="23"/>
  <c r="R253" i="23"/>
  <c r="S253" i="23"/>
  <c r="T253" i="23"/>
  <c r="J256" i="23"/>
  <c r="K256" i="23"/>
  <c r="L256" i="23"/>
  <c r="M256" i="23"/>
  <c r="N256" i="23"/>
  <c r="O256" i="23"/>
  <c r="P256" i="23"/>
  <c r="Q256" i="23"/>
  <c r="R256" i="23"/>
  <c r="S256" i="23"/>
  <c r="T256" i="23"/>
  <c r="J257" i="23"/>
  <c r="K257" i="23"/>
  <c r="L257" i="23"/>
  <c r="M257" i="23"/>
  <c r="N257" i="23"/>
  <c r="O257" i="23"/>
  <c r="P257" i="23"/>
  <c r="Q257" i="23"/>
  <c r="R257" i="23"/>
  <c r="S257" i="23"/>
  <c r="T257" i="23"/>
  <c r="J258" i="23"/>
  <c r="K258" i="23"/>
  <c r="L258" i="23"/>
  <c r="M258" i="23"/>
  <c r="N258" i="23"/>
  <c r="O258" i="23"/>
  <c r="P258" i="23"/>
  <c r="Q258" i="23"/>
  <c r="R258" i="23"/>
  <c r="S258" i="23"/>
  <c r="T258" i="23"/>
  <c r="J259" i="23"/>
  <c r="K259" i="23"/>
  <c r="L259" i="23"/>
  <c r="M259" i="23"/>
  <c r="N259" i="23"/>
  <c r="O259" i="23"/>
  <c r="P259" i="23"/>
  <c r="Q259" i="23"/>
  <c r="R259" i="23"/>
  <c r="S259" i="23"/>
  <c r="T259" i="23"/>
  <c r="J262" i="23"/>
  <c r="K262" i="23"/>
  <c r="L262" i="23"/>
  <c r="M262" i="23"/>
  <c r="N262" i="23"/>
  <c r="O262" i="23"/>
  <c r="P262" i="23"/>
  <c r="Q262" i="23"/>
  <c r="R262" i="23"/>
  <c r="S262" i="23"/>
  <c r="T262" i="23"/>
  <c r="J263" i="23"/>
  <c r="K263" i="23"/>
  <c r="L263" i="23"/>
  <c r="M263" i="23"/>
  <c r="N263" i="23"/>
  <c r="O263" i="23"/>
  <c r="P263" i="23"/>
  <c r="Q263" i="23"/>
  <c r="R263" i="23"/>
  <c r="S263" i="23"/>
  <c r="T263" i="23"/>
  <c r="J265" i="23"/>
  <c r="K265" i="23"/>
  <c r="L265" i="23"/>
  <c r="M265" i="23"/>
  <c r="N265" i="23"/>
  <c r="O265" i="23"/>
  <c r="P265" i="23"/>
  <c r="Q265" i="23"/>
  <c r="R265" i="23"/>
  <c r="S265" i="23"/>
  <c r="T265" i="23"/>
  <c r="J266" i="23"/>
  <c r="K266" i="23"/>
  <c r="L266" i="23"/>
  <c r="M266" i="23"/>
  <c r="N266" i="23"/>
  <c r="O266" i="23"/>
  <c r="P266" i="23"/>
  <c r="Q266" i="23"/>
  <c r="R266" i="23"/>
  <c r="S266" i="23"/>
  <c r="T266" i="23"/>
  <c r="J267" i="23"/>
  <c r="K267" i="23"/>
  <c r="L267" i="23"/>
  <c r="M267" i="23"/>
  <c r="N267" i="23"/>
  <c r="O267" i="23"/>
  <c r="P267" i="23"/>
  <c r="Q267" i="23"/>
  <c r="R267" i="23"/>
  <c r="S267" i="23"/>
  <c r="T267" i="23"/>
  <c r="J268" i="23"/>
  <c r="K268" i="23"/>
  <c r="L268" i="23"/>
  <c r="M268" i="23"/>
  <c r="N268" i="23"/>
  <c r="O268" i="23"/>
  <c r="P268" i="23"/>
  <c r="Q268" i="23"/>
  <c r="R268" i="23"/>
  <c r="S268" i="23"/>
  <c r="T268" i="23"/>
  <c r="J269" i="23"/>
  <c r="K269" i="23"/>
  <c r="L269" i="23"/>
  <c r="M269" i="23"/>
  <c r="N269" i="23"/>
  <c r="O269" i="23"/>
  <c r="P269" i="23"/>
  <c r="Q269" i="23"/>
  <c r="R269" i="23"/>
  <c r="S269" i="23"/>
  <c r="T269" i="23"/>
  <c r="J270" i="23"/>
  <c r="K270" i="23"/>
  <c r="L270" i="23"/>
  <c r="M270" i="23"/>
  <c r="N270" i="23"/>
  <c r="O270" i="23"/>
  <c r="P270" i="23"/>
  <c r="Q270" i="23"/>
  <c r="R270" i="23"/>
  <c r="S270" i="23"/>
  <c r="T270" i="23"/>
  <c r="J271" i="23"/>
  <c r="K271" i="23"/>
  <c r="L271" i="23"/>
  <c r="M271" i="23"/>
  <c r="N271" i="23"/>
  <c r="O271" i="23"/>
  <c r="P271" i="23"/>
  <c r="Q271" i="23"/>
  <c r="R271" i="23"/>
  <c r="S271" i="23"/>
  <c r="T271" i="23"/>
  <c r="J272" i="23"/>
  <c r="K272" i="23"/>
  <c r="L272" i="23"/>
  <c r="M272" i="23"/>
  <c r="N272" i="23"/>
  <c r="O272" i="23"/>
  <c r="P272" i="23"/>
  <c r="Q272" i="23"/>
  <c r="R272" i="23"/>
  <c r="S272" i="23"/>
  <c r="T272" i="23"/>
  <c r="J273" i="23"/>
  <c r="K273" i="23"/>
  <c r="L273" i="23"/>
  <c r="M273" i="23"/>
  <c r="N273" i="23"/>
  <c r="O273" i="23"/>
  <c r="P273" i="23"/>
  <c r="Q273" i="23"/>
  <c r="R273" i="23"/>
  <c r="S273" i="23"/>
  <c r="T273" i="23"/>
  <c r="J274" i="23"/>
  <c r="K274" i="23"/>
  <c r="L274" i="23"/>
  <c r="M274" i="23"/>
  <c r="N274" i="23"/>
  <c r="O274" i="23"/>
  <c r="P274" i="23"/>
  <c r="Q274" i="23"/>
  <c r="R274" i="23"/>
  <c r="S274" i="23"/>
  <c r="T274" i="23"/>
  <c r="J275" i="23"/>
  <c r="K275" i="23"/>
  <c r="L275" i="23"/>
  <c r="M275" i="23"/>
  <c r="N275" i="23"/>
  <c r="O275" i="23"/>
  <c r="P275" i="23"/>
  <c r="Q275" i="23"/>
  <c r="R275" i="23"/>
  <c r="S275" i="23"/>
  <c r="T275" i="23"/>
  <c r="J276" i="23"/>
  <c r="K276" i="23"/>
  <c r="L276" i="23"/>
  <c r="M276" i="23"/>
  <c r="N276" i="23"/>
  <c r="O276" i="23"/>
  <c r="P276" i="23"/>
  <c r="Q276" i="23"/>
  <c r="R276" i="23"/>
  <c r="S276" i="23"/>
  <c r="T276" i="23"/>
  <c r="J277" i="23"/>
  <c r="K277" i="23"/>
  <c r="L277" i="23"/>
  <c r="M277" i="23"/>
  <c r="N277" i="23"/>
  <c r="O277" i="23"/>
  <c r="P277" i="23"/>
  <c r="Q277" i="23"/>
  <c r="R277" i="23"/>
  <c r="S277" i="23"/>
  <c r="T277" i="23"/>
  <c r="J278" i="23"/>
  <c r="K278" i="23"/>
  <c r="L278" i="23"/>
  <c r="M278" i="23"/>
  <c r="N278" i="23"/>
  <c r="O278" i="23"/>
  <c r="P278" i="23"/>
  <c r="Q278" i="23"/>
  <c r="R278" i="23"/>
  <c r="S278" i="23"/>
  <c r="T278" i="23"/>
  <c r="J279" i="23"/>
  <c r="K279" i="23"/>
  <c r="L279" i="23"/>
  <c r="M279" i="23"/>
  <c r="N279" i="23"/>
  <c r="O279" i="23"/>
  <c r="P279" i="23"/>
  <c r="Q279" i="23"/>
  <c r="R279" i="23"/>
  <c r="S279" i="23"/>
  <c r="T279" i="23"/>
  <c r="J280" i="23"/>
  <c r="K280" i="23"/>
  <c r="L280" i="23"/>
  <c r="M280" i="23"/>
  <c r="N280" i="23"/>
  <c r="O280" i="23"/>
  <c r="P280" i="23"/>
  <c r="Q280" i="23"/>
  <c r="R280" i="23"/>
  <c r="S280" i="23"/>
  <c r="T280" i="23"/>
  <c r="J281" i="23"/>
  <c r="K281" i="23"/>
  <c r="L281" i="23"/>
  <c r="M281" i="23"/>
  <c r="N281" i="23"/>
  <c r="O281" i="23"/>
  <c r="P281" i="23"/>
  <c r="Q281" i="23"/>
  <c r="R281" i="23"/>
  <c r="S281" i="23"/>
  <c r="T281" i="23"/>
  <c r="V209" i="23"/>
  <c r="V214" i="23"/>
  <c r="V237" i="23"/>
  <c r="V242" i="23"/>
  <c r="V244" i="23"/>
  <c r="V245" i="23"/>
  <c r="V252" i="23"/>
  <c r="V254" i="23"/>
  <c r="V255" i="23"/>
  <c r="V260" i="23"/>
  <c r="V261" i="23"/>
  <c r="V4" i="23"/>
  <c r="C29" i="24"/>
  <c r="D29" i="24"/>
  <c r="E29" i="24"/>
  <c r="F29" i="24"/>
  <c r="G29" i="24"/>
  <c r="H29" i="24"/>
  <c r="I29" i="24"/>
  <c r="J29" i="24"/>
  <c r="K29" i="24"/>
  <c r="L29" i="24"/>
  <c r="M29" i="24"/>
  <c r="N29" i="24"/>
  <c r="O29" i="24"/>
  <c r="P29" i="24"/>
  <c r="Q29" i="24"/>
  <c r="R29" i="24"/>
  <c r="S29" i="24"/>
  <c r="T29" i="24"/>
  <c r="U29" i="24"/>
  <c r="B29" i="24"/>
  <c r="C26" i="24"/>
  <c r="D26" i="24"/>
  <c r="E26" i="24"/>
  <c r="F26" i="24"/>
  <c r="G26" i="24"/>
  <c r="H26" i="24"/>
  <c r="I26" i="24"/>
  <c r="J26" i="24"/>
  <c r="K26" i="24"/>
  <c r="L26" i="24"/>
  <c r="M26" i="24"/>
  <c r="N26" i="24"/>
  <c r="O26" i="24"/>
  <c r="P26" i="24"/>
  <c r="Q26" i="24"/>
  <c r="R26" i="24"/>
  <c r="S26" i="24"/>
  <c r="T26" i="24"/>
  <c r="U26" i="24"/>
  <c r="B26" i="24"/>
  <c r="C18" i="24"/>
  <c r="B15" i="24"/>
  <c r="K17" i="44"/>
  <c r="K16" i="44"/>
  <c r="K15" i="44"/>
  <c r="K14" i="44"/>
  <c r="K13" i="44"/>
  <c r="K12" i="44"/>
  <c r="K11" i="44"/>
  <c r="J17" i="44"/>
  <c r="J16" i="44"/>
  <c r="J15" i="44"/>
  <c r="J14" i="44"/>
  <c r="J13" i="44"/>
  <c r="J12" i="44"/>
  <c r="J11" i="44"/>
  <c r="I17" i="44"/>
  <c r="I16" i="44"/>
  <c r="I15" i="44"/>
  <c r="I14" i="44"/>
  <c r="I13" i="44"/>
  <c r="I12" i="44"/>
  <c r="I11" i="44"/>
  <c r="H17" i="44"/>
  <c r="H16" i="44"/>
  <c r="H15" i="44"/>
  <c r="H14" i="44"/>
  <c r="H13" i="44"/>
  <c r="H12" i="44"/>
  <c r="H11" i="44"/>
  <c r="D18" i="44"/>
  <c r="H18" i="44" l="1"/>
  <c r="G18" i="44"/>
  <c r="C12" i="51"/>
  <c r="F283" i="57" s="1"/>
  <c r="C14" i="51"/>
  <c r="L16" i="51"/>
  <c r="C10" i="55"/>
  <c r="H6" i="55"/>
  <c r="D21" i="55"/>
  <c r="G19" i="60" s="1"/>
  <c r="F18" i="66"/>
  <c r="F19" i="66" s="1"/>
  <c r="F20" i="66" s="1"/>
  <c r="E18" i="66"/>
  <c r="I15" i="60"/>
  <c r="I75" i="60"/>
  <c r="I30" i="60"/>
  <c r="I120" i="60"/>
  <c r="I204" i="60"/>
  <c r="I7" i="60"/>
  <c r="I91" i="60"/>
  <c r="I181" i="60"/>
  <c r="I271" i="60"/>
  <c r="I74" i="60"/>
  <c r="I158" i="60"/>
  <c r="I231" i="60"/>
  <c r="I76" i="60"/>
  <c r="I191" i="60"/>
  <c r="I95" i="60"/>
  <c r="I178" i="60"/>
  <c r="I82" i="60"/>
  <c r="I214" i="60"/>
  <c r="I186" i="60"/>
  <c r="I79" i="60"/>
  <c r="I114" i="60"/>
  <c r="I265" i="60"/>
  <c r="I152" i="60"/>
  <c r="I88" i="60"/>
  <c r="I201" i="60"/>
  <c r="I63" i="60"/>
  <c r="I42" i="60"/>
  <c r="I126" i="60"/>
  <c r="I210" i="60"/>
  <c r="I13" i="60"/>
  <c r="I103" i="60"/>
  <c r="I193" i="60"/>
  <c r="I277" i="60"/>
  <c r="I80" i="60"/>
  <c r="I164" i="60"/>
  <c r="I207" i="60"/>
  <c r="I52" i="60"/>
  <c r="I159" i="60"/>
  <c r="I83" i="60"/>
  <c r="I278" i="60"/>
  <c r="I70" i="60"/>
  <c r="I246" i="60"/>
  <c r="I154" i="60"/>
  <c r="I96" i="60"/>
  <c r="I192" i="60"/>
  <c r="I85" i="60"/>
  <c r="I27" i="60"/>
  <c r="I48" i="60"/>
  <c r="I132" i="60"/>
  <c r="I216" i="60"/>
  <c r="I19" i="60"/>
  <c r="I109" i="60"/>
  <c r="I199" i="60"/>
  <c r="I4" i="60"/>
  <c r="I86" i="60"/>
  <c r="I170" i="60"/>
  <c r="I184" i="60"/>
  <c r="I40" i="60"/>
  <c r="I87" i="60"/>
  <c r="I71" i="60"/>
  <c r="I267" i="60"/>
  <c r="I34" i="60"/>
  <c r="I156" i="60"/>
  <c r="I73" i="60"/>
  <c r="I102" i="60"/>
  <c r="I175" i="60"/>
  <c r="I107" i="60"/>
  <c r="I249" i="60"/>
  <c r="I54" i="60"/>
  <c r="I138" i="60"/>
  <c r="I222" i="60"/>
  <c r="I31" i="60"/>
  <c r="I121" i="60"/>
  <c r="I205" i="60"/>
  <c r="I8" i="60"/>
  <c r="I92" i="60"/>
  <c r="I194" i="60"/>
  <c r="I242" i="60"/>
  <c r="I28" i="60"/>
  <c r="I59" i="60"/>
  <c r="I245" i="60"/>
  <c r="I22" i="60"/>
  <c r="I72" i="60"/>
  <c r="I270" i="60"/>
  <c r="I276" i="60"/>
  <c r="I282" i="60"/>
  <c r="I238" i="60"/>
  <c r="I60" i="60"/>
  <c r="I144" i="60"/>
  <c r="I228" i="60"/>
  <c r="I37" i="60"/>
  <c r="I127" i="60"/>
  <c r="I211" i="60"/>
  <c r="I14" i="60"/>
  <c r="I98" i="60"/>
  <c r="I206" i="60"/>
  <c r="I195" i="60"/>
  <c r="I16" i="60"/>
  <c r="I279" i="60"/>
  <c r="I47" i="60"/>
  <c r="I189" i="60"/>
  <c r="I10" i="60"/>
  <c r="I226" i="60"/>
  <c r="I66" i="60"/>
  <c r="I150" i="60"/>
  <c r="I240" i="60"/>
  <c r="I49" i="60"/>
  <c r="I133" i="60"/>
  <c r="I217" i="60"/>
  <c r="I20" i="60"/>
  <c r="I110" i="60"/>
  <c r="I218" i="60"/>
  <c r="I172" i="60"/>
  <c r="I272" i="60"/>
  <c r="I268" i="60"/>
  <c r="I23" i="60"/>
  <c r="I166" i="60"/>
  <c r="I58" i="60"/>
  <c r="I171" i="60"/>
  <c r="I55" i="60"/>
  <c r="I139" i="60"/>
  <c r="I223" i="60"/>
  <c r="I26" i="60"/>
  <c r="I116" i="60"/>
  <c r="I224" i="60"/>
  <c r="I160" i="60"/>
  <c r="I261" i="60"/>
  <c r="I257" i="60"/>
  <c r="I11" i="60"/>
  <c r="I275" i="60"/>
  <c r="I6" i="60"/>
  <c r="I163" i="60"/>
  <c r="I99" i="60"/>
  <c r="I68" i="60"/>
  <c r="I251" i="60"/>
  <c r="I94" i="60"/>
  <c r="I147" i="60"/>
  <c r="I202" i="60"/>
  <c r="I78" i="60"/>
  <c r="I168" i="60"/>
  <c r="I258" i="60"/>
  <c r="I61" i="60"/>
  <c r="I145" i="60"/>
  <c r="I229" i="60"/>
  <c r="I38" i="60"/>
  <c r="I128" i="60"/>
  <c r="I230" i="60"/>
  <c r="I148" i="60"/>
  <c r="I250" i="60"/>
  <c r="I167" i="60"/>
  <c r="I248" i="60"/>
  <c r="I142" i="60"/>
  <c r="I233" i="60"/>
  <c r="I135" i="60"/>
  <c r="I84" i="60"/>
  <c r="I174" i="60"/>
  <c r="I264" i="60"/>
  <c r="I67" i="60"/>
  <c r="I151" i="60"/>
  <c r="I235" i="60"/>
  <c r="I44" i="60"/>
  <c r="I134" i="60"/>
  <c r="I236" i="60"/>
  <c r="I136" i="60"/>
  <c r="I239" i="60"/>
  <c r="I155" i="60"/>
  <c r="I237" i="60"/>
  <c r="I130" i="60"/>
  <c r="I221" i="60"/>
  <c r="I123" i="60"/>
  <c r="I157" i="60"/>
  <c r="I247" i="60"/>
  <c r="I56" i="60"/>
  <c r="I140" i="60"/>
  <c r="I273" i="60"/>
  <c r="I124" i="60"/>
  <c r="I215" i="60"/>
  <c r="I131" i="60"/>
  <c r="I225" i="60"/>
  <c r="I118" i="60"/>
  <c r="I209" i="60"/>
  <c r="I111" i="60"/>
  <c r="I253" i="60"/>
  <c r="I62" i="60"/>
  <c r="I146" i="60"/>
  <c r="I262" i="60"/>
  <c r="I112" i="60"/>
  <c r="I203" i="60"/>
  <c r="I119" i="60"/>
  <c r="I213" i="60"/>
  <c r="I106" i="60"/>
  <c r="I198" i="60"/>
  <c r="I177" i="60"/>
  <c r="I12" i="60"/>
  <c r="I200" i="60"/>
  <c r="I24" i="60"/>
  <c r="I269" i="60"/>
  <c r="I39" i="60"/>
  <c r="I143" i="60"/>
  <c r="I183" i="60"/>
  <c r="I64" i="60"/>
  <c r="I281" i="60"/>
  <c r="I212" i="60"/>
  <c r="I122" i="60"/>
  <c r="I50" i="60"/>
  <c r="I259" i="60"/>
  <c r="I187" i="60"/>
  <c r="I115" i="60"/>
  <c r="I43" i="60"/>
  <c r="I252" i="60"/>
  <c r="I180" i="60"/>
  <c r="I108" i="60"/>
  <c r="I36" i="60"/>
  <c r="I260" i="60"/>
  <c r="I280" i="60"/>
  <c r="I179" i="60"/>
  <c r="I29" i="60"/>
  <c r="I101" i="60"/>
  <c r="I173" i="60"/>
  <c r="I255" i="60"/>
  <c r="I105" i="60"/>
  <c r="I129" i="60"/>
  <c r="I197" i="60"/>
  <c r="I137" i="60"/>
  <c r="I69" i="60"/>
  <c r="I220" i="60"/>
  <c r="I77" i="60"/>
  <c r="I149" i="60"/>
  <c r="I9" i="60"/>
  <c r="I17" i="60"/>
  <c r="I161" i="60"/>
  <c r="I21" i="60"/>
  <c r="I165" i="60"/>
  <c r="I254" i="60"/>
  <c r="I33" i="60"/>
  <c r="I176" i="60"/>
  <c r="I263" i="60"/>
  <c r="I153" i="60"/>
  <c r="I41" i="60"/>
  <c r="I113" i="60"/>
  <c r="I185" i="60"/>
  <c r="I266" i="60"/>
  <c r="I125" i="60"/>
  <c r="I45" i="60"/>
  <c r="I117" i="60"/>
  <c r="I188" i="60"/>
  <c r="I274" i="60"/>
  <c r="I53" i="60"/>
  <c r="I196" i="60"/>
  <c r="I57" i="60"/>
  <c r="I65" i="60"/>
  <c r="I208" i="60"/>
  <c r="I141" i="60"/>
  <c r="I5" i="60"/>
  <c r="I232" i="60"/>
  <c r="I81" i="60"/>
  <c r="I243" i="60"/>
  <c r="I89" i="60"/>
  <c r="I244" i="60"/>
  <c r="I93" i="60"/>
  <c r="I46" i="60"/>
  <c r="I256" i="60"/>
  <c r="I35" i="60"/>
  <c r="I190" i="60"/>
  <c r="I227" i="60"/>
  <c r="I100" i="60"/>
  <c r="I219" i="60"/>
  <c r="I182" i="60"/>
  <c r="I104" i="60"/>
  <c r="I32" i="60"/>
  <c r="I241" i="60"/>
  <c r="I169" i="60"/>
  <c r="I97" i="60"/>
  <c r="I25" i="60"/>
  <c r="I234" i="60"/>
  <c r="I162" i="60"/>
  <c r="I90" i="60"/>
  <c r="I18" i="60"/>
  <c r="I51" i="60"/>
  <c r="H6" i="60"/>
  <c r="H12" i="60"/>
  <c r="H18" i="60"/>
  <c r="H24" i="60"/>
  <c r="H30" i="60"/>
  <c r="H36" i="60"/>
  <c r="H42" i="60"/>
  <c r="H48" i="60"/>
  <c r="H54" i="60"/>
  <c r="H60" i="60"/>
  <c r="H66" i="60"/>
  <c r="H72" i="60"/>
  <c r="H78" i="60"/>
  <c r="H84" i="60"/>
  <c r="H90" i="60"/>
  <c r="H96" i="60"/>
  <c r="H102" i="60"/>
  <c r="H108" i="60"/>
  <c r="H114" i="60"/>
  <c r="H120" i="60"/>
  <c r="H126" i="60"/>
  <c r="H132" i="60"/>
  <c r="H138" i="60"/>
  <c r="H144" i="60"/>
  <c r="H150" i="60"/>
  <c r="H156" i="60"/>
  <c r="H162" i="60"/>
  <c r="H168" i="60"/>
  <c r="H174" i="60"/>
  <c r="H180" i="60"/>
  <c r="H186" i="60"/>
  <c r="H192" i="60"/>
  <c r="H198" i="60"/>
  <c r="H204" i="60"/>
  <c r="H210" i="60"/>
  <c r="H216" i="60"/>
  <c r="H222" i="60"/>
  <c r="H228" i="60"/>
  <c r="H234" i="60"/>
  <c r="H240" i="60"/>
  <c r="H246" i="60"/>
  <c r="H252" i="60"/>
  <c r="H258" i="60"/>
  <c r="H264" i="60"/>
  <c r="H270" i="60"/>
  <c r="H276" i="60"/>
  <c r="H282" i="60"/>
  <c r="H7" i="60"/>
  <c r="H13" i="60"/>
  <c r="H19" i="60"/>
  <c r="H25" i="60"/>
  <c r="H31" i="60"/>
  <c r="H37" i="60"/>
  <c r="H43" i="60"/>
  <c r="H49" i="60"/>
  <c r="H55" i="60"/>
  <c r="H61" i="60"/>
  <c r="H67" i="60"/>
  <c r="H73" i="60"/>
  <c r="H79" i="60"/>
  <c r="H85" i="60"/>
  <c r="H91" i="60"/>
  <c r="H97" i="60"/>
  <c r="H103" i="60"/>
  <c r="H109" i="60"/>
  <c r="H115" i="60"/>
  <c r="H121" i="60"/>
  <c r="H127" i="60"/>
  <c r="H133" i="60"/>
  <c r="H139" i="60"/>
  <c r="H145" i="60"/>
  <c r="H151" i="60"/>
  <c r="H157" i="60"/>
  <c r="H163" i="60"/>
  <c r="H169" i="60"/>
  <c r="H175" i="60"/>
  <c r="H181" i="60"/>
  <c r="H187" i="60"/>
  <c r="H193" i="60"/>
  <c r="H199" i="60"/>
  <c r="H205" i="60"/>
  <c r="H211" i="60"/>
  <c r="H217" i="60"/>
  <c r="H223" i="60"/>
  <c r="H229" i="60"/>
  <c r="H235" i="60"/>
  <c r="H241" i="60"/>
  <c r="H247" i="60"/>
  <c r="H253" i="60"/>
  <c r="H259" i="60"/>
  <c r="H265" i="60"/>
  <c r="H271" i="60"/>
  <c r="H277" i="60"/>
  <c r="H8" i="60"/>
  <c r="H14" i="60"/>
  <c r="H20" i="60"/>
  <c r="H26" i="60"/>
  <c r="H32" i="60"/>
  <c r="H38" i="60"/>
  <c r="H44" i="60"/>
  <c r="H50" i="60"/>
  <c r="H56" i="60"/>
  <c r="H62" i="60"/>
  <c r="H68" i="60"/>
  <c r="H74" i="60"/>
  <c r="H80" i="60"/>
  <c r="H86" i="60"/>
  <c r="H92" i="60"/>
  <c r="H98" i="60"/>
  <c r="H104" i="60"/>
  <c r="H110" i="60"/>
  <c r="H116" i="60"/>
  <c r="H122" i="60"/>
  <c r="H128" i="60"/>
  <c r="H134" i="60"/>
  <c r="H140" i="60"/>
  <c r="H146" i="60"/>
  <c r="H152" i="60"/>
  <c r="H158" i="60"/>
  <c r="H164" i="60"/>
  <c r="H170" i="60"/>
  <c r="H176" i="60"/>
  <c r="H182" i="60"/>
  <c r="H188" i="60"/>
  <c r="H194" i="60"/>
  <c r="H200" i="60"/>
  <c r="H206" i="60"/>
  <c r="H212" i="60"/>
  <c r="H218" i="60"/>
  <c r="H224" i="60"/>
  <c r="H230" i="60"/>
  <c r="H236" i="60"/>
  <c r="H242" i="60"/>
  <c r="H248" i="60"/>
  <c r="H254" i="60"/>
  <c r="H260" i="60"/>
  <c r="H266" i="60"/>
  <c r="H272" i="60"/>
  <c r="H278" i="60"/>
  <c r="H4" i="60"/>
  <c r="H10" i="60"/>
  <c r="H22" i="60"/>
  <c r="H34" i="60"/>
  <c r="H46" i="60"/>
  <c r="H58" i="60"/>
  <c r="H70" i="60"/>
  <c r="H82" i="60"/>
  <c r="H94" i="60"/>
  <c r="H106" i="60"/>
  <c r="H118" i="60"/>
  <c r="H130" i="60"/>
  <c r="H142" i="60"/>
  <c r="H154" i="60"/>
  <c r="H166" i="60"/>
  <c r="H189" i="60"/>
  <c r="H245" i="60"/>
  <c r="H256" i="60"/>
  <c r="H267" i="60"/>
  <c r="H178" i="60"/>
  <c r="H201" i="60"/>
  <c r="H213" i="60"/>
  <c r="H225" i="60"/>
  <c r="H237" i="60"/>
  <c r="H11" i="60"/>
  <c r="H23" i="60"/>
  <c r="H35" i="60"/>
  <c r="H47" i="60"/>
  <c r="H59" i="60"/>
  <c r="H71" i="60"/>
  <c r="H83" i="60"/>
  <c r="H95" i="60"/>
  <c r="H107" i="60"/>
  <c r="H119" i="60"/>
  <c r="H131" i="60"/>
  <c r="H143" i="60"/>
  <c r="H155" i="60"/>
  <c r="H167" i="60"/>
  <c r="H190" i="60"/>
  <c r="H257" i="60"/>
  <c r="H268" i="60"/>
  <c r="H279" i="60"/>
  <c r="H227" i="60"/>
  <c r="H179" i="60"/>
  <c r="H202" i="60"/>
  <c r="H214" i="60"/>
  <c r="H226" i="60"/>
  <c r="H238" i="60"/>
  <c r="H249" i="60"/>
  <c r="H215" i="60"/>
  <c r="H239" i="60"/>
  <c r="H261" i="60"/>
  <c r="H16" i="60"/>
  <c r="H28" i="60"/>
  <c r="H40" i="60"/>
  <c r="H52" i="60"/>
  <c r="H64" i="60"/>
  <c r="H76" i="60"/>
  <c r="H88" i="60"/>
  <c r="H100" i="60"/>
  <c r="H112" i="60"/>
  <c r="H124" i="60"/>
  <c r="H136" i="60"/>
  <c r="H148" i="60"/>
  <c r="H160" i="60"/>
  <c r="H172" i="60"/>
  <c r="H195" i="60"/>
  <c r="H281" i="60"/>
  <c r="H184" i="60"/>
  <c r="H207" i="60"/>
  <c r="H219" i="60"/>
  <c r="H231" i="60"/>
  <c r="H251" i="60"/>
  <c r="H262" i="60"/>
  <c r="H273" i="60"/>
  <c r="H5" i="60"/>
  <c r="H17" i="60"/>
  <c r="H29" i="60"/>
  <c r="H41" i="60"/>
  <c r="H53" i="60"/>
  <c r="H65" i="60"/>
  <c r="H77" i="60"/>
  <c r="H89" i="60"/>
  <c r="H101" i="60"/>
  <c r="H113" i="60"/>
  <c r="H125" i="60"/>
  <c r="H137" i="60"/>
  <c r="H149" i="60"/>
  <c r="H161" i="60"/>
  <c r="H173" i="60"/>
  <c r="H196" i="60"/>
  <c r="H243" i="60"/>
  <c r="H185" i="60"/>
  <c r="H208" i="60"/>
  <c r="H220" i="60"/>
  <c r="H232" i="60"/>
  <c r="H263" i="60"/>
  <c r="H274" i="60"/>
  <c r="H9" i="60"/>
  <c r="H21" i="60"/>
  <c r="H33" i="60"/>
  <c r="H45" i="60"/>
  <c r="H57" i="60"/>
  <c r="H69" i="60"/>
  <c r="H81" i="60"/>
  <c r="H93" i="60"/>
  <c r="H105" i="60"/>
  <c r="H117" i="60"/>
  <c r="H129" i="60"/>
  <c r="H141" i="60"/>
  <c r="H153" i="60"/>
  <c r="H165" i="60"/>
  <c r="H197" i="60"/>
  <c r="H244" i="60"/>
  <c r="H255" i="60"/>
  <c r="H177" i="60"/>
  <c r="H209" i="60"/>
  <c r="H221" i="60"/>
  <c r="H233" i="60"/>
  <c r="H275" i="60"/>
  <c r="H15" i="60"/>
  <c r="H27" i="60"/>
  <c r="H39" i="60"/>
  <c r="H51" i="60"/>
  <c r="H63" i="60"/>
  <c r="H75" i="60"/>
  <c r="H87" i="60"/>
  <c r="H99" i="60"/>
  <c r="H111" i="60"/>
  <c r="H123" i="60"/>
  <c r="H135" i="60"/>
  <c r="H147" i="60"/>
  <c r="H159" i="60"/>
  <c r="H171" i="60"/>
  <c r="H191" i="60"/>
  <c r="H269" i="60"/>
  <c r="H280" i="60"/>
  <c r="H183" i="60"/>
  <c r="H203" i="60"/>
  <c r="H250" i="60"/>
  <c r="G11" i="60"/>
  <c r="G15" i="60"/>
  <c r="G23" i="60"/>
  <c r="G27" i="60"/>
  <c r="G31" i="60"/>
  <c r="G35" i="60"/>
  <c r="G39" i="60"/>
  <c r="G55" i="60"/>
  <c r="G63" i="60"/>
  <c r="G71" i="60"/>
  <c r="G75" i="60"/>
  <c r="G79" i="60"/>
  <c r="G83" i="60"/>
  <c r="G87" i="60"/>
  <c r="G91" i="60"/>
  <c r="G107" i="60"/>
  <c r="G119" i="60"/>
  <c r="G123" i="60"/>
  <c r="G127" i="60"/>
  <c r="G131" i="60"/>
  <c r="G135" i="60"/>
  <c r="G139" i="60"/>
  <c r="G143" i="60"/>
  <c r="G159" i="60"/>
  <c r="G171" i="60"/>
  <c r="G175" i="60"/>
  <c r="G179" i="60"/>
  <c r="G183" i="60"/>
  <c r="G187" i="60"/>
  <c r="G191" i="60"/>
  <c r="G195" i="60"/>
  <c r="G215" i="60"/>
  <c r="G223" i="60"/>
  <c r="G227" i="60"/>
  <c r="G231" i="60"/>
  <c r="G235" i="60"/>
  <c r="G239" i="60"/>
  <c r="G243" i="60"/>
  <c r="G247" i="60"/>
  <c r="G267" i="60"/>
  <c r="G275" i="60"/>
  <c r="G279" i="60"/>
  <c r="G14" i="60"/>
  <c r="G36" i="60"/>
  <c r="G49" i="60"/>
  <c r="G62" i="60"/>
  <c r="G84" i="60"/>
  <c r="G158" i="60"/>
  <c r="G193" i="60"/>
  <c r="G206" i="60"/>
  <c r="G228" i="60"/>
  <c r="G241" i="60"/>
  <c r="G254" i="60"/>
  <c r="G276" i="60"/>
  <c r="G69" i="60"/>
  <c r="G174" i="60"/>
  <c r="G222" i="60"/>
  <c r="G244" i="60"/>
  <c r="G26" i="60"/>
  <c r="G61" i="60"/>
  <c r="G74" i="60"/>
  <c r="G96" i="60"/>
  <c r="G144" i="60"/>
  <c r="G266" i="60"/>
  <c r="G44" i="60"/>
  <c r="G70" i="60"/>
  <c r="G118" i="60"/>
  <c r="G153" i="60"/>
  <c r="G166" i="60"/>
  <c r="G214" i="60"/>
  <c r="G236" i="60"/>
  <c r="G197" i="60"/>
  <c r="G258" i="60"/>
  <c r="G280" i="60"/>
  <c r="G10" i="60"/>
  <c r="G32" i="60"/>
  <c r="G45" i="60"/>
  <c r="G58" i="60"/>
  <c r="G80" i="60"/>
  <c r="G141" i="60"/>
  <c r="G176" i="60"/>
  <c r="G189" i="60"/>
  <c r="G202" i="60"/>
  <c r="G224" i="60"/>
  <c r="G237" i="60"/>
  <c r="G250" i="60"/>
  <c r="G272" i="60"/>
  <c r="G41" i="60"/>
  <c r="G76" i="60"/>
  <c r="G89" i="60"/>
  <c r="G102" i="60"/>
  <c r="G124" i="60"/>
  <c r="G137" i="60"/>
  <c r="G150" i="60"/>
  <c r="G172" i="60"/>
  <c r="G233" i="60"/>
  <c r="G268" i="60"/>
  <c r="G281" i="60"/>
  <c r="G18" i="60"/>
  <c r="G24" i="60"/>
  <c r="G37" i="60"/>
  <c r="G50" i="60"/>
  <c r="G72" i="60"/>
  <c r="G133" i="60"/>
  <c r="G168" i="60"/>
  <c r="G181" i="60"/>
  <c r="G194" i="60"/>
  <c r="G216" i="60"/>
  <c r="G229" i="60"/>
  <c r="G242" i="60"/>
  <c r="G264" i="60"/>
  <c r="G33" i="60"/>
  <c r="G68" i="60"/>
  <c r="G81" i="60"/>
  <c r="G94" i="60"/>
  <c r="G116" i="60"/>
  <c r="G129" i="60"/>
  <c r="G142" i="60"/>
  <c r="G164" i="60"/>
  <c r="G225" i="60"/>
  <c r="G260" i="60"/>
  <c r="G273" i="60"/>
  <c r="G16" i="60"/>
  <c r="G29" i="60"/>
  <c r="G42" i="60"/>
  <c r="G64" i="60"/>
  <c r="G77" i="60"/>
  <c r="G138" i="60"/>
  <c r="G173" i="60"/>
  <c r="G186" i="60"/>
  <c r="G208" i="60"/>
  <c r="G221" i="60"/>
  <c r="G234" i="60"/>
  <c r="G256" i="60"/>
  <c r="G269" i="60"/>
  <c r="G38" i="60"/>
  <c r="G73" i="60"/>
  <c r="G86" i="60"/>
  <c r="G108" i="60"/>
  <c r="G121" i="60"/>
  <c r="G134" i="60"/>
  <c r="G156" i="60"/>
  <c r="G169" i="60"/>
  <c r="G230" i="60"/>
  <c r="G265" i="60"/>
  <c r="G278" i="60"/>
  <c r="G8" i="60"/>
  <c r="G21" i="60"/>
  <c r="G34" i="60"/>
  <c r="G56" i="60"/>
  <c r="G82" i="60"/>
  <c r="G152" i="60"/>
  <c r="G178" i="60"/>
  <c r="G200" i="60"/>
  <c r="G213" i="60"/>
  <c r="G248" i="60"/>
  <c r="G261" i="60"/>
  <c r="G274" i="60"/>
  <c r="G30" i="60"/>
  <c r="G126" i="60"/>
  <c r="G196" i="60"/>
  <c r="G257" i="60"/>
  <c r="G270" i="60"/>
  <c r="G13" i="60"/>
  <c r="G48" i="60"/>
  <c r="G109" i="60"/>
  <c r="G157" i="60"/>
  <c r="G22" i="60"/>
  <c r="G92" i="60"/>
  <c r="G105" i="60"/>
  <c r="G140" i="60"/>
  <c r="G188" i="60"/>
  <c r="G249" i="60"/>
  <c r="G262" i="60"/>
  <c r="G5" i="60"/>
  <c r="G136" i="60"/>
  <c r="G162" i="60"/>
  <c r="G184" i="60"/>
  <c r="G210" i="60"/>
  <c r="G232" i="60"/>
  <c r="G4" i="60"/>
  <c r="F7" i="58"/>
  <c r="F19" i="58"/>
  <c r="F31" i="58"/>
  <c r="F43" i="58"/>
  <c r="F55" i="58"/>
  <c r="F67" i="58"/>
  <c r="F79" i="58"/>
  <c r="F91" i="58"/>
  <c r="F103" i="58"/>
  <c r="F115" i="58"/>
  <c r="F127" i="58"/>
  <c r="F139" i="58"/>
  <c r="F151" i="58"/>
  <c r="F163" i="58"/>
  <c r="F175" i="58"/>
  <c r="F187" i="58"/>
  <c r="F199" i="58"/>
  <c r="F211" i="58"/>
  <c r="F223" i="58"/>
  <c r="F235" i="58"/>
  <c r="F247" i="58"/>
  <c r="F259" i="58"/>
  <c r="F271" i="58"/>
  <c r="F4" i="58"/>
  <c r="F107" i="58"/>
  <c r="F8" i="58"/>
  <c r="F20" i="58"/>
  <c r="F32" i="58"/>
  <c r="F44" i="58"/>
  <c r="F56" i="58"/>
  <c r="F68" i="58"/>
  <c r="F80" i="58"/>
  <c r="F92" i="58"/>
  <c r="F104" i="58"/>
  <c r="F116" i="58"/>
  <c r="F128" i="58"/>
  <c r="F140" i="58"/>
  <c r="F152" i="58"/>
  <c r="F164" i="58"/>
  <c r="F176" i="58"/>
  <c r="F188" i="58"/>
  <c r="F200" i="58"/>
  <c r="F212" i="58"/>
  <c r="F224" i="58"/>
  <c r="F236" i="58"/>
  <c r="F248" i="58"/>
  <c r="F260" i="58"/>
  <c r="F272" i="58"/>
  <c r="F9" i="58"/>
  <c r="F21" i="58"/>
  <c r="F33" i="58"/>
  <c r="F45" i="58"/>
  <c r="F57" i="58"/>
  <c r="F69" i="58"/>
  <c r="F81" i="58"/>
  <c r="F93" i="58"/>
  <c r="F105" i="58"/>
  <c r="F117" i="58"/>
  <c r="F129" i="58"/>
  <c r="F141" i="58"/>
  <c r="F153" i="58"/>
  <c r="F165" i="58"/>
  <c r="F177" i="58"/>
  <c r="F189" i="58"/>
  <c r="F201" i="58"/>
  <c r="F213" i="58"/>
  <c r="F225" i="58"/>
  <c r="F237" i="58"/>
  <c r="F249" i="58"/>
  <c r="F261" i="58"/>
  <c r="F273" i="58"/>
  <c r="F10" i="58"/>
  <c r="F22" i="58"/>
  <c r="F34" i="58"/>
  <c r="F46" i="58"/>
  <c r="F58" i="58"/>
  <c r="F70" i="58"/>
  <c r="F82" i="58"/>
  <c r="F94" i="58"/>
  <c r="F106" i="58"/>
  <c r="F118" i="58"/>
  <c r="F130" i="58"/>
  <c r="F142" i="58"/>
  <c r="F154" i="58"/>
  <c r="F166" i="58"/>
  <c r="F178" i="58"/>
  <c r="F190" i="58"/>
  <c r="F202" i="58"/>
  <c r="F214" i="58"/>
  <c r="F226" i="58"/>
  <c r="F238" i="58"/>
  <c r="F250" i="58"/>
  <c r="F262" i="58"/>
  <c r="F274" i="58"/>
  <c r="F11" i="58"/>
  <c r="F23" i="58"/>
  <c r="F35" i="58"/>
  <c r="F47" i="58"/>
  <c r="F59" i="58"/>
  <c r="F71" i="58"/>
  <c r="F83" i="58"/>
  <c r="F95" i="58"/>
  <c r="F119" i="58"/>
  <c r="F131" i="58"/>
  <c r="F143" i="58"/>
  <c r="F155" i="58"/>
  <c r="F167" i="58"/>
  <c r="F179" i="58"/>
  <c r="F191" i="58"/>
  <c r="F203" i="58"/>
  <c r="F215" i="58"/>
  <c r="F227" i="58"/>
  <c r="F239" i="58"/>
  <c r="F251" i="58"/>
  <c r="F263" i="58"/>
  <c r="F275" i="58"/>
  <c r="F12" i="58"/>
  <c r="F24" i="58"/>
  <c r="F36" i="58"/>
  <c r="F48" i="58"/>
  <c r="F60" i="58"/>
  <c r="F72" i="58"/>
  <c r="F84" i="58"/>
  <c r="F96" i="58"/>
  <c r="F108" i="58"/>
  <c r="F120" i="58"/>
  <c r="F132" i="58"/>
  <c r="F144" i="58"/>
  <c r="F156" i="58"/>
  <c r="F168" i="58"/>
  <c r="F180" i="58"/>
  <c r="F192" i="58"/>
  <c r="F204" i="58"/>
  <c r="F216" i="58"/>
  <c r="F228" i="58"/>
  <c r="F240" i="58"/>
  <c r="F252" i="58"/>
  <c r="F264" i="58"/>
  <c r="F276" i="58"/>
  <c r="F13" i="58"/>
  <c r="F25" i="58"/>
  <c r="F37" i="58"/>
  <c r="F61" i="58"/>
  <c r="F73" i="58"/>
  <c r="F85" i="58"/>
  <c r="F97" i="58"/>
  <c r="F109" i="58"/>
  <c r="F121" i="58"/>
  <c r="F133" i="58"/>
  <c r="F145" i="58"/>
  <c r="F157" i="58"/>
  <c r="F169" i="58"/>
  <c r="F181" i="58"/>
  <c r="F193" i="58"/>
  <c r="F205" i="58"/>
  <c r="F217" i="58"/>
  <c r="F14" i="58"/>
  <c r="F26" i="58"/>
  <c r="F38" i="58"/>
  <c r="F50" i="58"/>
  <c r="F62" i="58"/>
  <c r="F74" i="58"/>
  <c r="F86" i="58"/>
  <c r="F98" i="58"/>
  <c r="F110" i="58"/>
  <c r="F122" i="58"/>
  <c r="F134" i="58"/>
  <c r="F146" i="58"/>
  <c r="F158" i="58"/>
  <c r="F170" i="58"/>
  <c r="F182" i="58"/>
  <c r="F194" i="58"/>
  <c r="F206" i="58"/>
  <c r="F218" i="58"/>
  <c r="F230" i="58"/>
  <c r="F242" i="58"/>
  <c r="F254" i="58"/>
  <c r="F266" i="58"/>
  <c r="F278" i="58"/>
  <c r="F15" i="58"/>
  <c r="F27" i="58"/>
  <c r="F39" i="58"/>
  <c r="F51" i="58"/>
  <c r="F63" i="58"/>
  <c r="F75" i="58"/>
  <c r="F87" i="58"/>
  <c r="F99" i="58"/>
  <c r="F111" i="58"/>
  <c r="F123" i="58"/>
  <c r="F135" i="58"/>
  <c r="F147" i="58"/>
  <c r="F159" i="58"/>
  <c r="F171" i="58"/>
  <c r="F183" i="58"/>
  <c r="F195" i="58"/>
  <c r="F207" i="58"/>
  <c r="F219" i="58"/>
  <c r="F231" i="58"/>
  <c r="F243" i="58"/>
  <c r="F255" i="58"/>
  <c r="F267" i="58"/>
  <c r="F279" i="58"/>
  <c r="F16" i="58"/>
  <c r="F28" i="58"/>
  <c r="F40" i="58"/>
  <c r="F52" i="58"/>
  <c r="F64" i="58"/>
  <c r="F76" i="58"/>
  <c r="F88" i="58"/>
  <c r="F100" i="58"/>
  <c r="F112" i="58"/>
  <c r="F124" i="58"/>
  <c r="F136" i="58"/>
  <c r="F148" i="58"/>
  <c r="F160" i="58"/>
  <c r="F172" i="58"/>
  <c r="F184" i="58"/>
  <c r="F196" i="58"/>
  <c r="F208" i="58"/>
  <c r="F220" i="58"/>
  <c r="F232" i="58"/>
  <c r="F244" i="58"/>
  <c r="F256" i="58"/>
  <c r="F268" i="58"/>
  <c r="F280" i="58"/>
  <c r="F17" i="58"/>
  <c r="F78" i="58"/>
  <c r="F150" i="58"/>
  <c r="F222" i="58"/>
  <c r="F270" i="58"/>
  <c r="F149" i="58"/>
  <c r="F18" i="58"/>
  <c r="F89" i="58"/>
  <c r="F161" i="58"/>
  <c r="F229" i="58"/>
  <c r="F277" i="58"/>
  <c r="F42" i="58"/>
  <c r="F29" i="58"/>
  <c r="F90" i="58"/>
  <c r="F162" i="58"/>
  <c r="F233" i="58"/>
  <c r="F281" i="58"/>
  <c r="F30" i="58"/>
  <c r="F101" i="58"/>
  <c r="F173" i="58"/>
  <c r="F234" i="58"/>
  <c r="F282" i="58"/>
  <c r="F41" i="58"/>
  <c r="F102" i="58"/>
  <c r="F174" i="58"/>
  <c r="F241" i="58"/>
  <c r="F113" i="58"/>
  <c r="F185" i="58"/>
  <c r="F245" i="58"/>
  <c r="F49" i="58"/>
  <c r="F114" i="58"/>
  <c r="F186" i="58"/>
  <c r="F246" i="58"/>
  <c r="F65" i="58"/>
  <c r="F137" i="58"/>
  <c r="F209" i="58"/>
  <c r="F258" i="58"/>
  <c r="F5" i="58"/>
  <c r="F66" i="58"/>
  <c r="F138" i="58"/>
  <c r="F210" i="58"/>
  <c r="F265" i="58"/>
  <c r="F6" i="58"/>
  <c r="F77" i="58"/>
  <c r="F221" i="58"/>
  <c r="F269" i="58"/>
  <c r="F53" i="58"/>
  <c r="F125" i="58"/>
  <c r="F197" i="58"/>
  <c r="F253" i="58"/>
  <c r="F54" i="58"/>
  <c r="F126" i="58"/>
  <c r="F198" i="58"/>
  <c r="F257" i="58"/>
  <c r="I6" i="57"/>
  <c r="I9" i="57"/>
  <c r="I12" i="57"/>
  <c r="I15" i="57"/>
  <c r="I18" i="57"/>
  <c r="I21" i="57"/>
  <c r="I24" i="57"/>
  <c r="I27" i="57"/>
  <c r="I30" i="57"/>
  <c r="I33" i="57"/>
  <c r="I36" i="57"/>
  <c r="I39" i="57"/>
  <c r="I46" i="57"/>
  <c r="I64" i="57"/>
  <c r="I82" i="57"/>
  <c r="I100" i="57"/>
  <c r="I118" i="57"/>
  <c r="I43" i="57"/>
  <c r="I61" i="57"/>
  <c r="I79" i="57"/>
  <c r="I97" i="57"/>
  <c r="I115" i="57"/>
  <c r="I5" i="57"/>
  <c r="I48" i="57"/>
  <c r="I53" i="57"/>
  <c r="I66" i="57"/>
  <c r="I71" i="57"/>
  <c r="I84" i="57"/>
  <c r="I89" i="57"/>
  <c r="I102" i="57"/>
  <c r="I107" i="57"/>
  <c r="I120" i="57"/>
  <c r="I125" i="57"/>
  <c r="I133" i="57"/>
  <c r="I136" i="57"/>
  <c r="I139" i="57"/>
  <c r="I142" i="57"/>
  <c r="I145" i="57"/>
  <c r="I148" i="57"/>
  <c r="I151" i="57"/>
  <c r="I154" i="57"/>
  <c r="I157" i="57"/>
  <c r="I160" i="57"/>
  <c r="I163" i="57"/>
  <c r="I166" i="57"/>
  <c r="I169" i="57"/>
  <c r="I172" i="57"/>
  <c r="I175" i="57"/>
  <c r="I178" i="57"/>
  <c r="I181" i="57"/>
  <c r="I184" i="57"/>
  <c r="I187" i="57"/>
  <c r="I190" i="57"/>
  <c r="I193" i="57"/>
  <c r="I196" i="57"/>
  <c r="I199" i="57"/>
  <c r="I202" i="57"/>
  <c r="I205" i="57"/>
  <c r="I208" i="57"/>
  <c r="I211" i="57"/>
  <c r="I214" i="57"/>
  <c r="I217" i="57"/>
  <c r="I220" i="57"/>
  <c r="I223" i="57"/>
  <c r="I226" i="57"/>
  <c r="I229" i="57"/>
  <c r="I232" i="57"/>
  <c r="I235" i="57"/>
  <c r="I238" i="57"/>
  <c r="I241" i="57"/>
  <c r="I244" i="57"/>
  <c r="I247" i="57"/>
  <c r="I250" i="57"/>
  <c r="I253" i="57"/>
  <c r="I256" i="57"/>
  <c r="I259" i="57"/>
  <c r="I262" i="57"/>
  <c r="I265" i="57"/>
  <c r="I268" i="57"/>
  <c r="I271" i="57"/>
  <c r="I274" i="57"/>
  <c r="I277" i="57"/>
  <c r="I65" i="57"/>
  <c r="I67" i="57"/>
  <c r="I76" i="57"/>
  <c r="I78" i="57"/>
  <c r="I137" i="57"/>
  <c r="I155" i="57"/>
  <c r="I173" i="57"/>
  <c r="I8" i="57"/>
  <c r="I11" i="57"/>
  <c r="I37" i="57"/>
  <c r="I40" i="57"/>
  <c r="I93" i="57"/>
  <c r="I98" i="57"/>
  <c r="I105" i="57"/>
  <c r="I117" i="57"/>
  <c r="I158" i="57"/>
  <c r="I167" i="57"/>
  <c r="I183" i="57"/>
  <c r="I201" i="57"/>
  <c r="I219" i="57"/>
  <c r="I237" i="57"/>
  <c r="I255" i="57"/>
  <c r="I273" i="57"/>
  <c r="I281" i="57"/>
  <c r="I176" i="57"/>
  <c r="I188" i="57"/>
  <c r="I206" i="57"/>
  <c r="I60" i="57"/>
  <c r="I91" i="57"/>
  <c r="I110" i="57"/>
  <c r="I135" i="57"/>
  <c r="I144" i="57"/>
  <c r="I34" i="57"/>
  <c r="I41" i="57"/>
  <c r="I58" i="57"/>
  <c r="I72" i="57"/>
  <c r="I96" i="57"/>
  <c r="I103" i="57"/>
  <c r="I122" i="57"/>
  <c r="I153" i="57"/>
  <c r="I162" i="57"/>
  <c r="I47" i="57"/>
  <c r="I54" i="57"/>
  <c r="I85" i="57"/>
  <c r="I109" i="57"/>
  <c r="I116" i="57"/>
  <c r="I143" i="57"/>
  <c r="I152" i="57"/>
  <c r="I16" i="57"/>
  <c r="I23" i="57"/>
  <c r="I42" i="57"/>
  <c r="I52" i="57"/>
  <c r="I59" i="57"/>
  <c r="I83" i="57"/>
  <c r="I26" i="57"/>
  <c r="I75" i="57"/>
  <c r="I112" i="57"/>
  <c r="I127" i="57"/>
  <c r="I179" i="57"/>
  <c r="I209" i="57"/>
  <c r="I215" i="57"/>
  <c r="I228" i="57"/>
  <c r="I269" i="57"/>
  <c r="I278" i="57"/>
  <c r="I4" i="57"/>
  <c r="I10" i="57"/>
  <c r="I80" i="57"/>
  <c r="I101" i="57"/>
  <c r="I113" i="57"/>
  <c r="I121" i="57"/>
  <c r="I131" i="57"/>
  <c r="I134" i="57"/>
  <c r="I140" i="57"/>
  <c r="I180" i="57"/>
  <c r="I186" i="57"/>
  <c r="I192" i="57"/>
  <c r="I198" i="57"/>
  <c r="I248" i="57"/>
  <c r="I257" i="57"/>
  <c r="I29" i="57"/>
  <c r="I45" i="57"/>
  <c r="I57" i="57"/>
  <c r="I69" i="57"/>
  <c r="I106" i="57"/>
  <c r="I132" i="57"/>
  <c r="I164" i="57"/>
  <c r="I245" i="57"/>
  <c r="I74" i="57"/>
  <c r="I159" i="57"/>
  <c r="I195" i="57"/>
  <c r="I216" i="57"/>
  <c r="I221" i="57"/>
  <c r="I240" i="57"/>
  <c r="I252" i="57"/>
  <c r="I254" i="57"/>
  <c r="I19" i="57"/>
  <c r="I35" i="57"/>
  <c r="I182" i="57"/>
  <c r="I203" i="57"/>
  <c r="I233" i="57"/>
  <c r="I267" i="57"/>
  <c r="I14" i="57"/>
  <c r="I20" i="57"/>
  <c r="I28" i="57"/>
  <c r="I70" i="57"/>
  <c r="I86" i="57"/>
  <c r="I123" i="57"/>
  <c r="I128" i="57"/>
  <c r="I156" i="57"/>
  <c r="I185" i="57"/>
  <c r="I231" i="57"/>
  <c r="I280" i="57"/>
  <c r="I282" i="57"/>
  <c r="I13" i="57"/>
  <c r="I81" i="57"/>
  <c r="I108" i="57"/>
  <c r="I119" i="57"/>
  <c r="I124" i="57"/>
  <c r="I224" i="57"/>
  <c r="I243" i="57"/>
  <c r="I261" i="57"/>
  <c r="I263" i="57"/>
  <c r="I92" i="57"/>
  <c r="I114" i="57"/>
  <c r="I141" i="57"/>
  <c r="I149" i="57"/>
  <c r="I170" i="57"/>
  <c r="I236" i="57"/>
  <c r="I276" i="57"/>
  <c r="I44" i="57"/>
  <c r="I49" i="57"/>
  <c r="I87" i="57"/>
  <c r="I129" i="57"/>
  <c r="I222" i="57"/>
  <c r="I234" i="57"/>
  <c r="I270" i="57"/>
  <c r="I272" i="57"/>
  <c r="I22" i="57"/>
  <c r="I38" i="57"/>
  <c r="I50" i="57"/>
  <c r="I55" i="57"/>
  <c r="I77" i="57"/>
  <c r="I104" i="57"/>
  <c r="I146" i="57"/>
  <c r="I177" i="57"/>
  <c r="I204" i="57"/>
  <c r="I246" i="57"/>
  <c r="I32" i="57"/>
  <c r="I51" i="57"/>
  <c r="I126" i="57"/>
  <c r="I147" i="57"/>
  <c r="I7" i="57"/>
  <c r="I88" i="57"/>
  <c r="I94" i="57"/>
  <c r="I99" i="57"/>
  <c r="I138" i="57"/>
  <c r="I150" i="57"/>
  <c r="I161" i="57"/>
  <c r="I171" i="57"/>
  <c r="I191" i="57"/>
  <c r="I212" i="57"/>
  <c r="I227" i="57"/>
  <c r="I239" i="57"/>
  <c r="I266" i="57"/>
  <c r="I17" i="57"/>
  <c r="I31" i="57"/>
  <c r="I56" i="57"/>
  <c r="I130" i="57"/>
  <c r="I168" i="57"/>
  <c r="I174" i="57"/>
  <c r="I194" i="57"/>
  <c r="I207" i="57"/>
  <c r="I225" i="57"/>
  <c r="I251" i="57"/>
  <c r="I264" i="57"/>
  <c r="I279" i="57"/>
  <c r="I242" i="57"/>
  <c r="I260" i="57"/>
  <c r="I73" i="57"/>
  <c r="I213" i="57"/>
  <c r="I111" i="57"/>
  <c r="I197" i="57"/>
  <c r="I218" i="57"/>
  <c r="I68" i="57"/>
  <c r="I95" i="57"/>
  <c r="I200" i="57"/>
  <c r="I258" i="57"/>
  <c r="I90" i="57"/>
  <c r="I165" i="57"/>
  <c r="I189" i="57"/>
  <c r="I210" i="57"/>
  <c r="I249" i="57"/>
  <c r="I275" i="57"/>
  <c r="I25" i="57"/>
  <c r="I62" i="57"/>
  <c r="I230" i="57"/>
  <c r="I63" i="57"/>
  <c r="G12" i="51"/>
  <c r="J283" i="57" s="1"/>
  <c r="G14" i="51"/>
  <c r="L6" i="57"/>
  <c r="L9" i="57"/>
  <c r="L12" i="57"/>
  <c r="L15" i="57"/>
  <c r="L18" i="57"/>
  <c r="L21" i="57"/>
  <c r="L24" i="57"/>
  <c r="L27" i="57"/>
  <c r="L30" i="57"/>
  <c r="L33" i="57"/>
  <c r="L36" i="57"/>
  <c r="L39" i="57"/>
  <c r="L42" i="57"/>
  <c r="L45" i="57"/>
  <c r="L48" i="57"/>
  <c r="L51" i="57"/>
  <c r="L54" i="57"/>
  <c r="L57" i="57"/>
  <c r="L60" i="57"/>
  <c r="L63" i="57"/>
  <c r="L66" i="57"/>
  <c r="L69" i="57"/>
  <c r="L72" i="57"/>
  <c r="L75" i="57"/>
  <c r="L78" i="57"/>
  <c r="L81" i="57"/>
  <c r="L84" i="57"/>
  <c r="L87" i="57"/>
  <c r="L90" i="57"/>
  <c r="L93" i="57"/>
  <c r="L96" i="57"/>
  <c r="L99" i="57"/>
  <c r="L102" i="57"/>
  <c r="L105" i="57"/>
  <c r="L108" i="57"/>
  <c r="L111" i="57"/>
  <c r="L114" i="57"/>
  <c r="L117" i="57"/>
  <c r="L120" i="57"/>
  <c r="L123" i="57"/>
  <c r="L126" i="57"/>
  <c r="L129" i="57"/>
  <c r="L5" i="57"/>
  <c r="L11" i="57"/>
  <c r="L13" i="57"/>
  <c r="L20" i="57"/>
  <c r="L22" i="57"/>
  <c r="L29" i="57"/>
  <c r="L31" i="57"/>
  <c r="L38" i="57"/>
  <c r="L40" i="57"/>
  <c r="L44" i="57"/>
  <c r="L62" i="57"/>
  <c r="L80" i="57"/>
  <c r="L98" i="57"/>
  <c r="L116" i="57"/>
  <c r="L59" i="57"/>
  <c r="L77" i="57"/>
  <c r="L95" i="57"/>
  <c r="L113" i="57"/>
  <c r="L46" i="57"/>
  <c r="L64" i="57"/>
  <c r="L82" i="57"/>
  <c r="L100" i="57"/>
  <c r="L118" i="57"/>
  <c r="L7" i="57"/>
  <c r="L16" i="57"/>
  <c r="L25" i="57"/>
  <c r="L34" i="57"/>
  <c r="L47" i="57"/>
  <c r="L56" i="57"/>
  <c r="L58" i="57"/>
  <c r="L119" i="57"/>
  <c r="L121" i="57"/>
  <c r="L130" i="57"/>
  <c r="L135" i="57"/>
  <c r="L153" i="57"/>
  <c r="L171" i="57"/>
  <c r="L14" i="57"/>
  <c r="L17" i="57"/>
  <c r="L43" i="57"/>
  <c r="L50" i="57"/>
  <c r="L74" i="57"/>
  <c r="L127" i="57"/>
  <c r="L138" i="57"/>
  <c r="L147" i="57"/>
  <c r="L172" i="57"/>
  <c r="L179" i="57"/>
  <c r="L181" i="57"/>
  <c r="L194" i="57"/>
  <c r="L199" i="57"/>
  <c r="L212" i="57"/>
  <c r="L217" i="57"/>
  <c r="L230" i="57"/>
  <c r="L235" i="57"/>
  <c r="L248" i="57"/>
  <c r="L253" i="57"/>
  <c r="L266" i="57"/>
  <c r="L271" i="57"/>
  <c r="L156" i="57"/>
  <c r="L165" i="57"/>
  <c r="L88" i="57"/>
  <c r="L112" i="57"/>
  <c r="L131" i="57"/>
  <c r="L140" i="57"/>
  <c r="L186" i="57"/>
  <c r="L204" i="57"/>
  <c r="L37" i="57"/>
  <c r="L55" i="57"/>
  <c r="L67" i="57"/>
  <c r="L79" i="57"/>
  <c r="L86" i="57"/>
  <c r="L110" i="57"/>
  <c r="L133" i="57"/>
  <c r="L142" i="57"/>
  <c r="L149" i="57"/>
  <c r="L158" i="57"/>
  <c r="L174" i="57"/>
  <c r="L61" i="57"/>
  <c r="L68" i="57"/>
  <c r="L92" i="57"/>
  <c r="L106" i="57"/>
  <c r="L132" i="57"/>
  <c r="L148" i="57"/>
  <c r="L157" i="57"/>
  <c r="L19" i="57"/>
  <c r="L49" i="57"/>
  <c r="L104" i="57"/>
  <c r="L141" i="57"/>
  <c r="L150" i="57"/>
  <c r="L136" i="57"/>
  <c r="L139" i="57"/>
  <c r="L162" i="57"/>
  <c r="L167" i="57"/>
  <c r="L189" i="57"/>
  <c r="L195" i="57"/>
  <c r="L201" i="57"/>
  <c r="L224" i="57"/>
  <c r="L249" i="57"/>
  <c r="L258" i="57"/>
  <c r="L274" i="57"/>
  <c r="L281" i="57"/>
  <c r="L215" i="57"/>
  <c r="L228" i="57"/>
  <c r="L237" i="57"/>
  <c r="L262" i="57"/>
  <c r="L269" i="57"/>
  <c r="L278" i="57"/>
  <c r="L4" i="57"/>
  <c r="L53" i="57"/>
  <c r="L65" i="57"/>
  <c r="L73" i="57"/>
  <c r="L125" i="57"/>
  <c r="L144" i="57"/>
  <c r="L173" i="57"/>
  <c r="L178" i="57"/>
  <c r="L200" i="57"/>
  <c r="L202" i="57"/>
  <c r="L206" i="57"/>
  <c r="L208" i="57"/>
  <c r="L214" i="57"/>
  <c r="L225" i="57"/>
  <c r="L234" i="57"/>
  <c r="L26" i="57"/>
  <c r="L155" i="57"/>
  <c r="L175" i="57"/>
  <c r="L184" i="57"/>
  <c r="L197" i="57"/>
  <c r="L205" i="57"/>
  <c r="L218" i="57"/>
  <c r="L223" i="57"/>
  <c r="L242" i="57"/>
  <c r="L260" i="57"/>
  <c r="L273" i="57"/>
  <c r="L275" i="57"/>
  <c r="L52" i="57"/>
  <c r="L85" i="57"/>
  <c r="L101" i="57"/>
  <c r="L169" i="57"/>
  <c r="L192" i="57"/>
  <c r="L213" i="57"/>
  <c r="L247" i="57"/>
  <c r="L91" i="57"/>
  <c r="L107" i="57"/>
  <c r="L152" i="57"/>
  <c r="L159" i="57"/>
  <c r="L166" i="57"/>
  <c r="L187" i="57"/>
  <c r="L216" i="57"/>
  <c r="L221" i="57"/>
  <c r="L240" i="57"/>
  <c r="L256" i="57"/>
  <c r="L35" i="57"/>
  <c r="L97" i="57"/>
  <c r="L163" i="57"/>
  <c r="L176" i="57"/>
  <c r="L182" i="57"/>
  <c r="L190" i="57"/>
  <c r="L203" i="57"/>
  <c r="L211" i="57"/>
  <c r="L226" i="57"/>
  <c r="L233" i="57"/>
  <c r="L245" i="57"/>
  <c r="L252" i="57"/>
  <c r="L254" i="57"/>
  <c r="L267" i="57"/>
  <c r="L28" i="57"/>
  <c r="L128" i="57"/>
  <c r="L160" i="57"/>
  <c r="L198" i="57"/>
  <c r="L219" i="57"/>
  <c r="L238" i="57"/>
  <c r="L250" i="57"/>
  <c r="L265" i="57"/>
  <c r="L280" i="57"/>
  <c r="L70" i="57"/>
  <c r="L76" i="57"/>
  <c r="L103" i="57"/>
  <c r="L124" i="57"/>
  <c r="L137" i="57"/>
  <c r="L145" i="57"/>
  <c r="L185" i="57"/>
  <c r="L193" i="57"/>
  <c r="L231" i="57"/>
  <c r="L243" i="57"/>
  <c r="L263" i="57"/>
  <c r="L276" i="57"/>
  <c r="L282" i="57"/>
  <c r="L71" i="57"/>
  <c r="L109" i="57"/>
  <c r="L115" i="57"/>
  <c r="L170" i="57"/>
  <c r="L188" i="57"/>
  <c r="L196" i="57"/>
  <c r="L209" i="57"/>
  <c r="L229" i="57"/>
  <c r="L236" i="57"/>
  <c r="L259" i="57"/>
  <c r="L261" i="57"/>
  <c r="L83" i="57"/>
  <c r="L89" i="57"/>
  <c r="L94" i="57"/>
  <c r="L23" i="57"/>
  <c r="L164" i="57"/>
  <c r="L180" i="57"/>
  <c r="L183" i="57"/>
  <c r="L222" i="57"/>
  <c r="L241" i="57"/>
  <c r="L255" i="57"/>
  <c r="L257" i="57"/>
  <c r="L8" i="57"/>
  <c r="L134" i="57"/>
  <c r="L146" i="57"/>
  <c r="L177" i="57"/>
  <c r="L191" i="57"/>
  <c r="L227" i="57"/>
  <c r="L246" i="57"/>
  <c r="L268" i="57"/>
  <c r="L270" i="57"/>
  <c r="L272" i="57"/>
  <c r="L168" i="57"/>
  <c r="L251" i="57"/>
  <c r="L277" i="57"/>
  <c r="L244" i="57"/>
  <c r="L10" i="57"/>
  <c r="L279" i="57"/>
  <c r="L161" i="57"/>
  <c r="L143" i="57"/>
  <c r="L207" i="57"/>
  <c r="L264" i="57"/>
  <c r="L154" i="57"/>
  <c r="L232" i="57"/>
  <c r="L41" i="57"/>
  <c r="L32" i="57"/>
  <c r="L122" i="57"/>
  <c r="L220" i="57"/>
  <c r="L239" i="57"/>
  <c r="L151" i="57"/>
  <c r="L210" i="57"/>
  <c r="E12" i="51"/>
  <c r="H283" i="57" s="1"/>
  <c r="E14" i="51"/>
  <c r="H15" i="51"/>
  <c r="H16" i="51"/>
  <c r="K15" i="51"/>
  <c r="K16" i="51"/>
  <c r="M7" i="57"/>
  <c r="M10" i="57"/>
  <c r="M13" i="57"/>
  <c r="M16" i="57"/>
  <c r="M19" i="57"/>
  <c r="M22" i="57"/>
  <c r="M25" i="57"/>
  <c r="M28" i="57"/>
  <c r="M31" i="57"/>
  <c r="M34" i="57"/>
  <c r="M37" i="57"/>
  <c r="M40" i="57"/>
  <c r="M52" i="57"/>
  <c r="M57" i="57"/>
  <c r="M70" i="57"/>
  <c r="M75" i="57"/>
  <c r="M88" i="57"/>
  <c r="M93" i="57"/>
  <c r="M106" i="57"/>
  <c r="M111" i="57"/>
  <c r="M49" i="57"/>
  <c r="M54" i="57"/>
  <c r="M67" i="57"/>
  <c r="M72" i="57"/>
  <c r="M85" i="57"/>
  <c r="M90" i="57"/>
  <c r="M103" i="57"/>
  <c r="M108" i="57"/>
  <c r="M59" i="57"/>
  <c r="M77" i="57"/>
  <c r="M95" i="57"/>
  <c r="M113" i="57"/>
  <c r="M131" i="57"/>
  <c r="M134" i="57"/>
  <c r="M137" i="57"/>
  <c r="M140" i="57"/>
  <c r="M143" i="57"/>
  <c r="M146" i="57"/>
  <c r="M149" i="57"/>
  <c r="M152" i="57"/>
  <c r="M155" i="57"/>
  <c r="M158" i="57"/>
  <c r="M161" i="57"/>
  <c r="M164" i="57"/>
  <c r="M167" i="57"/>
  <c r="M170" i="57"/>
  <c r="M173" i="57"/>
  <c r="M176" i="57"/>
  <c r="M179" i="57"/>
  <c r="M182" i="57"/>
  <c r="M185" i="57"/>
  <c r="M188" i="57"/>
  <c r="M191" i="57"/>
  <c r="M194" i="57"/>
  <c r="M197" i="57"/>
  <c r="M200" i="57"/>
  <c r="M203" i="57"/>
  <c r="M206" i="57"/>
  <c r="M209" i="57"/>
  <c r="M212" i="57"/>
  <c r="M215" i="57"/>
  <c r="M218" i="57"/>
  <c r="M221" i="57"/>
  <c r="M224" i="57"/>
  <c r="M227" i="57"/>
  <c r="M230" i="57"/>
  <c r="M233" i="57"/>
  <c r="M236" i="57"/>
  <c r="M239" i="57"/>
  <c r="M242" i="57"/>
  <c r="M245" i="57"/>
  <c r="M248" i="57"/>
  <c r="M251" i="57"/>
  <c r="M254" i="57"/>
  <c r="M257" i="57"/>
  <c r="M260" i="57"/>
  <c r="M263" i="57"/>
  <c r="M266" i="57"/>
  <c r="M269" i="57"/>
  <c r="M272" i="57"/>
  <c r="M275" i="57"/>
  <c r="M278" i="57"/>
  <c r="M60" i="57"/>
  <c r="M69" i="57"/>
  <c r="M71" i="57"/>
  <c r="M73" i="57"/>
  <c r="M82" i="57"/>
  <c r="M148" i="57"/>
  <c r="M166" i="57"/>
  <c r="M20" i="57"/>
  <c r="M76" i="57"/>
  <c r="M83" i="57"/>
  <c r="M100" i="57"/>
  <c r="M107" i="57"/>
  <c r="M114" i="57"/>
  <c r="M121" i="57"/>
  <c r="M125" i="57"/>
  <c r="M154" i="57"/>
  <c r="M163" i="57"/>
  <c r="M189" i="57"/>
  <c r="M207" i="57"/>
  <c r="M225" i="57"/>
  <c r="M243" i="57"/>
  <c r="M261" i="57"/>
  <c r="M279" i="57"/>
  <c r="M282" i="57"/>
  <c r="M181" i="57"/>
  <c r="M199" i="57"/>
  <c r="M217" i="57"/>
  <c r="M14" i="57"/>
  <c r="M17" i="57"/>
  <c r="M27" i="57"/>
  <c r="M43" i="57"/>
  <c r="M50" i="57"/>
  <c r="M74" i="57"/>
  <c r="M81" i="57"/>
  <c r="M105" i="57"/>
  <c r="M119" i="57"/>
  <c r="M127" i="57"/>
  <c r="M129" i="57"/>
  <c r="M138" i="57"/>
  <c r="M147" i="57"/>
  <c r="M172" i="57"/>
  <c r="M21" i="57"/>
  <c r="M24" i="57"/>
  <c r="M48" i="57"/>
  <c r="M62" i="57"/>
  <c r="M112" i="57"/>
  <c r="M117" i="57"/>
  <c r="M156" i="57"/>
  <c r="M165" i="57"/>
  <c r="M9" i="57"/>
  <c r="M32" i="57"/>
  <c r="M35" i="57"/>
  <c r="M44" i="57"/>
  <c r="M94" i="57"/>
  <c r="M101" i="57"/>
  <c r="M118" i="57"/>
  <c r="M124" i="57"/>
  <c r="M126" i="57"/>
  <c r="M128" i="57"/>
  <c r="M130" i="57"/>
  <c r="M139" i="57"/>
  <c r="M39" i="57"/>
  <c r="M61" i="57"/>
  <c r="M68" i="57"/>
  <c r="M80" i="57"/>
  <c r="M92" i="57"/>
  <c r="M99" i="57"/>
  <c r="M132" i="57"/>
  <c r="M42" i="57"/>
  <c r="M79" i="57"/>
  <c r="M87" i="57"/>
  <c r="M91" i="57"/>
  <c r="M123" i="57"/>
  <c r="M133" i="57"/>
  <c r="M145" i="57"/>
  <c r="M159" i="57"/>
  <c r="M174" i="57"/>
  <c r="M187" i="57"/>
  <c r="M193" i="57"/>
  <c r="M231" i="57"/>
  <c r="M240" i="57"/>
  <c r="M256" i="57"/>
  <c r="M265" i="57"/>
  <c r="M47" i="57"/>
  <c r="M84" i="57"/>
  <c r="M96" i="57"/>
  <c r="M160" i="57"/>
  <c r="M213" i="57"/>
  <c r="M219" i="57"/>
  <c r="M244" i="57"/>
  <c r="M253" i="57"/>
  <c r="M6" i="57"/>
  <c r="M12" i="57"/>
  <c r="M23" i="57"/>
  <c r="M110" i="57"/>
  <c r="M150" i="57"/>
  <c r="M168" i="57"/>
  <c r="M180" i="57"/>
  <c r="M192" i="57"/>
  <c r="M198" i="57"/>
  <c r="M204" i="57"/>
  <c r="M241" i="57"/>
  <c r="M250" i="57"/>
  <c r="M11" i="57"/>
  <c r="M33" i="57"/>
  <c r="M41" i="57"/>
  <c r="M122" i="57"/>
  <c r="M162" i="57"/>
  <c r="M210" i="57"/>
  <c r="M249" i="57"/>
  <c r="M277" i="57"/>
  <c r="M26" i="57"/>
  <c r="M63" i="57"/>
  <c r="M175" i="57"/>
  <c r="M184" i="57"/>
  <c r="M205" i="57"/>
  <c r="M223" i="57"/>
  <c r="M235" i="57"/>
  <c r="M258" i="57"/>
  <c r="M271" i="57"/>
  <c r="M273" i="57"/>
  <c r="M53" i="57"/>
  <c r="M58" i="57"/>
  <c r="M102" i="57"/>
  <c r="M144" i="57"/>
  <c r="M169" i="57"/>
  <c r="M208" i="57"/>
  <c r="M228" i="57"/>
  <c r="M247" i="57"/>
  <c r="M64" i="57"/>
  <c r="M86" i="57"/>
  <c r="M136" i="57"/>
  <c r="M195" i="57"/>
  <c r="M216" i="57"/>
  <c r="M5" i="57"/>
  <c r="M97" i="57"/>
  <c r="M190" i="57"/>
  <c r="M211" i="57"/>
  <c r="M226" i="57"/>
  <c r="M252" i="57"/>
  <c r="M267" i="57"/>
  <c r="M29" i="57"/>
  <c r="M36" i="57"/>
  <c r="M65" i="57"/>
  <c r="M98" i="57"/>
  <c r="M141" i="57"/>
  <c r="M153" i="57"/>
  <c r="M214" i="57"/>
  <c r="M238" i="57"/>
  <c r="M280" i="57"/>
  <c r="M120" i="57"/>
  <c r="M201" i="57"/>
  <c r="M276" i="57"/>
  <c r="M8" i="57"/>
  <c r="M45" i="57"/>
  <c r="M56" i="57"/>
  <c r="M15" i="57"/>
  <c r="M30" i="57"/>
  <c r="M55" i="57"/>
  <c r="M66" i="57"/>
  <c r="M104" i="57"/>
  <c r="M109" i="57"/>
  <c r="M115" i="57"/>
  <c r="M157" i="57"/>
  <c r="M196" i="57"/>
  <c r="M229" i="57"/>
  <c r="M259" i="57"/>
  <c r="M274" i="57"/>
  <c r="M38" i="57"/>
  <c r="M142" i="57"/>
  <c r="M183" i="57"/>
  <c r="M222" i="57"/>
  <c r="M234" i="57"/>
  <c r="M255" i="57"/>
  <c r="M232" i="57"/>
  <c r="M202" i="57"/>
  <c r="M78" i="57"/>
  <c r="M46" i="57"/>
  <c r="M262" i="57"/>
  <c r="M51" i="57"/>
  <c r="M116" i="57"/>
  <c r="M186" i="57"/>
  <c r="M246" i="57"/>
  <c r="M268" i="57"/>
  <c r="M135" i="57"/>
  <c r="M171" i="57"/>
  <c r="M270" i="57"/>
  <c r="M18" i="57"/>
  <c r="M89" i="57"/>
  <c r="M237" i="57"/>
  <c r="M264" i="57"/>
  <c r="M281" i="57"/>
  <c r="M178" i="57"/>
  <c r="M177" i="57"/>
  <c r="M220" i="57"/>
  <c r="M151" i="57"/>
  <c r="M4" i="57"/>
  <c r="O7" i="57"/>
  <c r="O10" i="57"/>
  <c r="O13" i="57"/>
  <c r="O16" i="57"/>
  <c r="O19" i="57"/>
  <c r="O22" i="57"/>
  <c r="O25" i="57"/>
  <c r="O28" i="57"/>
  <c r="O31" i="57"/>
  <c r="O34" i="57"/>
  <c r="O37" i="57"/>
  <c r="O40" i="57"/>
  <c r="O6" i="57"/>
  <c r="O42" i="57"/>
  <c r="O55" i="57"/>
  <c r="O60" i="57"/>
  <c r="O73" i="57"/>
  <c r="O78" i="57"/>
  <c r="O91" i="57"/>
  <c r="O96" i="57"/>
  <c r="O109" i="57"/>
  <c r="O114" i="57"/>
  <c r="O52" i="57"/>
  <c r="O57" i="57"/>
  <c r="O70" i="57"/>
  <c r="O75" i="57"/>
  <c r="O88" i="57"/>
  <c r="O93" i="57"/>
  <c r="O106" i="57"/>
  <c r="O111" i="57"/>
  <c r="O9" i="57"/>
  <c r="O11" i="57"/>
  <c r="O18" i="57"/>
  <c r="O20" i="57"/>
  <c r="O27" i="57"/>
  <c r="O29" i="57"/>
  <c r="O36" i="57"/>
  <c r="O38" i="57"/>
  <c r="O44" i="57"/>
  <c r="O62" i="57"/>
  <c r="O80" i="57"/>
  <c r="O98" i="57"/>
  <c r="O116" i="57"/>
  <c r="O49" i="57"/>
  <c r="O99" i="57"/>
  <c r="O108" i="57"/>
  <c r="O110" i="57"/>
  <c r="O112" i="57"/>
  <c r="O133" i="57"/>
  <c r="O151" i="57"/>
  <c r="O169" i="57"/>
  <c r="O23" i="57"/>
  <c r="O26" i="57"/>
  <c r="O71" i="57"/>
  <c r="O95" i="57"/>
  <c r="O102" i="57"/>
  <c r="O152" i="57"/>
  <c r="O159" i="57"/>
  <c r="O161" i="57"/>
  <c r="O168" i="57"/>
  <c r="O192" i="57"/>
  <c r="O197" i="57"/>
  <c r="O210" i="57"/>
  <c r="O215" i="57"/>
  <c r="O228" i="57"/>
  <c r="O233" i="57"/>
  <c r="O246" i="57"/>
  <c r="O251" i="57"/>
  <c r="O264" i="57"/>
  <c r="O269" i="57"/>
  <c r="O83" i="57"/>
  <c r="O170" i="57"/>
  <c r="O179" i="57"/>
  <c r="O184" i="57"/>
  <c r="O202" i="57"/>
  <c r="O30" i="57"/>
  <c r="O33" i="57"/>
  <c r="O45" i="57"/>
  <c r="O64" i="57"/>
  <c r="O69" i="57"/>
  <c r="O121" i="57"/>
  <c r="O123" i="57"/>
  <c r="O136" i="57"/>
  <c r="O145" i="57"/>
  <c r="O177" i="57"/>
  <c r="O76" i="57"/>
  <c r="O100" i="57"/>
  <c r="O107" i="57"/>
  <c r="O119" i="57"/>
  <c r="O125" i="57"/>
  <c r="O138" i="57"/>
  <c r="O154" i="57"/>
  <c r="O163" i="57"/>
  <c r="O5" i="57"/>
  <c r="O12" i="57"/>
  <c r="O15" i="57"/>
  <c r="O51" i="57"/>
  <c r="O58" i="57"/>
  <c r="O82" i="57"/>
  <c r="O89" i="57"/>
  <c r="O113" i="57"/>
  <c r="O120" i="57"/>
  <c r="O137" i="57"/>
  <c r="O144" i="57"/>
  <c r="O153" i="57"/>
  <c r="O56" i="57"/>
  <c r="O63" i="57"/>
  <c r="O87" i="57"/>
  <c r="O101" i="57"/>
  <c r="O122" i="57"/>
  <c r="O126" i="57"/>
  <c r="O128" i="57"/>
  <c r="O146" i="57"/>
  <c r="O14" i="57"/>
  <c r="O50" i="57"/>
  <c r="O66" i="57"/>
  <c r="O103" i="57"/>
  <c r="O115" i="57"/>
  <c r="O148" i="57"/>
  <c r="O164" i="57"/>
  <c r="O181" i="57"/>
  <c r="O229" i="57"/>
  <c r="O238" i="57"/>
  <c r="O254" i="57"/>
  <c r="O263" i="57"/>
  <c r="O270" i="57"/>
  <c r="O279" i="57"/>
  <c r="O21" i="57"/>
  <c r="O32" i="57"/>
  <c r="O43" i="57"/>
  <c r="O59" i="57"/>
  <c r="O127" i="57"/>
  <c r="O172" i="57"/>
  <c r="O195" i="57"/>
  <c r="O201" i="57"/>
  <c r="O203" i="57"/>
  <c r="O207" i="57"/>
  <c r="O209" i="57"/>
  <c r="O242" i="57"/>
  <c r="O249" i="57"/>
  <c r="O258" i="57"/>
  <c r="O281" i="57"/>
  <c r="O17" i="57"/>
  <c r="O81" i="57"/>
  <c r="O85" i="57"/>
  <c r="O97" i="57"/>
  <c r="O158" i="57"/>
  <c r="O182" i="57"/>
  <c r="O186" i="57"/>
  <c r="O188" i="57"/>
  <c r="O194" i="57"/>
  <c r="O239" i="57"/>
  <c r="O248" i="57"/>
  <c r="O46" i="57"/>
  <c r="O117" i="57"/>
  <c r="O131" i="57"/>
  <c r="O139" i="57"/>
  <c r="O143" i="57"/>
  <c r="O189" i="57"/>
  <c r="O225" i="57"/>
  <c r="O244" i="57"/>
  <c r="O68" i="57"/>
  <c r="O74" i="57"/>
  <c r="O79" i="57"/>
  <c r="O90" i="57"/>
  <c r="O135" i="57"/>
  <c r="O155" i="57"/>
  <c r="O162" i="57"/>
  <c r="O178" i="57"/>
  <c r="O230" i="57"/>
  <c r="O237" i="57"/>
  <c r="O260" i="57"/>
  <c r="O262" i="57"/>
  <c r="O4" i="57"/>
  <c r="O41" i="57"/>
  <c r="O47" i="57"/>
  <c r="O118" i="57"/>
  <c r="O140" i="57"/>
  <c r="O175" i="57"/>
  <c r="O205" i="57"/>
  <c r="O218" i="57"/>
  <c r="O223" i="57"/>
  <c r="O235" i="57"/>
  <c r="O275" i="57"/>
  <c r="O277" i="57"/>
  <c r="O200" i="57"/>
  <c r="O213" i="57"/>
  <c r="O247" i="57"/>
  <c r="O256" i="57"/>
  <c r="O271" i="57"/>
  <c r="O273" i="57"/>
  <c r="O35" i="57"/>
  <c r="O48" i="57"/>
  <c r="O53" i="57"/>
  <c r="O86" i="57"/>
  <c r="O132" i="57"/>
  <c r="O156" i="57"/>
  <c r="O166" i="57"/>
  <c r="O187" i="57"/>
  <c r="O208" i="57"/>
  <c r="O221" i="57"/>
  <c r="O240" i="57"/>
  <c r="O54" i="57"/>
  <c r="O92" i="57"/>
  <c r="O149" i="57"/>
  <c r="O176" i="57"/>
  <c r="O190" i="57"/>
  <c r="O211" i="57"/>
  <c r="O216" i="57"/>
  <c r="O226" i="57"/>
  <c r="O245" i="57"/>
  <c r="O267" i="57"/>
  <c r="O65" i="57"/>
  <c r="O124" i="57"/>
  <c r="O160" i="57"/>
  <c r="O173" i="57"/>
  <c r="O185" i="57"/>
  <c r="O198" i="57"/>
  <c r="O206" i="57"/>
  <c r="O219" i="57"/>
  <c r="O250" i="57"/>
  <c r="O252" i="57"/>
  <c r="O265" i="57"/>
  <c r="O278" i="57"/>
  <c r="O61" i="57"/>
  <c r="O67" i="57"/>
  <c r="O105" i="57"/>
  <c r="O142" i="57"/>
  <c r="O150" i="57"/>
  <c r="O129" i="57"/>
  <c r="O141" i="57"/>
  <c r="O167" i="57"/>
  <c r="O193" i="57"/>
  <c r="O214" i="57"/>
  <c r="O224" i="57"/>
  <c r="O231" i="57"/>
  <c r="O243" i="57"/>
  <c r="O276" i="57"/>
  <c r="O280" i="57"/>
  <c r="O282" i="57"/>
  <c r="O72" i="57"/>
  <c r="O77" i="57"/>
  <c r="O104" i="57"/>
  <c r="O157" i="57"/>
  <c r="O196" i="57"/>
  <c r="O217" i="57"/>
  <c r="O236" i="57"/>
  <c r="O261" i="57"/>
  <c r="O274" i="57"/>
  <c r="O39" i="57"/>
  <c r="O134" i="57"/>
  <c r="O232" i="57"/>
  <c r="O268" i="57"/>
  <c r="O8" i="57"/>
  <c r="O234" i="57"/>
  <c r="O253" i="57"/>
  <c r="O171" i="57"/>
  <c r="O174" i="57"/>
  <c r="O272" i="57"/>
  <c r="O84" i="57"/>
  <c r="O227" i="57"/>
  <c r="O255" i="57"/>
  <c r="O130" i="57"/>
  <c r="O180" i="57"/>
  <c r="O191" i="57"/>
  <c r="O212" i="57"/>
  <c r="O222" i="57"/>
  <c r="O259" i="57"/>
  <c r="O183" i="57"/>
  <c r="O204" i="57"/>
  <c r="O94" i="57"/>
  <c r="O165" i="57"/>
  <c r="O220" i="57"/>
  <c r="O24" i="57"/>
  <c r="O147" i="57"/>
  <c r="O257" i="57"/>
  <c r="O199" i="57"/>
  <c r="O266" i="57"/>
  <c r="O241" i="57"/>
  <c r="D12" i="51"/>
  <c r="G283" i="57" s="1"/>
  <c r="D14" i="51"/>
  <c r="V71" i="23"/>
  <c r="V185" i="23"/>
  <c r="V217" i="23"/>
  <c r="V83" i="23"/>
  <c r="V203" i="23"/>
  <c r="V191" i="23"/>
  <c r="V274" i="23"/>
  <c r="V243" i="23"/>
  <c r="V131" i="23"/>
  <c r="V119" i="23"/>
  <c r="V95" i="23"/>
  <c r="V167" i="23"/>
  <c r="V155" i="23"/>
  <c r="V179" i="23"/>
  <c r="V143" i="23"/>
  <c r="V262" i="23"/>
  <c r="V107" i="23"/>
  <c r="V35" i="23"/>
  <c r="V59" i="23"/>
  <c r="V47" i="23"/>
  <c r="V44" i="23"/>
  <c r="V23" i="23"/>
  <c r="V186" i="23"/>
  <c r="V150" i="23"/>
  <c r="V78" i="23"/>
  <c r="V212" i="23"/>
  <c r="V151" i="23"/>
  <c r="V115" i="23"/>
  <c r="V43" i="23"/>
  <c r="V7" i="23"/>
  <c r="V116" i="23"/>
  <c r="V8" i="23"/>
  <c r="V88" i="23"/>
  <c r="E18" i="44"/>
  <c r="F18" i="44"/>
  <c r="I18" i="44"/>
  <c r="E19" i="66"/>
  <c r="E20" i="66" s="1"/>
  <c r="D19" i="66"/>
  <c r="D20" i="66" s="1"/>
  <c r="C18" i="66"/>
  <c r="C14" i="66"/>
  <c r="L12" i="66"/>
  <c r="C20" i="65"/>
  <c r="V273" i="23"/>
  <c r="V259" i="23"/>
  <c r="V228" i="23"/>
  <c r="V202" i="23"/>
  <c r="V178" i="23"/>
  <c r="V142" i="23"/>
  <c r="V258" i="23"/>
  <c r="V149" i="23"/>
  <c r="V114" i="23"/>
  <c r="V77" i="23"/>
  <c r="V6" i="23"/>
  <c r="V236" i="23"/>
  <c r="V76" i="23"/>
  <c r="V41" i="23"/>
  <c r="V5" i="23"/>
  <c r="V200" i="23"/>
  <c r="V152" i="23"/>
  <c r="V128" i="23"/>
  <c r="V56" i="23"/>
  <c r="V280" i="23"/>
  <c r="V235" i="23"/>
  <c r="V175" i="23"/>
  <c r="V40" i="23"/>
  <c r="V199" i="23"/>
  <c r="V163" i="23"/>
  <c r="V91" i="23"/>
  <c r="V55" i="23"/>
  <c r="V19" i="23"/>
  <c r="V269" i="23"/>
  <c r="V267" i="23"/>
  <c r="V248" i="23"/>
  <c r="V247" i="23"/>
  <c r="V233" i="23"/>
  <c r="V231" i="23"/>
  <c r="V223" i="23"/>
  <c r="V208" i="23"/>
  <c r="V195" i="23"/>
  <c r="V173" i="23"/>
  <c r="V161" i="23"/>
  <c r="V136" i="23"/>
  <c r="V125" i="23"/>
  <c r="V101" i="23"/>
  <c r="V90" i="23"/>
  <c r="V66" i="23"/>
  <c r="V64" i="23"/>
  <c r="V30" i="23"/>
  <c r="V16" i="23"/>
  <c r="V241" i="23"/>
  <c r="V216" i="23"/>
  <c r="V190" i="23"/>
  <c r="V166" i="23"/>
  <c r="V154" i="23"/>
  <c r="V211" i="23"/>
  <c r="V184" i="23"/>
  <c r="V42" i="23"/>
  <c r="V272" i="23"/>
  <c r="V281" i="23"/>
  <c r="V257" i="23"/>
  <c r="V210" i="23"/>
  <c r="V176" i="23"/>
  <c r="V148" i="23"/>
  <c r="V104" i="23"/>
  <c r="V271" i="23"/>
  <c r="V188" i="23"/>
  <c r="V140" i="23"/>
  <c r="V92" i="23"/>
  <c r="V68" i="23"/>
  <c r="V32" i="23"/>
  <c r="V256" i="23"/>
  <c r="V103" i="23"/>
  <c r="V270" i="23"/>
  <c r="V187" i="23"/>
  <c r="V127" i="23"/>
  <c r="V67" i="23"/>
  <c r="V31" i="23"/>
  <c r="V279" i="23"/>
  <c r="V268" i="23"/>
  <c r="V246" i="23"/>
  <c r="V234" i="23"/>
  <c r="V232" i="23"/>
  <c r="V224" i="23"/>
  <c r="V220" i="23"/>
  <c r="V198" i="23"/>
  <c r="V174" i="23"/>
  <c r="V162" i="23"/>
  <c r="V160" i="23"/>
  <c r="V137" i="23"/>
  <c r="V126" i="23"/>
  <c r="V124" i="23"/>
  <c r="V102" i="23"/>
  <c r="V100" i="23"/>
  <c r="V89" i="23"/>
  <c r="V65" i="23"/>
  <c r="V52" i="23"/>
  <c r="V18" i="23"/>
  <c r="V17" i="23"/>
  <c r="V130" i="23"/>
  <c r="V106" i="23"/>
  <c r="V82" i="23"/>
  <c r="V58" i="23"/>
  <c r="V46" i="23"/>
  <c r="V22" i="23"/>
  <c r="V227" i="23"/>
  <c r="V201" i="23"/>
  <c r="V177" i="23"/>
  <c r="V153" i="23"/>
  <c r="V129" i="23"/>
  <c r="V105" i="23"/>
  <c r="V81" i="23"/>
  <c r="V57" i="23"/>
  <c r="V33" i="23"/>
  <c r="V9" i="23"/>
  <c r="V226" i="23"/>
  <c r="V164" i="23"/>
  <c r="V20" i="23"/>
  <c r="V238" i="23"/>
  <c r="V221" i="23"/>
  <c r="V207" i="23"/>
  <c r="V197" i="23"/>
  <c r="V171" i="23"/>
  <c r="V147" i="23"/>
  <c r="V113" i="23"/>
  <c r="V111" i="23"/>
  <c r="V99" i="23"/>
  <c r="V87" i="23"/>
  <c r="V63" i="23"/>
  <c r="V53" i="23"/>
  <c r="V29" i="23"/>
  <c r="V28" i="23"/>
  <c r="V15" i="23"/>
  <c r="J18" i="44"/>
  <c r="V118" i="23"/>
  <c r="V94" i="23"/>
  <c r="V70" i="23"/>
  <c r="V34" i="23"/>
  <c r="V10" i="23"/>
  <c r="V240" i="23"/>
  <c r="V215" i="23"/>
  <c r="V189" i="23"/>
  <c r="V165" i="23"/>
  <c r="V141" i="23"/>
  <c r="V117" i="23"/>
  <c r="V93" i="23"/>
  <c r="V69" i="23"/>
  <c r="V45" i="23"/>
  <c r="V21" i="23"/>
  <c r="V239" i="23"/>
  <c r="V213" i="23"/>
  <c r="V80" i="23"/>
  <c r="V225" i="23"/>
  <c r="V139" i="23"/>
  <c r="V79" i="23"/>
  <c r="V222" i="23"/>
  <c r="V219" i="23"/>
  <c r="V196" i="23"/>
  <c r="V183" i="23"/>
  <c r="V172" i="23"/>
  <c r="V159" i="23"/>
  <c r="V138" i="23"/>
  <c r="V135" i="23"/>
  <c r="V123" i="23"/>
  <c r="V112" i="23"/>
  <c r="V75" i="23"/>
  <c r="V54" i="23"/>
  <c r="V51" i="23"/>
  <c r="V39" i="23"/>
  <c r="V27" i="23"/>
  <c r="V249" i="23"/>
  <c r="V253" i="23"/>
  <c r="V278" i="23"/>
  <c r="V277" i="23"/>
  <c r="V276" i="23"/>
  <c r="V275" i="23"/>
  <c r="V266" i="23"/>
  <c r="V265" i="23"/>
  <c r="V264" i="23"/>
  <c r="V263" i="23"/>
  <c r="V230" i="23"/>
  <c r="V218" i="23"/>
  <c r="V206" i="23"/>
  <c r="V205" i="23"/>
  <c r="V204" i="23"/>
  <c r="V194" i="23"/>
  <c r="V193" i="23"/>
  <c r="V192" i="23"/>
  <c r="V182" i="23"/>
  <c r="V181" i="23"/>
  <c r="V180" i="23"/>
  <c r="V170" i="23"/>
  <c r="V169" i="23"/>
  <c r="V168" i="23"/>
  <c r="V158" i="23"/>
  <c r="V157" i="23"/>
  <c r="V156" i="23"/>
  <c r="V146" i="23"/>
  <c r="V145" i="23"/>
  <c r="V144" i="23"/>
  <c r="V134" i="23"/>
  <c r="V133" i="23"/>
  <c r="V132" i="23"/>
  <c r="V122" i="23"/>
  <c r="V121" i="23"/>
  <c r="V120" i="23"/>
  <c r="V110" i="23"/>
  <c r="V109" i="23"/>
  <c r="V108" i="23"/>
  <c r="V98" i="23"/>
  <c r="V97" i="23"/>
  <c r="V96" i="23"/>
  <c r="V86" i="23"/>
  <c r="V85" i="23"/>
  <c r="V84" i="23"/>
  <c r="V74" i="23"/>
  <c r="V73" i="23"/>
  <c r="V72" i="23"/>
  <c r="V62" i="23"/>
  <c r="V61" i="23"/>
  <c r="V60" i="23"/>
  <c r="V50" i="23"/>
  <c r="V49" i="23"/>
  <c r="V48" i="23"/>
  <c r="V38" i="23"/>
  <c r="V37" i="23"/>
  <c r="V36" i="23"/>
  <c r="V26" i="23"/>
  <c r="V25" i="23"/>
  <c r="V24" i="23"/>
  <c r="V14" i="23"/>
  <c r="V13" i="23"/>
  <c r="V12" i="23"/>
  <c r="K18" i="44"/>
  <c r="V251" i="23"/>
  <c r="V250" i="23"/>
  <c r="R13" i="22"/>
  <c r="G57" i="60" l="1"/>
  <c r="G161" i="60"/>
  <c r="G165" i="60"/>
  <c r="G252" i="60"/>
  <c r="G60" i="60"/>
  <c r="G160" i="60"/>
  <c r="G238" i="60"/>
  <c r="G46" i="60"/>
  <c r="G146" i="60"/>
  <c r="G246" i="60"/>
  <c r="G54" i="60"/>
  <c r="G154" i="60"/>
  <c r="G245" i="60"/>
  <c r="G9" i="60"/>
  <c r="G209" i="60"/>
  <c r="G180" i="60"/>
  <c r="G271" i="60"/>
  <c r="G219" i="60"/>
  <c r="G167" i="60"/>
  <c r="G111" i="60"/>
  <c r="G59" i="60"/>
  <c r="G7" i="60"/>
  <c r="G101" i="60"/>
  <c r="G240" i="60"/>
  <c r="G113" i="60"/>
  <c r="G130" i="60"/>
  <c r="G217" i="60"/>
  <c r="G25" i="60"/>
  <c r="G125" i="60"/>
  <c r="G212" i="60"/>
  <c r="G20" i="60"/>
  <c r="G120" i="60"/>
  <c r="G220" i="60"/>
  <c r="G28" i="60"/>
  <c r="G128" i="60"/>
  <c r="G149" i="60"/>
  <c r="G253" i="60"/>
  <c r="G148" i="60"/>
  <c r="G145" i="60"/>
  <c r="G263" i="60"/>
  <c r="G207" i="60"/>
  <c r="G155" i="60"/>
  <c r="G103" i="60"/>
  <c r="G51" i="60"/>
  <c r="G88" i="60"/>
  <c r="G205" i="60"/>
  <c r="G78" i="60"/>
  <c r="G117" i="60"/>
  <c r="G204" i="60"/>
  <c r="G12" i="60"/>
  <c r="G112" i="60"/>
  <c r="G190" i="60"/>
  <c r="G53" i="60"/>
  <c r="G98" i="60"/>
  <c r="G198" i="60"/>
  <c r="G6" i="60"/>
  <c r="G106" i="60"/>
  <c r="G114" i="60"/>
  <c r="G218" i="60"/>
  <c r="G100" i="60"/>
  <c r="G132" i="60"/>
  <c r="G255" i="60"/>
  <c r="G203" i="60"/>
  <c r="G151" i="60"/>
  <c r="G99" i="60"/>
  <c r="G47" i="60"/>
  <c r="G40" i="60"/>
  <c r="G170" i="60"/>
  <c r="G65" i="60"/>
  <c r="G104" i="60"/>
  <c r="G182" i="60"/>
  <c r="G282" i="60"/>
  <c r="G90" i="60"/>
  <c r="G177" i="60"/>
  <c r="G277" i="60"/>
  <c r="G85" i="60"/>
  <c r="G185" i="60"/>
  <c r="G226" i="60"/>
  <c r="G93" i="60"/>
  <c r="G66" i="60"/>
  <c r="G192" i="60"/>
  <c r="G52" i="60"/>
  <c r="G97" i="60"/>
  <c r="G251" i="60"/>
  <c r="G199" i="60"/>
  <c r="G147" i="60"/>
  <c r="G95" i="60"/>
  <c r="G43" i="60"/>
  <c r="P283" i="57"/>
  <c r="G201" i="60"/>
  <c r="G122" i="60"/>
  <c r="G17" i="60"/>
  <c r="G110" i="60"/>
  <c r="G259" i="60"/>
  <c r="G211" i="60"/>
  <c r="G163" i="60"/>
  <c r="G115" i="60"/>
  <c r="G67" i="60"/>
  <c r="H10" i="55"/>
  <c r="C12" i="55"/>
  <c r="H5" i="61"/>
  <c r="H8" i="61"/>
  <c r="H11" i="61"/>
  <c r="H14" i="61"/>
  <c r="H17" i="61"/>
  <c r="H20" i="61"/>
  <c r="H23" i="61"/>
  <c r="H26" i="61"/>
  <c r="H29" i="61"/>
  <c r="H32" i="61"/>
  <c r="H35" i="61"/>
  <c r="H38" i="61"/>
  <c r="H41" i="61"/>
  <c r="H44" i="61"/>
  <c r="H47" i="61"/>
  <c r="H50" i="61"/>
  <c r="H53" i="61"/>
  <c r="H56" i="61"/>
  <c r="H59" i="61"/>
  <c r="H62" i="61"/>
  <c r="H65" i="61"/>
  <c r="H68" i="61"/>
  <c r="H71" i="61"/>
  <c r="H74" i="61"/>
  <c r="H77" i="61"/>
  <c r="H80" i="61"/>
  <c r="H83" i="61"/>
  <c r="H86" i="61"/>
  <c r="H89" i="61"/>
  <c r="H92" i="61"/>
  <c r="H95" i="61"/>
  <c r="H98" i="61"/>
  <c r="H101" i="61"/>
  <c r="H104" i="61"/>
  <c r="H107" i="61"/>
  <c r="H110" i="61"/>
  <c r="H113" i="61"/>
  <c r="H116" i="61"/>
  <c r="H119" i="61"/>
  <c r="H122" i="61"/>
  <c r="H125" i="61"/>
  <c r="H128" i="61"/>
  <c r="H131" i="61"/>
  <c r="H7" i="61"/>
  <c r="H10" i="61"/>
  <c r="H13" i="61"/>
  <c r="H16" i="61"/>
  <c r="H19" i="61"/>
  <c r="H22" i="61"/>
  <c r="H25" i="61"/>
  <c r="H28" i="61"/>
  <c r="H31" i="61"/>
  <c r="H34" i="61"/>
  <c r="H37" i="61"/>
  <c r="H40" i="61"/>
  <c r="H43" i="61"/>
  <c r="H46" i="61"/>
  <c r="H49" i="61"/>
  <c r="H52" i="61"/>
  <c r="H55" i="61"/>
  <c r="H58" i="61"/>
  <c r="H61" i="61"/>
  <c r="H64" i="61"/>
  <c r="H67" i="61"/>
  <c r="H70" i="61"/>
  <c r="H73" i="61"/>
  <c r="H76" i="61"/>
  <c r="H79" i="61"/>
  <c r="H82" i="61"/>
  <c r="H85" i="61"/>
  <c r="H88" i="61"/>
  <c r="H91" i="61"/>
  <c r="H94" i="61"/>
  <c r="H97" i="61"/>
  <c r="H100" i="61"/>
  <c r="H103" i="61"/>
  <c r="H106" i="61"/>
  <c r="H109" i="61"/>
  <c r="H112" i="61"/>
  <c r="H115" i="61"/>
  <c r="H118" i="61"/>
  <c r="H121" i="61"/>
  <c r="H124" i="61"/>
  <c r="H129" i="61"/>
  <c r="H139" i="61"/>
  <c r="H144" i="61"/>
  <c r="H136" i="61"/>
  <c r="H141" i="61"/>
  <c r="H154" i="61"/>
  <c r="H165" i="61"/>
  <c r="H15" i="61"/>
  <c r="H30" i="61"/>
  <c r="H36" i="61"/>
  <c r="H84" i="61"/>
  <c r="H132" i="61"/>
  <c r="H134" i="61"/>
  <c r="H168" i="61"/>
  <c r="H24" i="61"/>
  <c r="H39" i="61"/>
  <c r="H45" i="61"/>
  <c r="H90" i="61"/>
  <c r="H33" i="61"/>
  <c r="H48" i="61"/>
  <c r="H54" i="61"/>
  <c r="H87" i="61"/>
  <c r="H143" i="61"/>
  <c r="H145" i="61"/>
  <c r="H158" i="61"/>
  <c r="H170" i="61"/>
  <c r="H175" i="61"/>
  <c r="H193" i="61"/>
  <c r="H42" i="61"/>
  <c r="H57" i="61"/>
  <c r="H93" i="61"/>
  <c r="H147" i="61"/>
  <c r="H160" i="61"/>
  <c r="H180" i="61"/>
  <c r="H185" i="61"/>
  <c r="H198" i="61"/>
  <c r="H203" i="61"/>
  <c r="H211" i="61"/>
  <c r="H214" i="61"/>
  <c r="H217" i="61"/>
  <c r="H220" i="61"/>
  <c r="H223" i="61"/>
  <c r="H226" i="61"/>
  <c r="H229" i="61"/>
  <c r="H232" i="61"/>
  <c r="H235" i="61"/>
  <c r="H238" i="61"/>
  <c r="H72" i="61"/>
  <c r="H108" i="61"/>
  <c r="H157" i="61"/>
  <c r="H159" i="61"/>
  <c r="H169" i="61"/>
  <c r="H174" i="61"/>
  <c r="H179" i="61"/>
  <c r="H192" i="61"/>
  <c r="H197" i="61"/>
  <c r="H210" i="61"/>
  <c r="H213" i="61"/>
  <c r="H216" i="61"/>
  <c r="H219" i="61"/>
  <c r="H222" i="61"/>
  <c r="H225" i="61"/>
  <c r="H228" i="61"/>
  <c r="H63" i="61"/>
  <c r="H75" i="61"/>
  <c r="H111" i="61"/>
  <c r="H171" i="61"/>
  <c r="H186" i="61"/>
  <c r="H205" i="61"/>
  <c r="H12" i="61"/>
  <c r="H166" i="61"/>
  <c r="H176" i="61"/>
  <c r="H178" i="61"/>
  <c r="H199" i="61"/>
  <c r="H201" i="61"/>
  <c r="H215" i="61"/>
  <c r="H242" i="61"/>
  <c r="H245" i="61"/>
  <c r="H248" i="61"/>
  <c r="H251" i="61"/>
  <c r="H254" i="61"/>
  <c r="H257" i="61"/>
  <c r="H260" i="61"/>
  <c r="H263" i="61"/>
  <c r="H266" i="61"/>
  <c r="H269" i="61"/>
  <c r="H272" i="61"/>
  <c r="H275" i="61"/>
  <c r="H278" i="61"/>
  <c r="H51" i="61"/>
  <c r="H96" i="61"/>
  <c r="H135" i="61"/>
  <c r="H138" i="61"/>
  <c r="H149" i="61"/>
  <c r="H162" i="61"/>
  <c r="H164" i="61"/>
  <c r="H195" i="61"/>
  <c r="H60" i="61"/>
  <c r="H126" i="61"/>
  <c r="H221" i="61"/>
  <c r="H234" i="61"/>
  <c r="H239" i="61"/>
  <c r="H114" i="61"/>
  <c r="H123" i="61"/>
  <c r="H161" i="61"/>
  <c r="H183" i="61"/>
  <c r="H231" i="61"/>
  <c r="H241" i="61"/>
  <c r="H250" i="61"/>
  <c r="H259" i="61"/>
  <c r="H268" i="61"/>
  <c r="H277" i="61"/>
  <c r="H282" i="61"/>
  <c r="H78" i="61"/>
  <c r="H99" i="61"/>
  <c r="H206" i="61"/>
  <c r="H218" i="61"/>
  <c r="H237" i="61"/>
  <c r="H127" i="61"/>
  <c r="H69" i="61"/>
  <c r="H105" i="61"/>
  <c r="H120" i="61"/>
  <c r="H148" i="61"/>
  <c r="H181" i="61"/>
  <c r="H212" i="61"/>
  <c r="H247" i="61"/>
  <c r="H256" i="61"/>
  <c r="H265" i="61"/>
  <c r="H274" i="61"/>
  <c r="H196" i="61"/>
  <c r="H207" i="61"/>
  <c r="H27" i="61"/>
  <c r="H133" i="61"/>
  <c r="H152" i="61"/>
  <c r="H184" i="61"/>
  <c r="H190" i="61"/>
  <c r="H204" i="61"/>
  <c r="H281" i="61"/>
  <c r="H6" i="61"/>
  <c r="H81" i="61"/>
  <c r="H130" i="61"/>
  <c r="H142" i="61"/>
  <c r="H224" i="61"/>
  <c r="H280" i="61"/>
  <c r="H137" i="61"/>
  <c r="H252" i="61"/>
  <c r="H270" i="61"/>
  <c r="H117" i="61"/>
  <c r="H191" i="61"/>
  <c r="H208" i="61"/>
  <c r="H155" i="61"/>
  <c r="H200" i="61"/>
  <c r="H255" i="61"/>
  <c r="H273" i="61"/>
  <c r="H240" i="61"/>
  <c r="H21" i="61"/>
  <c r="H156" i="61"/>
  <c r="H172" i="61"/>
  <c r="H187" i="61"/>
  <c r="H253" i="61"/>
  <c r="H271" i="61"/>
  <c r="H151" i="61"/>
  <c r="H167" i="61"/>
  <c r="H209" i="61"/>
  <c r="H4" i="61"/>
  <c r="H66" i="61"/>
  <c r="H146" i="61"/>
  <c r="H153" i="61"/>
  <c r="H227" i="61"/>
  <c r="H230" i="61"/>
  <c r="H246" i="61"/>
  <c r="H264" i="61"/>
  <c r="H9" i="61"/>
  <c r="H163" i="61"/>
  <c r="H189" i="61"/>
  <c r="H233" i="61"/>
  <c r="H236" i="61"/>
  <c r="H150" i="61"/>
  <c r="H177" i="61"/>
  <c r="H258" i="61"/>
  <c r="H276" i="61"/>
  <c r="H182" i="61"/>
  <c r="H140" i="61"/>
  <c r="H243" i="61"/>
  <c r="H261" i="61"/>
  <c r="H279" i="61"/>
  <c r="H173" i="61"/>
  <c r="H188" i="61"/>
  <c r="H202" i="61"/>
  <c r="H102" i="61"/>
  <c r="H262" i="61"/>
  <c r="H249" i="61"/>
  <c r="H244" i="61"/>
  <c r="H267" i="61"/>
  <c r="H18" i="61"/>
  <c r="H194" i="61"/>
  <c r="I5" i="61"/>
  <c r="I8" i="61"/>
  <c r="I11" i="61"/>
  <c r="I14" i="61"/>
  <c r="I17" i="61"/>
  <c r="I20" i="61"/>
  <c r="I23" i="61"/>
  <c r="I26" i="61"/>
  <c r="I29" i="61"/>
  <c r="I32" i="61"/>
  <c r="I35" i="61"/>
  <c r="I38" i="61"/>
  <c r="I41" i="61"/>
  <c r="I44" i="61"/>
  <c r="I47" i="61"/>
  <c r="I50" i="61"/>
  <c r="I53" i="61"/>
  <c r="I56" i="61"/>
  <c r="I59" i="61"/>
  <c r="I62" i="61"/>
  <c r="I65" i="61"/>
  <c r="I68" i="61"/>
  <c r="I71" i="61"/>
  <c r="I74" i="61"/>
  <c r="I77" i="61"/>
  <c r="I80" i="61"/>
  <c r="I83" i="61"/>
  <c r="I86" i="61"/>
  <c r="I89" i="61"/>
  <c r="I92" i="61"/>
  <c r="I95" i="61"/>
  <c r="I98" i="61"/>
  <c r="I101" i="61"/>
  <c r="I104" i="61"/>
  <c r="I6" i="61"/>
  <c r="I15" i="61"/>
  <c r="I24" i="61"/>
  <c r="I33" i="61"/>
  <c r="I42" i="61"/>
  <c r="I51" i="61"/>
  <c r="I60" i="61"/>
  <c r="I69" i="61"/>
  <c r="I78" i="61"/>
  <c r="I87" i="61"/>
  <c r="I96" i="61"/>
  <c r="I105" i="61"/>
  <c r="I127" i="61"/>
  <c r="I134" i="61"/>
  <c r="I152" i="61"/>
  <c r="I13" i="61"/>
  <c r="I22" i="61"/>
  <c r="I31" i="61"/>
  <c r="I40" i="61"/>
  <c r="I49" i="61"/>
  <c r="I58" i="61"/>
  <c r="I67" i="61"/>
  <c r="I76" i="61"/>
  <c r="I85" i="61"/>
  <c r="I94" i="61"/>
  <c r="I103" i="61"/>
  <c r="I129" i="61"/>
  <c r="I139" i="61"/>
  <c r="I144" i="61"/>
  <c r="I131" i="61"/>
  <c r="I149" i="61"/>
  <c r="I157" i="61"/>
  <c r="I168" i="61"/>
  <c r="I21" i="61"/>
  <c r="I27" i="61"/>
  <c r="I156" i="61"/>
  <c r="I173" i="61"/>
  <c r="I30" i="61"/>
  <c r="I36" i="61"/>
  <c r="I73" i="61"/>
  <c r="I84" i="61"/>
  <c r="I7" i="61"/>
  <c r="I10" i="61"/>
  <c r="I39" i="61"/>
  <c r="I45" i="61"/>
  <c r="I79" i="61"/>
  <c r="I90" i="61"/>
  <c r="I109" i="61"/>
  <c r="I112" i="61"/>
  <c r="I117" i="61"/>
  <c r="I120" i="61"/>
  <c r="I125" i="61"/>
  <c r="I130" i="61"/>
  <c r="I163" i="61"/>
  <c r="I183" i="61"/>
  <c r="I188" i="61"/>
  <c r="I201" i="61"/>
  <c r="I206" i="61"/>
  <c r="I16" i="61"/>
  <c r="I19" i="61"/>
  <c r="I48" i="61"/>
  <c r="I54" i="61"/>
  <c r="I128" i="61"/>
  <c r="I141" i="61"/>
  <c r="I143" i="61"/>
  <c r="I145" i="61"/>
  <c r="I158" i="61"/>
  <c r="I165" i="61"/>
  <c r="I170" i="61"/>
  <c r="I175" i="61"/>
  <c r="I193" i="61"/>
  <c r="I52" i="61"/>
  <c r="I55" i="61"/>
  <c r="I66" i="61"/>
  <c r="I91" i="61"/>
  <c r="I102" i="61"/>
  <c r="I155" i="61"/>
  <c r="I187" i="61"/>
  <c r="I205" i="61"/>
  <c r="I99" i="61"/>
  <c r="I107" i="61"/>
  <c r="I137" i="61"/>
  <c r="I146" i="61"/>
  <c r="I151" i="61"/>
  <c r="I182" i="61"/>
  <c r="I184" i="61"/>
  <c r="I207" i="61"/>
  <c r="I209" i="61"/>
  <c r="I211" i="61"/>
  <c r="I63" i="61"/>
  <c r="I75" i="61"/>
  <c r="I111" i="61"/>
  <c r="I115" i="61"/>
  <c r="I171" i="61"/>
  <c r="I180" i="61"/>
  <c r="I186" i="61"/>
  <c r="I197" i="61"/>
  <c r="I203" i="61"/>
  <c r="I230" i="61"/>
  <c r="I237" i="61"/>
  <c r="I12" i="61"/>
  <c r="I25" i="61"/>
  <c r="I88" i="61"/>
  <c r="I108" i="61"/>
  <c r="I122" i="61"/>
  <c r="I154" i="61"/>
  <c r="I166" i="61"/>
  <c r="I176" i="61"/>
  <c r="I178" i="61"/>
  <c r="I199" i="61"/>
  <c r="I34" i="61"/>
  <c r="I43" i="61"/>
  <c r="I72" i="61"/>
  <c r="I135" i="61"/>
  <c r="I138" i="61"/>
  <c r="I162" i="61"/>
  <c r="I164" i="61"/>
  <c r="I169" i="61"/>
  <c r="I195" i="61"/>
  <c r="I9" i="61"/>
  <c r="I118" i="61"/>
  <c r="I147" i="61"/>
  <c r="I150" i="61"/>
  <c r="I177" i="61"/>
  <c r="I189" i="61"/>
  <c r="I224" i="61"/>
  <c r="I248" i="61"/>
  <c r="I257" i="61"/>
  <c r="I266" i="61"/>
  <c r="I275" i="61"/>
  <c r="I114" i="61"/>
  <c r="I123" i="61"/>
  <c r="I161" i="61"/>
  <c r="I216" i="61"/>
  <c r="I220" i="61"/>
  <c r="I231" i="61"/>
  <c r="I239" i="61"/>
  <c r="I241" i="61"/>
  <c r="I250" i="61"/>
  <c r="I259" i="61"/>
  <c r="I268" i="61"/>
  <c r="I277" i="61"/>
  <c r="I282" i="61"/>
  <c r="I37" i="61"/>
  <c r="I110" i="61"/>
  <c r="I119" i="61"/>
  <c r="I192" i="61"/>
  <c r="I124" i="61"/>
  <c r="I136" i="61"/>
  <c r="I140" i="61"/>
  <c r="I172" i="61"/>
  <c r="I225" i="61"/>
  <c r="I227" i="61"/>
  <c r="I245" i="61"/>
  <c r="I254" i="61"/>
  <c r="I263" i="61"/>
  <c r="I272" i="61"/>
  <c r="I133" i="61"/>
  <c r="I190" i="61"/>
  <c r="I221" i="61"/>
  <c r="I116" i="61"/>
  <c r="I148" i="61"/>
  <c r="I159" i="61"/>
  <c r="I181" i="61"/>
  <c r="I212" i="61"/>
  <c r="I223" i="61"/>
  <c r="I247" i="61"/>
  <c r="I256" i="61"/>
  <c r="I265" i="61"/>
  <c r="I274" i="61"/>
  <c r="I204" i="61"/>
  <c r="I210" i="61"/>
  <c r="I18" i="61"/>
  <c r="I46" i="61"/>
  <c r="I82" i="61"/>
  <c r="I194" i="61"/>
  <c r="I215" i="61"/>
  <c r="I218" i="61"/>
  <c r="I244" i="61"/>
  <c r="I262" i="61"/>
  <c r="I97" i="61"/>
  <c r="I142" i="61"/>
  <c r="I228" i="61"/>
  <c r="I234" i="61"/>
  <c r="I280" i="61"/>
  <c r="I271" i="61"/>
  <c r="I126" i="61"/>
  <c r="I160" i="61"/>
  <c r="I242" i="61"/>
  <c r="I252" i="61"/>
  <c r="I260" i="61"/>
  <c r="I270" i="61"/>
  <c r="I278" i="61"/>
  <c r="I70" i="61"/>
  <c r="I191" i="61"/>
  <c r="I208" i="61"/>
  <c r="I219" i="61"/>
  <c r="I28" i="61"/>
  <c r="I93" i="61"/>
  <c r="I196" i="61"/>
  <c r="I229" i="61"/>
  <c r="I232" i="61"/>
  <c r="I240" i="61"/>
  <c r="I258" i="61"/>
  <c r="I276" i="61"/>
  <c r="I64" i="61"/>
  <c r="I106" i="61"/>
  <c r="I213" i="61"/>
  <c r="I253" i="61"/>
  <c r="I281" i="61"/>
  <c r="I261" i="61"/>
  <c r="I279" i="61"/>
  <c r="I202" i="61"/>
  <c r="I214" i="61"/>
  <c r="I153" i="61"/>
  <c r="I174" i="61"/>
  <c r="I246" i="61"/>
  <c r="I57" i="61"/>
  <c r="I132" i="61"/>
  <c r="I200" i="61"/>
  <c r="I222" i="61"/>
  <c r="I255" i="61"/>
  <c r="I273" i="61"/>
  <c r="I113" i="61"/>
  <c r="I167" i="61"/>
  <c r="I217" i="61"/>
  <c r="I226" i="61"/>
  <c r="I235" i="61"/>
  <c r="I238" i="61"/>
  <c r="I4" i="61"/>
  <c r="I100" i="61"/>
  <c r="I121" i="61"/>
  <c r="I179" i="61"/>
  <c r="I243" i="61"/>
  <c r="I251" i="61"/>
  <c r="I269" i="61"/>
  <c r="I81" i="61"/>
  <c r="I249" i="61"/>
  <c r="I264" i="61"/>
  <c r="I236" i="61"/>
  <c r="I198" i="61"/>
  <c r="I267" i="61"/>
  <c r="I61" i="61"/>
  <c r="I233" i="61"/>
  <c r="I185" i="61"/>
  <c r="G197" i="61"/>
  <c r="G273" i="61"/>
  <c r="G193" i="61"/>
  <c r="G213" i="61"/>
  <c r="G217" i="61"/>
  <c r="G225" i="61"/>
  <c r="G233" i="61"/>
  <c r="G241" i="61"/>
  <c r="G245" i="61"/>
  <c r="G257" i="61"/>
  <c r="G261" i="61"/>
  <c r="G265" i="61"/>
  <c r="G277" i="61"/>
  <c r="G10" i="61"/>
  <c r="G5" i="61"/>
  <c r="G9" i="61"/>
  <c r="G13" i="61"/>
  <c r="G17" i="61"/>
  <c r="G21" i="61"/>
  <c r="G25" i="61"/>
  <c r="G29" i="61"/>
  <c r="G33" i="61"/>
  <c r="G37" i="61"/>
  <c r="G41" i="61"/>
  <c r="G45" i="61"/>
  <c r="G49" i="61"/>
  <c r="G53" i="61"/>
  <c r="G57" i="61"/>
  <c r="G61" i="61"/>
  <c r="G65" i="61"/>
  <c r="G69" i="61"/>
  <c r="G73" i="61"/>
  <c r="G77" i="61"/>
  <c r="G81" i="61"/>
  <c r="G85" i="61"/>
  <c r="G89" i="61"/>
  <c r="G93" i="61"/>
  <c r="G97" i="61"/>
  <c r="G101" i="61"/>
  <c r="G105" i="61"/>
  <c r="G109" i="61"/>
  <c r="G113" i="61"/>
  <c r="G117" i="61"/>
  <c r="G121" i="61"/>
  <c r="G125" i="61"/>
  <c r="G129" i="61"/>
  <c r="G133" i="61"/>
  <c r="G137" i="61"/>
  <c r="G141" i="61"/>
  <c r="G145" i="61"/>
  <c r="G149" i="61"/>
  <c r="G153" i="61"/>
  <c r="G157" i="61"/>
  <c r="G161" i="61"/>
  <c r="G165" i="61"/>
  <c r="G169" i="61"/>
  <c r="G173" i="61"/>
  <c r="G177" i="61"/>
  <c r="G181" i="61"/>
  <c r="G185" i="61"/>
  <c r="G189" i="61"/>
  <c r="G201" i="61"/>
  <c r="G205" i="61"/>
  <c r="G209" i="61"/>
  <c r="G221" i="61"/>
  <c r="G229" i="61"/>
  <c r="G237" i="61"/>
  <c r="G249" i="61"/>
  <c r="G253" i="61"/>
  <c r="G269" i="61"/>
  <c r="G281" i="61"/>
  <c r="G154" i="61"/>
  <c r="G262" i="61"/>
  <c r="G246" i="61"/>
  <c r="G208" i="61"/>
  <c r="G228" i="61"/>
  <c r="G240" i="61"/>
  <c r="G248" i="61"/>
  <c r="G256" i="61"/>
  <c r="G260" i="61"/>
  <c r="G272" i="61"/>
  <c r="G276" i="61"/>
  <c r="G279" i="61"/>
  <c r="G14" i="61"/>
  <c r="G62" i="61"/>
  <c r="G70" i="61"/>
  <c r="G74" i="61"/>
  <c r="G82" i="61"/>
  <c r="G106" i="61"/>
  <c r="G126" i="61"/>
  <c r="G142" i="61"/>
  <c r="G166" i="61"/>
  <c r="G178" i="61"/>
  <c r="G186" i="61"/>
  <c r="G194" i="61"/>
  <c r="G218" i="61"/>
  <c r="G226" i="61"/>
  <c r="G238" i="61"/>
  <c r="G250" i="61"/>
  <c r="G274" i="61"/>
  <c r="G282" i="61"/>
  <c r="G8" i="61"/>
  <c r="G12" i="61"/>
  <c r="G16" i="61"/>
  <c r="G20" i="61"/>
  <c r="G24" i="61"/>
  <c r="G28" i="61"/>
  <c r="G32" i="61"/>
  <c r="G36" i="61"/>
  <c r="G40" i="61"/>
  <c r="G44" i="61"/>
  <c r="G48" i="61"/>
  <c r="G52" i="61"/>
  <c r="G56" i="61"/>
  <c r="G60" i="61"/>
  <c r="G64" i="61"/>
  <c r="G68" i="61"/>
  <c r="G72" i="61"/>
  <c r="G76" i="61"/>
  <c r="G80" i="61"/>
  <c r="G84" i="61"/>
  <c r="G88" i="61"/>
  <c r="G92" i="61"/>
  <c r="G96" i="61"/>
  <c r="G100" i="61"/>
  <c r="G104" i="61"/>
  <c r="G108" i="61"/>
  <c r="G112" i="61"/>
  <c r="G116" i="61"/>
  <c r="G120" i="61"/>
  <c r="G124" i="61"/>
  <c r="G128" i="61"/>
  <c r="G132" i="61"/>
  <c r="G136" i="61"/>
  <c r="G140" i="61"/>
  <c r="G144" i="61"/>
  <c r="G148" i="61"/>
  <c r="G152" i="61"/>
  <c r="G156" i="61"/>
  <c r="G160" i="61"/>
  <c r="G164" i="61"/>
  <c r="G168" i="61"/>
  <c r="G172" i="61"/>
  <c r="G176" i="61"/>
  <c r="G180" i="61"/>
  <c r="G184" i="61"/>
  <c r="G188" i="61"/>
  <c r="G192" i="61"/>
  <c r="G196" i="61"/>
  <c r="G200" i="61"/>
  <c r="G204" i="61"/>
  <c r="G212" i="61"/>
  <c r="G216" i="61"/>
  <c r="G220" i="61"/>
  <c r="G224" i="61"/>
  <c r="G232" i="61"/>
  <c r="G236" i="61"/>
  <c r="G244" i="61"/>
  <c r="G252" i="61"/>
  <c r="G264" i="61"/>
  <c r="G268" i="61"/>
  <c r="G280" i="61"/>
  <c r="G275" i="61"/>
  <c r="G90" i="61"/>
  <c r="G110" i="61"/>
  <c r="G130" i="61"/>
  <c r="G138" i="61"/>
  <c r="G150" i="61"/>
  <c r="G162" i="61"/>
  <c r="G190" i="61"/>
  <c r="G198" i="61"/>
  <c r="G210" i="61"/>
  <c r="G230" i="61"/>
  <c r="G258" i="61"/>
  <c r="G266" i="61"/>
  <c r="G4" i="61"/>
  <c r="G46" i="61"/>
  <c r="G94" i="61"/>
  <c r="G98" i="61"/>
  <c r="G114" i="61"/>
  <c r="G122" i="61"/>
  <c r="G146" i="61"/>
  <c r="G158" i="61"/>
  <c r="G170" i="61"/>
  <c r="G182" i="61"/>
  <c r="G202" i="61"/>
  <c r="G206" i="61"/>
  <c r="G222" i="61"/>
  <c r="G234" i="61"/>
  <c r="G242" i="61"/>
  <c r="G254" i="61"/>
  <c r="G270" i="61"/>
  <c r="G278" i="61"/>
  <c r="G247" i="61"/>
  <c r="G259" i="61"/>
  <c r="G267" i="61"/>
  <c r="G134" i="61"/>
  <c r="G7" i="61"/>
  <c r="G11" i="61"/>
  <c r="G15" i="61"/>
  <c r="G19" i="61"/>
  <c r="G23" i="61"/>
  <c r="G27" i="61"/>
  <c r="G31" i="61"/>
  <c r="G35" i="61"/>
  <c r="G39" i="61"/>
  <c r="G43" i="61"/>
  <c r="G47" i="61"/>
  <c r="G51" i="61"/>
  <c r="G55" i="61"/>
  <c r="G59" i="61"/>
  <c r="G63" i="61"/>
  <c r="G67" i="61"/>
  <c r="G71" i="61"/>
  <c r="G75" i="61"/>
  <c r="G79" i="61"/>
  <c r="G83" i="61"/>
  <c r="G87" i="61"/>
  <c r="G91" i="61"/>
  <c r="G95" i="61"/>
  <c r="G99" i="61"/>
  <c r="G103" i="61"/>
  <c r="G107" i="61"/>
  <c r="G111" i="61"/>
  <c r="G115" i="61"/>
  <c r="G119" i="61"/>
  <c r="G123" i="61"/>
  <c r="G127" i="61"/>
  <c r="G131" i="61"/>
  <c r="G135" i="61"/>
  <c r="G139" i="61"/>
  <c r="G143" i="61"/>
  <c r="G147" i="61"/>
  <c r="G151" i="61"/>
  <c r="G155" i="61"/>
  <c r="G159" i="61"/>
  <c r="G163" i="61"/>
  <c r="G167" i="61"/>
  <c r="G171" i="61"/>
  <c r="G175" i="61"/>
  <c r="G179" i="61"/>
  <c r="G183" i="61"/>
  <c r="G187" i="61"/>
  <c r="G191" i="61"/>
  <c r="G195" i="61"/>
  <c r="G199" i="61"/>
  <c r="G203" i="61"/>
  <c r="G207" i="61"/>
  <c r="G211" i="61"/>
  <c r="G215" i="61"/>
  <c r="G219" i="61"/>
  <c r="G223" i="61"/>
  <c r="G227" i="61"/>
  <c r="G231" i="61"/>
  <c r="G235" i="61"/>
  <c r="G239" i="61"/>
  <c r="G243" i="61"/>
  <c r="G251" i="61"/>
  <c r="G255" i="61"/>
  <c r="G263" i="61"/>
  <c r="G271" i="61"/>
  <c r="G22" i="61"/>
  <c r="G34" i="61"/>
  <c r="G42" i="61"/>
  <c r="G58" i="61"/>
  <c r="G86" i="61"/>
  <c r="G102" i="61"/>
  <c r="G174" i="61"/>
  <c r="G214" i="61"/>
  <c r="G6" i="61"/>
  <c r="G18" i="61"/>
  <c r="G26" i="61"/>
  <c r="G30" i="61"/>
  <c r="G38" i="61"/>
  <c r="G50" i="61"/>
  <c r="G54" i="61"/>
  <c r="G66" i="61"/>
  <c r="G78" i="61"/>
  <c r="G118" i="61"/>
  <c r="F14" i="59"/>
  <c r="F26" i="59"/>
  <c r="F38" i="59"/>
  <c r="F50" i="59"/>
  <c r="F62" i="59"/>
  <c r="F74" i="59"/>
  <c r="F86" i="59"/>
  <c r="F98" i="59"/>
  <c r="F110" i="59"/>
  <c r="F122" i="59"/>
  <c r="F134" i="59"/>
  <c r="F146" i="59"/>
  <c r="F158" i="59"/>
  <c r="F170" i="59"/>
  <c r="F182" i="59"/>
  <c r="F194" i="59"/>
  <c r="F206" i="59"/>
  <c r="F218" i="59"/>
  <c r="F230" i="59"/>
  <c r="F242" i="59"/>
  <c r="F254" i="59"/>
  <c r="F266" i="59"/>
  <c r="F278" i="59"/>
  <c r="F183" i="59"/>
  <c r="F15" i="59"/>
  <c r="F27" i="59"/>
  <c r="F39" i="59"/>
  <c r="F51" i="59"/>
  <c r="F63" i="59"/>
  <c r="F75" i="59"/>
  <c r="F87" i="59"/>
  <c r="F99" i="59"/>
  <c r="F111" i="59"/>
  <c r="F123" i="59"/>
  <c r="F135" i="59"/>
  <c r="F147" i="59"/>
  <c r="F159" i="59"/>
  <c r="F171" i="59"/>
  <c r="F195" i="59"/>
  <c r="F207" i="59"/>
  <c r="F219" i="59"/>
  <c r="F231" i="59"/>
  <c r="F243" i="59"/>
  <c r="F255" i="59"/>
  <c r="F267" i="59"/>
  <c r="F279" i="59"/>
  <c r="F16" i="59"/>
  <c r="F28" i="59"/>
  <c r="F40" i="59"/>
  <c r="F52" i="59"/>
  <c r="F64" i="59"/>
  <c r="F76" i="59"/>
  <c r="F88" i="59"/>
  <c r="F100" i="59"/>
  <c r="F112" i="59"/>
  <c r="F124" i="59"/>
  <c r="F136" i="59"/>
  <c r="F148" i="59"/>
  <c r="F160" i="59"/>
  <c r="F172" i="59"/>
  <c r="F184" i="59"/>
  <c r="F196" i="59"/>
  <c r="F208" i="59"/>
  <c r="F220" i="59"/>
  <c r="F232" i="59"/>
  <c r="F244" i="59"/>
  <c r="F256" i="59"/>
  <c r="F268" i="59"/>
  <c r="F280" i="59"/>
  <c r="F5" i="59"/>
  <c r="F17" i="59"/>
  <c r="F29" i="59"/>
  <c r="F41" i="59"/>
  <c r="F53" i="59"/>
  <c r="F65" i="59"/>
  <c r="F77" i="59"/>
  <c r="F89" i="59"/>
  <c r="F101" i="59"/>
  <c r="F113" i="59"/>
  <c r="F125" i="59"/>
  <c r="F137" i="59"/>
  <c r="F149" i="59"/>
  <c r="F161" i="59"/>
  <c r="F173" i="59"/>
  <c r="F185" i="59"/>
  <c r="F197" i="59"/>
  <c r="F209" i="59"/>
  <c r="F221" i="59"/>
  <c r="F233" i="59"/>
  <c r="F245" i="59"/>
  <c r="F257" i="59"/>
  <c r="F269" i="59"/>
  <c r="F281" i="59"/>
  <c r="F8" i="59"/>
  <c r="F20" i="59"/>
  <c r="F32" i="59"/>
  <c r="F44" i="59"/>
  <c r="F56" i="59"/>
  <c r="F68" i="59"/>
  <c r="F80" i="59"/>
  <c r="F92" i="59"/>
  <c r="F104" i="59"/>
  <c r="F116" i="59"/>
  <c r="F128" i="59"/>
  <c r="F140" i="59"/>
  <c r="F152" i="59"/>
  <c r="F164" i="59"/>
  <c r="F176" i="59"/>
  <c r="F188" i="59"/>
  <c r="F200" i="59"/>
  <c r="F212" i="59"/>
  <c r="F224" i="59"/>
  <c r="F236" i="59"/>
  <c r="F260" i="59"/>
  <c r="F272" i="59"/>
  <c r="F9" i="59"/>
  <c r="F21" i="59"/>
  <c r="F33" i="59"/>
  <c r="F45" i="59"/>
  <c r="F57" i="59"/>
  <c r="F81" i="59"/>
  <c r="F93" i="59"/>
  <c r="F105" i="59"/>
  <c r="F117" i="59"/>
  <c r="F129" i="59"/>
  <c r="F141" i="59"/>
  <c r="F153" i="59"/>
  <c r="F165" i="59"/>
  <c r="F177" i="59"/>
  <c r="F189" i="59"/>
  <c r="F201" i="59"/>
  <c r="F213" i="59"/>
  <c r="F225" i="59"/>
  <c r="F237" i="59"/>
  <c r="F249" i="59"/>
  <c r="F261" i="59"/>
  <c r="F273" i="59"/>
  <c r="F10" i="59"/>
  <c r="F22" i="59"/>
  <c r="F34" i="59"/>
  <c r="F46" i="59"/>
  <c r="F58" i="59"/>
  <c r="F70" i="59"/>
  <c r="F82" i="59"/>
  <c r="F94" i="59"/>
  <c r="F106" i="59"/>
  <c r="F118" i="59"/>
  <c r="F130" i="59"/>
  <c r="F142" i="59"/>
  <c r="F154" i="59"/>
  <c r="F166" i="59"/>
  <c r="F178" i="59"/>
  <c r="F190" i="59"/>
  <c r="F6" i="59"/>
  <c r="F18" i="59"/>
  <c r="F30" i="59"/>
  <c r="F42" i="59"/>
  <c r="F54" i="59"/>
  <c r="F66" i="59"/>
  <c r="F78" i="59"/>
  <c r="F90" i="59"/>
  <c r="F102" i="59"/>
  <c r="F114" i="59"/>
  <c r="F126" i="59"/>
  <c r="F138" i="59"/>
  <c r="F150" i="59"/>
  <c r="F162" i="59"/>
  <c r="F174" i="59"/>
  <c r="F186" i="59"/>
  <c r="F198" i="59"/>
  <c r="F210" i="59"/>
  <c r="F222" i="59"/>
  <c r="F234" i="59"/>
  <c r="F246" i="59"/>
  <c r="F258" i="59"/>
  <c r="F270" i="59"/>
  <c r="F282" i="59"/>
  <c r="F7" i="59"/>
  <c r="F19" i="59"/>
  <c r="F31" i="59"/>
  <c r="F43" i="59"/>
  <c r="F55" i="59"/>
  <c r="F67" i="59"/>
  <c r="F79" i="59"/>
  <c r="F91" i="59"/>
  <c r="F103" i="59"/>
  <c r="F115" i="59"/>
  <c r="F127" i="59"/>
  <c r="F139" i="59"/>
  <c r="F151" i="59"/>
  <c r="F163" i="59"/>
  <c r="F175" i="59"/>
  <c r="F187" i="59"/>
  <c r="F199" i="59"/>
  <c r="F211" i="59"/>
  <c r="F223" i="59"/>
  <c r="F235" i="59"/>
  <c r="F247" i="59"/>
  <c r="F259" i="59"/>
  <c r="F271" i="59"/>
  <c r="F4" i="59"/>
  <c r="F248" i="59"/>
  <c r="F69" i="59"/>
  <c r="F48" i="59"/>
  <c r="F96" i="59"/>
  <c r="F144" i="59"/>
  <c r="F192" i="59"/>
  <c r="F228" i="59"/>
  <c r="F264" i="59"/>
  <c r="F49" i="59"/>
  <c r="F97" i="59"/>
  <c r="F145" i="59"/>
  <c r="F193" i="59"/>
  <c r="F229" i="59"/>
  <c r="F265" i="59"/>
  <c r="F11" i="59"/>
  <c r="F59" i="59"/>
  <c r="F107" i="59"/>
  <c r="F155" i="59"/>
  <c r="F202" i="59"/>
  <c r="F238" i="59"/>
  <c r="F274" i="59"/>
  <c r="F12" i="59"/>
  <c r="F60" i="59"/>
  <c r="F108" i="59"/>
  <c r="F156" i="59"/>
  <c r="F203" i="59"/>
  <c r="F239" i="59"/>
  <c r="F275" i="59"/>
  <c r="F13" i="59"/>
  <c r="F61" i="59"/>
  <c r="F109" i="59"/>
  <c r="F157" i="59"/>
  <c r="F204" i="59"/>
  <c r="F240" i="59"/>
  <c r="F276" i="59"/>
  <c r="F83" i="59"/>
  <c r="F23" i="59"/>
  <c r="F71" i="59"/>
  <c r="F119" i="59"/>
  <c r="F167" i="59"/>
  <c r="F205" i="59"/>
  <c r="F241" i="59"/>
  <c r="F277" i="59"/>
  <c r="F24" i="59"/>
  <c r="F72" i="59"/>
  <c r="F120" i="59"/>
  <c r="F168" i="59"/>
  <c r="F214" i="59"/>
  <c r="F250" i="59"/>
  <c r="F35" i="59"/>
  <c r="F131" i="59"/>
  <c r="F179" i="59"/>
  <c r="F216" i="59"/>
  <c r="F252" i="59"/>
  <c r="F36" i="59"/>
  <c r="F84" i="59"/>
  <c r="F132" i="59"/>
  <c r="F180" i="59"/>
  <c r="F217" i="59"/>
  <c r="F253" i="59"/>
  <c r="F37" i="59"/>
  <c r="F85" i="59"/>
  <c r="F133" i="59"/>
  <c r="F181" i="59"/>
  <c r="F226" i="59"/>
  <c r="F262" i="59"/>
  <c r="F47" i="59"/>
  <c r="F95" i="59"/>
  <c r="F143" i="59"/>
  <c r="F191" i="59"/>
  <c r="F227" i="59"/>
  <c r="F263" i="59"/>
  <c r="F25" i="59"/>
  <c r="F73" i="59"/>
  <c r="F121" i="59"/>
  <c r="F169" i="59"/>
  <c r="F215" i="59"/>
  <c r="F251" i="59"/>
  <c r="K6" i="57"/>
  <c r="K9" i="57"/>
  <c r="K12" i="57"/>
  <c r="K15" i="57"/>
  <c r="K18" i="57"/>
  <c r="K21" i="57"/>
  <c r="K24" i="57"/>
  <c r="K27" i="57"/>
  <c r="K30" i="57"/>
  <c r="K33" i="57"/>
  <c r="K36" i="57"/>
  <c r="K39" i="57"/>
  <c r="K42" i="57"/>
  <c r="K49" i="57"/>
  <c r="K67" i="57"/>
  <c r="K85" i="57"/>
  <c r="K103" i="57"/>
  <c r="K46" i="57"/>
  <c r="K64" i="57"/>
  <c r="K82" i="57"/>
  <c r="K100" i="57"/>
  <c r="K118" i="57"/>
  <c r="K7" i="57"/>
  <c r="K14" i="57"/>
  <c r="K16" i="57"/>
  <c r="K23" i="57"/>
  <c r="K25" i="57"/>
  <c r="K32" i="57"/>
  <c r="K34" i="57"/>
  <c r="K41" i="57"/>
  <c r="K51" i="57"/>
  <c r="K56" i="57"/>
  <c r="K69" i="57"/>
  <c r="K74" i="57"/>
  <c r="K87" i="57"/>
  <c r="K92" i="57"/>
  <c r="K105" i="57"/>
  <c r="K110" i="57"/>
  <c r="K123" i="57"/>
  <c r="K128" i="57"/>
  <c r="K10" i="57"/>
  <c r="K19" i="57"/>
  <c r="K28" i="57"/>
  <c r="K37" i="57"/>
  <c r="K43" i="57"/>
  <c r="K45" i="57"/>
  <c r="K104" i="57"/>
  <c r="K106" i="57"/>
  <c r="K115" i="57"/>
  <c r="K117" i="57"/>
  <c r="K140" i="57"/>
  <c r="K145" i="57"/>
  <c r="K158" i="57"/>
  <c r="K163" i="57"/>
  <c r="K176" i="57"/>
  <c r="K181" i="57"/>
  <c r="K57" i="57"/>
  <c r="K81" i="57"/>
  <c r="K88" i="57"/>
  <c r="K112" i="57"/>
  <c r="K119" i="57"/>
  <c r="K129" i="57"/>
  <c r="K131" i="57"/>
  <c r="K156" i="57"/>
  <c r="K165" i="57"/>
  <c r="K186" i="57"/>
  <c r="K204" i="57"/>
  <c r="K222" i="57"/>
  <c r="K240" i="57"/>
  <c r="K258" i="57"/>
  <c r="K276" i="57"/>
  <c r="K174" i="57"/>
  <c r="K191" i="57"/>
  <c r="K196" i="57"/>
  <c r="K209" i="57"/>
  <c r="K40" i="57"/>
  <c r="K48" i="57"/>
  <c r="K55" i="57"/>
  <c r="K62" i="57"/>
  <c r="K79" i="57"/>
  <c r="K86" i="57"/>
  <c r="K93" i="57"/>
  <c r="K133" i="57"/>
  <c r="K142" i="57"/>
  <c r="K149" i="57"/>
  <c r="K214" i="57"/>
  <c r="K8" i="57"/>
  <c r="K11" i="57"/>
  <c r="K53" i="57"/>
  <c r="K91" i="57"/>
  <c r="K98" i="57"/>
  <c r="K151" i="57"/>
  <c r="K160" i="57"/>
  <c r="K167" i="57"/>
  <c r="K22" i="57"/>
  <c r="K75" i="57"/>
  <c r="K80" i="57"/>
  <c r="K99" i="57"/>
  <c r="K141" i="57"/>
  <c r="K150" i="57"/>
  <c r="K26" i="57"/>
  <c r="K29" i="57"/>
  <c r="K54" i="57"/>
  <c r="K66" i="57"/>
  <c r="K73" i="57"/>
  <c r="K97" i="57"/>
  <c r="K111" i="57"/>
  <c r="K134" i="57"/>
  <c r="K31" i="57"/>
  <c r="K71" i="57"/>
  <c r="K83" i="57"/>
  <c r="K95" i="57"/>
  <c r="K120" i="57"/>
  <c r="K154" i="57"/>
  <c r="K197" i="57"/>
  <c r="K199" i="57"/>
  <c r="K203" i="57"/>
  <c r="K205" i="57"/>
  <c r="K211" i="57"/>
  <c r="K226" i="57"/>
  <c r="K233" i="57"/>
  <c r="K242" i="57"/>
  <c r="K267" i="57"/>
  <c r="K38" i="57"/>
  <c r="K72" i="57"/>
  <c r="K76" i="57"/>
  <c r="K124" i="57"/>
  <c r="K137" i="57"/>
  <c r="K143" i="57"/>
  <c r="K146" i="57"/>
  <c r="K152" i="57"/>
  <c r="K177" i="57"/>
  <c r="K221" i="57"/>
  <c r="K246" i="57"/>
  <c r="K255" i="57"/>
  <c r="K271" i="57"/>
  <c r="K61" i="57"/>
  <c r="K102" i="57"/>
  <c r="K122" i="57"/>
  <c r="K135" i="57"/>
  <c r="K147" i="57"/>
  <c r="K153" i="57"/>
  <c r="K166" i="57"/>
  <c r="K210" i="57"/>
  <c r="K216" i="57"/>
  <c r="K227" i="57"/>
  <c r="K243" i="57"/>
  <c r="K52" i="57"/>
  <c r="K63" i="57"/>
  <c r="K90" i="57"/>
  <c r="K101" i="57"/>
  <c r="K169" i="57"/>
  <c r="K192" i="57"/>
  <c r="K213" i="57"/>
  <c r="K235" i="57"/>
  <c r="K247" i="57"/>
  <c r="K47" i="57"/>
  <c r="K58" i="57"/>
  <c r="K96" i="57"/>
  <c r="K107" i="57"/>
  <c r="K127" i="57"/>
  <c r="K144" i="57"/>
  <c r="K159" i="57"/>
  <c r="K172" i="57"/>
  <c r="K187" i="57"/>
  <c r="K200" i="57"/>
  <c r="K208" i="57"/>
  <c r="K228" i="57"/>
  <c r="K256" i="57"/>
  <c r="K35" i="57"/>
  <c r="K113" i="57"/>
  <c r="K132" i="57"/>
  <c r="K136" i="57"/>
  <c r="K148" i="57"/>
  <c r="K182" i="57"/>
  <c r="K190" i="57"/>
  <c r="K195" i="57"/>
  <c r="K245" i="57"/>
  <c r="K252" i="57"/>
  <c r="K254" i="57"/>
  <c r="K269" i="57"/>
  <c r="K164" i="57"/>
  <c r="K5" i="57"/>
  <c r="K20" i="57"/>
  <c r="K59" i="57"/>
  <c r="K198" i="57"/>
  <c r="K219" i="57"/>
  <c r="K238" i="57"/>
  <c r="K250" i="57"/>
  <c r="K265" i="57"/>
  <c r="K280" i="57"/>
  <c r="K13" i="57"/>
  <c r="K65" i="57"/>
  <c r="K70" i="57"/>
  <c r="K108" i="57"/>
  <c r="K173" i="57"/>
  <c r="K179" i="57"/>
  <c r="K185" i="57"/>
  <c r="K193" i="57"/>
  <c r="K206" i="57"/>
  <c r="K231" i="57"/>
  <c r="K263" i="57"/>
  <c r="K278" i="57"/>
  <c r="K282" i="57"/>
  <c r="K60" i="57"/>
  <c r="K109" i="57"/>
  <c r="K114" i="57"/>
  <c r="K170" i="57"/>
  <c r="K188" i="57"/>
  <c r="K201" i="57"/>
  <c r="K224" i="57"/>
  <c r="K229" i="57"/>
  <c r="K236" i="57"/>
  <c r="K259" i="57"/>
  <c r="K261" i="57"/>
  <c r="K157" i="57"/>
  <c r="K180" i="57"/>
  <c r="K183" i="57"/>
  <c r="K241" i="57"/>
  <c r="K248" i="57"/>
  <c r="K257" i="57"/>
  <c r="K274" i="57"/>
  <c r="K78" i="57"/>
  <c r="K116" i="57"/>
  <c r="K121" i="57"/>
  <c r="K130" i="57"/>
  <c r="K44" i="57"/>
  <c r="K77" i="57"/>
  <c r="K125" i="57"/>
  <c r="K217" i="57"/>
  <c r="K234" i="57"/>
  <c r="K268" i="57"/>
  <c r="K270" i="57"/>
  <c r="K272" i="57"/>
  <c r="K50" i="57"/>
  <c r="K89" i="57"/>
  <c r="K94" i="57"/>
  <c r="K138" i="57"/>
  <c r="K161" i="57"/>
  <c r="K171" i="57"/>
  <c r="K212" i="57"/>
  <c r="K220" i="57"/>
  <c r="K232" i="57"/>
  <c r="K239" i="57"/>
  <c r="K253" i="57"/>
  <c r="K68" i="57"/>
  <c r="K202" i="57"/>
  <c r="K277" i="57"/>
  <c r="K155" i="57"/>
  <c r="K223" i="57"/>
  <c r="K260" i="57"/>
  <c r="K194" i="57"/>
  <c r="K215" i="57"/>
  <c r="K225" i="57"/>
  <c r="K262" i="57"/>
  <c r="K279" i="57"/>
  <c r="K139" i="57"/>
  <c r="K184" i="57"/>
  <c r="K84" i="57"/>
  <c r="K207" i="57"/>
  <c r="K264" i="57"/>
  <c r="K17" i="57"/>
  <c r="K237" i="57"/>
  <c r="K281" i="57"/>
  <c r="K168" i="57"/>
  <c r="K251" i="57"/>
  <c r="K244" i="57"/>
  <c r="K162" i="57"/>
  <c r="K175" i="57"/>
  <c r="K218" i="57"/>
  <c r="K273" i="57"/>
  <c r="K126" i="57"/>
  <c r="K275" i="57"/>
  <c r="K266" i="57"/>
  <c r="K178" i="57"/>
  <c r="K4" i="57"/>
  <c r="K189" i="57"/>
  <c r="K230" i="57"/>
  <c r="K249" i="57"/>
  <c r="G15" i="51"/>
  <c r="G16" i="51"/>
  <c r="N7" i="57"/>
  <c r="N10" i="57"/>
  <c r="N13" i="57"/>
  <c r="N16" i="57"/>
  <c r="N19" i="57"/>
  <c r="N22" i="57"/>
  <c r="N25" i="57"/>
  <c r="N28" i="57"/>
  <c r="N31" i="57"/>
  <c r="N34" i="57"/>
  <c r="N37" i="57"/>
  <c r="N40" i="57"/>
  <c r="N47" i="57"/>
  <c r="N65" i="57"/>
  <c r="N83" i="57"/>
  <c r="N101" i="57"/>
  <c r="N119" i="57"/>
  <c r="N9" i="57"/>
  <c r="N11" i="57"/>
  <c r="N18" i="57"/>
  <c r="N20" i="57"/>
  <c r="N27" i="57"/>
  <c r="N29" i="57"/>
  <c r="N36" i="57"/>
  <c r="N38" i="57"/>
  <c r="N44" i="57"/>
  <c r="N62" i="57"/>
  <c r="N80" i="57"/>
  <c r="N98" i="57"/>
  <c r="N116" i="57"/>
  <c r="N49" i="57"/>
  <c r="N54" i="57"/>
  <c r="N67" i="57"/>
  <c r="N72" i="57"/>
  <c r="N85" i="57"/>
  <c r="N90" i="57"/>
  <c r="N103" i="57"/>
  <c r="N108" i="57"/>
  <c r="N121" i="57"/>
  <c r="N126" i="57"/>
  <c r="N84" i="57"/>
  <c r="N86" i="57"/>
  <c r="N95" i="57"/>
  <c r="N97" i="57"/>
  <c r="N128" i="57"/>
  <c r="N138" i="57"/>
  <c r="N143" i="57"/>
  <c r="N156" i="57"/>
  <c r="N161" i="57"/>
  <c r="N174" i="57"/>
  <c r="N179" i="57"/>
  <c r="N30" i="57"/>
  <c r="N33" i="57"/>
  <c r="N45" i="57"/>
  <c r="N52" i="57"/>
  <c r="N64" i="57"/>
  <c r="N69" i="57"/>
  <c r="N109" i="57"/>
  <c r="N123" i="57"/>
  <c r="N136" i="57"/>
  <c r="N145" i="57"/>
  <c r="N170" i="57"/>
  <c r="N177" i="57"/>
  <c r="N184" i="57"/>
  <c r="N202" i="57"/>
  <c r="N220" i="57"/>
  <c r="N238" i="57"/>
  <c r="N256" i="57"/>
  <c r="N274" i="57"/>
  <c r="N189" i="57"/>
  <c r="N207" i="57"/>
  <c r="N212" i="57"/>
  <c r="N57" i="57"/>
  <c r="N76" i="57"/>
  <c r="N100" i="57"/>
  <c r="N107" i="57"/>
  <c r="N114" i="57"/>
  <c r="N125" i="57"/>
  <c r="N154" i="57"/>
  <c r="N163" i="57"/>
  <c r="N194" i="57"/>
  <c r="N14" i="57"/>
  <c r="N17" i="57"/>
  <c r="N43" i="57"/>
  <c r="N50" i="57"/>
  <c r="N74" i="57"/>
  <c r="N81" i="57"/>
  <c r="N88" i="57"/>
  <c r="N93" i="57"/>
  <c r="N105" i="57"/>
  <c r="N127" i="57"/>
  <c r="N129" i="57"/>
  <c r="N131" i="57"/>
  <c r="N140" i="57"/>
  <c r="N147" i="57"/>
  <c r="N172" i="57"/>
  <c r="N181" i="57"/>
  <c r="N56" i="57"/>
  <c r="N63" i="57"/>
  <c r="N70" i="57"/>
  <c r="N87" i="57"/>
  <c r="N122" i="57"/>
  <c r="N146" i="57"/>
  <c r="N155" i="57"/>
  <c r="N162" i="57"/>
  <c r="N32" i="57"/>
  <c r="N35" i="57"/>
  <c r="N75" i="57"/>
  <c r="N94" i="57"/>
  <c r="N106" i="57"/>
  <c r="N118" i="57"/>
  <c r="N124" i="57"/>
  <c r="N130" i="57"/>
  <c r="N139" i="57"/>
  <c r="N148" i="57"/>
  <c r="N8" i="57"/>
  <c r="N46" i="57"/>
  <c r="N58" i="57"/>
  <c r="N99" i="57"/>
  <c r="N142" i="57"/>
  <c r="N151" i="57"/>
  <c r="N169" i="57"/>
  <c r="N183" i="57"/>
  <c r="N185" i="57"/>
  <c r="N191" i="57"/>
  <c r="N222" i="57"/>
  <c r="N247" i="57"/>
  <c r="N272" i="57"/>
  <c r="N15" i="57"/>
  <c r="N26" i="57"/>
  <c r="N51" i="57"/>
  <c r="N55" i="57"/>
  <c r="N92" i="57"/>
  <c r="N104" i="57"/>
  <c r="N149" i="57"/>
  <c r="N157" i="57"/>
  <c r="N165" i="57"/>
  <c r="N205" i="57"/>
  <c r="N211" i="57"/>
  <c r="N217" i="57"/>
  <c r="N226" i="57"/>
  <c r="N235" i="57"/>
  <c r="N251" i="57"/>
  <c r="N260" i="57"/>
  <c r="N267" i="57"/>
  <c r="N276" i="57"/>
  <c r="N77" i="57"/>
  <c r="N89" i="57"/>
  <c r="N175" i="57"/>
  <c r="N190" i="57"/>
  <c r="N196" i="57"/>
  <c r="N223" i="57"/>
  <c r="N232" i="57"/>
  <c r="N68" i="57"/>
  <c r="N79" i="57"/>
  <c r="N135" i="57"/>
  <c r="N178" i="57"/>
  <c r="N230" i="57"/>
  <c r="N237" i="57"/>
  <c r="N262" i="57"/>
  <c r="N264" i="57"/>
  <c r="N279" i="57"/>
  <c r="N281" i="57"/>
  <c r="N4" i="57"/>
  <c r="N41" i="57"/>
  <c r="N112" i="57"/>
  <c r="N197" i="57"/>
  <c r="N210" i="57"/>
  <c r="N218" i="57"/>
  <c r="N242" i="57"/>
  <c r="N249" i="57"/>
  <c r="N275" i="57"/>
  <c r="N277" i="57"/>
  <c r="N12" i="57"/>
  <c r="N96" i="57"/>
  <c r="N192" i="57"/>
  <c r="N200" i="57"/>
  <c r="N213" i="57"/>
  <c r="N258" i="57"/>
  <c r="N271" i="57"/>
  <c r="N273" i="57"/>
  <c r="N203" i="57"/>
  <c r="N42" i="57"/>
  <c r="N48" i="57"/>
  <c r="N53" i="57"/>
  <c r="N91" i="57"/>
  <c r="N102" i="57"/>
  <c r="N113" i="57"/>
  <c r="N132" i="57"/>
  <c r="N144" i="57"/>
  <c r="N152" i="57"/>
  <c r="N159" i="57"/>
  <c r="N166" i="57"/>
  <c r="N187" i="57"/>
  <c r="N208" i="57"/>
  <c r="N221" i="57"/>
  <c r="N228" i="57"/>
  <c r="N240" i="57"/>
  <c r="N269" i="57"/>
  <c r="N21" i="57"/>
  <c r="N59" i="57"/>
  <c r="N176" i="57"/>
  <c r="N182" i="57"/>
  <c r="N195" i="57"/>
  <c r="N216" i="57"/>
  <c r="N233" i="57"/>
  <c r="N245" i="57"/>
  <c r="N254" i="57"/>
  <c r="N5" i="57"/>
  <c r="N160" i="57"/>
  <c r="N173" i="57"/>
  <c r="N198" i="57"/>
  <c r="N206" i="57"/>
  <c r="N219" i="57"/>
  <c r="N250" i="57"/>
  <c r="N252" i="57"/>
  <c r="N265" i="57"/>
  <c r="N278" i="57"/>
  <c r="N6" i="57"/>
  <c r="N60" i="57"/>
  <c r="N133" i="57"/>
  <c r="N137" i="57"/>
  <c r="N141" i="57"/>
  <c r="N153" i="57"/>
  <c r="N167" i="57"/>
  <c r="N193" i="57"/>
  <c r="N214" i="57"/>
  <c r="N224" i="57"/>
  <c r="N231" i="57"/>
  <c r="N243" i="57"/>
  <c r="N263" i="57"/>
  <c r="N280" i="57"/>
  <c r="N282" i="57"/>
  <c r="N24" i="57"/>
  <c r="N134" i="57"/>
  <c r="N71" i="57"/>
  <c r="N82" i="57"/>
  <c r="N120" i="57"/>
  <c r="N188" i="57"/>
  <c r="N201" i="57"/>
  <c r="N209" i="57"/>
  <c r="N236" i="57"/>
  <c r="N248" i="57"/>
  <c r="N261" i="57"/>
  <c r="N23" i="57"/>
  <c r="N61" i="57"/>
  <c r="N66" i="57"/>
  <c r="N110" i="57"/>
  <c r="N115" i="57"/>
  <c r="N150" i="57"/>
  <c r="N164" i="57"/>
  <c r="N180" i="57"/>
  <c r="N204" i="57"/>
  <c r="N229" i="57"/>
  <c r="N241" i="57"/>
  <c r="N257" i="57"/>
  <c r="N259" i="57"/>
  <c r="N39" i="57"/>
  <c r="N268" i="57"/>
  <c r="N168" i="57"/>
  <c r="N158" i="57"/>
  <c r="N171" i="57"/>
  <c r="N270" i="57"/>
  <c r="N78" i="57"/>
  <c r="N111" i="57"/>
  <c r="N215" i="57"/>
  <c r="N225" i="57"/>
  <c r="N244" i="57"/>
  <c r="N227" i="57"/>
  <c r="N255" i="57"/>
  <c r="N117" i="57"/>
  <c r="N186" i="57"/>
  <c r="N246" i="57"/>
  <c r="N73" i="57"/>
  <c r="N234" i="57"/>
  <c r="N253" i="57"/>
  <c r="N199" i="57"/>
  <c r="N239" i="57"/>
  <c r="N266" i="57"/>
  <c r="C16" i="66"/>
  <c r="L14" i="66"/>
  <c r="C19" i="66"/>
  <c r="L19" i="66" s="1"/>
  <c r="L18" i="66"/>
  <c r="C11" i="47"/>
  <c r="E10" i="47"/>
  <c r="E11" i="47" s="1"/>
  <c r="D10" i="47"/>
  <c r="D11" i="47" s="1"/>
  <c r="C15" i="51"/>
  <c r="C16" i="51" s="1"/>
  <c r="D15" i="51"/>
  <c r="D16" i="51" s="1"/>
  <c r="E15" i="51"/>
  <c r="E16" i="51" s="1"/>
  <c r="U8" i="42"/>
  <c r="F14" i="57" l="1"/>
  <c r="F26" i="57"/>
  <c r="F38" i="57"/>
  <c r="F50" i="57"/>
  <c r="F62" i="57"/>
  <c r="F74" i="57"/>
  <c r="F86" i="57"/>
  <c r="F98" i="57"/>
  <c r="F110" i="57"/>
  <c r="F122" i="57"/>
  <c r="F134" i="57"/>
  <c r="F146" i="57"/>
  <c r="F158" i="57"/>
  <c r="F170" i="57"/>
  <c r="F182" i="57"/>
  <c r="F194" i="57"/>
  <c r="F206" i="57"/>
  <c r="F218" i="57"/>
  <c r="F230" i="57"/>
  <c r="F242" i="57"/>
  <c r="F254" i="57"/>
  <c r="F266" i="57"/>
  <c r="F278" i="57"/>
  <c r="F28" i="57"/>
  <c r="F52" i="57"/>
  <c r="F64" i="57"/>
  <c r="F100" i="57"/>
  <c r="F124" i="57"/>
  <c r="F148" i="57"/>
  <c r="F184" i="57"/>
  <c r="F208" i="57"/>
  <c r="F232" i="57"/>
  <c r="F268" i="57"/>
  <c r="F7" i="57"/>
  <c r="F31" i="57"/>
  <c r="F55" i="57"/>
  <c r="F67" i="57"/>
  <c r="F91" i="57"/>
  <c r="F127" i="57"/>
  <c r="F163" i="57"/>
  <c r="F211" i="57"/>
  <c r="F247" i="57"/>
  <c r="F4" i="57"/>
  <c r="F32" i="57"/>
  <c r="F44" i="57"/>
  <c r="F56" i="57"/>
  <c r="F68" i="57"/>
  <c r="F80" i="57"/>
  <c r="F92" i="57"/>
  <c r="F104" i="57"/>
  <c r="F116" i="57"/>
  <c r="F140" i="57"/>
  <c r="F152" i="57"/>
  <c r="F164" i="57"/>
  <c r="F176" i="57"/>
  <c r="F200" i="57"/>
  <c r="F212" i="57"/>
  <c r="F236" i="57"/>
  <c r="F248" i="57"/>
  <c r="F272" i="57"/>
  <c r="F33" i="57"/>
  <c r="F57" i="57"/>
  <c r="F81" i="57"/>
  <c r="F105" i="57"/>
  <c r="F129" i="57"/>
  <c r="F165" i="57"/>
  <c r="F201" i="57"/>
  <c r="F225" i="57"/>
  <c r="F261" i="57"/>
  <c r="F22" i="57"/>
  <c r="F58" i="57"/>
  <c r="F130" i="57"/>
  <c r="F190" i="57"/>
  <c r="F238" i="57"/>
  <c r="F274" i="57"/>
  <c r="F35" i="57"/>
  <c r="F47" i="57"/>
  <c r="F83" i="57"/>
  <c r="F107" i="57"/>
  <c r="F143" i="57"/>
  <c r="F155" i="57"/>
  <c r="F215" i="57"/>
  <c r="F251" i="57"/>
  <c r="F12" i="57"/>
  <c r="F15" i="57"/>
  <c r="F27" i="57"/>
  <c r="F39" i="57"/>
  <c r="F51" i="57"/>
  <c r="F63" i="57"/>
  <c r="F75" i="57"/>
  <c r="F87" i="57"/>
  <c r="F99" i="57"/>
  <c r="F111" i="57"/>
  <c r="F123" i="57"/>
  <c r="F135" i="57"/>
  <c r="F147" i="57"/>
  <c r="F159" i="57"/>
  <c r="F171" i="57"/>
  <c r="F183" i="57"/>
  <c r="F195" i="57"/>
  <c r="F207" i="57"/>
  <c r="F219" i="57"/>
  <c r="F231" i="57"/>
  <c r="F243" i="57"/>
  <c r="F255" i="57"/>
  <c r="F267" i="57"/>
  <c r="F279" i="57"/>
  <c r="F16" i="57"/>
  <c r="F40" i="57"/>
  <c r="F76" i="57"/>
  <c r="F88" i="57"/>
  <c r="F112" i="57"/>
  <c r="F136" i="57"/>
  <c r="F160" i="57"/>
  <c r="F172" i="57"/>
  <c r="F196" i="57"/>
  <c r="F220" i="57"/>
  <c r="F244" i="57"/>
  <c r="F256" i="57"/>
  <c r="F280" i="57"/>
  <c r="F19" i="57"/>
  <c r="F43" i="57"/>
  <c r="F79" i="57"/>
  <c r="F103" i="57"/>
  <c r="F115" i="57"/>
  <c r="F139" i="57"/>
  <c r="F151" i="57"/>
  <c r="F175" i="57"/>
  <c r="F187" i="57"/>
  <c r="F223" i="57"/>
  <c r="F235" i="57"/>
  <c r="F259" i="57"/>
  <c r="F271" i="57"/>
  <c r="F20" i="57"/>
  <c r="F128" i="57"/>
  <c r="F188" i="57"/>
  <c r="F224" i="57"/>
  <c r="F260" i="57"/>
  <c r="F9" i="57"/>
  <c r="F45" i="57"/>
  <c r="F117" i="57"/>
  <c r="F153" i="57"/>
  <c r="F177" i="57"/>
  <c r="F213" i="57"/>
  <c r="F249" i="57"/>
  <c r="F34" i="57"/>
  <c r="F70" i="57"/>
  <c r="F118" i="57"/>
  <c r="F178" i="57"/>
  <c r="F214" i="57"/>
  <c r="F250" i="57"/>
  <c r="F11" i="57"/>
  <c r="F71" i="57"/>
  <c r="F119" i="57"/>
  <c r="F167" i="57"/>
  <c r="F191" i="57"/>
  <c r="F203" i="57"/>
  <c r="F227" i="57"/>
  <c r="F263" i="57"/>
  <c r="F36" i="57"/>
  <c r="F72" i="57"/>
  <c r="F199" i="57"/>
  <c r="F8" i="57"/>
  <c r="F21" i="57"/>
  <c r="F69" i="57"/>
  <c r="F93" i="57"/>
  <c r="F141" i="57"/>
  <c r="F189" i="57"/>
  <c r="F237" i="57"/>
  <c r="F273" i="57"/>
  <c r="F10" i="57"/>
  <c r="F46" i="57"/>
  <c r="F82" i="57"/>
  <c r="F94" i="57"/>
  <c r="F106" i="57"/>
  <c r="F142" i="57"/>
  <c r="F154" i="57"/>
  <c r="F166" i="57"/>
  <c r="F202" i="57"/>
  <c r="F226" i="57"/>
  <c r="F262" i="57"/>
  <c r="F23" i="57"/>
  <c r="F59" i="57"/>
  <c r="F95" i="57"/>
  <c r="F131" i="57"/>
  <c r="F179" i="57"/>
  <c r="F239" i="57"/>
  <c r="F275" i="57"/>
  <c r="F24" i="57"/>
  <c r="F60" i="57"/>
  <c r="F84" i="57"/>
  <c r="F5" i="57"/>
  <c r="F17" i="57"/>
  <c r="F29" i="57"/>
  <c r="F41" i="57"/>
  <c r="F53" i="57"/>
  <c r="F65" i="57"/>
  <c r="F77" i="57"/>
  <c r="F89" i="57"/>
  <c r="F101" i="57"/>
  <c r="F113" i="57"/>
  <c r="F125" i="57"/>
  <c r="F137" i="57"/>
  <c r="F149" i="57"/>
  <c r="F161" i="57"/>
  <c r="F173" i="57"/>
  <c r="F185" i="57"/>
  <c r="F197" i="57"/>
  <c r="F209" i="57"/>
  <c r="F221" i="57"/>
  <c r="F233" i="57"/>
  <c r="F245" i="57"/>
  <c r="F257" i="57"/>
  <c r="F269" i="57"/>
  <c r="F281" i="57"/>
  <c r="F6" i="57"/>
  <c r="F18" i="57"/>
  <c r="F30" i="57"/>
  <c r="F42" i="57"/>
  <c r="F54" i="57"/>
  <c r="F66" i="57"/>
  <c r="F78" i="57"/>
  <c r="F90" i="57"/>
  <c r="F102" i="57"/>
  <c r="F114" i="57"/>
  <c r="F126" i="57"/>
  <c r="F138" i="57"/>
  <c r="F150" i="57"/>
  <c r="F162" i="57"/>
  <c r="F174" i="57"/>
  <c r="F186" i="57"/>
  <c r="F198" i="57"/>
  <c r="F210" i="57"/>
  <c r="F222" i="57"/>
  <c r="F234" i="57"/>
  <c r="F246" i="57"/>
  <c r="F258" i="57"/>
  <c r="F270" i="57"/>
  <c r="F282" i="57"/>
  <c r="F97" i="57"/>
  <c r="F169" i="57"/>
  <c r="F241" i="57"/>
  <c r="F108" i="57"/>
  <c r="F180" i="57"/>
  <c r="F252" i="57"/>
  <c r="F181" i="57"/>
  <c r="F13" i="57"/>
  <c r="F120" i="57"/>
  <c r="F192" i="57"/>
  <c r="F264" i="57"/>
  <c r="F25" i="57"/>
  <c r="F121" i="57"/>
  <c r="F193" i="57"/>
  <c r="F265" i="57"/>
  <c r="F37" i="57"/>
  <c r="F132" i="57"/>
  <c r="F204" i="57"/>
  <c r="F276" i="57"/>
  <c r="F48" i="57"/>
  <c r="F133" i="57"/>
  <c r="F205" i="57"/>
  <c r="F277" i="57"/>
  <c r="F109" i="57"/>
  <c r="F253" i="57"/>
  <c r="F49" i="57"/>
  <c r="F144" i="57"/>
  <c r="F216" i="57"/>
  <c r="F61" i="57"/>
  <c r="F145" i="57"/>
  <c r="F217" i="57"/>
  <c r="F73" i="57"/>
  <c r="F156" i="57"/>
  <c r="F228" i="57"/>
  <c r="F85" i="57"/>
  <c r="F157" i="57"/>
  <c r="F229" i="57"/>
  <c r="F96" i="57"/>
  <c r="F168" i="57"/>
  <c r="F240" i="57"/>
  <c r="C19" i="55"/>
  <c r="C15" i="55"/>
  <c r="H12" i="55"/>
  <c r="L16" i="66"/>
  <c r="O283" i="61" s="1"/>
  <c r="F283" i="61"/>
  <c r="J6" i="57"/>
  <c r="J9" i="57"/>
  <c r="J12" i="57"/>
  <c r="J15" i="57"/>
  <c r="J18" i="57"/>
  <c r="J21" i="57"/>
  <c r="J24" i="57"/>
  <c r="J27" i="57"/>
  <c r="J30" i="57"/>
  <c r="J33" i="57"/>
  <c r="J36" i="57"/>
  <c r="J39" i="57"/>
  <c r="J42" i="57"/>
  <c r="J54" i="57"/>
  <c r="J59" i="57"/>
  <c r="J72" i="57"/>
  <c r="J77" i="57"/>
  <c r="J90" i="57"/>
  <c r="J95" i="57"/>
  <c r="J108" i="57"/>
  <c r="J113" i="57"/>
  <c r="J7" i="57"/>
  <c r="J14" i="57"/>
  <c r="J16" i="57"/>
  <c r="J23" i="57"/>
  <c r="J25" i="57"/>
  <c r="J32" i="57"/>
  <c r="J34" i="57"/>
  <c r="J41" i="57"/>
  <c r="J51" i="57"/>
  <c r="J56" i="57"/>
  <c r="J69" i="57"/>
  <c r="J74" i="57"/>
  <c r="J87" i="57"/>
  <c r="J92" i="57"/>
  <c r="J105" i="57"/>
  <c r="J110" i="57"/>
  <c r="J43" i="57"/>
  <c r="J61" i="57"/>
  <c r="J79" i="57"/>
  <c r="J97" i="57"/>
  <c r="J115" i="57"/>
  <c r="J13" i="57"/>
  <c r="J22" i="57"/>
  <c r="J31" i="57"/>
  <c r="J40" i="57"/>
  <c r="J80" i="57"/>
  <c r="J89" i="57"/>
  <c r="J91" i="57"/>
  <c r="J93" i="57"/>
  <c r="J102" i="57"/>
  <c r="J123" i="57"/>
  <c r="J125" i="57"/>
  <c r="J132" i="57"/>
  <c r="J150" i="57"/>
  <c r="J168" i="57"/>
  <c r="J48" i="57"/>
  <c r="J55" i="57"/>
  <c r="J62" i="57"/>
  <c r="J86" i="57"/>
  <c r="J133" i="57"/>
  <c r="J140" i="57"/>
  <c r="J142" i="57"/>
  <c r="J149" i="57"/>
  <c r="J174" i="57"/>
  <c r="J191" i="57"/>
  <c r="J196" i="57"/>
  <c r="J209" i="57"/>
  <c r="J214" i="57"/>
  <c r="J227" i="57"/>
  <c r="J232" i="57"/>
  <c r="J245" i="57"/>
  <c r="J250" i="57"/>
  <c r="J263" i="57"/>
  <c r="J268" i="57"/>
  <c r="J167" i="57"/>
  <c r="J183" i="57"/>
  <c r="J201" i="57"/>
  <c r="J219" i="57"/>
  <c r="J8" i="57"/>
  <c r="J11" i="57"/>
  <c r="J37" i="57"/>
  <c r="J53" i="57"/>
  <c r="J67" i="57"/>
  <c r="J98" i="57"/>
  <c r="J117" i="57"/>
  <c r="J151" i="57"/>
  <c r="J158" i="57"/>
  <c r="J160" i="57"/>
  <c r="J60" i="57"/>
  <c r="J65" i="57"/>
  <c r="J84" i="57"/>
  <c r="J135" i="57"/>
  <c r="J144" i="57"/>
  <c r="J169" i="57"/>
  <c r="J176" i="57"/>
  <c r="J178" i="57"/>
  <c r="J19" i="57"/>
  <c r="J26" i="57"/>
  <c r="J29" i="57"/>
  <c r="J49" i="57"/>
  <c r="J66" i="57"/>
  <c r="J73" i="57"/>
  <c r="J104" i="57"/>
  <c r="J111" i="57"/>
  <c r="J134" i="57"/>
  <c r="J159" i="57"/>
  <c r="J47" i="57"/>
  <c r="J71" i="57"/>
  <c r="J78" i="57"/>
  <c r="J85" i="57"/>
  <c r="J109" i="57"/>
  <c r="J116" i="57"/>
  <c r="J136" i="57"/>
  <c r="J143" i="57"/>
  <c r="J20" i="57"/>
  <c r="J63" i="57"/>
  <c r="J130" i="57"/>
  <c r="J157" i="57"/>
  <c r="J207" i="57"/>
  <c r="J213" i="57"/>
  <c r="J235" i="57"/>
  <c r="J244" i="57"/>
  <c r="J251" i="57"/>
  <c r="J260" i="57"/>
  <c r="J276" i="57"/>
  <c r="J5" i="57"/>
  <c r="J10" i="57"/>
  <c r="J68" i="57"/>
  <c r="J88" i="57"/>
  <c r="J155" i="57"/>
  <c r="J170" i="57"/>
  <c r="J175" i="57"/>
  <c r="J182" i="57"/>
  <c r="J184" i="57"/>
  <c r="J188" i="57"/>
  <c r="J190" i="57"/>
  <c r="J223" i="57"/>
  <c r="J230" i="57"/>
  <c r="J239" i="57"/>
  <c r="J264" i="57"/>
  <c r="J273" i="57"/>
  <c r="J280" i="57"/>
  <c r="J35" i="57"/>
  <c r="J94" i="57"/>
  <c r="J114" i="57"/>
  <c r="J118" i="57"/>
  <c r="J138" i="57"/>
  <c r="J141" i="57"/>
  <c r="J161" i="57"/>
  <c r="J171" i="57"/>
  <c r="J212" i="57"/>
  <c r="J218" i="57"/>
  <c r="J220" i="57"/>
  <c r="J229" i="57"/>
  <c r="J236" i="57"/>
  <c r="J58" i="57"/>
  <c r="J96" i="57"/>
  <c r="J107" i="57"/>
  <c r="J112" i="57"/>
  <c r="J127" i="57"/>
  <c r="J172" i="57"/>
  <c r="J187" i="57"/>
  <c r="J200" i="57"/>
  <c r="J208" i="57"/>
  <c r="J228" i="57"/>
  <c r="J256" i="57"/>
  <c r="J258" i="57"/>
  <c r="J271" i="57"/>
  <c r="J254" i="57"/>
  <c r="J148" i="57"/>
  <c r="J152" i="57"/>
  <c r="J166" i="57"/>
  <c r="J195" i="57"/>
  <c r="J216" i="57"/>
  <c r="J221" i="57"/>
  <c r="J240" i="57"/>
  <c r="J252" i="57"/>
  <c r="J269" i="57"/>
  <c r="J64" i="57"/>
  <c r="J163" i="57"/>
  <c r="J198" i="57"/>
  <c r="J203" i="57"/>
  <c r="J211" i="57"/>
  <c r="J226" i="57"/>
  <c r="J233" i="57"/>
  <c r="J238" i="57"/>
  <c r="J265" i="57"/>
  <c r="J267" i="57"/>
  <c r="J28" i="57"/>
  <c r="J70" i="57"/>
  <c r="J75" i="57"/>
  <c r="J128" i="57"/>
  <c r="J156" i="57"/>
  <c r="J173" i="57"/>
  <c r="J179" i="57"/>
  <c r="J185" i="57"/>
  <c r="J193" i="57"/>
  <c r="J206" i="57"/>
  <c r="J231" i="57"/>
  <c r="J278" i="57"/>
  <c r="J282" i="57"/>
  <c r="J76" i="57"/>
  <c r="J81" i="57"/>
  <c r="J103" i="57"/>
  <c r="J119" i="57"/>
  <c r="J124" i="57"/>
  <c r="J137" i="57"/>
  <c r="J145" i="57"/>
  <c r="J153" i="57"/>
  <c r="J224" i="57"/>
  <c r="J243" i="57"/>
  <c r="J259" i="57"/>
  <c r="J261" i="57"/>
  <c r="J120" i="57"/>
  <c r="J164" i="57"/>
  <c r="J180" i="57"/>
  <c r="J241" i="57"/>
  <c r="J248" i="57"/>
  <c r="J257" i="57"/>
  <c r="J274" i="57"/>
  <c r="J44" i="57"/>
  <c r="J82" i="57"/>
  <c r="J129" i="57"/>
  <c r="J217" i="57"/>
  <c r="J222" i="57"/>
  <c r="J234" i="57"/>
  <c r="J255" i="57"/>
  <c r="J270" i="57"/>
  <c r="J272" i="57"/>
  <c r="J38" i="57"/>
  <c r="J50" i="57"/>
  <c r="J146" i="57"/>
  <c r="J177" i="57"/>
  <c r="J204" i="57"/>
  <c r="J246" i="57"/>
  <c r="J253" i="57"/>
  <c r="J45" i="57"/>
  <c r="J83" i="57"/>
  <c r="J99" i="57"/>
  <c r="J121" i="57"/>
  <c r="J154" i="57"/>
  <c r="J186" i="57"/>
  <c r="J199" i="57"/>
  <c r="J266" i="57"/>
  <c r="J101" i="57"/>
  <c r="J131" i="57"/>
  <c r="J181" i="57"/>
  <c r="J242" i="57"/>
  <c r="J46" i="57"/>
  <c r="J139" i="57"/>
  <c r="J205" i="57"/>
  <c r="J17" i="57"/>
  <c r="J237" i="57"/>
  <c r="J281" i="57"/>
  <c r="J52" i="57"/>
  <c r="J162" i="57"/>
  <c r="J202" i="57"/>
  <c r="J277" i="57"/>
  <c r="J192" i="57"/>
  <c r="J106" i="57"/>
  <c r="J194" i="57"/>
  <c r="J215" i="57"/>
  <c r="J225" i="57"/>
  <c r="J262" i="57"/>
  <c r="J279" i="57"/>
  <c r="J122" i="57"/>
  <c r="J147" i="57"/>
  <c r="J197" i="57"/>
  <c r="J247" i="57"/>
  <c r="J249" i="57"/>
  <c r="J100" i="57"/>
  <c r="J57" i="57"/>
  <c r="J4" i="57"/>
  <c r="J126" i="57"/>
  <c r="J165" i="57"/>
  <c r="J189" i="57"/>
  <c r="J210" i="57"/>
  <c r="J275" i="57"/>
  <c r="H5" i="57"/>
  <c r="H8" i="57"/>
  <c r="H11" i="57"/>
  <c r="H14" i="57"/>
  <c r="H17" i="57"/>
  <c r="H20" i="57"/>
  <c r="H23" i="57"/>
  <c r="H26" i="57"/>
  <c r="H29" i="57"/>
  <c r="H32" i="57"/>
  <c r="H35" i="57"/>
  <c r="H38" i="57"/>
  <c r="H41" i="57"/>
  <c r="H44" i="57"/>
  <c r="H47" i="57"/>
  <c r="H50" i="57"/>
  <c r="H53" i="57"/>
  <c r="H56" i="57"/>
  <c r="H59" i="57"/>
  <c r="H62" i="57"/>
  <c r="H65" i="57"/>
  <c r="H68" i="57"/>
  <c r="H71" i="57"/>
  <c r="H74" i="57"/>
  <c r="H77" i="57"/>
  <c r="H80" i="57"/>
  <c r="H83" i="57"/>
  <c r="H86" i="57"/>
  <c r="H89" i="57"/>
  <c r="H92" i="57"/>
  <c r="H95" i="57"/>
  <c r="H98" i="57"/>
  <c r="H101" i="57"/>
  <c r="H104" i="57"/>
  <c r="H107" i="57"/>
  <c r="H110" i="57"/>
  <c r="H113" i="57"/>
  <c r="H116" i="57"/>
  <c r="H119" i="57"/>
  <c r="H122" i="57"/>
  <c r="H125" i="57"/>
  <c r="H128" i="57"/>
  <c r="H131" i="57"/>
  <c r="H7" i="57"/>
  <c r="H9" i="57"/>
  <c r="H16" i="57"/>
  <c r="H18" i="57"/>
  <c r="H25" i="57"/>
  <c r="H27" i="57"/>
  <c r="H34" i="57"/>
  <c r="H36" i="57"/>
  <c r="H51" i="57"/>
  <c r="H69" i="57"/>
  <c r="H87" i="57"/>
  <c r="H105" i="57"/>
  <c r="H48" i="57"/>
  <c r="H66" i="57"/>
  <c r="H84" i="57"/>
  <c r="H102" i="57"/>
  <c r="H120" i="57"/>
  <c r="H58" i="57"/>
  <c r="H76" i="57"/>
  <c r="H94" i="57"/>
  <c r="H112" i="57"/>
  <c r="H130" i="57"/>
  <c r="H52" i="57"/>
  <c r="H54" i="57"/>
  <c r="H63" i="57"/>
  <c r="H127" i="57"/>
  <c r="H142" i="57"/>
  <c r="H147" i="57"/>
  <c r="H160" i="57"/>
  <c r="H165" i="57"/>
  <c r="H178" i="57"/>
  <c r="H60" i="57"/>
  <c r="H67" i="57"/>
  <c r="H79" i="57"/>
  <c r="H91" i="57"/>
  <c r="H135" i="57"/>
  <c r="H144" i="57"/>
  <c r="H151" i="57"/>
  <c r="H176" i="57"/>
  <c r="H188" i="57"/>
  <c r="H206" i="57"/>
  <c r="H224" i="57"/>
  <c r="H242" i="57"/>
  <c r="H260" i="57"/>
  <c r="H278" i="57"/>
  <c r="H193" i="57"/>
  <c r="H198" i="57"/>
  <c r="H211" i="57"/>
  <c r="H216" i="57"/>
  <c r="H21" i="57"/>
  <c r="H24" i="57"/>
  <c r="H72" i="57"/>
  <c r="H96" i="57"/>
  <c r="H103" i="57"/>
  <c r="H153" i="57"/>
  <c r="H162" i="57"/>
  <c r="H169" i="57"/>
  <c r="H28" i="57"/>
  <c r="H31" i="57"/>
  <c r="H46" i="57"/>
  <c r="H70" i="57"/>
  <c r="H115" i="57"/>
  <c r="H124" i="57"/>
  <c r="H137" i="57"/>
  <c r="H146" i="57"/>
  <c r="H171" i="57"/>
  <c r="H180" i="57"/>
  <c r="H39" i="57"/>
  <c r="H42" i="57"/>
  <c r="H78" i="57"/>
  <c r="H97" i="57"/>
  <c r="H136" i="57"/>
  <c r="H161" i="57"/>
  <c r="H6" i="57"/>
  <c r="H10" i="57"/>
  <c r="H13" i="57"/>
  <c r="H45" i="57"/>
  <c r="H90" i="57"/>
  <c r="H114" i="57"/>
  <c r="H121" i="57"/>
  <c r="H138" i="57"/>
  <c r="H145" i="57"/>
  <c r="H37" i="57"/>
  <c r="H55" i="57"/>
  <c r="H108" i="57"/>
  <c r="H172" i="57"/>
  <c r="H177" i="57"/>
  <c r="H217" i="57"/>
  <c r="H219" i="57"/>
  <c r="H221" i="57"/>
  <c r="H237" i="57"/>
  <c r="H246" i="57"/>
  <c r="H253" i="57"/>
  <c r="H262" i="57"/>
  <c r="H64" i="57"/>
  <c r="H109" i="57"/>
  <c r="H117" i="57"/>
  <c r="H163" i="57"/>
  <c r="H168" i="57"/>
  <c r="H194" i="57"/>
  <c r="H200" i="57"/>
  <c r="H225" i="57"/>
  <c r="H232" i="57"/>
  <c r="H234" i="57"/>
  <c r="H241" i="57"/>
  <c r="H266" i="57"/>
  <c r="H275" i="57"/>
  <c r="H40" i="57"/>
  <c r="H49" i="57"/>
  <c r="H129" i="57"/>
  <c r="H156" i="57"/>
  <c r="H185" i="57"/>
  <c r="H222" i="57"/>
  <c r="H231" i="57"/>
  <c r="H238" i="57"/>
  <c r="H247" i="57"/>
  <c r="H19" i="57"/>
  <c r="H85" i="57"/>
  <c r="H148" i="57"/>
  <c r="H152" i="57"/>
  <c r="H166" i="57"/>
  <c r="H182" i="57"/>
  <c r="H203" i="57"/>
  <c r="H233" i="57"/>
  <c r="H267" i="57"/>
  <c r="H269" i="57"/>
  <c r="H157" i="57"/>
  <c r="H12" i="57"/>
  <c r="H118" i="57"/>
  <c r="H123" i="57"/>
  <c r="H132" i="57"/>
  <c r="H140" i="57"/>
  <c r="H190" i="57"/>
  <c r="H226" i="57"/>
  <c r="H245" i="57"/>
  <c r="H265" i="57"/>
  <c r="H280" i="57"/>
  <c r="H282" i="57"/>
  <c r="H75" i="57"/>
  <c r="H81" i="57"/>
  <c r="H173" i="57"/>
  <c r="H179" i="57"/>
  <c r="H243" i="57"/>
  <c r="H250" i="57"/>
  <c r="H261" i="57"/>
  <c r="H263" i="57"/>
  <c r="H141" i="57"/>
  <c r="H149" i="57"/>
  <c r="H170" i="57"/>
  <c r="H236" i="57"/>
  <c r="H259" i="57"/>
  <c r="H276" i="57"/>
  <c r="H43" i="57"/>
  <c r="H164" i="57"/>
  <c r="H201" i="57"/>
  <c r="H214" i="57"/>
  <c r="H229" i="57"/>
  <c r="H248" i="57"/>
  <c r="H257" i="57"/>
  <c r="H270" i="57"/>
  <c r="H272" i="57"/>
  <c r="H274" i="57"/>
  <c r="H22" i="57"/>
  <c r="H82" i="57"/>
  <c r="H133" i="57"/>
  <c r="H167" i="57"/>
  <c r="H183" i="57"/>
  <c r="H196" i="57"/>
  <c r="H204" i="57"/>
  <c r="H209" i="57"/>
  <c r="H255" i="57"/>
  <c r="H15" i="57"/>
  <c r="H30" i="57"/>
  <c r="H88" i="57"/>
  <c r="H93" i="57"/>
  <c r="H99" i="57"/>
  <c r="H150" i="57"/>
  <c r="H191" i="57"/>
  <c r="H212" i="57"/>
  <c r="H227" i="57"/>
  <c r="H239" i="57"/>
  <c r="H268" i="57"/>
  <c r="H73" i="57"/>
  <c r="H100" i="57"/>
  <c r="H111" i="57"/>
  <c r="H139" i="57"/>
  <c r="H61" i="57"/>
  <c r="H134" i="57"/>
  <c r="H154" i="57"/>
  <c r="H174" i="57"/>
  <c r="H186" i="57"/>
  <c r="H199" i="57"/>
  <c r="H207" i="57"/>
  <c r="H220" i="57"/>
  <c r="H251" i="57"/>
  <c r="H264" i="57"/>
  <c r="H279" i="57"/>
  <c r="H126" i="57"/>
  <c r="H189" i="57"/>
  <c r="H202" i="57"/>
  <c r="H210" i="57"/>
  <c r="H215" i="57"/>
  <c r="H244" i="57"/>
  <c r="H249" i="57"/>
  <c r="H277" i="57"/>
  <c r="H281" i="57"/>
  <c r="H4" i="57"/>
  <c r="H155" i="57"/>
  <c r="H181" i="57"/>
  <c r="H192" i="57"/>
  <c r="H213" i="57"/>
  <c r="H223" i="57"/>
  <c r="H106" i="57"/>
  <c r="H252" i="57"/>
  <c r="H184" i="57"/>
  <c r="H205" i="57"/>
  <c r="H159" i="57"/>
  <c r="H195" i="57"/>
  <c r="H235" i="57"/>
  <c r="H254" i="57"/>
  <c r="H271" i="57"/>
  <c r="H143" i="57"/>
  <c r="H197" i="57"/>
  <c r="H218" i="57"/>
  <c r="H175" i="57"/>
  <c r="H273" i="57"/>
  <c r="H33" i="57"/>
  <c r="H158" i="57"/>
  <c r="H57" i="57"/>
  <c r="H187" i="57"/>
  <c r="H208" i="57"/>
  <c r="H228" i="57"/>
  <c r="H256" i="57"/>
  <c r="H240" i="57"/>
  <c r="H230" i="57"/>
  <c r="H258" i="57"/>
  <c r="G6" i="57"/>
  <c r="G10" i="57"/>
  <c r="G14" i="57"/>
  <c r="G18" i="57"/>
  <c r="G22" i="57"/>
  <c r="P22" i="57" s="1"/>
  <c r="G26" i="57"/>
  <c r="G30" i="57"/>
  <c r="G34" i="57"/>
  <c r="G38" i="57"/>
  <c r="P38" i="57" s="1"/>
  <c r="G42" i="57"/>
  <c r="G46" i="57"/>
  <c r="G50" i="57"/>
  <c r="G54" i="57"/>
  <c r="G58" i="57"/>
  <c r="G62" i="57"/>
  <c r="G66" i="57"/>
  <c r="G70" i="57"/>
  <c r="P70" i="57" s="1"/>
  <c r="G74" i="57"/>
  <c r="G78" i="57"/>
  <c r="G82" i="57"/>
  <c r="G86" i="57"/>
  <c r="G90" i="57"/>
  <c r="G94" i="57"/>
  <c r="G98" i="57"/>
  <c r="G102" i="57"/>
  <c r="G106" i="57"/>
  <c r="G110" i="57"/>
  <c r="G114" i="57"/>
  <c r="G118" i="57"/>
  <c r="G122" i="57"/>
  <c r="G126" i="57"/>
  <c r="G130" i="57"/>
  <c r="G134" i="57"/>
  <c r="G138" i="57"/>
  <c r="G142" i="57"/>
  <c r="G146" i="57"/>
  <c r="G150" i="57"/>
  <c r="G154" i="57"/>
  <c r="G158" i="57"/>
  <c r="G162" i="57"/>
  <c r="G166" i="57"/>
  <c r="G170" i="57"/>
  <c r="G174" i="57"/>
  <c r="G178" i="57"/>
  <c r="G182" i="57"/>
  <c r="G186" i="57"/>
  <c r="G190" i="57"/>
  <c r="G194" i="57"/>
  <c r="G198" i="57"/>
  <c r="G202" i="57"/>
  <c r="G206" i="57"/>
  <c r="G210" i="57"/>
  <c r="G214" i="57"/>
  <c r="P214" i="57" s="1"/>
  <c r="G218" i="57"/>
  <c r="G222" i="57"/>
  <c r="G226" i="57"/>
  <c r="G230" i="57"/>
  <c r="G234" i="57"/>
  <c r="G238" i="57"/>
  <c r="G242" i="57"/>
  <c r="G246" i="57"/>
  <c r="G250" i="57"/>
  <c r="G254" i="57"/>
  <c r="G258" i="57"/>
  <c r="G262" i="57"/>
  <c r="G266" i="57"/>
  <c r="G270" i="57"/>
  <c r="G274" i="57"/>
  <c r="G278" i="57"/>
  <c r="G282" i="57"/>
  <c r="G5" i="57"/>
  <c r="G9" i="57"/>
  <c r="G13" i="57"/>
  <c r="G17" i="57"/>
  <c r="G21" i="57"/>
  <c r="G25" i="57"/>
  <c r="G29" i="57"/>
  <c r="G33" i="57"/>
  <c r="G37" i="57"/>
  <c r="G41" i="57"/>
  <c r="G45" i="57"/>
  <c r="G49" i="57"/>
  <c r="G53" i="57"/>
  <c r="G57" i="57"/>
  <c r="G61" i="57"/>
  <c r="G65" i="57"/>
  <c r="G69" i="57"/>
  <c r="P69" i="57" s="1"/>
  <c r="G73" i="57"/>
  <c r="G77" i="57"/>
  <c r="G81" i="57"/>
  <c r="P81" i="57" s="1"/>
  <c r="G85" i="57"/>
  <c r="G89" i="57"/>
  <c r="G93" i="57"/>
  <c r="G97" i="57"/>
  <c r="G101" i="57"/>
  <c r="G105" i="57"/>
  <c r="G109" i="57"/>
  <c r="G113" i="57"/>
  <c r="G117" i="57"/>
  <c r="G121" i="57"/>
  <c r="G125" i="57"/>
  <c r="G129" i="57"/>
  <c r="P129" i="57" s="1"/>
  <c r="G133" i="57"/>
  <c r="G137" i="57"/>
  <c r="G141" i="57"/>
  <c r="G145" i="57"/>
  <c r="G149" i="57"/>
  <c r="G153" i="57"/>
  <c r="G157" i="57"/>
  <c r="G161" i="57"/>
  <c r="G165" i="57"/>
  <c r="G169" i="57"/>
  <c r="G173" i="57"/>
  <c r="G177" i="57"/>
  <c r="G181" i="57"/>
  <c r="G185" i="57"/>
  <c r="G189" i="57"/>
  <c r="G193" i="57"/>
  <c r="G197" i="57"/>
  <c r="P197" i="57" s="1"/>
  <c r="G201" i="57"/>
  <c r="G205" i="57"/>
  <c r="G209" i="57"/>
  <c r="G213" i="57"/>
  <c r="G217" i="57"/>
  <c r="G221" i="57"/>
  <c r="G225" i="57"/>
  <c r="G229" i="57"/>
  <c r="G233" i="57"/>
  <c r="G237" i="57"/>
  <c r="G241" i="57"/>
  <c r="G245" i="57"/>
  <c r="G249" i="57"/>
  <c r="G253" i="57"/>
  <c r="G257" i="57"/>
  <c r="G261" i="57"/>
  <c r="G265" i="57"/>
  <c r="G269" i="57"/>
  <c r="G273" i="57"/>
  <c r="G277" i="57"/>
  <c r="G281" i="57"/>
  <c r="G16" i="57"/>
  <c r="G40" i="57"/>
  <c r="G64" i="57"/>
  <c r="G88" i="57"/>
  <c r="G112" i="57"/>
  <c r="G136" i="57"/>
  <c r="G160" i="57"/>
  <c r="G184" i="57"/>
  <c r="G208" i="57"/>
  <c r="P208" i="57" s="1"/>
  <c r="G232" i="57"/>
  <c r="G256" i="57"/>
  <c r="G280" i="57"/>
  <c r="G19" i="57"/>
  <c r="G43" i="57"/>
  <c r="G67" i="57"/>
  <c r="G91" i="57"/>
  <c r="G115" i="57"/>
  <c r="G139" i="57"/>
  <c r="G163" i="57"/>
  <c r="G187" i="57"/>
  <c r="G211" i="57"/>
  <c r="G235" i="57"/>
  <c r="G259" i="57"/>
  <c r="G4" i="57"/>
  <c r="G147" i="57"/>
  <c r="G68" i="57"/>
  <c r="G260" i="57"/>
  <c r="G167" i="57"/>
  <c r="G12" i="57"/>
  <c r="G36" i="57"/>
  <c r="G60" i="57"/>
  <c r="G84" i="57"/>
  <c r="G108" i="57"/>
  <c r="P108" i="57" s="1"/>
  <c r="G132" i="57"/>
  <c r="G156" i="57"/>
  <c r="G180" i="57"/>
  <c r="G204" i="57"/>
  <c r="G228" i="57"/>
  <c r="G252" i="57"/>
  <c r="G276" i="57"/>
  <c r="G11" i="57"/>
  <c r="G92" i="57"/>
  <c r="G188" i="57"/>
  <c r="G15" i="57"/>
  <c r="G39" i="57"/>
  <c r="G63" i="57"/>
  <c r="G87" i="57"/>
  <c r="G111" i="57"/>
  <c r="G135" i="57"/>
  <c r="G159" i="57"/>
  <c r="G183" i="57"/>
  <c r="G207" i="57"/>
  <c r="G231" i="57"/>
  <c r="G255" i="57"/>
  <c r="G279" i="57"/>
  <c r="G44" i="57"/>
  <c r="G8" i="57"/>
  <c r="P8" i="57" s="1"/>
  <c r="G32" i="57"/>
  <c r="G56" i="57"/>
  <c r="G80" i="57"/>
  <c r="G104" i="57"/>
  <c r="G128" i="57"/>
  <c r="G152" i="57"/>
  <c r="G176" i="57"/>
  <c r="G200" i="57"/>
  <c r="G224" i="57"/>
  <c r="G248" i="57"/>
  <c r="G272" i="57"/>
  <c r="G35" i="57"/>
  <c r="G59" i="57"/>
  <c r="G83" i="57"/>
  <c r="G107" i="57"/>
  <c r="G131" i="57"/>
  <c r="G155" i="57"/>
  <c r="G179" i="57"/>
  <c r="G203" i="57"/>
  <c r="G227" i="57"/>
  <c r="G251" i="57"/>
  <c r="G275" i="57"/>
  <c r="G28" i="57"/>
  <c r="G52" i="57"/>
  <c r="G76" i="57"/>
  <c r="G100" i="57"/>
  <c r="G124" i="57"/>
  <c r="G148" i="57"/>
  <c r="G172" i="57"/>
  <c r="G196" i="57"/>
  <c r="G220" i="57"/>
  <c r="G244" i="57"/>
  <c r="G268" i="57"/>
  <c r="G20" i="57"/>
  <c r="P20" i="57" s="1"/>
  <c r="G116" i="57"/>
  <c r="G140" i="57"/>
  <c r="G212" i="57"/>
  <c r="P212" i="57" s="1"/>
  <c r="G236" i="57"/>
  <c r="G23" i="57"/>
  <c r="G47" i="57"/>
  <c r="G71" i="57"/>
  <c r="P71" i="57" s="1"/>
  <c r="G95" i="57"/>
  <c r="G119" i="57"/>
  <c r="G143" i="57"/>
  <c r="G191" i="57"/>
  <c r="G215" i="57"/>
  <c r="G239" i="57"/>
  <c r="G263" i="57"/>
  <c r="G7" i="57"/>
  <c r="G31" i="57"/>
  <c r="G55" i="57"/>
  <c r="G79" i="57"/>
  <c r="G103" i="57"/>
  <c r="P103" i="57" s="1"/>
  <c r="G127" i="57"/>
  <c r="G151" i="57"/>
  <c r="G175" i="57"/>
  <c r="G199" i="57"/>
  <c r="G223" i="57"/>
  <c r="G247" i="57"/>
  <c r="G271" i="57"/>
  <c r="G24" i="57"/>
  <c r="G48" i="57"/>
  <c r="G72" i="57"/>
  <c r="G96" i="57"/>
  <c r="P96" i="57" s="1"/>
  <c r="G120" i="57"/>
  <c r="G144" i="57"/>
  <c r="G168" i="57"/>
  <c r="G192" i="57"/>
  <c r="G216" i="57"/>
  <c r="G240" i="57"/>
  <c r="G264" i="57"/>
  <c r="G27" i="57"/>
  <c r="G51" i="57"/>
  <c r="G75" i="57"/>
  <c r="G99" i="57"/>
  <c r="G123" i="57"/>
  <c r="G171" i="57"/>
  <c r="G195" i="57"/>
  <c r="G219" i="57"/>
  <c r="G243" i="57"/>
  <c r="G267" i="57"/>
  <c r="G164" i="57"/>
  <c r="H5" i="69"/>
  <c r="H22" i="69"/>
  <c r="H30" i="69"/>
  <c r="H38" i="69"/>
  <c r="H55" i="69"/>
  <c r="H72" i="69"/>
  <c r="H75" i="69"/>
  <c r="H78" i="69"/>
  <c r="H81" i="69"/>
  <c r="H84" i="69"/>
  <c r="H87" i="69"/>
  <c r="H90" i="69"/>
  <c r="H93" i="69"/>
  <c r="H96" i="69"/>
  <c r="H99" i="69"/>
  <c r="H102" i="69"/>
  <c r="H105" i="69"/>
  <c r="H108" i="69"/>
  <c r="H111" i="69"/>
  <c r="H114" i="69"/>
  <c r="H117" i="69"/>
  <c r="H120" i="69"/>
  <c r="H123" i="69"/>
  <c r="H126" i="69"/>
  <c r="H129" i="69"/>
  <c r="H132" i="69"/>
  <c r="H135" i="69"/>
  <c r="H138" i="69"/>
  <c r="H19" i="69"/>
  <c r="H56" i="69"/>
  <c r="V56" i="69" s="1"/>
  <c r="H57" i="69"/>
  <c r="H58" i="69"/>
  <c r="H9" i="69"/>
  <c r="H10" i="69"/>
  <c r="H11" i="69"/>
  <c r="H26" i="69"/>
  <c r="H44" i="69"/>
  <c r="H60" i="69"/>
  <c r="H61" i="69"/>
  <c r="H71" i="69"/>
  <c r="H79" i="69"/>
  <c r="H104" i="69"/>
  <c r="H121" i="69"/>
  <c r="H137" i="69"/>
  <c r="H147" i="69"/>
  <c r="H156" i="69"/>
  <c r="H165" i="69"/>
  <c r="H174" i="69"/>
  <c r="H183" i="69"/>
  <c r="H192" i="69"/>
  <c r="H201" i="69"/>
  <c r="H210" i="69"/>
  <c r="H219" i="69"/>
  <c r="H228" i="69"/>
  <c r="H237" i="69"/>
  <c r="H246" i="69"/>
  <c r="H255" i="69"/>
  <c r="H264" i="69"/>
  <c r="H273" i="69"/>
  <c r="H8" i="69"/>
  <c r="V8" i="69" s="1"/>
  <c r="H24" i="69"/>
  <c r="H25" i="69"/>
  <c r="H42" i="69"/>
  <c r="H43" i="69"/>
  <c r="H59" i="69"/>
  <c r="H80" i="69"/>
  <c r="H88" i="69"/>
  <c r="H113" i="69"/>
  <c r="V113" i="69" s="1"/>
  <c r="H130" i="69"/>
  <c r="H143" i="69"/>
  <c r="H152" i="69"/>
  <c r="H161" i="69"/>
  <c r="V161" i="69" s="1"/>
  <c r="H170" i="69"/>
  <c r="H179" i="69"/>
  <c r="H188" i="69"/>
  <c r="H197" i="69"/>
  <c r="H206" i="69"/>
  <c r="H215" i="69"/>
  <c r="H224" i="69"/>
  <c r="H233" i="69"/>
  <c r="H242" i="69"/>
  <c r="H251" i="69"/>
  <c r="H260" i="69"/>
  <c r="H269" i="69"/>
  <c r="V269" i="69" s="1"/>
  <c r="H278" i="69"/>
  <c r="H6" i="69"/>
  <c r="H7" i="69"/>
  <c r="H23" i="69"/>
  <c r="H40" i="69"/>
  <c r="H41" i="69"/>
  <c r="H103" i="69"/>
  <c r="H118" i="69"/>
  <c r="H119" i="69"/>
  <c r="H133" i="69"/>
  <c r="H159" i="69"/>
  <c r="H160" i="69"/>
  <c r="H162" i="69"/>
  <c r="H163" i="69"/>
  <c r="H166" i="69"/>
  <c r="H213" i="69"/>
  <c r="H214" i="69"/>
  <c r="H216" i="69"/>
  <c r="H217" i="69"/>
  <c r="H220" i="69"/>
  <c r="H267" i="69"/>
  <c r="H268" i="69"/>
  <c r="H270" i="69"/>
  <c r="H271" i="69"/>
  <c r="H274" i="69"/>
  <c r="H13" i="69"/>
  <c r="H33" i="69"/>
  <c r="H47" i="69"/>
  <c r="H64" i="69"/>
  <c r="H116" i="69"/>
  <c r="H131" i="69"/>
  <c r="H164" i="69"/>
  <c r="H167" i="69"/>
  <c r="H218" i="69"/>
  <c r="H221" i="69"/>
  <c r="V221" i="69" s="1"/>
  <c r="H272" i="69"/>
  <c r="H275" i="69"/>
  <c r="H16" i="69"/>
  <c r="H36" i="69"/>
  <c r="H50" i="69"/>
  <c r="H85" i="69"/>
  <c r="H86" i="69"/>
  <c r="H100" i="69"/>
  <c r="H101" i="69"/>
  <c r="H115" i="69"/>
  <c r="H168" i="69"/>
  <c r="H169" i="69"/>
  <c r="H171" i="69"/>
  <c r="H172" i="69"/>
  <c r="H175" i="69"/>
  <c r="H222" i="69"/>
  <c r="H223" i="69"/>
  <c r="H225" i="69"/>
  <c r="H226" i="69"/>
  <c r="H229" i="69"/>
  <c r="H276" i="69"/>
  <c r="H277" i="69"/>
  <c r="H280" i="69"/>
  <c r="H39" i="69"/>
  <c r="H54" i="69"/>
  <c r="H70" i="69"/>
  <c r="H98" i="69"/>
  <c r="H173" i="69"/>
  <c r="H176" i="69"/>
  <c r="H227" i="69"/>
  <c r="H230" i="69"/>
  <c r="H279" i="69"/>
  <c r="H63" i="69"/>
  <c r="H69" i="69"/>
  <c r="H82" i="69"/>
  <c r="H83" i="69"/>
  <c r="H97" i="69"/>
  <c r="H177" i="69"/>
  <c r="H178" i="69"/>
  <c r="H180" i="69"/>
  <c r="H181" i="69"/>
  <c r="H184" i="69"/>
  <c r="H231" i="69"/>
  <c r="H232" i="69"/>
  <c r="H234" i="69"/>
  <c r="H235" i="69"/>
  <c r="H238" i="69"/>
  <c r="H4" i="69"/>
  <c r="H12" i="69"/>
  <c r="H15" i="69"/>
  <c r="H29" i="69"/>
  <c r="H32" i="69"/>
  <c r="H46" i="69"/>
  <c r="H49" i="69"/>
  <c r="H68" i="69"/>
  <c r="H128" i="69"/>
  <c r="H144" i="69"/>
  <c r="H149" i="69"/>
  <c r="H154" i="69"/>
  <c r="H193" i="69"/>
  <c r="H240" i="69"/>
  <c r="H245" i="69"/>
  <c r="H250" i="69"/>
  <c r="H28" i="69"/>
  <c r="H31" i="69"/>
  <c r="H45" i="69"/>
  <c r="H95" i="69"/>
  <c r="H106" i="69"/>
  <c r="H198" i="69"/>
  <c r="H203" i="69"/>
  <c r="H208" i="69"/>
  <c r="H247" i="69"/>
  <c r="H14" i="69"/>
  <c r="H48" i="69"/>
  <c r="H66" i="69"/>
  <c r="H252" i="69"/>
  <c r="H257" i="69"/>
  <c r="H262" i="69"/>
  <c r="H17" i="69"/>
  <c r="H34" i="69"/>
  <c r="H110" i="69"/>
  <c r="H112" i="69"/>
  <c r="H141" i="69"/>
  <c r="H146" i="69"/>
  <c r="H151" i="69"/>
  <c r="H185" i="69"/>
  <c r="H190" i="69"/>
  <c r="H281" i="69"/>
  <c r="H20" i="69"/>
  <c r="H37" i="69"/>
  <c r="H51" i="69"/>
  <c r="H73" i="69"/>
  <c r="H77" i="69"/>
  <c r="V77" i="69" s="1"/>
  <c r="H125" i="69"/>
  <c r="V125" i="69" s="1"/>
  <c r="H148" i="69"/>
  <c r="H195" i="69"/>
  <c r="H200" i="69"/>
  <c r="H205" i="69"/>
  <c r="H239" i="69"/>
  <c r="H244" i="69"/>
  <c r="H18" i="69"/>
  <c r="H35" i="69"/>
  <c r="H127" i="69"/>
  <c r="H134" i="69"/>
  <c r="H153" i="69"/>
  <c r="H158" i="69"/>
  <c r="H202" i="69"/>
  <c r="H249" i="69"/>
  <c r="H254" i="69"/>
  <c r="H259" i="69"/>
  <c r="H282" i="69"/>
  <c r="H21" i="69"/>
  <c r="H62" i="69"/>
  <c r="H92" i="69"/>
  <c r="H94" i="69"/>
  <c r="H136" i="69"/>
  <c r="H182" i="69"/>
  <c r="H187" i="69"/>
  <c r="H207" i="69"/>
  <c r="H212" i="69"/>
  <c r="H256" i="69"/>
  <c r="H67" i="69"/>
  <c r="H107" i="69"/>
  <c r="H140" i="69"/>
  <c r="H145" i="69"/>
  <c r="H236" i="69"/>
  <c r="H241" i="69"/>
  <c r="H261" i="69"/>
  <c r="H266" i="69"/>
  <c r="H52" i="69"/>
  <c r="H109" i="69"/>
  <c r="H150" i="69"/>
  <c r="H155" i="69"/>
  <c r="H189" i="69"/>
  <c r="H194" i="69"/>
  <c r="H199" i="69"/>
  <c r="H76" i="69"/>
  <c r="H122" i="69"/>
  <c r="H157" i="69"/>
  <c r="H204" i="69"/>
  <c r="H209" i="69"/>
  <c r="V209" i="69" s="1"/>
  <c r="H243" i="69"/>
  <c r="H248" i="69"/>
  <c r="H253" i="69"/>
  <c r="H27" i="69"/>
  <c r="H65" i="69"/>
  <c r="H74" i="69"/>
  <c r="H89" i="69"/>
  <c r="H124" i="69"/>
  <c r="H142" i="69"/>
  <c r="H211" i="69"/>
  <c r="H258" i="69"/>
  <c r="H263" i="69"/>
  <c r="H53" i="69"/>
  <c r="H91" i="69"/>
  <c r="H139" i="69"/>
  <c r="H186" i="69"/>
  <c r="H191" i="69"/>
  <c r="H196" i="69"/>
  <c r="H265" i="69"/>
  <c r="G8" i="69"/>
  <c r="G17" i="69"/>
  <c r="G26" i="69"/>
  <c r="G35" i="69"/>
  <c r="G44" i="69"/>
  <c r="G53" i="69"/>
  <c r="G62" i="69"/>
  <c r="G66" i="69"/>
  <c r="V66" i="69" s="1"/>
  <c r="G69" i="69"/>
  <c r="G6" i="69"/>
  <c r="G14" i="69"/>
  <c r="G31" i="69"/>
  <c r="G39" i="69"/>
  <c r="G47" i="69"/>
  <c r="G64" i="69"/>
  <c r="G20" i="69"/>
  <c r="G21" i="69"/>
  <c r="G22" i="69"/>
  <c r="G23" i="69"/>
  <c r="G24" i="69"/>
  <c r="G59" i="69"/>
  <c r="G60" i="69"/>
  <c r="G71" i="69"/>
  <c r="G80" i="69"/>
  <c r="G89" i="69"/>
  <c r="G98" i="69"/>
  <c r="G107" i="69"/>
  <c r="G116" i="69"/>
  <c r="G125" i="69"/>
  <c r="G134" i="69"/>
  <c r="G25" i="69"/>
  <c r="G42" i="69"/>
  <c r="V42" i="69" s="1"/>
  <c r="G43" i="69"/>
  <c r="G88" i="69"/>
  <c r="G96" i="69"/>
  <c r="G113" i="69"/>
  <c r="G129" i="69"/>
  <c r="G130" i="69"/>
  <c r="G143" i="69"/>
  <c r="G152" i="69"/>
  <c r="G161" i="69"/>
  <c r="G170" i="69"/>
  <c r="G179" i="69"/>
  <c r="G188" i="69"/>
  <c r="G197" i="69"/>
  <c r="G206" i="69"/>
  <c r="G215" i="69"/>
  <c r="G224" i="69"/>
  <c r="G233" i="69"/>
  <c r="G242" i="69"/>
  <c r="G251" i="69"/>
  <c r="G260" i="69"/>
  <c r="G269" i="69"/>
  <c r="G278" i="69"/>
  <c r="G7" i="69"/>
  <c r="G40" i="69"/>
  <c r="G41" i="69"/>
  <c r="G58" i="69"/>
  <c r="G72" i="69"/>
  <c r="G97" i="69"/>
  <c r="G105" i="69"/>
  <c r="G122" i="69"/>
  <c r="G138" i="69"/>
  <c r="V138" i="69" s="1"/>
  <c r="G139" i="69"/>
  <c r="G148" i="69"/>
  <c r="G157" i="69"/>
  <c r="G166" i="69"/>
  <c r="V166" i="69" s="1"/>
  <c r="G175" i="69"/>
  <c r="G184" i="69"/>
  <c r="G193" i="69"/>
  <c r="G202" i="69"/>
  <c r="G211" i="69"/>
  <c r="G220" i="69"/>
  <c r="G229" i="69"/>
  <c r="G238" i="69"/>
  <c r="G247" i="69"/>
  <c r="G256" i="69"/>
  <c r="G265" i="69"/>
  <c r="G274" i="69"/>
  <c r="V274" i="69" s="1"/>
  <c r="G13" i="69"/>
  <c r="G30" i="69"/>
  <c r="V30" i="69" s="1"/>
  <c r="G33" i="69"/>
  <c r="G55" i="69"/>
  <c r="G117" i="69"/>
  <c r="G131" i="69"/>
  <c r="G132" i="69"/>
  <c r="G164" i="69"/>
  <c r="G167" i="69"/>
  <c r="G218" i="69"/>
  <c r="G221" i="69"/>
  <c r="G272" i="69"/>
  <c r="G275" i="69"/>
  <c r="G16" i="69"/>
  <c r="G36" i="69"/>
  <c r="G50" i="69"/>
  <c r="G85" i="69"/>
  <c r="G86" i="69"/>
  <c r="G87" i="69"/>
  <c r="G100" i="69"/>
  <c r="G101" i="69"/>
  <c r="G102" i="69"/>
  <c r="G115" i="69"/>
  <c r="G165" i="69"/>
  <c r="G168" i="69"/>
  <c r="G169" i="69"/>
  <c r="G171" i="69"/>
  <c r="G172" i="69"/>
  <c r="G219" i="69"/>
  <c r="G222" i="69"/>
  <c r="G223" i="69"/>
  <c r="G225" i="69"/>
  <c r="G226" i="69"/>
  <c r="G273" i="69"/>
  <c r="G276" i="69"/>
  <c r="G277" i="69"/>
  <c r="G280" i="69"/>
  <c r="G9" i="69"/>
  <c r="G19" i="69"/>
  <c r="G54" i="69"/>
  <c r="G70" i="69"/>
  <c r="G99" i="69"/>
  <c r="G114" i="69"/>
  <c r="G173" i="69"/>
  <c r="G176" i="69"/>
  <c r="G227" i="69"/>
  <c r="G230" i="69"/>
  <c r="G279" i="69"/>
  <c r="G5" i="69"/>
  <c r="G63" i="69"/>
  <c r="G82" i="69"/>
  <c r="G83" i="69"/>
  <c r="G84" i="69"/>
  <c r="G174" i="69"/>
  <c r="G177" i="69"/>
  <c r="G178" i="69"/>
  <c r="G180" i="69"/>
  <c r="G181" i="69"/>
  <c r="G228" i="69"/>
  <c r="G231" i="69"/>
  <c r="G232" i="69"/>
  <c r="G234" i="69"/>
  <c r="G235" i="69"/>
  <c r="G4" i="69"/>
  <c r="G12" i="69"/>
  <c r="G15" i="69"/>
  <c r="G29" i="69"/>
  <c r="G32" i="69"/>
  <c r="G46" i="69"/>
  <c r="V46" i="69" s="1"/>
  <c r="G49" i="69"/>
  <c r="G81" i="69"/>
  <c r="G112" i="69"/>
  <c r="G127" i="69"/>
  <c r="G128" i="69"/>
  <c r="G182" i="69"/>
  <c r="G185" i="69"/>
  <c r="G236" i="69"/>
  <c r="G239" i="69"/>
  <c r="G18" i="69"/>
  <c r="G28" i="69"/>
  <c r="G45" i="69"/>
  <c r="G93" i="69"/>
  <c r="G95" i="69"/>
  <c r="G106" i="69"/>
  <c r="G137" i="69"/>
  <c r="G159" i="69"/>
  <c r="G198" i="69"/>
  <c r="G203" i="69"/>
  <c r="G208" i="69"/>
  <c r="G255" i="69"/>
  <c r="G11" i="69"/>
  <c r="G48" i="69"/>
  <c r="G104" i="69"/>
  <c r="G108" i="69"/>
  <c r="G183" i="69"/>
  <c r="G213" i="69"/>
  <c r="G252" i="69"/>
  <c r="G257" i="69"/>
  <c r="G262" i="69"/>
  <c r="G34" i="69"/>
  <c r="G56" i="69"/>
  <c r="G61" i="69"/>
  <c r="G110" i="69"/>
  <c r="G141" i="69"/>
  <c r="G146" i="69"/>
  <c r="G151" i="69"/>
  <c r="G190" i="69"/>
  <c r="G237" i="69"/>
  <c r="G267" i="69"/>
  <c r="G281" i="69"/>
  <c r="G37" i="69"/>
  <c r="G51" i="69"/>
  <c r="G73" i="69"/>
  <c r="G75" i="69"/>
  <c r="G77" i="69"/>
  <c r="G119" i="69"/>
  <c r="G121" i="69"/>
  <c r="G123" i="69"/>
  <c r="G156" i="69"/>
  <c r="G195" i="69"/>
  <c r="G200" i="69"/>
  <c r="G205" i="69"/>
  <c r="G244" i="69"/>
  <c r="G79" i="69"/>
  <c r="G90" i="69"/>
  <c r="G153" i="69"/>
  <c r="G158" i="69"/>
  <c r="G163" i="69"/>
  <c r="G210" i="69"/>
  <c r="V210" i="69" s="1"/>
  <c r="G249" i="69"/>
  <c r="G254" i="69"/>
  <c r="G259" i="69"/>
  <c r="G282" i="69"/>
  <c r="G57" i="69"/>
  <c r="G92" i="69"/>
  <c r="G94" i="69"/>
  <c r="G136" i="69"/>
  <c r="G187" i="69"/>
  <c r="G207" i="69"/>
  <c r="G212" i="69"/>
  <c r="G217" i="69"/>
  <c r="G264" i="69"/>
  <c r="G38" i="69"/>
  <c r="G67" i="69"/>
  <c r="G103" i="69"/>
  <c r="G140" i="69"/>
  <c r="G145" i="69"/>
  <c r="G192" i="69"/>
  <c r="G241" i="69"/>
  <c r="G261" i="69"/>
  <c r="G266" i="69"/>
  <c r="G271" i="69"/>
  <c r="G52" i="69"/>
  <c r="G109" i="69"/>
  <c r="G150" i="69"/>
  <c r="G155" i="69"/>
  <c r="G160" i="69"/>
  <c r="G189" i="69"/>
  <c r="G194" i="69"/>
  <c r="G199" i="69"/>
  <c r="G246" i="69"/>
  <c r="G76" i="69"/>
  <c r="G118" i="69"/>
  <c r="G204" i="69"/>
  <c r="G209" i="69"/>
  <c r="G214" i="69"/>
  <c r="V214" i="69" s="1"/>
  <c r="G243" i="69"/>
  <c r="G248" i="69"/>
  <c r="G253" i="69"/>
  <c r="G27" i="69"/>
  <c r="G65" i="69"/>
  <c r="G74" i="69"/>
  <c r="G111" i="69"/>
  <c r="G124" i="69"/>
  <c r="G142" i="69"/>
  <c r="G162" i="69"/>
  <c r="G258" i="69"/>
  <c r="G263" i="69"/>
  <c r="G268" i="69"/>
  <c r="G10" i="69"/>
  <c r="G78" i="69"/>
  <c r="V78" i="69" s="1"/>
  <c r="G91" i="69"/>
  <c r="G120" i="69"/>
  <c r="G126" i="69"/>
  <c r="G133" i="69"/>
  <c r="G147" i="69"/>
  <c r="G186" i="69"/>
  <c r="G191" i="69"/>
  <c r="G196" i="69"/>
  <c r="G216" i="69"/>
  <c r="G68" i="69"/>
  <c r="G135" i="69"/>
  <c r="G144" i="69"/>
  <c r="G149" i="69"/>
  <c r="G154" i="69"/>
  <c r="G201" i="69"/>
  <c r="G240" i="69"/>
  <c r="G245" i="69"/>
  <c r="G250" i="69"/>
  <c r="G270" i="69"/>
  <c r="F282" i="69"/>
  <c r="F13" i="69"/>
  <c r="F22" i="69"/>
  <c r="F31" i="69"/>
  <c r="V31" i="69" s="1"/>
  <c r="F40" i="69"/>
  <c r="V40" i="69" s="1"/>
  <c r="F49" i="69"/>
  <c r="V49" i="69" s="1"/>
  <c r="F58" i="69"/>
  <c r="F15" i="69"/>
  <c r="F23" i="69"/>
  <c r="F48" i="69"/>
  <c r="F56" i="69"/>
  <c r="F69" i="69"/>
  <c r="F25" i="69"/>
  <c r="F27" i="69"/>
  <c r="F61" i="69"/>
  <c r="V61" i="69" s="1"/>
  <c r="F63" i="69"/>
  <c r="F76" i="69"/>
  <c r="V76" i="69" s="1"/>
  <c r="F85" i="69"/>
  <c r="V85" i="69" s="1"/>
  <c r="F94" i="69"/>
  <c r="F103" i="69"/>
  <c r="F112" i="69"/>
  <c r="F121" i="69"/>
  <c r="F130" i="69"/>
  <c r="F139" i="69"/>
  <c r="F142" i="69"/>
  <c r="F145" i="69"/>
  <c r="V145" i="69" s="1"/>
  <c r="F148" i="69"/>
  <c r="F151" i="69"/>
  <c r="F154" i="69"/>
  <c r="F157" i="69"/>
  <c r="V157" i="69" s="1"/>
  <c r="F160" i="69"/>
  <c r="F163" i="69"/>
  <c r="F166" i="69"/>
  <c r="F169" i="69"/>
  <c r="F172" i="69"/>
  <c r="V172" i="69" s="1"/>
  <c r="F175" i="69"/>
  <c r="F178" i="69"/>
  <c r="F181" i="69"/>
  <c r="V181" i="69" s="1"/>
  <c r="F184" i="69"/>
  <c r="F187" i="69"/>
  <c r="V187" i="69" s="1"/>
  <c r="F190" i="69"/>
  <c r="F193" i="69"/>
  <c r="V193" i="69" s="1"/>
  <c r="F196" i="69"/>
  <c r="F199" i="69"/>
  <c r="V199" i="69" s="1"/>
  <c r="F202" i="69"/>
  <c r="F205" i="69"/>
  <c r="F208" i="69"/>
  <c r="F211" i="69"/>
  <c r="V211" i="69" s="1"/>
  <c r="F214" i="69"/>
  <c r="F217" i="69"/>
  <c r="V217" i="69" s="1"/>
  <c r="F220" i="69"/>
  <c r="V220" i="69" s="1"/>
  <c r="F223" i="69"/>
  <c r="V223" i="69" s="1"/>
  <c r="F226" i="69"/>
  <c r="F229" i="69"/>
  <c r="V229" i="69" s="1"/>
  <c r="F232" i="69"/>
  <c r="F235" i="69"/>
  <c r="F238" i="69"/>
  <c r="F241" i="69"/>
  <c r="F244" i="69"/>
  <c r="V244" i="69" s="1"/>
  <c r="F247" i="69"/>
  <c r="F250" i="69"/>
  <c r="F253" i="69"/>
  <c r="F256" i="69"/>
  <c r="F259" i="69"/>
  <c r="V259" i="69" s="1"/>
  <c r="F262" i="69"/>
  <c r="F265" i="69"/>
  <c r="V265" i="69" s="1"/>
  <c r="F268" i="69"/>
  <c r="F271" i="69"/>
  <c r="F274" i="69"/>
  <c r="F277" i="69"/>
  <c r="F7" i="69"/>
  <c r="F8" i="69"/>
  <c r="F24" i="69"/>
  <c r="F41" i="69"/>
  <c r="F59" i="69"/>
  <c r="V59" i="69" s="1"/>
  <c r="F72" i="69"/>
  <c r="V72" i="69" s="1"/>
  <c r="F80" i="69"/>
  <c r="F97" i="69"/>
  <c r="V97" i="69" s="1"/>
  <c r="F105" i="69"/>
  <c r="F122" i="69"/>
  <c r="F138" i="69"/>
  <c r="F6" i="69"/>
  <c r="F57" i="69"/>
  <c r="F73" i="69"/>
  <c r="F81" i="69"/>
  <c r="F89" i="69"/>
  <c r="F106" i="69"/>
  <c r="F114" i="69"/>
  <c r="F131" i="69"/>
  <c r="V131" i="69" s="1"/>
  <c r="F5" i="69"/>
  <c r="F39" i="69"/>
  <c r="F16" i="69"/>
  <c r="F36" i="69"/>
  <c r="V36" i="69" s="1"/>
  <c r="F47" i="69"/>
  <c r="F50" i="69"/>
  <c r="V50" i="69" s="1"/>
  <c r="F64" i="69"/>
  <c r="V64" i="69" s="1"/>
  <c r="F86" i="69"/>
  <c r="V86" i="69" s="1"/>
  <c r="F87" i="69"/>
  <c r="F100" i="69"/>
  <c r="V100" i="69" s="1"/>
  <c r="F101" i="69"/>
  <c r="F102" i="69"/>
  <c r="F115" i="69"/>
  <c r="V115" i="69" s="1"/>
  <c r="F116" i="69"/>
  <c r="F165" i="69"/>
  <c r="F168" i="69"/>
  <c r="F171" i="69"/>
  <c r="F219" i="69"/>
  <c r="V219" i="69" s="1"/>
  <c r="F222" i="69"/>
  <c r="F225" i="69"/>
  <c r="V225" i="69" s="1"/>
  <c r="F273" i="69"/>
  <c r="F276" i="69"/>
  <c r="V276" i="69" s="1"/>
  <c r="F280" i="69"/>
  <c r="F9" i="69"/>
  <c r="F19" i="69"/>
  <c r="V19" i="69" s="1"/>
  <c r="F54" i="69"/>
  <c r="F70" i="69"/>
  <c r="F71" i="69"/>
  <c r="F99" i="69"/>
  <c r="V99" i="69" s="1"/>
  <c r="F170" i="69"/>
  <c r="F173" i="69"/>
  <c r="F176" i="69"/>
  <c r="V176" i="69" s="1"/>
  <c r="F224" i="69"/>
  <c r="V224" i="69" s="1"/>
  <c r="F227" i="69"/>
  <c r="V227" i="69" s="1"/>
  <c r="F230" i="69"/>
  <c r="V230" i="69" s="1"/>
  <c r="F278" i="69"/>
  <c r="V278" i="69" s="1"/>
  <c r="F279" i="69"/>
  <c r="V279" i="69" s="1"/>
  <c r="F26" i="69"/>
  <c r="F43" i="69"/>
  <c r="F82" i="69"/>
  <c r="F83" i="69"/>
  <c r="F84" i="69"/>
  <c r="F98" i="69"/>
  <c r="V98" i="69" s="1"/>
  <c r="F174" i="69"/>
  <c r="F177" i="69"/>
  <c r="V177" i="69" s="1"/>
  <c r="F180" i="69"/>
  <c r="V180" i="69" s="1"/>
  <c r="F228" i="69"/>
  <c r="V228" i="69" s="1"/>
  <c r="F231" i="69"/>
  <c r="V231" i="69" s="1"/>
  <c r="F234" i="69"/>
  <c r="F12" i="69"/>
  <c r="F29" i="69"/>
  <c r="F32" i="69"/>
  <c r="F46" i="69"/>
  <c r="F113" i="69"/>
  <c r="F127" i="69"/>
  <c r="F128" i="69"/>
  <c r="F129" i="69"/>
  <c r="V129" i="69" s="1"/>
  <c r="F179" i="69"/>
  <c r="F182" i="69"/>
  <c r="V182" i="69" s="1"/>
  <c r="F185" i="69"/>
  <c r="F233" i="69"/>
  <c r="F236" i="69"/>
  <c r="F239" i="69"/>
  <c r="F18" i="69"/>
  <c r="F126" i="69"/>
  <c r="F183" i="69"/>
  <c r="F186" i="69"/>
  <c r="F189" i="69"/>
  <c r="F237" i="69"/>
  <c r="F240" i="69"/>
  <c r="F243" i="69"/>
  <c r="V243" i="69" s="1"/>
  <c r="F4" i="69"/>
  <c r="V4" i="69" s="1"/>
  <c r="F35" i="69"/>
  <c r="V35" i="69" s="1"/>
  <c r="F42" i="69"/>
  <c r="F53" i="69"/>
  <c r="F68" i="69"/>
  <c r="F11" i="69"/>
  <c r="F104" i="69"/>
  <c r="F108" i="69"/>
  <c r="F188" i="69"/>
  <c r="F213" i="69"/>
  <c r="F218" i="69"/>
  <c r="F252" i="69"/>
  <c r="F257" i="69"/>
  <c r="F14" i="69"/>
  <c r="V14" i="69" s="1"/>
  <c r="F34" i="69"/>
  <c r="F66" i="69"/>
  <c r="F110" i="69"/>
  <c r="F117" i="69"/>
  <c r="F141" i="69"/>
  <c r="F146" i="69"/>
  <c r="F242" i="69"/>
  <c r="F267" i="69"/>
  <c r="F272" i="69"/>
  <c r="F281" i="69"/>
  <c r="F17" i="69"/>
  <c r="F37" i="69"/>
  <c r="V37" i="69" s="1"/>
  <c r="F51" i="69"/>
  <c r="F75" i="69"/>
  <c r="F77" i="69"/>
  <c r="F119" i="69"/>
  <c r="F123" i="69"/>
  <c r="F156" i="69"/>
  <c r="F161" i="69"/>
  <c r="F195" i="69"/>
  <c r="F200" i="69"/>
  <c r="F20" i="69"/>
  <c r="F79" i="69"/>
  <c r="V79" i="69" s="1"/>
  <c r="F90" i="69"/>
  <c r="F125" i="69"/>
  <c r="F132" i="69"/>
  <c r="F153" i="69"/>
  <c r="F158" i="69"/>
  <c r="F210" i="69"/>
  <c r="F215" i="69"/>
  <c r="V215" i="69" s="1"/>
  <c r="F249" i="69"/>
  <c r="F254" i="69"/>
  <c r="F88" i="69"/>
  <c r="V88" i="69" s="1"/>
  <c r="F92" i="69"/>
  <c r="F134" i="69"/>
  <c r="V134" i="69" s="1"/>
  <c r="F136" i="69"/>
  <c r="V136" i="69" s="1"/>
  <c r="F143" i="69"/>
  <c r="F207" i="69"/>
  <c r="F212" i="69"/>
  <c r="F264" i="69"/>
  <c r="F269" i="69"/>
  <c r="F21" i="69"/>
  <c r="V21" i="69" s="1"/>
  <c r="F38" i="69"/>
  <c r="F62" i="69"/>
  <c r="F67" i="69"/>
  <c r="F140" i="69"/>
  <c r="F192" i="69"/>
  <c r="V192" i="69" s="1"/>
  <c r="F197" i="69"/>
  <c r="F261" i="69"/>
  <c r="F266" i="69"/>
  <c r="F52" i="69"/>
  <c r="F96" i="69"/>
  <c r="V96" i="69" s="1"/>
  <c r="F107" i="69"/>
  <c r="F109" i="69"/>
  <c r="F150" i="69"/>
  <c r="F155" i="69"/>
  <c r="F194" i="69"/>
  <c r="V194" i="69" s="1"/>
  <c r="F246" i="69"/>
  <c r="F251" i="69"/>
  <c r="V251" i="69" s="1"/>
  <c r="F118" i="69"/>
  <c r="F204" i="69"/>
  <c r="F209" i="69"/>
  <c r="F248" i="69"/>
  <c r="F65" i="69"/>
  <c r="F74" i="69"/>
  <c r="V74" i="69" s="1"/>
  <c r="F111" i="69"/>
  <c r="F124" i="69"/>
  <c r="V124" i="69" s="1"/>
  <c r="F162" i="69"/>
  <c r="F167" i="69"/>
  <c r="V167" i="69" s="1"/>
  <c r="F258" i="69"/>
  <c r="F263" i="69"/>
  <c r="V263" i="69" s="1"/>
  <c r="F10" i="69"/>
  <c r="F78" i="69"/>
  <c r="F91" i="69"/>
  <c r="F120" i="69"/>
  <c r="F133" i="69"/>
  <c r="F147" i="69"/>
  <c r="F152" i="69"/>
  <c r="F191" i="69"/>
  <c r="V191" i="69" s="1"/>
  <c r="F216" i="69"/>
  <c r="V216" i="69" s="1"/>
  <c r="F221" i="69"/>
  <c r="F30" i="69"/>
  <c r="F33" i="69"/>
  <c r="V33" i="69" s="1"/>
  <c r="F44" i="69"/>
  <c r="F55" i="69"/>
  <c r="F60" i="69"/>
  <c r="V60" i="69" s="1"/>
  <c r="F135" i="69"/>
  <c r="F144" i="69"/>
  <c r="F149" i="69"/>
  <c r="F201" i="69"/>
  <c r="V201" i="69" s="1"/>
  <c r="F206" i="69"/>
  <c r="V206" i="69" s="1"/>
  <c r="F245" i="69"/>
  <c r="F270" i="69"/>
  <c r="F275" i="69"/>
  <c r="F28" i="69"/>
  <c r="V28" i="69" s="1"/>
  <c r="F45" i="69"/>
  <c r="V45" i="69" s="1"/>
  <c r="F93" i="69"/>
  <c r="F95" i="69"/>
  <c r="F137" i="69"/>
  <c r="F159" i="69"/>
  <c r="F164" i="69"/>
  <c r="F198" i="69"/>
  <c r="F203" i="69"/>
  <c r="F255" i="69"/>
  <c r="F260" i="69"/>
  <c r="C20" i="66"/>
  <c r="F13" i="19"/>
  <c r="R7" i="22"/>
  <c r="R6" i="22"/>
  <c r="R21" i="22"/>
  <c r="Q9" i="22"/>
  <c r="Q12" i="22" s="1"/>
  <c r="Q13" i="22" s="1"/>
  <c r="Q15" i="22" s="1"/>
  <c r="C15" i="22"/>
  <c r="T10" i="43"/>
  <c r="S10" i="43"/>
  <c r="R10" i="43"/>
  <c r="Q10" i="43"/>
  <c r="P10" i="43"/>
  <c r="O10" i="43"/>
  <c r="N10" i="43"/>
  <c r="M10" i="43"/>
  <c r="L10" i="43"/>
  <c r="K10" i="43"/>
  <c r="J10" i="43"/>
  <c r="I10" i="43"/>
  <c r="H10" i="43"/>
  <c r="G10" i="43"/>
  <c r="F10" i="43"/>
  <c r="E10" i="43"/>
  <c r="D10" i="43"/>
  <c r="C10" i="43"/>
  <c r="U9" i="43"/>
  <c r="U8" i="43"/>
  <c r="U7" i="43"/>
  <c r="E12" i="24"/>
  <c r="E17" i="24"/>
  <c r="D13" i="39"/>
  <c r="E13" i="39"/>
  <c r="D8" i="40"/>
  <c r="J283" i="10" s="1"/>
  <c r="D6" i="40"/>
  <c r="Q282" i="18"/>
  <c r="H282" i="10" s="1"/>
  <c r="U31" i="24"/>
  <c r="T31" i="24"/>
  <c r="S31" i="24"/>
  <c r="R31" i="24"/>
  <c r="Q31" i="24"/>
  <c r="P31" i="24"/>
  <c r="O31" i="24"/>
  <c r="N31" i="24"/>
  <c r="M31" i="24"/>
  <c r="L31" i="24"/>
  <c r="K31" i="24"/>
  <c r="J31" i="24"/>
  <c r="I31" i="24"/>
  <c r="H31" i="24"/>
  <c r="G31" i="24"/>
  <c r="F31" i="24"/>
  <c r="E31" i="24"/>
  <c r="D31" i="24"/>
  <c r="C31" i="24"/>
  <c r="B31" i="24"/>
  <c r="C17" i="13"/>
  <c r="F14" i="8"/>
  <c r="C17" i="15"/>
  <c r="C13" i="19"/>
  <c r="C15" i="17"/>
  <c r="D15" i="22"/>
  <c r="G283" i="23" s="1"/>
  <c r="V283" i="23" s="1"/>
  <c r="D15" i="39" l="1"/>
  <c r="O283" i="10" s="1"/>
  <c r="P270" i="57"/>
  <c r="P7" i="57"/>
  <c r="P76" i="57"/>
  <c r="P63" i="57"/>
  <c r="P232" i="57"/>
  <c r="P273" i="57"/>
  <c r="P225" i="57"/>
  <c r="P33" i="57"/>
  <c r="P218" i="57"/>
  <c r="P170" i="57"/>
  <c r="P74" i="57"/>
  <c r="P264" i="57"/>
  <c r="P113" i="57"/>
  <c r="P10" i="57"/>
  <c r="P27" i="57"/>
  <c r="P269" i="57"/>
  <c r="P221" i="57"/>
  <c r="P28" i="57"/>
  <c r="P84" i="57"/>
  <c r="P265" i="57"/>
  <c r="P217" i="57"/>
  <c r="P240" i="57"/>
  <c r="P267" i="57"/>
  <c r="P243" i="57"/>
  <c r="P192" i="57"/>
  <c r="P175" i="57"/>
  <c r="P143" i="57"/>
  <c r="P244" i="57"/>
  <c r="P200" i="57"/>
  <c r="P231" i="57"/>
  <c r="P11" i="57"/>
  <c r="P12" i="57"/>
  <c r="P112" i="57"/>
  <c r="P253" i="57"/>
  <c r="P61" i="57"/>
  <c r="P13" i="57"/>
  <c r="P246" i="57"/>
  <c r="P198" i="57"/>
  <c r="P150" i="57"/>
  <c r="P102" i="57"/>
  <c r="P168" i="57"/>
  <c r="P119" i="57"/>
  <c r="P203" i="57"/>
  <c r="P276" i="57"/>
  <c r="P153" i="57"/>
  <c r="P146" i="57"/>
  <c r="P149" i="57"/>
  <c r="P142" i="57"/>
  <c r="P124" i="57"/>
  <c r="P107" i="57"/>
  <c r="P156" i="57"/>
  <c r="P51" i="57"/>
  <c r="P52" i="57"/>
  <c r="P211" i="57"/>
  <c r="P173" i="57"/>
  <c r="P77" i="57"/>
  <c r="P118" i="57"/>
  <c r="P247" i="57"/>
  <c r="P116" i="57"/>
  <c r="P272" i="57"/>
  <c r="P15" i="57"/>
  <c r="P184" i="57"/>
  <c r="P73" i="57"/>
  <c r="P162" i="57"/>
  <c r="P18" i="57"/>
  <c r="P223" i="57"/>
  <c r="P275" i="57"/>
  <c r="P279" i="57"/>
  <c r="P188" i="57"/>
  <c r="P60" i="57"/>
  <c r="P160" i="57"/>
  <c r="P213" i="57"/>
  <c r="P254" i="57"/>
  <c r="P206" i="57"/>
  <c r="P110" i="57"/>
  <c r="P24" i="57"/>
  <c r="P59" i="57"/>
  <c r="P32" i="57"/>
  <c r="P132" i="57"/>
  <c r="P235" i="57"/>
  <c r="P177" i="57"/>
  <c r="P266" i="57"/>
  <c r="P122" i="57"/>
  <c r="P26" i="57"/>
  <c r="P271" i="57"/>
  <c r="P140" i="57"/>
  <c r="P125" i="57"/>
  <c r="P262" i="57"/>
  <c r="P166" i="57"/>
  <c r="P44" i="57"/>
  <c r="P121" i="57"/>
  <c r="P25" i="57"/>
  <c r="P210" i="57"/>
  <c r="P114" i="57"/>
  <c r="P191" i="57"/>
  <c r="P251" i="57"/>
  <c r="P224" i="57"/>
  <c r="P257" i="57"/>
  <c r="P17" i="57"/>
  <c r="P202" i="57"/>
  <c r="P58" i="57"/>
  <c r="C17" i="55"/>
  <c r="H15" i="55"/>
  <c r="C21" i="55"/>
  <c r="C20" i="55"/>
  <c r="H20" i="55" s="1"/>
  <c r="H19" i="55"/>
  <c r="L20" i="66"/>
  <c r="F13" i="61"/>
  <c r="O13" i="61" s="1"/>
  <c r="F25" i="61"/>
  <c r="O25" i="61" s="1"/>
  <c r="F37" i="61"/>
  <c r="O37" i="61" s="1"/>
  <c r="F49" i="61"/>
  <c r="O49" i="61" s="1"/>
  <c r="F61" i="61"/>
  <c r="O61" i="61" s="1"/>
  <c r="F73" i="61"/>
  <c r="O73" i="61" s="1"/>
  <c r="F85" i="61"/>
  <c r="O85" i="61" s="1"/>
  <c r="F97" i="61"/>
  <c r="O97" i="61" s="1"/>
  <c r="F109" i="61"/>
  <c r="O109" i="61" s="1"/>
  <c r="F121" i="61"/>
  <c r="O121" i="61" s="1"/>
  <c r="F133" i="61"/>
  <c r="O133" i="61" s="1"/>
  <c r="F145" i="61"/>
  <c r="O145" i="61" s="1"/>
  <c r="F157" i="61"/>
  <c r="O157" i="61" s="1"/>
  <c r="F169" i="61"/>
  <c r="O169" i="61" s="1"/>
  <c r="F181" i="61"/>
  <c r="O181" i="61" s="1"/>
  <c r="F193" i="61"/>
  <c r="O193" i="61" s="1"/>
  <c r="F205" i="61"/>
  <c r="O205" i="61" s="1"/>
  <c r="F217" i="61"/>
  <c r="O217" i="61" s="1"/>
  <c r="F229" i="61"/>
  <c r="O229" i="61" s="1"/>
  <c r="F241" i="61"/>
  <c r="O241" i="61" s="1"/>
  <c r="F253" i="61"/>
  <c r="O253" i="61" s="1"/>
  <c r="F265" i="61"/>
  <c r="O265" i="61" s="1"/>
  <c r="F277" i="61"/>
  <c r="O277" i="61" s="1"/>
  <c r="F115" i="61"/>
  <c r="O115" i="61" s="1"/>
  <c r="F14" i="61"/>
  <c r="O14" i="61" s="1"/>
  <c r="F26" i="61"/>
  <c r="O26" i="61" s="1"/>
  <c r="F38" i="61"/>
  <c r="O38" i="61" s="1"/>
  <c r="F50" i="61"/>
  <c r="O50" i="61" s="1"/>
  <c r="F62" i="61"/>
  <c r="O62" i="61" s="1"/>
  <c r="F74" i="61"/>
  <c r="O74" i="61" s="1"/>
  <c r="F86" i="61"/>
  <c r="O86" i="61" s="1"/>
  <c r="F98" i="61"/>
  <c r="O98" i="61" s="1"/>
  <c r="F110" i="61"/>
  <c r="O110" i="61" s="1"/>
  <c r="F122" i="61"/>
  <c r="O122" i="61" s="1"/>
  <c r="F134" i="61"/>
  <c r="O134" i="61" s="1"/>
  <c r="F146" i="61"/>
  <c r="O146" i="61" s="1"/>
  <c r="F158" i="61"/>
  <c r="O158" i="61" s="1"/>
  <c r="F170" i="61"/>
  <c r="O170" i="61" s="1"/>
  <c r="F182" i="61"/>
  <c r="O182" i="61" s="1"/>
  <c r="F194" i="61"/>
  <c r="O194" i="61" s="1"/>
  <c r="F206" i="61"/>
  <c r="O206" i="61" s="1"/>
  <c r="F218" i="61"/>
  <c r="O218" i="61" s="1"/>
  <c r="F230" i="61"/>
  <c r="O230" i="61" s="1"/>
  <c r="F242" i="61"/>
  <c r="O242" i="61" s="1"/>
  <c r="F254" i="61"/>
  <c r="O254" i="61" s="1"/>
  <c r="F266" i="61"/>
  <c r="O266" i="61" s="1"/>
  <c r="F278" i="61"/>
  <c r="O278" i="61" s="1"/>
  <c r="F43" i="61"/>
  <c r="O43" i="61" s="1"/>
  <c r="F15" i="61"/>
  <c r="O15" i="61" s="1"/>
  <c r="F27" i="61"/>
  <c r="O27" i="61" s="1"/>
  <c r="F39" i="61"/>
  <c r="O39" i="61" s="1"/>
  <c r="F51" i="61"/>
  <c r="O51" i="61" s="1"/>
  <c r="F63" i="61"/>
  <c r="O63" i="61" s="1"/>
  <c r="F75" i="61"/>
  <c r="O75" i="61" s="1"/>
  <c r="F87" i="61"/>
  <c r="O87" i="61" s="1"/>
  <c r="F99" i="61"/>
  <c r="O99" i="61" s="1"/>
  <c r="F111" i="61"/>
  <c r="O111" i="61" s="1"/>
  <c r="F123" i="61"/>
  <c r="O123" i="61" s="1"/>
  <c r="F135" i="61"/>
  <c r="O135" i="61" s="1"/>
  <c r="F147" i="61"/>
  <c r="O147" i="61" s="1"/>
  <c r="F159" i="61"/>
  <c r="O159" i="61" s="1"/>
  <c r="F171" i="61"/>
  <c r="O171" i="61" s="1"/>
  <c r="F183" i="61"/>
  <c r="O183" i="61" s="1"/>
  <c r="F195" i="61"/>
  <c r="O195" i="61" s="1"/>
  <c r="F207" i="61"/>
  <c r="O207" i="61" s="1"/>
  <c r="F219" i="61"/>
  <c r="O219" i="61" s="1"/>
  <c r="F231" i="61"/>
  <c r="O231" i="61" s="1"/>
  <c r="F243" i="61"/>
  <c r="O243" i="61" s="1"/>
  <c r="F255" i="61"/>
  <c r="O255" i="61" s="1"/>
  <c r="F267" i="61"/>
  <c r="O267" i="61" s="1"/>
  <c r="F279" i="61"/>
  <c r="O279" i="61" s="1"/>
  <c r="F67" i="61"/>
  <c r="O67" i="61" s="1"/>
  <c r="F16" i="61"/>
  <c r="O16" i="61" s="1"/>
  <c r="F28" i="61"/>
  <c r="O28" i="61" s="1"/>
  <c r="F40" i="61"/>
  <c r="O40" i="61" s="1"/>
  <c r="F52" i="61"/>
  <c r="O52" i="61" s="1"/>
  <c r="F64" i="61"/>
  <c r="O64" i="61" s="1"/>
  <c r="F76" i="61"/>
  <c r="O76" i="61" s="1"/>
  <c r="F88" i="61"/>
  <c r="O88" i="61" s="1"/>
  <c r="F100" i="61"/>
  <c r="O100" i="61" s="1"/>
  <c r="F112" i="61"/>
  <c r="O112" i="61" s="1"/>
  <c r="F124" i="61"/>
  <c r="O124" i="61" s="1"/>
  <c r="F136" i="61"/>
  <c r="O136" i="61" s="1"/>
  <c r="F148" i="61"/>
  <c r="O148" i="61" s="1"/>
  <c r="F160" i="61"/>
  <c r="O160" i="61" s="1"/>
  <c r="F172" i="61"/>
  <c r="O172" i="61" s="1"/>
  <c r="F184" i="61"/>
  <c r="O184" i="61" s="1"/>
  <c r="F196" i="61"/>
  <c r="O196" i="61" s="1"/>
  <c r="F208" i="61"/>
  <c r="O208" i="61" s="1"/>
  <c r="F220" i="61"/>
  <c r="O220" i="61" s="1"/>
  <c r="F232" i="61"/>
  <c r="O232" i="61" s="1"/>
  <c r="F244" i="61"/>
  <c r="O244" i="61" s="1"/>
  <c r="F256" i="61"/>
  <c r="O256" i="61" s="1"/>
  <c r="F268" i="61"/>
  <c r="O268" i="61" s="1"/>
  <c r="F280" i="61"/>
  <c r="O280" i="61" s="1"/>
  <c r="F7" i="61"/>
  <c r="O7" i="61" s="1"/>
  <c r="F79" i="61"/>
  <c r="O79" i="61" s="1"/>
  <c r="F103" i="61"/>
  <c r="O103" i="61" s="1"/>
  <c r="F127" i="61"/>
  <c r="O127" i="61" s="1"/>
  <c r="F151" i="61"/>
  <c r="O151" i="61" s="1"/>
  <c r="F163" i="61"/>
  <c r="O163" i="61" s="1"/>
  <c r="F199" i="61"/>
  <c r="O199" i="61" s="1"/>
  <c r="F247" i="61"/>
  <c r="O247" i="61" s="1"/>
  <c r="F5" i="61"/>
  <c r="O5" i="61" s="1"/>
  <c r="F17" i="61"/>
  <c r="O17" i="61" s="1"/>
  <c r="F29" i="61"/>
  <c r="O29" i="61" s="1"/>
  <c r="F41" i="61"/>
  <c r="O41" i="61" s="1"/>
  <c r="F53" i="61"/>
  <c r="O53" i="61" s="1"/>
  <c r="F65" i="61"/>
  <c r="O65" i="61" s="1"/>
  <c r="F77" i="61"/>
  <c r="O77" i="61" s="1"/>
  <c r="F89" i="61"/>
  <c r="O89" i="61" s="1"/>
  <c r="F101" i="61"/>
  <c r="O101" i="61" s="1"/>
  <c r="F113" i="61"/>
  <c r="O113" i="61" s="1"/>
  <c r="F125" i="61"/>
  <c r="O125" i="61" s="1"/>
  <c r="F137" i="61"/>
  <c r="O137" i="61" s="1"/>
  <c r="F149" i="61"/>
  <c r="O149" i="61" s="1"/>
  <c r="F161" i="61"/>
  <c r="O161" i="61" s="1"/>
  <c r="F173" i="61"/>
  <c r="O173" i="61" s="1"/>
  <c r="F185" i="61"/>
  <c r="O185" i="61" s="1"/>
  <c r="F197" i="61"/>
  <c r="O197" i="61" s="1"/>
  <c r="F209" i="61"/>
  <c r="O209" i="61" s="1"/>
  <c r="F221" i="61"/>
  <c r="O221" i="61" s="1"/>
  <c r="F233" i="61"/>
  <c r="O233" i="61" s="1"/>
  <c r="F245" i="61"/>
  <c r="O245" i="61" s="1"/>
  <c r="F257" i="61"/>
  <c r="O257" i="61" s="1"/>
  <c r="F269" i="61"/>
  <c r="O269" i="61" s="1"/>
  <c r="F281" i="61"/>
  <c r="O281" i="61" s="1"/>
  <c r="F55" i="61"/>
  <c r="O55" i="61" s="1"/>
  <c r="F6" i="61"/>
  <c r="O6" i="61" s="1"/>
  <c r="F18" i="61"/>
  <c r="O18" i="61" s="1"/>
  <c r="F30" i="61"/>
  <c r="O30" i="61" s="1"/>
  <c r="F42" i="61"/>
  <c r="O42" i="61" s="1"/>
  <c r="F54" i="61"/>
  <c r="O54" i="61" s="1"/>
  <c r="F66" i="61"/>
  <c r="O66" i="61" s="1"/>
  <c r="F78" i="61"/>
  <c r="O78" i="61" s="1"/>
  <c r="F90" i="61"/>
  <c r="O90" i="61" s="1"/>
  <c r="F102" i="61"/>
  <c r="O102" i="61" s="1"/>
  <c r="F114" i="61"/>
  <c r="O114" i="61" s="1"/>
  <c r="F126" i="61"/>
  <c r="O126" i="61" s="1"/>
  <c r="F138" i="61"/>
  <c r="O138" i="61" s="1"/>
  <c r="F150" i="61"/>
  <c r="O150" i="61" s="1"/>
  <c r="F162" i="61"/>
  <c r="O162" i="61" s="1"/>
  <c r="F174" i="61"/>
  <c r="O174" i="61" s="1"/>
  <c r="F186" i="61"/>
  <c r="O186" i="61" s="1"/>
  <c r="F198" i="61"/>
  <c r="O198" i="61" s="1"/>
  <c r="F210" i="61"/>
  <c r="O210" i="61" s="1"/>
  <c r="F222" i="61"/>
  <c r="O222" i="61" s="1"/>
  <c r="F234" i="61"/>
  <c r="O234" i="61" s="1"/>
  <c r="F246" i="61"/>
  <c r="O246" i="61" s="1"/>
  <c r="F258" i="61"/>
  <c r="O258" i="61" s="1"/>
  <c r="F270" i="61"/>
  <c r="O270" i="61" s="1"/>
  <c r="F282" i="61"/>
  <c r="O282" i="61" s="1"/>
  <c r="F19" i="61"/>
  <c r="O19" i="61" s="1"/>
  <c r="F139" i="61"/>
  <c r="O139" i="61" s="1"/>
  <c r="F175" i="61"/>
  <c r="O175" i="61" s="1"/>
  <c r="F223" i="61"/>
  <c r="O223" i="61" s="1"/>
  <c r="F259" i="61"/>
  <c r="O259" i="61" s="1"/>
  <c r="F4" i="61"/>
  <c r="O4" i="61" s="1"/>
  <c r="F8" i="61"/>
  <c r="O8" i="61" s="1"/>
  <c r="F20" i="61"/>
  <c r="O20" i="61" s="1"/>
  <c r="F32" i="61"/>
  <c r="O32" i="61" s="1"/>
  <c r="F44" i="61"/>
  <c r="O44" i="61" s="1"/>
  <c r="F56" i="61"/>
  <c r="O56" i="61" s="1"/>
  <c r="F68" i="61"/>
  <c r="O68" i="61" s="1"/>
  <c r="F80" i="61"/>
  <c r="O80" i="61" s="1"/>
  <c r="F92" i="61"/>
  <c r="O92" i="61" s="1"/>
  <c r="F104" i="61"/>
  <c r="O104" i="61" s="1"/>
  <c r="F116" i="61"/>
  <c r="O116" i="61" s="1"/>
  <c r="F128" i="61"/>
  <c r="O128" i="61" s="1"/>
  <c r="F140" i="61"/>
  <c r="O140" i="61" s="1"/>
  <c r="F152" i="61"/>
  <c r="O152" i="61" s="1"/>
  <c r="F164" i="61"/>
  <c r="O164" i="61" s="1"/>
  <c r="F176" i="61"/>
  <c r="O176" i="61" s="1"/>
  <c r="F188" i="61"/>
  <c r="O188" i="61" s="1"/>
  <c r="F200" i="61"/>
  <c r="O200" i="61" s="1"/>
  <c r="F212" i="61"/>
  <c r="O212" i="61" s="1"/>
  <c r="F224" i="61"/>
  <c r="O224" i="61" s="1"/>
  <c r="F236" i="61"/>
  <c r="O236" i="61" s="1"/>
  <c r="F248" i="61"/>
  <c r="O248" i="61" s="1"/>
  <c r="F260" i="61"/>
  <c r="O260" i="61" s="1"/>
  <c r="F272" i="61"/>
  <c r="O272" i="61" s="1"/>
  <c r="F91" i="61"/>
  <c r="O91" i="61" s="1"/>
  <c r="F271" i="61"/>
  <c r="O271" i="61" s="1"/>
  <c r="F9" i="61"/>
  <c r="O9" i="61" s="1"/>
  <c r="F21" i="61"/>
  <c r="O21" i="61" s="1"/>
  <c r="F33" i="61"/>
  <c r="O33" i="61" s="1"/>
  <c r="F45" i="61"/>
  <c r="O45" i="61" s="1"/>
  <c r="F57" i="61"/>
  <c r="O57" i="61" s="1"/>
  <c r="F69" i="61"/>
  <c r="O69" i="61" s="1"/>
  <c r="F81" i="61"/>
  <c r="O81" i="61" s="1"/>
  <c r="F93" i="61"/>
  <c r="O93" i="61" s="1"/>
  <c r="F105" i="61"/>
  <c r="O105" i="61" s="1"/>
  <c r="F117" i="61"/>
  <c r="O117" i="61" s="1"/>
  <c r="F129" i="61"/>
  <c r="O129" i="61" s="1"/>
  <c r="F141" i="61"/>
  <c r="O141" i="61" s="1"/>
  <c r="F153" i="61"/>
  <c r="O153" i="61" s="1"/>
  <c r="F165" i="61"/>
  <c r="O165" i="61" s="1"/>
  <c r="F177" i="61"/>
  <c r="O177" i="61" s="1"/>
  <c r="F189" i="61"/>
  <c r="O189" i="61" s="1"/>
  <c r="F201" i="61"/>
  <c r="O201" i="61" s="1"/>
  <c r="F213" i="61"/>
  <c r="O213" i="61" s="1"/>
  <c r="F225" i="61"/>
  <c r="O225" i="61" s="1"/>
  <c r="F237" i="61"/>
  <c r="O237" i="61" s="1"/>
  <c r="F249" i="61"/>
  <c r="O249" i="61" s="1"/>
  <c r="F261" i="61"/>
  <c r="O261" i="61" s="1"/>
  <c r="F273" i="61"/>
  <c r="O273" i="61" s="1"/>
  <c r="F187" i="61"/>
  <c r="O187" i="61" s="1"/>
  <c r="F10" i="61"/>
  <c r="O10" i="61" s="1"/>
  <c r="F22" i="61"/>
  <c r="O22" i="61" s="1"/>
  <c r="F34" i="61"/>
  <c r="O34" i="61" s="1"/>
  <c r="F46" i="61"/>
  <c r="O46" i="61" s="1"/>
  <c r="F58" i="61"/>
  <c r="O58" i="61" s="1"/>
  <c r="F70" i="61"/>
  <c r="O70" i="61" s="1"/>
  <c r="F82" i="61"/>
  <c r="O82" i="61" s="1"/>
  <c r="F94" i="61"/>
  <c r="O94" i="61" s="1"/>
  <c r="F106" i="61"/>
  <c r="O106" i="61" s="1"/>
  <c r="F118" i="61"/>
  <c r="O118" i="61" s="1"/>
  <c r="F130" i="61"/>
  <c r="O130" i="61" s="1"/>
  <c r="F142" i="61"/>
  <c r="O142" i="61" s="1"/>
  <c r="F154" i="61"/>
  <c r="O154" i="61" s="1"/>
  <c r="F166" i="61"/>
  <c r="O166" i="61" s="1"/>
  <c r="F178" i="61"/>
  <c r="O178" i="61" s="1"/>
  <c r="F190" i="61"/>
  <c r="O190" i="61" s="1"/>
  <c r="F202" i="61"/>
  <c r="O202" i="61" s="1"/>
  <c r="F214" i="61"/>
  <c r="O214" i="61" s="1"/>
  <c r="F226" i="61"/>
  <c r="O226" i="61" s="1"/>
  <c r="F238" i="61"/>
  <c r="O238" i="61" s="1"/>
  <c r="F250" i="61"/>
  <c r="O250" i="61" s="1"/>
  <c r="F262" i="61"/>
  <c r="O262" i="61" s="1"/>
  <c r="F274" i="61"/>
  <c r="O274" i="61" s="1"/>
  <c r="F211" i="61"/>
  <c r="O211" i="61" s="1"/>
  <c r="F11" i="61"/>
  <c r="O11" i="61" s="1"/>
  <c r="F23" i="61"/>
  <c r="O23" i="61" s="1"/>
  <c r="F35" i="61"/>
  <c r="O35" i="61" s="1"/>
  <c r="F47" i="61"/>
  <c r="O47" i="61" s="1"/>
  <c r="F59" i="61"/>
  <c r="O59" i="61" s="1"/>
  <c r="F71" i="61"/>
  <c r="O71" i="61" s="1"/>
  <c r="F83" i="61"/>
  <c r="O83" i="61" s="1"/>
  <c r="F95" i="61"/>
  <c r="O95" i="61" s="1"/>
  <c r="F107" i="61"/>
  <c r="O107" i="61" s="1"/>
  <c r="F119" i="61"/>
  <c r="O119" i="61" s="1"/>
  <c r="F131" i="61"/>
  <c r="O131" i="61" s="1"/>
  <c r="F143" i="61"/>
  <c r="O143" i="61" s="1"/>
  <c r="F155" i="61"/>
  <c r="O155" i="61" s="1"/>
  <c r="F167" i="61"/>
  <c r="O167" i="61" s="1"/>
  <c r="F179" i="61"/>
  <c r="O179" i="61" s="1"/>
  <c r="F191" i="61"/>
  <c r="O191" i="61" s="1"/>
  <c r="F203" i="61"/>
  <c r="O203" i="61" s="1"/>
  <c r="F215" i="61"/>
  <c r="O215" i="61" s="1"/>
  <c r="F227" i="61"/>
  <c r="O227" i="61" s="1"/>
  <c r="F239" i="61"/>
  <c r="O239" i="61" s="1"/>
  <c r="F251" i="61"/>
  <c r="O251" i="61" s="1"/>
  <c r="F263" i="61"/>
  <c r="O263" i="61" s="1"/>
  <c r="F275" i="61"/>
  <c r="O275" i="61" s="1"/>
  <c r="F31" i="61"/>
  <c r="O31" i="61" s="1"/>
  <c r="F235" i="61"/>
  <c r="O235" i="61" s="1"/>
  <c r="F12" i="61"/>
  <c r="O12" i="61" s="1"/>
  <c r="F24" i="61"/>
  <c r="O24" i="61" s="1"/>
  <c r="F36" i="61"/>
  <c r="O36" i="61" s="1"/>
  <c r="F48" i="61"/>
  <c r="O48" i="61" s="1"/>
  <c r="F60" i="61"/>
  <c r="O60" i="61" s="1"/>
  <c r="F72" i="61"/>
  <c r="O72" i="61" s="1"/>
  <c r="F84" i="61"/>
  <c r="O84" i="61" s="1"/>
  <c r="F96" i="61"/>
  <c r="O96" i="61" s="1"/>
  <c r="F108" i="61"/>
  <c r="O108" i="61" s="1"/>
  <c r="F120" i="61"/>
  <c r="O120" i="61" s="1"/>
  <c r="F132" i="61"/>
  <c r="O132" i="61" s="1"/>
  <c r="F144" i="61"/>
  <c r="O144" i="61" s="1"/>
  <c r="F156" i="61"/>
  <c r="O156" i="61" s="1"/>
  <c r="F168" i="61"/>
  <c r="O168" i="61" s="1"/>
  <c r="F180" i="61"/>
  <c r="O180" i="61" s="1"/>
  <c r="F192" i="61"/>
  <c r="O192" i="61" s="1"/>
  <c r="F204" i="61"/>
  <c r="O204" i="61" s="1"/>
  <c r="F216" i="61"/>
  <c r="O216" i="61" s="1"/>
  <c r="F228" i="61"/>
  <c r="O228" i="61" s="1"/>
  <c r="F240" i="61"/>
  <c r="O240" i="61" s="1"/>
  <c r="F252" i="61"/>
  <c r="O252" i="61" s="1"/>
  <c r="F264" i="61"/>
  <c r="O264" i="61" s="1"/>
  <c r="F276" i="61"/>
  <c r="O276" i="61" s="1"/>
  <c r="P164" i="57"/>
  <c r="P215" i="57"/>
  <c r="P248" i="57"/>
  <c r="P163" i="57"/>
  <c r="P261" i="57"/>
  <c r="P165" i="57"/>
  <c r="P117" i="57"/>
  <c r="P21" i="57"/>
  <c r="P158" i="57"/>
  <c r="P62" i="57"/>
  <c r="P14" i="57"/>
  <c r="P216" i="57"/>
  <c r="P199" i="57"/>
  <c r="P268" i="57"/>
  <c r="P255" i="57"/>
  <c r="P92" i="57"/>
  <c r="P36" i="57"/>
  <c r="P139" i="57"/>
  <c r="P136" i="57"/>
  <c r="P209" i="57"/>
  <c r="P161" i="57"/>
  <c r="P65" i="57"/>
  <c r="P250" i="57"/>
  <c r="P154" i="57"/>
  <c r="P106" i="57"/>
  <c r="P263" i="57"/>
  <c r="P35" i="57"/>
  <c r="P39" i="57"/>
  <c r="P29" i="57"/>
  <c r="P239" i="57"/>
  <c r="P115" i="57"/>
  <c r="P157" i="57"/>
  <c r="P54" i="57"/>
  <c r="P219" i="57"/>
  <c r="P151" i="57"/>
  <c r="P220" i="57"/>
  <c r="P176" i="57"/>
  <c r="P91" i="57"/>
  <c r="P249" i="57"/>
  <c r="P57" i="57"/>
  <c r="P242" i="57"/>
  <c r="P50" i="57"/>
  <c r="P195" i="57"/>
  <c r="P127" i="57"/>
  <c r="P95" i="57"/>
  <c r="P179" i="57"/>
  <c r="P183" i="57"/>
  <c r="P260" i="57"/>
  <c r="P64" i="57"/>
  <c r="P101" i="57"/>
  <c r="P53" i="57"/>
  <c r="P238" i="57"/>
  <c r="P190" i="57"/>
  <c r="P94" i="57"/>
  <c r="P46" i="57"/>
  <c r="P155" i="57"/>
  <c r="P123" i="57"/>
  <c r="P79" i="57"/>
  <c r="P47" i="57"/>
  <c r="P148" i="57"/>
  <c r="P131" i="57"/>
  <c r="P104" i="57"/>
  <c r="P135" i="57"/>
  <c r="P204" i="57"/>
  <c r="P147" i="57"/>
  <c r="P19" i="57"/>
  <c r="P16" i="57"/>
  <c r="P237" i="57"/>
  <c r="P189" i="57"/>
  <c r="P141" i="57"/>
  <c r="P93" i="57"/>
  <c r="P45" i="57"/>
  <c r="P278" i="57"/>
  <c r="P230" i="57"/>
  <c r="P182" i="57"/>
  <c r="P134" i="57"/>
  <c r="P86" i="57"/>
  <c r="P187" i="57"/>
  <c r="P258" i="57"/>
  <c r="P66" i="57"/>
  <c r="P227" i="57"/>
  <c r="P205" i="57"/>
  <c r="P109" i="57"/>
  <c r="P6" i="57"/>
  <c r="P207" i="57"/>
  <c r="P167" i="57"/>
  <c r="P88" i="57"/>
  <c r="P201" i="57"/>
  <c r="P105" i="57"/>
  <c r="P9" i="57"/>
  <c r="P194" i="57"/>
  <c r="P98" i="57"/>
  <c r="P144" i="57"/>
  <c r="P196" i="57"/>
  <c r="P152" i="57"/>
  <c r="P252" i="57"/>
  <c r="P67" i="57"/>
  <c r="P245" i="57"/>
  <c r="P5" i="57"/>
  <c r="P171" i="57"/>
  <c r="P120" i="57"/>
  <c r="P172" i="57"/>
  <c r="P128" i="57"/>
  <c r="P159" i="57"/>
  <c r="P228" i="57"/>
  <c r="P68" i="57"/>
  <c r="P43" i="57"/>
  <c r="P40" i="57"/>
  <c r="P241" i="57"/>
  <c r="P193" i="57"/>
  <c r="P145" i="57"/>
  <c r="P97" i="57"/>
  <c r="P49" i="57"/>
  <c r="P282" i="57"/>
  <c r="P234" i="57"/>
  <c r="P186" i="57"/>
  <c r="P138" i="57"/>
  <c r="P90" i="57"/>
  <c r="P42" i="57"/>
  <c r="P99" i="57"/>
  <c r="P72" i="57"/>
  <c r="P55" i="57"/>
  <c r="P23" i="57"/>
  <c r="P80" i="57"/>
  <c r="P111" i="57"/>
  <c r="P180" i="57"/>
  <c r="P4" i="57"/>
  <c r="P280" i="57"/>
  <c r="P281" i="57"/>
  <c r="P233" i="57"/>
  <c r="P185" i="57"/>
  <c r="P137" i="57"/>
  <c r="P89" i="57"/>
  <c r="P41" i="57"/>
  <c r="P274" i="57"/>
  <c r="P226" i="57"/>
  <c r="P178" i="57"/>
  <c r="P130" i="57"/>
  <c r="P82" i="57"/>
  <c r="P34" i="57"/>
  <c r="P169" i="57"/>
  <c r="P75" i="57"/>
  <c r="P48" i="57"/>
  <c r="P31" i="57"/>
  <c r="P100" i="57"/>
  <c r="P83" i="57"/>
  <c r="P56" i="57"/>
  <c r="P87" i="57"/>
  <c r="P259" i="57"/>
  <c r="P256" i="57"/>
  <c r="P277" i="57"/>
  <c r="P229" i="57"/>
  <c r="P181" i="57"/>
  <c r="P133" i="57"/>
  <c r="P85" i="57"/>
  <c r="P37" i="57"/>
  <c r="P222" i="57"/>
  <c r="P174" i="57"/>
  <c r="P126" i="57"/>
  <c r="P78" i="57"/>
  <c r="P30" i="57"/>
  <c r="P236" i="57"/>
  <c r="V18" i="69"/>
  <c r="V140" i="69"/>
  <c r="V252" i="69"/>
  <c r="V151" i="69"/>
  <c r="V10" i="69"/>
  <c r="V218" i="69"/>
  <c r="V256" i="69"/>
  <c r="V9" i="69"/>
  <c r="V280" i="69"/>
  <c r="V200" i="69"/>
  <c r="V272" i="69"/>
  <c r="V179" i="69"/>
  <c r="V234" i="69"/>
  <c r="V275" i="69"/>
  <c r="V281" i="69"/>
  <c r="V63" i="69"/>
  <c r="V106" i="69"/>
  <c r="V260" i="69"/>
  <c r="V67" i="69"/>
  <c r="V240" i="69"/>
  <c r="V184" i="69"/>
  <c r="V148" i="69"/>
  <c r="V150" i="69"/>
  <c r="V190" i="69"/>
  <c r="V22" i="69"/>
  <c r="V53" i="69"/>
  <c r="V149" i="69"/>
  <c r="V255" i="69"/>
  <c r="V155" i="69"/>
  <c r="V62" i="69"/>
  <c r="V195" i="69"/>
  <c r="V267" i="69"/>
  <c r="V237" i="69"/>
  <c r="V273" i="69"/>
  <c r="V87" i="69"/>
  <c r="V27" i="69"/>
  <c r="V102" i="69"/>
  <c r="V101" i="69"/>
  <c r="V233" i="69"/>
  <c r="V137" i="69"/>
  <c r="V203" i="69"/>
  <c r="V249" i="69"/>
  <c r="V242" i="69"/>
  <c r="V188" i="69"/>
  <c r="V128" i="69"/>
  <c r="V24" i="69"/>
  <c r="V25" i="69"/>
  <c r="V258" i="69"/>
  <c r="V226" i="69"/>
  <c r="V152" i="69"/>
  <c r="V109" i="69"/>
  <c r="V146" i="69"/>
  <c r="V108" i="69"/>
  <c r="V247" i="69"/>
  <c r="V139" i="69"/>
  <c r="V270" i="69"/>
  <c r="V162" i="69"/>
  <c r="V178" i="69"/>
  <c r="V238" i="69"/>
  <c r="V17" i="69"/>
  <c r="V68" i="69"/>
  <c r="V41" i="69"/>
  <c r="V164" i="69"/>
  <c r="V147" i="69"/>
  <c r="V107" i="69"/>
  <c r="V141" i="69"/>
  <c r="V183" i="69"/>
  <c r="V170" i="69"/>
  <c r="V57" i="69"/>
  <c r="V208" i="69"/>
  <c r="V250" i="69"/>
  <c r="V186" i="69"/>
  <c r="V118" i="69"/>
  <c r="V114" i="69"/>
  <c r="V130" i="69"/>
  <c r="V159" i="69"/>
  <c r="V144" i="69"/>
  <c r="V264" i="69"/>
  <c r="V158" i="69"/>
  <c r="V117" i="69"/>
  <c r="V47" i="69"/>
  <c r="V241" i="69"/>
  <c r="V205" i="69"/>
  <c r="V48" i="69"/>
  <c r="V174" i="69"/>
  <c r="V222" i="69"/>
  <c r="V20" i="69"/>
  <c r="V197" i="69"/>
  <c r="V135" i="69"/>
  <c r="V120" i="69"/>
  <c r="V248" i="69"/>
  <c r="V52" i="69"/>
  <c r="V212" i="69"/>
  <c r="V153" i="69"/>
  <c r="V110" i="69"/>
  <c r="V71" i="69"/>
  <c r="V168" i="69"/>
  <c r="V112" i="69"/>
  <c r="V23" i="69"/>
  <c r="V246" i="69"/>
  <c r="V90" i="69"/>
  <c r="V70" i="69"/>
  <c r="V89" i="69"/>
  <c r="V32" i="69"/>
  <c r="V173" i="69"/>
  <c r="V254" i="69"/>
  <c r="V213" i="69"/>
  <c r="V253" i="69"/>
  <c r="V13" i="69"/>
  <c r="V38" i="69"/>
  <c r="V189" i="69"/>
  <c r="V81" i="69"/>
  <c r="V111" i="69"/>
  <c r="V156" i="69"/>
  <c r="V69" i="69"/>
  <c r="V80" i="69"/>
  <c r="V123" i="69"/>
  <c r="V84" i="69"/>
  <c r="V7" i="69"/>
  <c r="V142" i="69"/>
  <c r="V11" i="69"/>
  <c r="V171" i="69"/>
  <c r="V169" i="69"/>
  <c r="V257" i="69"/>
  <c r="V95" i="69"/>
  <c r="V91" i="69"/>
  <c r="V266" i="69"/>
  <c r="V207" i="69"/>
  <c r="V132" i="69"/>
  <c r="V75" i="69"/>
  <c r="V239" i="69"/>
  <c r="V43" i="69"/>
  <c r="V165" i="69"/>
  <c r="V16" i="69"/>
  <c r="V122" i="69"/>
  <c r="V271" i="69"/>
  <c r="V235" i="69"/>
  <c r="V163" i="69"/>
  <c r="V103" i="69"/>
  <c r="V15" i="69"/>
  <c r="V126" i="69"/>
  <c r="V94" i="69"/>
  <c r="V34" i="69"/>
  <c r="V54" i="69"/>
  <c r="V202" i="69"/>
  <c r="V282" i="69"/>
  <c r="V29" i="69"/>
  <c r="V127" i="69"/>
  <c r="V73" i="69"/>
  <c r="V175" i="69"/>
  <c r="V104" i="69"/>
  <c r="V92" i="69"/>
  <c r="V133" i="69"/>
  <c r="V119" i="69"/>
  <c r="V83" i="69"/>
  <c r="V277" i="69"/>
  <c r="V121" i="69"/>
  <c r="V93" i="69"/>
  <c r="V55" i="69"/>
  <c r="V204" i="69"/>
  <c r="V261" i="69"/>
  <c r="V143" i="69"/>
  <c r="V51" i="69"/>
  <c r="V236" i="69"/>
  <c r="V12" i="69"/>
  <c r="V26" i="69"/>
  <c r="V116" i="69"/>
  <c r="V39" i="69"/>
  <c r="V105" i="69"/>
  <c r="V268" i="69"/>
  <c r="V232" i="69"/>
  <c r="V196" i="69"/>
  <c r="V160" i="69"/>
  <c r="V154" i="69"/>
  <c r="V262" i="69"/>
  <c r="V198" i="69"/>
  <c r="V82" i="69"/>
  <c r="V58" i="69"/>
  <c r="V6" i="69"/>
  <c r="V65" i="69"/>
  <c r="V185" i="69"/>
  <c r="V245" i="69"/>
  <c r="V44" i="69"/>
  <c r="V5" i="69"/>
  <c r="Q17" i="22"/>
  <c r="U10" i="43"/>
  <c r="F12" i="19"/>
  <c r="F10" i="19"/>
  <c r="H283" i="20"/>
  <c r="H282" i="20"/>
  <c r="H281" i="20"/>
  <c r="H280" i="20"/>
  <c r="H279" i="20"/>
  <c r="H278" i="20"/>
  <c r="H277" i="20"/>
  <c r="H276" i="20"/>
  <c r="H275" i="20"/>
  <c r="H274" i="20"/>
  <c r="H273" i="20"/>
  <c r="H272" i="20"/>
  <c r="H271" i="20"/>
  <c r="H270" i="20"/>
  <c r="H269" i="20"/>
  <c r="H268" i="20"/>
  <c r="H267" i="20"/>
  <c r="H266" i="20"/>
  <c r="H265" i="20"/>
  <c r="H264" i="20"/>
  <c r="H263" i="20"/>
  <c r="H262" i="20"/>
  <c r="H261" i="20"/>
  <c r="H260" i="20"/>
  <c r="H259" i="20"/>
  <c r="H258" i="20"/>
  <c r="H257" i="20"/>
  <c r="H256" i="20"/>
  <c r="H255" i="20"/>
  <c r="H254" i="20"/>
  <c r="H253" i="20"/>
  <c r="H252" i="20"/>
  <c r="H251" i="20"/>
  <c r="H250" i="20"/>
  <c r="H249" i="20"/>
  <c r="H248" i="20"/>
  <c r="H247" i="20"/>
  <c r="H246" i="20"/>
  <c r="H245" i="20"/>
  <c r="H244" i="20"/>
  <c r="H243" i="20"/>
  <c r="H242" i="20"/>
  <c r="H241" i="20"/>
  <c r="H240" i="20"/>
  <c r="H239" i="20"/>
  <c r="H238" i="20"/>
  <c r="H237" i="20"/>
  <c r="H236" i="20"/>
  <c r="H235" i="20"/>
  <c r="H234" i="20"/>
  <c r="H233" i="20"/>
  <c r="H232" i="20"/>
  <c r="H231" i="20"/>
  <c r="H230" i="20"/>
  <c r="H229" i="20"/>
  <c r="H228" i="20"/>
  <c r="H227" i="20"/>
  <c r="H226" i="20"/>
  <c r="H225" i="20"/>
  <c r="H224" i="20"/>
  <c r="H223" i="20"/>
  <c r="H222" i="20"/>
  <c r="H221" i="20"/>
  <c r="H220" i="20"/>
  <c r="H219" i="20"/>
  <c r="H218" i="20"/>
  <c r="H217" i="20"/>
  <c r="H216" i="20"/>
  <c r="H215" i="20"/>
  <c r="H214" i="20"/>
  <c r="H213" i="20"/>
  <c r="H212" i="20"/>
  <c r="H211" i="20"/>
  <c r="H210" i="20"/>
  <c r="H209" i="20"/>
  <c r="H208" i="20"/>
  <c r="H207" i="20"/>
  <c r="H206" i="20"/>
  <c r="H205" i="20"/>
  <c r="H204" i="20"/>
  <c r="H203" i="20"/>
  <c r="H202" i="20"/>
  <c r="H201" i="20"/>
  <c r="H200" i="20"/>
  <c r="H199" i="20"/>
  <c r="H198" i="20"/>
  <c r="H197" i="20"/>
  <c r="H196" i="20"/>
  <c r="H195" i="20"/>
  <c r="H194" i="20"/>
  <c r="H193" i="20"/>
  <c r="H192" i="20"/>
  <c r="H191" i="20"/>
  <c r="H190" i="20"/>
  <c r="H189" i="20"/>
  <c r="H188" i="20"/>
  <c r="H187" i="20"/>
  <c r="H186" i="20"/>
  <c r="H185" i="20"/>
  <c r="H184" i="20"/>
  <c r="H183" i="20"/>
  <c r="H182" i="20"/>
  <c r="H181" i="20"/>
  <c r="H180" i="20"/>
  <c r="H179" i="20"/>
  <c r="H178" i="20"/>
  <c r="H177" i="20"/>
  <c r="H176" i="20"/>
  <c r="H175" i="20"/>
  <c r="H174" i="20"/>
  <c r="H173" i="20"/>
  <c r="H172" i="20"/>
  <c r="H171" i="20"/>
  <c r="H170" i="20"/>
  <c r="H169" i="20"/>
  <c r="H168" i="20"/>
  <c r="H167" i="20"/>
  <c r="H166" i="20"/>
  <c r="H165" i="20"/>
  <c r="H164" i="20"/>
  <c r="H163" i="20"/>
  <c r="H162" i="20"/>
  <c r="H161" i="20"/>
  <c r="H160" i="20"/>
  <c r="H159" i="20"/>
  <c r="H158" i="20"/>
  <c r="H157" i="20"/>
  <c r="H156" i="20"/>
  <c r="H155" i="20"/>
  <c r="H154" i="20"/>
  <c r="H153" i="20"/>
  <c r="H152" i="20"/>
  <c r="H151" i="20"/>
  <c r="H150" i="20"/>
  <c r="H149" i="20"/>
  <c r="H148" i="20"/>
  <c r="H147" i="20"/>
  <c r="H146" i="20"/>
  <c r="H145" i="20"/>
  <c r="H144" i="20"/>
  <c r="H143" i="20"/>
  <c r="H142" i="20"/>
  <c r="H141" i="20"/>
  <c r="H140" i="20"/>
  <c r="H139" i="20"/>
  <c r="H138" i="20"/>
  <c r="H137" i="20"/>
  <c r="H136" i="20"/>
  <c r="H135" i="20"/>
  <c r="H134" i="20"/>
  <c r="H133" i="20"/>
  <c r="H132" i="20"/>
  <c r="H131" i="20"/>
  <c r="H130" i="20"/>
  <c r="H129" i="20"/>
  <c r="H128" i="20"/>
  <c r="H127" i="20"/>
  <c r="H126" i="20"/>
  <c r="H125" i="20"/>
  <c r="H124" i="20"/>
  <c r="H123" i="20"/>
  <c r="H122" i="20"/>
  <c r="H121" i="20"/>
  <c r="H120" i="20"/>
  <c r="H119" i="20"/>
  <c r="H118" i="20"/>
  <c r="H117" i="20"/>
  <c r="H116" i="20"/>
  <c r="H115" i="20"/>
  <c r="H114" i="20"/>
  <c r="H113" i="20"/>
  <c r="H112" i="20"/>
  <c r="H111" i="20"/>
  <c r="H110" i="20"/>
  <c r="H109" i="20"/>
  <c r="H108" i="20"/>
  <c r="H107" i="20"/>
  <c r="H106" i="20"/>
  <c r="H105" i="20"/>
  <c r="H104" i="20"/>
  <c r="H103" i="20"/>
  <c r="H102" i="20"/>
  <c r="H101" i="20"/>
  <c r="H100" i="20"/>
  <c r="H99" i="20"/>
  <c r="H98" i="20"/>
  <c r="H97" i="20"/>
  <c r="H96" i="20"/>
  <c r="H95" i="20"/>
  <c r="H94" i="20"/>
  <c r="H93" i="20"/>
  <c r="H92" i="20"/>
  <c r="H91" i="20"/>
  <c r="H90" i="20"/>
  <c r="H89" i="20"/>
  <c r="H88" i="20"/>
  <c r="H87" i="20"/>
  <c r="H86" i="20"/>
  <c r="H85" i="20"/>
  <c r="H84" i="20"/>
  <c r="H83" i="20"/>
  <c r="H82" i="20"/>
  <c r="H81" i="20"/>
  <c r="H80" i="20"/>
  <c r="H79" i="20"/>
  <c r="H78" i="20"/>
  <c r="H77" i="20"/>
  <c r="H76" i="20"/>
  <c r="H75" i="20"/>
  <c r="H74" i="20"/>
  <c r="H73" i="20"/>
  <c r="H72" i="20"/>
  <c r="H71" i="20"/>
  <c r="H70" i="20"/>
  <c r="H69" i="20"/>
  <c r="H68" i="20"/>
  <c r="H67" i="20"/>
  <c r="H66" i="20"/>
  <c r="H65" i="20"/>
  <c r="H64" i="20"/>
  <c r="H63" i="20"/>
  <c r="H62" i="20"/>
  <c r="H61" i="20"/>
  <c r="H60" i="20"/>
  <c r="H59" i="20"/>
  <c r="H58" i="20"/>
  <c r="H57" i="20"/>
  <c r="H56" i="20"/>
  <c r="H55" i="20"/>
  <c r="H54" i="20"/>
  <c r="H53" i="20"/>
  <c r="H52" i="20"/>
  <c r="H51" i="20"/>
  <c r="H50" i="20"/>
  <c r="H49" i="20"/>
  <c r="H48" i="20"/>
  <c r="H47" i="20"/>
  <c r="H46" i="20"/>
  <c r="H45" i="20"/>
  <c r="H44" i="20"/>
  <c r="H43" i="20"/>
  <c r="H42" i="20"/>
  <c r="H41" i="20"/>
  <c r="H40" i="20"/>
  <c r="H39" i="20"/>
  <c r="H38" i="20"/>
  <c r="H37" i="20"/>
  <c r="H36" i="20"/>
  <c r="H35" i="20"/>
  <c r="H34" i="20"/>
  <c r="H33" i="20"/>
  <c r="H32" i="20"/>
  <c r="H31" i="20"/>
  <c r="H30" i="20"/>
  <c r="H29" i="20"/>
  <c r="H28" i="20"/>
  <c r="H27" i="20"/>
  <c r="H26" i="20"/>
  <c r="H25" i="20"/>
  <c r="H24" i="20"/>
  <c r="H23" i="20"/>
  <c r="H22" i="20"/>
  <c r="H21" i="20"/>
  <c r="H20" i="20"/>
  <c r="H19" i="20"/>
  <c r="H18" i="20"/>
  <c r="H17" i="20"/>
  <c r="H16" i="20"/>
  <c r="H15" i="20"/>
  <c r="H14" i="20"/>
  <c r="H13" i="20"/>
  <c r="H12" i="20"/>
  <c r="H11" i="20"/>
  <c r="H10" i="20"/>
  <c r="H9" i="20"/>
  <c r="H8" i="20"/>
  <c r="H7" i="20"/>
  <c r="H6" i="20"/>
  <c r="H5" i="20"/>
  <c r="H4" i="20"/>
  <c r="D5" i="19"/>
  <c r="D7" i="19" s="1"/>
  <c r="C4" i="19"/>
  <c r="C7" i="19" s="1"/>
  <c r="F16" i="19"/>
  <c r="F17" i="19"/>
  <c r="F18" i="19"/>
  <c r="F15" i="19"/>
  <c r="D19" i="19"/>
  <c r="C19" i="19"/>
  <c r="F19" i="19" s="1"/>
  <c r="F5" i="60" l="1"/>
  <c r="K5" i="60" s="1"/>
  <c r="F17" i="60"/>
  <c r="K17" i="60" s="1"/>
  <c r="F29" i="60"/>
  <c r="K29" i="60" s="1"/>
  <c r="F41" i="60"/>
  <c r="K41" i="60" s="1"/>
  <c r="F53" i="60"/>
  <c r="K53" i="60" s="1"/>
  <c r="F65" i="60"/>
  <c r="K65" i="60" s="1"/>
  <c r="F77" i="60"/>
  <c r="K77" i="60" s="1"/>
  <c r="F89" i="60"/>
  <c r="K89" i="60" s="1"/>
  <c r="F101" i="60"/>
  <c r="K101" i="60" s="1"/>
  <c r="F113" i="60"/>
  <c r="K113" i="60" s="1"/>
  <c r="F125" i="60"/>
  <c r="K125" i="60" s="1"/>
  <c r="F137" i="60"/>
  <c r="K137" i="60" s="1"/>
  <c r="F149" i="60"/>
  <c r="K149" i="60" s="1"/>
  <c r="F161" i="60"/>
  <c r="K161" i="60" s="1"/>
  <c r="F173" i="60"/>
  <c r="K173" i="60" s="1"/>
  <c r="F185" i="60"/>
  <c r="K185" i="60" s="1"/>
  <c r="F197" i="60"/>
  <c r="K197" i="60" s="1"/>
  <c r="F209" i="60"/>
  <c r="K209" i="60" s="1"/>
  <c r="F221" i="60"/>
  <c r="K221" i="60" s="1"/>
  <c r="F233" i="60"/>
  <c r="K233" i="60" s="1"/>
  <c r="F245" i="60"/>
  <c r="K245" i="60" s="1"/>
  <c r="F257" i="60"/>
  <c r="K257" i="60" s="1"/>
  <c r="F269" i="60"/>
  <c r="K269" i="60" s="1"/>
  <c r="F281" i="60"/>
  <c r="K281" i="60" s="1"/>
  <c r="F6" i="60"/>
  <c r="K6" i="60" s="1"/>
  <c r="F18" i="60"/>
  <c r="K18" i="60" s="1"/>
  <c r="F30" i="60"/>
  <c r="K30" i="60" s="1"/>
  <c r="F42" i="60"/>
  <c r="K42" i="60" s="1"/>
  <c r="F54" i="60"/>
  <c r="K54" i="60" s="1"/>
  <c r="F66" i="60"/>
  <c r="K66" i="60" s="1"/>
  <c r="F78" i="60"/>
  <c r="K78" i="60" s="1"/>
  <c r="F90" i="60"/>
  <c r="K90" i="60" s="1"/>
  <c r="F102" i="60"/>
  <c r="K102" i="60" s="1"/>
  <c r="F114" i="60"/>
  <c r="K114" i="60" s="1"/>
  <c r="F126" i="60"/>
  <c r="K126" i="60" s="1"/>
  <c r="F138" i="60"/>
  <c r="K138" i="60" s="1"/>
  <c r="F150" i="60"/>
  <c r="K150" i="60" s="1"/>
  <c r="F162" i="60"/>
  <c r="K162" i="60" s="1"/>
  <c r="F174" i="60"/>
  <c r="K174" i="60" s="1"/>
  <c r="F186" i="60"/>
  <c r="K186" i="60" s="1"/>
  <c r="F198" i="60"/>
  <c r="K198" i="60" s="1"/>
  <c r="F210" i="60"/>
  <c r="K210" i="60" s="1"/>
  <c r="F222" i="60"/>
  <c r="K222" i="60" s="1"/>
  <c r="F234" i="60"/>
  <c r="K234" i="60" s="1"/>
  <c r="F246" i="60"/>
  <c r="K246" i="60" s="1"/>
  <c r="F258" i="60"/>
  <c r="K258" i="60" s="1"/>
  <c r="F270" i="60"/>
  <c r="K270" i="60" s="1"/>
  <c r="F282" i="60"/>
  <c r="K282" i="60" s="1"/>
  <c r="F7" i="60"/>
  <c r="K7" i="60" s="1"/>
  <c r="F19" i="60"/>
  <c r="K19" i="60" s="1"/>
  <c r="F31" i="60"/>
  <c r="K31" i="60" s="1"/>
  <c r="F43" i="60"/>
  <c r="K43" i="60" s="1"/>
  <c r="F55" i="60"/>
  <c r="K55" i="60" s="1"/>
  <c r="F67" i="60"/>
  <c r="K67" i="60" s="1"/>
  <c r="F79" i="60"/>
  <c r="K79" i="60" s="1"/>
  <c r="F91" i="60"/>
  <c r="K91" i="60" s="1"/>
  <c r="F103" i="60"/>
  <c r="K103" i="60" s="1"/>
  <c r="F115" i="60"/>
  <c r="K115" i="60" s="1"/>
  <c r="F127" i="60"/>
  <c r="K127" i="60" s="1"/>
  <c r="F139" i="60"/>
  <c r="K139" i="60" s="1"/>
  <c r="F151" i="60"/>
  <c r="K151" i="60" s="1"/>
  <c r="F163" i="60"/>
  <c r="K163" i="60" s="1"/>
  <c r="F175" i="60"/>
  <c r="K175" i="60" s="1"/>
  <c r="F187" i="60"/>
  <c r="K187" i="60" s="1"/>
  <c r="F199" i="60"/>
  <c r="K199" i="60" s="1"/>
  <c r="F211" i="60"/>
  <c r="K211" i="60" s="1"/>
  <c r="F223" i="60"/>
  <c r="K223" i="60" s="1"/>
  <c r="F235" i="60"/>
  <c r="K235" i="60" s="1"/>
  <c r="F247" i="60"/>
  <c r="K247" i="60" s="1"/>
  <c r="F259" i="60"/>
  <c r="K259" i="60" s="1"/>
  <c r="F271" i="60"/>
  <c r="K271" i="60" s="1"/>
  <c r="F4" i="60"/>
  <c r="K4" i="60" s="1"/>
  <c r="F10" i="60"/>
  <c r="K10" i="60" s="1"/>
  <c r="F22" i="60"/>
  <c r="K22" i="60" s="1"/>
  <c r="F34" i="60"/>
  <c r="K34" i="60" s="1"/>
  <c r="F46" i="60"/>
  <c r="K46" i="60" s="1"/>
  <c r="F58" i="60"/>
  <c r="K58" i="60" s="1"/>
  <c r="F70" i="60"/>
  <c r="K70" i="60" s="1"/>
  <c r="F82" i="60"/>
  <c r="K82" i="60" s="1"/>
  <c r="F94" i="60"/>
  <c r="K94" i="60" s="1"/>
  <c r="F106" i="60"/>
  <c r="K106" i="60" s="1"/>
  <c r="F118" i="60"/>
  <c r="K118" i="60" s="1"/>
  <c r="F130" i="60"/>
  <c r="K130" i="60" s="1"/>
  <c r="F142" i="60"/>
  <c r="K142" i="60" s="1"/>
  <c r="F154" i="60"/>
  <c r="K154" i="60" s="1"/>
  <c r="F166" i="60"/>
  <c r="K166" i="60" s="1"/>
  <c r="F178" i="60"/>
  <c r="K178" i="60" s="1"/>
  <c r="F190" i="60"/>
  <c r="K190" i="60" s="1"/>
  <c r="F202" i="60"/>
  <c r="K202" i="60" s="1"/>
  <c r="F214" i="60"/>
  <c r="K214" i="60" s="1"/>
  <c r="F226" i="60"/>
  <c r="K226" i="60" s="1"/>
  <c r="F238" i="60"/>
  <c r="K238" i="60" s="1"/>
  <c r="F250" i="60"/>
  <c r="K250" i="60" s="1"/>
  <c r="F262" i="60"/>
  <c r="K262" i="60" s="1"/>
  <c r="F274" i="60"/>
  <c r="K274" i="60" s="1"/>
  <c r="F11" i="60"/>
  <c r="K11" i="60" s="1"/>
  <c r="F23" i="60"/>
  <c r="K23" i="60" s="1"/>
  <c r="F35" i="60"/>
  <c r="K35" i="60" s="1"/>
  <c r="F47" i="60"/>
  <c r="K47" i="60" s="1"/>
  <c r="F59" i="60"/>
  <c r="K59" i="60" s="1"/>
  <c r="F71" i="60"/>
  <c r="K71" i="60" s="1"/>
  <c r="F83" i="60"/>
  <c r="K83" i="60" s="1"/>
  <c r="F95" i="60"/>
  <c r="K95" i="60" s="1"/>
  <c r="F107" i="60"/>
  <c r="K107" i="60" s="1"/>
  <c r="F119" i="60"/>
  <c r="K119" i="60" s="1"/>
  <c r="F131" i="60"/>
  <c r="K131" i="60" s="1"/>
  <c r="F143" i="60"/>
  <c r="K143" i="60" s="1"/>
  <c r="F155" i="60"/>
  <c r="K155" i="60" s="1"/>
  <c r="F167" i="60"/>
  <c r="K167" i="60" s="1"/>
  <c r="F179" i="60"/>
  <c r="K179" i="60" s="1"/>
  <c r="F191" i="60"/>
  <c r="K191" i="60" s="1"/>
  <c r="F203" i="60"/>
  <c r="K203" i="60" s="1"/>
  <c r="F215" i="60"/>
  <c r="K215" i="60" s="1"/>
  <c r="F227" i="60"/>
  <c r="K227" i="60" s="1"/>
  <c r="F239" i="60"/>
  <c r="K239" i="60" s="1"/>
  <c r="F251" i="60"/>
  <c r="K251" i="60" s="1"/>
  <c r="F263" i="60"/>
  <c r="K263" i="60" s="1"/>
  <c r="F275" i="60"/>
  <c r="K275" i="60" s="1"/>
  <c r="F8" i="60"/>
  <c r="K8" i="60" s="1"/>
  <c r="F20" i="60"/>
  <c r="K20" i="60" s="1"/>
  <c r="F32" i="60"/>
  <c r="K32" i="60" s="1"/>
  <c r="F44" i="60"/>
  <c r="K44" i="60" s="1"/>
  <c r="F56" i="60"/>
  <c r="K56" i="60" s="1"/>
  <c r="F68" i="60"/>
  <c r="K68" i="60" s="1"/>
  <c r="F80" i="60"/>
  <c r="K80" i="60" s="1"/>
  <c r="F92" i="60"/>
  <c r="K92" i="60" s="1"/>
  <c r="F104" i="60"/>
  <c r="K104" i="60" s="1"/>
  <c r="F116" i="60"/>
  <c r="K116" i="60" s="1"/>
  <c r="F128" i="60"/>
  <c r="K128" i="60" s="1"/>
  <c r="F140" i="60"/>
  <c r="K140" i="60" s="1"/>
  <c r="F152" i="60"/>
  <c r="K152" i="60" s="1"/>
  <c r="F164" i="60"/>
  <c r="K164" i="60" s="1"/>
  <c r="F176" i="60"/>
  <c r="K176" i="60" s="1"/>
  <c r="F188" i="60"/>
  <c r="K188" i="60" s="1"/>
  <c r="F200" i="60"/>
  <c r="K200" i="60" s="1"/>
  <c r="F212" i="60"/>
  <c r="K212" i="60" s="1"/>
  <c r="F224" i="60"/>
  <c r="K224" i="60" s="1"/>
  <c r="F236" i="60"/>
  <c r="F248" i="60"/>
  <c r="K248" i="60" s="1"/>
  <c r="F260" i="60"/>
  <c r="K260" i="60" s="1"/>
  <c r="F272" i="60"/>
  <c r="K272" i="60" s="1"/>
  <c r="F9" i="60"/>
  <c r="K9" i="60" s="1"/>
  <c r="F21" i="60"/>
  <c r="K21" i="60" s="1"/>
  <c r="F33" i="60"/>
  <c r="K33" i="60" s="1"/>
  <c r="F45" i="60"/>
  <c r="K45" i="60" s="1"/>
  <c r="F57" i="60"/>
  <c r="K57" i="60" s="1"/>
  <c r="F69" i="60"/>
  <c r="K69" i="60" s="1"/>
  <c r="F81" i="60"/>
  <c r="K81" i="60" s="1"/>
  <c r="F93" i="60"/>
  <c r="K93" i="60" s="1"/>
  <c r="F105" i="60"/>
  <c r="K105" i="60" s="1"/>
  <c r="F117" i="60"/>
  <c r="K117" i="60" s="1"/>
  <c r="F129" i="60"/>
  <c r="K129" i="60" s="1"/>
  <c r="F141" i="60"/>
  <c r="K141" i="60" s="1"/>
  <c r="F153" i="60"/>
  <c r="K153" i="60" s="1"/>
  <c r="F165" i="60"/>
  <c r="K165" i="60" s="1"/>
  <c r="F177" i="60"/>
  <c r="K177" i="60" s="1"/>
  <c r="F189" i="60"/>
  <c r="K189" i="60" s="1"/>
  <c r="F201" i="60"/>
  <c r="K201" i="60" s="1"/>
  <c r="F213" i="60"/>
  <c r="K213" i="60" s="1"/>
  <c r="F225" i="60"/>
  <c r="K225" i="60" s="1"/>
  <c r="F237" i="60"/>
  <c r="K237" i="60" s="1"/>
  <c r="F249" i="60"/>
  <c r="K249" i="60" s="1"/>
  <c r="F261" i="60"/>
  <c r="K261" i="60" s="1"/>
  <c r="F273" i="60"/>
  <c r="K273" i="60" s="1"/>
  <c r="F12" i="60"/>
  <c r="K12" i="60" s="1"/>
  <c r="F24" i="60"/>
  <c r="K24" i="60" s="1"/>
  <c r="F36" i="60"/>
  <c r="K36" i="60" s="1"/>
  <c r="F48" i="60"/>
  <c r="K48" i="60" s="1"/>
  <c r="F60" i="60"/>
  <c r="K60" i="60" s="1"/>
  <c r="F72" i="60"/>
  <c r="K72" i="60" s="1"/>
  <c r="F84" i="60"/>
  <c r="K84" i="60" s="1"/>
  <c r="F96" i="60"/>
  <c r="K96" i="60" s="1"/>
  <c r="F108" i="60"/>
  <c r="K108" i="60" s="1"/>
  <c r="F120" i="60"/>
  <c r="K120" i="60" s="1"/>
  <c r="F132" i="60"/>
  <c r="K132" i="60" s="1"/>
  <c r="F144" i="60"/>
  <c r="K144" i="60" s="1"/>
  <c r="F156" i="60"/>
  <c r="K156" i="60" s="1"/>
  <c r="F168" i="60"/>
  <c r="K168" i="60" s="1"/>
  <c r="F180" i="60"/>
  <c r="K180" i="60" s="1"/>
  <c r="F192" i="60"/>
  <c r="K192" i="60" s="1"/>
  <c r="F204" i="60"/>
  <c r="K204" i="60" s="1"/>
  <c r="F216" i="60"/>
  <c r="K216" i="60" s="1"/>
  <c r="F228" i="60"/>
  <c r="K228" i="60" s="1"/>
  <c r="F240" i="60"/>
  <c r="K240" i="60" s="1"/>
  <c r="F252" i="60"/>
  <c r="K252" i="60" s="1"/>
  <c r="F264" i="60"/>
  <c r="K264" i="60" s="1"/>
  <c r="F276" i="60"/>
  <c r="K276" i="60" s="1"/>
  <c r="F16" i="60"/>
  <c r="K16" i="60" s="1"/>
  <c r="F52" i="60"/>
  <c r="K52" i="60" s="1"/>
  <c r="F100" i="60"/>
  <c r="K100" i="60" s="1"/>
  <c r="F136" i="60"/>
  <c r="K136" i="60" s="1"/>
  <c r="F172" i="60"/>
  <c r="K172" i="60" s="1"/>
  <c r="F208" i="60"/>
  <c r="K208" i="60" s="1"/>
  <c r="F256" i="60"/>
  <c r="K256" i="60" s="1"/>
  <c r="F13" i="60"/>
  <c r="K13" i="60" s="1"/>
  <c r="F25" i="60"/>
  <c r="K25" i="60" s="1"/>
  <c r="F37" i="60"/>
  <c r="K37" i="60" s="1"/>
  <c r="F49" i="60"/>
  <c r="K49" i="60" s="1"/>
  <c r="F61" i="60"/>
  <c r="K61" i="60" s="1"/>
  <c r="F73" i="60"/>
  <c r="K73" i="60" s="1"/>
  <c r="F85" i="60"/>
  <c r="K85" i="60" s="1"/>
  <c r="F97" i="60"/>
  <c r="K97" i="60" s="1"/>
  <c r="F109" i="60"/>
  <c r="K109" i="60" s="1"/>
  <c r="F121" i="60"/>
  <c r="K121" i="60" s="1"/>
  <c r="F133" i="60"/>
  <c r="K133" i="60" s="1"/>
  <c r="F145" i="60"/>
  <c r="K145" i="60" s="1"/>
  <c r="F157" i="60"/>
  <c r="K157" i="60" s="1"/>
  <c r="F169" i="60"/>
  <c r="K169" i="60" s="1"/>
  <c r="F181" i="60"/>
  <c r="K181" i="60" s="1"/>
  <c r="F193" i="60"/>
  <c r="K193" i="60" s="1"/>
  <c r="F205" i="60"/>
  <c r="K205" i="60" s="1"/>
  <c r="F217" i="60"/>
  <c r="K217" i="60" s="1"/>
  <c r="F229" i="60"/>
  <c r="K229" i="60" s="1"/>
  <c r="F241" i="60"/>
  <c r="K241" i="60" s="1"/>
  <c r="F253" i="60"/>
  <c r="K253" i="60" s="1"/>
  <c r="F265" i="60"/>
  <c r="K265" i="60" s="1"/>
  <c r="F277" i="60"/>
  <c r="K277" i="60" s="1"/>
  <c r="F64" i="60"/>
  <c r="K64" i="60" s="1"/>
  <c r="F220" i="60"/>
  <c r="K220" i="60" s="1"/>
  <c r="F14" i="60"/>
  <c r="K14" i="60" s="1"/>
  <c r="F26" i="60"/>
  <c r="K26" i="60" s="1"/>
  <c r="F38" i="60"/>
  <c r="K38" i="60" s="1"/>
  <c r="F50" i="60"/>
  <c r="K50" i="60" s="1"/>
  <c r="F62" i="60"/>
  <c r="K62" i="60" s="1"/>
  <c r="F74" i="60"/>
  <c r="K74" i="60" s="1"/>
  <c r="F86" i="60"/>
  <c r="K86" i="60" s="1"/>
  <c r="F98" i="60"/>
  <c r="K98" i="60" s="1"/>
  <c r="F110" i="60"/>
  <c r="K110" i="60" s="1"/>
  <c r="F122" i="60"/>
  <c r="K122" i="60" s="1"/>
  <c r="F134" i="60"/>
  <c r="K134" i="60" s="1"/>
  <c r="F146" i="60"/>
  <c r="K146" i="60" s="1"/>
  <c r="F158" i="60"/>
  <c r="K158" i="60" s="1"/>
  <c r="F170" i="60"/>
  <c r="K170" i="60" s="1"/>
  <c r="F182" i="60"/>
  <c r="K182" i="60" s="1"/>
  <c r="F194" i="60"/>
  <c r="K194" i="60" s="1"/>
  <c r="F206" i="60"/>
  <c r="K206" i="60" s="1"/>
  <c r="F218" i="60"/>
  <c r="K218" i="60" s="1"/>
  <c r="F230" i="60"/>
  <c r="K230" i="60" s="1"/>
  <c r="F242" i="60"/>
  <c r="K242" i="60" s="1"/>
  <c r="F254" i="60"/>
  <c r="K254" i="60" s="1"/>
  <c r="F266" i="60"/>
  <c r="K266" i="60" s="1"/>
  <c r="F278" i="60"/>
  <c r="K278" i="60" s="1"/>
  <c r="F40" i="60"/>
  <c r="K40" i="60" s="1"/>
  <c r="F88" i="60"/>
  <c r="K88" i="60" s="1"/>
  <c r="F124" i="60"/>
  <c r="K124" i="60" s="1"/>
  <c r="F160" i="60"/>
  <c r="K160" i="60" s="1"/>
  <c r="F196" i="60"/>
  <c r="K196" i="60" s="1"/>
  <c r="F244" i="60"/>
  <c r="K244" i="60" s="1"/>
  <c r="F280" i="60"/>
  <c r="K280" i="60" s="1"/>
  <c r="F15" i="60"/>
  <c r="K15" i="60" s="1"/>
  <c r="F27" i="60"/>
  <c r="K27" i="60" s="1"/>
  <c r="F39" i="60"/>
  <c r="K39" i="60" s="1"/>
  <c r="F51" i="60"/>
  <c r="K51" i="60" s="1"/>
  <c r="F63" i="60"/>
  <c r="K63" i="60" s="1"/>
  <c r="F75" i="60"/>
  <c r="K75" i="60" s="1"/>
  <c r="F87" i="60"/>
  <c r="K87" i="60" s="1"/>
  <c r="F99" i="60"/>
  <c r="K99" i="60" s="1"/>
  <c r="F111" i="60"/>
  <c r="K111" i="60" s="1"/>
  <c r="F123" i="60"/>
  <c r="K123" i="60" s="1"/>
  <c r="F135" i="60"/>
  <c r="K135" i="60" s="1"/>
  <c r="F147" i="60"/>
  <c r="K147" i="60" s="1"/>
  <c r="F159" i="60"/>
  <c r="K159" i="60" s="1"/>
  <c r="F171" i="60"/>
  <c r="K171" i="60" s="1"/>
  <c r="F183" i="60"/>
  <c r="K183" i="60" s="1"/>
  <c r="F195" i="60"/>
  <c r="K195" i="60" s="1"/>
  <c r="F207" i="60"/>
  <c r="K207" i="60" s="1"/>
  <c r="F219" i="60"/>
  <c r="K219" i="60" s="1"/>
  <c r="F231" i="60"/>
  <c r="K231" i="60" s="1"/>
  <c r="F243" i="60"/>
  <c r="K243" i="60" s="1"/>
  <c r="F255" i="60"/>
  <c r="K255" i="60" s="1"/>
  <c r="F267" i="60"/>
  <c r="K267" i="60" s="1"/>
  <c r="F279" i="60"/>
  <c r="K279" i="60" s="1"/>
  <c r="F28" i="60"/>
  <c r="K28" i="60" s="1"/>
  <c r="F76" i="60"/>
  <c r="K76" i="60" s="1"/>
  <c r="F112" i="60"/>
  <c r="K112" i="60" s="1"/>
  <c r="F148" i="60"/>
  <c r="K148" i="60" s="1"/>
  <c r="F184" i="60"/>
  <c r="K184" i="60" s="1"/>
  <c r="F232" i="60"/>
  <c r="K232" i="60" s="1"/>
  <c r="F268" i="60"/>
  <c r="K268" i="60" s="1"/>
  <c r="H21" i="55"/>
  <c r="F283" i="60"/>
  <c r="H17" i="55"/>
  <c r="Q18" i="22"/>
  <c r="Q22" i="22" s="1"/>
  <c r="Q19" i="22"/>
  <c r="Q20" i="22"/>
  <c r="Y179" i="1"/>
  <c r="Y180" i="1"/>
  <c r="Y181" i="1"/>
  <c r="Y182" i="1"/>
  <c r="Y183" i="1"/>
  <c r="Y184" i="1"/>
  <c r="Y185" i="1"/>
  <c r="Y186" i="1"/>
  <c r="Y187" i="1"/>
  <c r="Y188" i="1"/>
  <c r="Y189" i="1"/>
  <c r="Y190" i="1"/>
  <c r="Y191" i="1"/>
  <c r="Y192" i="1"/>
  <c r="Y193" i="1"/>
  <c r="Y194" i="1"/>
  <c r="G18" i="8"/>
  <c r="G21" i="8"/>
  <c r="G14" i="8"/>
  <c r="J283" i="1" s="1"/>
  <c r="Q282" i="10"/>
  <c r="Q281" i="10"/>
  <c r="Q280" i="10"/>
  <c r="Q279" i="10"/>
  <c r="Q278" i="10"/>
  <c r="Q277" i="10"/>
  <c r="Q276" i="10"/>
  <c r="Q275" i="10"/>
  <c r="Q274" i="10"/>
  <c r="Q273" i="10"/>
  <c r="Q272" i="10"/>
  <c r="Q271" i="10"/>
  <c r="Q270" i="10"/>
  <c r="Q269" i="10"/>
  <c r="Q268" i="10"/>
  <c r="Q267" i="10"/>
  <c r="Q266" i="10"/>
  <c r="Q265" i="10"/>
  <c r="Q264" i="10"/>
  <c r="Q263" i="10"/>
  <c r="Q262" i="10"/>
  <c r="Q261" i="10"/>
  <c r="Q260" i="10"/>
  <c r="Q259" i="10"/>
  <c r="Q258" i="10"/>
  <c r="Q257" i="10"/>
  <c r="Q256" i="10"/>
  <c r="Q255" i="10"/>
  <c r="Q254" i="10"/>
  <c r="Q253" i="10"/>
  <c r="Q252" i="10"/>
  <c r="Q251" i="10"/>
  <c r="Q250" i="10"/>
  <c r="Q249" i="10"/>
  <c r="Q248" i="10"/>
  <c r="Q247" i="10"/>
  <c r="Q246" i="10"/>
  <c r="Q245" i="10"/>
  <c r="Q244" i="10"/>
  <c r="Q243" i="10"/>
  <c r="Q242" i="10"/>
  <c r="Q241" i="10"/>
  <c r="Q240" i="10"/>
  <c r="Q239" i="10"/>
  <c r="Q238" i="10"/>
  <c r="Q237" i="10"/>
  <c r="Q236" i="10"/>
  <c r="Q235" i="10"/>
  <c r="Q234" i="10"/>
  <c r="Q233" i="10"/>
  <c r="Q232" i="10"/>
  <c r="Q231" i="10"/>
  <c r="Q230" i="10"/>
  <c r="Q229" i="10"/>
  <c r="Q228" i="10"/>
  <c r="Q227" i="10"/>
  <c r="Q226" i="10"/>
  <c r="Q225" i="10"/>
  <c r="Q224" i="10"/>
  <c r="Q223" i="10"/>
  <c r="Q222" i="10"/>
  <c r="Q221" i="10"/>
  <c r="Q220" i="10"/>
  <c r="Q219" i="10"/>
  <c r="Q218" i="10"/>
  <c r="Q217" i="10"/>
  <c r="Q216" i="10"/>
  <c r="Q215" i="10"/>
  <c r="Q214" i="10"/>
  <c r="Q213" i="10"/>
  <c r="Q212" i="10"/>
  <c r="Q211" i="10"/>
  <c r="Q210" i="10"/>
  <c r="Q209" i="10"/>
  <c r="Q208" i="10"/>
  <c r="Q207" i="10"/>
  <c r="Q206" i="10"/>
  <c r="Q205" i="10"/>
  <c r="Q204" i="10"/>
  <c r="Q203" i="10"/>
  <c r="Q202" i="10"/>
  <c r="Q201" i="10"/>
  <c r="Q200" i="10"/>
  <c r="Q199" i="10"/>
  <c r="Q198" i="10"/>
  <c r="Q197" i="10"/>
  <c r="Q196" i="10"/>
  <c r="Q195" i="10"/>
  <c r="Q194" i="10"/>
  <c r="Q193" i="10"/>
  <c r="Q192" i="10"/>
  <c r="Q191" i="10"/>
  <c r="Q190" i="10"/>
  <c r="Q189" i="10"/>
  <c r="Q188" i="10"/>
  <c r="Q187" i="10"/>
  <c r="Q186" i="10"/>
  <c r="Q185" i="10"/>
  <c r="Q184" i="10"/>
  <c r="Q183" i="10"/>
  <c r="Q182" i="10"/>
  <c r="Q181" i="10"/>
  <c r="Q180" i="10"/>
  <c r="Q179" i="10"/>
  <c r="Q178" i="10"/>
  <c r="Q177" i="10"/>
  <c r="Q176" i="10"/>
  <c r="Q175" i="10"/>
  <c r="Q174" i="10"/>
  <c r="Q173" i="10"/>
  <c r="Q172" i="10"/>
  <c r="Q171" i="10"/>
  <c r="Q170" i="10"/>
  <c r="Q169" i="10"/>
  <c r="Q168" i="10"/>
  <c r="Q167" i="10"/>
  <c r="Q166" i="10"/>
  <c r="Q165" i="10"/>
  <c r="Q164" i="10"/>
  <c r="Q163" i="10"/>
  <c r="Q162" i="10"/>
  <c r="Q161" i="10"/>
  <c r="Q160" i="10"/>
  <c r="Q159" i="10"/>
  <c r="Q158" i="10"/>
  <c r="Q157" i="10"/>
  <c r="Q156" i="10"/>
  <c r="Q155" i="10"/>
  <c r="Q154" i="10"/>
  <c r="Q153" i="10"/>
  <c r="Q152" i="10"/>
  <c r="Q151" i="10"/>
  <c r="Q150" i="10"/>
  <c r="Q149" i="10"/>
  <c r="Q148" i="10"/>
  <c r="Q147" i="10"/>
  <c r="Q146" i="10"/>
  <c r="Q145" i="10"/>
  <c r="Q144" i="10"/>
  <c r="Q143" i="10"/>
  <c r="Q142" i="10"/>
  <c r="Q141" i="10"/>
  <c r="Q140" i="10"/>
  <c r="Q139" i="10"/>
  <c r="Q138" i="10"/>
  <c r="Q137" i="10"/>
  <c r="Q136" i="10"/>
  <c r="Q135" i="10"/>
  <c r="Q134" i="10"/>
  <c r="Q133" i="10"/>
  <c r="Q132" i="10"/>
  <c r="Q131" i="10"/>
  <c r="Q130" i="10"/>
  <c r="Q129" i="10"/>
  <c r="Q128" i="10"/>
  <c r="Q127" i="10"/>
  <c r="Q126" i="10"/>
  <c r="Q125" i="10"/>
  <c r="Q124" i="10"/>
  <c r="Q123" i="10"/>
  <c r="Q122" i="10"/>
  <c r="Q121" i="10"/>
  <c r="Q120" i="10"/>
  <c r="Q119" i="10"/>
  <c r="Q118" i="10"/>
  <c r="Q117" i="10"/>
  <c r="Q116" i="10"/>
  <c r="Q115" i="10"/>
  <c r="Q114" i="10"/>
  <c r="Q113" i="10"/>
  <c r="Q112" i="10"/>
  <c r="Q111" i="10"/>
  <c r="Q110" i="10"/>
  <c r="Q109" i="10"/>
  <c r="Q108" i="10"/>
  <c r="Q107" i="10"/>
  <c r="Q106" i="10"/>
  <c r="Q105" i="10"/>
  <c r="Q104" i="10"/>
  <c r="Q103" i="10"/>
  <c r="Q102" i="10"/>
  <c r="Q101" i="10"/>
  <c r="Q100" i="10"/>
  <c r="Q99" i="10"/>
  <c r="Q98" i="10"/>
  <c r="Q97" i="10"/>
  <c r="Q96" i="10"/>
  <c r="Q95" i="10"/>
  <c r="Q94" i="10"/>
  <c r="Q93" i="10"/>
  <c r="Q92" i="10"/>
  <c r="Q91" i="10"/>
  <c r="Q90" i="10"/>
  <c r="Q89" i="10"/>
  <c r="Q88" i="10"/>
  <c r="Q87" i="10"/>
  <c r="Q86" i="10"/>
  <c r="Q85" i="10"/>
  <c r="Q84" i="10"/>
  <c r="Q83" i="10"/>
  <c r="Q82" i="10"/>
  <c r="Q81" i="10"/>
  <c r="Q80" i="10"/>
  <c r="Q79" i="10"/>
  <c r="Q78" i="10"/>
  <c r="Q77" i="10"/>
  <c r="Q76" i="10"/>
  <c r="Q75" i="10"/>
  <c r="Q74" i="10"/>
  <c r="Q73" i="10"/>
  <c r="Q72" i="10"/>
  <c r="Q71" i="10"/>
  <c r="Q70" i="10"/>
  <c r="Q69" i="10"/>
  <c r="Q68" i="10"/>
  <c r="Q67" i="10"/>
  <c r="Q66" i="10"/>
  <c r="Q65" i="10"/>
  <c r="Q64" i="10"/>
  <c r="Q63" i="10"/>
  <c r="Q62" i="10"/>
  <c r="Q61" i="10"/>
  <c r="Q60" i="10"/>
  <c r="Q59" i="10"/>
  <c r="Q58" i="10"/>
  <c r="Q57" i="10"/>
  <c r="Q56" i="10"/>
  <c r="Q55" i="10"/>
  <c r="Q54" i="10"/>
  <c r="Q53" i="10"/>
  <c r="Q52" i="10"/>
  <c r="Q51" i="10"/>
  <c r="Q50" i="10"/>
  <c r="Q49" i="10"/>
  <c r="Q48" i="10"/>
  <c r="Q47" i="10"/>
  <c r="Q46" i="10"/>
  <c r="Q45" i="10"/>
  <c r="Q44" i="10"/>
  <c r="Q43" i="10"/>
  <c r="Q42" i="10"/>
  <c r="Q41" i="10"/>
  <c r="Q40" i="10"/>
  <c r="Q39" i="10"/>
  <c r="Q38" i="10"/>
  <c r="Q37" i="10"/>
  <c r="Q36" i="10"/>
  <c r="Q35" i="10"/>
  <c r="Q34" i="10"/>
  <c r="Q33" i="10"/>
  <c r="Q32" i="10"/>
  <c r="Q31" i="10"/>
  <c r="Q30" i="10"/>
  <c r="Q29" i="10"/>
  <c r="Q28" i="10"/>
  <c r="Q27" i="10"/>
  <c r="Q26" i="10"/>
  <c r="Q25" i="10"/>
  <c r="Q24" i="10"/>
  <c r="Q23" i="10"/>
  <c r="Q22" i="10"/>
  <c r="Q21" i="10"/>
  <c r="Q20" i="10"/>
  <c r="Q19" i="10"/>
  <c r="Q18" i="10"/>
  <c r="Q17" i="10"/>
  <c r="Q16" i="10"/>
  <c r="Q15" i="10"/>
  <c r="Q14" i="10"/>
  <c r="Q13" i="10"/>
  <c r="Q12" i="10"/>
  <c r="Q11" i="10"/>
  <c r="Q10" i="10"/>
  <c r="Q9" i="10"/>
  <c r="Q8" i="10"/>
  <c r="Q7" i="10"/>
  <c r="Q6" i="10"/>
  <c r="Q5" i="10"/>
  <c r="Q4" i="10"/>
  <c r="K236" i="60" l="1"/>
  <c r="U283" i="10"/>
  <c r="D6" i="37"/>
  <c r="C4" i="37"/>
  <c r="D4" i="37"/>
  <c r="E16" i="24"/>
  <c r="P283" i="34" l="1"/>
  <c r="O283" i="34"/>
  <c r="N283" i="34"/>
  <c r="M283" i="34"/>
  <c r="L283" i="34"/>
  <c r="K283" i="34"/>
  <c r="J283" i="34"/>
  <c r="I283" i="34"/>
  <c r="E282" i="34"/>
  <c r="E281" i="34"/>
  <c r="E280" i="34"/>
  <c r="E279" i="34"/>
  <c r="E278" i="34"/>
  <c r="E277" i="34"/>
  <c r="E276" i="34"/>
  <c r="E275" i="34"/>
  <c r="E274" i="34"/>
  <c r="E273" i="34"/>
  <c r="E272" i="34"/>
  <c r="E271" i="34"/>
  <c r="E270" i="34"/>
  <c r="E269" i="34"/>
  <c r="E268" i="34"/>
  <c r="E267" i="34"/>
  <c r="E266" i="34"/>
  <c r="E265" i="34"/>
  <c r="E264" i="34"/>
  <c r="E263" i="34"/>
  <c r="E262" i="34"/>
  <c r="E261" i="34"/>
  <c r="E260" i="34"/>
  <c r="E259" i="34"/>
  <c r="E258" i="34"/>
  <c r="E257" i="34"/>
  <c r="E256" i="34"/>
  <c r="E255" i="34"/>
  <c r="E254" i="34"/>
  <c r="E253" i="34"/>
  <c r="E252" i="34"/>
  <c r="E251" i="34"/>
  <c r="E250" i="34"/>
  <c r="E249" i="34"/>
  <c r="E248" i="34"/>
  <c r="E247" i="34"/>
  <c r="E246" i="34"/>
  <c r="E245" i="34"/>
  <c r="E244" i="34"/>
  <c r="E243" i="34"/>
  <c r="E242" i="34"/>
  <c r="E241" i="34"/>
  <c r="E240" i="34"/>
  <c r="E239" i="34"/>
  <c r="E238" i="34"/>
  <c r="E237" i="34"/>
  <c r="E236" i="34"/>
  <c r="E235" i="34"/>
  <c r="E234" i="34"/>
  <c r="E233" i="34"/>
  <c r="E232" i="34"/>
  <c r="E231" i="34"/>
  <c r="E230" i="34"/>
  <c r="E229" i="34"/>
  <c r="E228" i="34"/>
  <c r="E227" i="34"/>
  <c r="E226" i="34"/>
  <c r="E225" i="34"/>
  <c r="E224" i="34"/>
  <c r="E223" i="34"/>
  <c r="E222" i="34"/>
  <c r="E221" i="34"/>
  <c r="E220" i="34"/>
  <c r="E219" i="34"/>
  <c r="E218" i="34"/>
  <c r="E217" i="34"/>
  <c r="E216" i="34"/>
  <c r="E215" i="34"/>
  <c r="E214" i="34"/>
  <c r="E213" i="34"/>
  <c r="E212" i="34"/>
  <c r="E211" i="34"/>
  <c r="E210" i="34"/>
  <c r="E209" i="34"/>
  <c r="E208" i="34"/>
  <c r="E207" i="34"/>
  <c r="E206" i="34"/>
  <c r="E205" i="34"/>
  <c r="E204" i="34"/>
  <c r="E203" i="34"/>
  <c r="E202" i="34"/>
  <c r="E201" i="34"/>
  <c r="E200" i="34"/>
  <c r="E199" i="34"/>
  <c r="E198" i="34"/>
  <c r="E197" i="34"/>
  <c r="E196" i="34"/>
  <c r="E195" i="34"/>
  <c r="E194" i="34"/>
  <c r="E193" i="34"/>
  <c r="E192" i="34"/>
  <c r="E191" i="34"/>
  <c r="E190" i="34"/>
  <c r="E189" i="34"/>
  <c r="E188" i="34"/>
  <c r="E187" i="34"/>
  <c r="E186" i="34"/>
  <c r="E185" i="34"/>
  <c r="E184" i="34"/>
  <c r="E183" i="34"/>
  <c r="E182" i="34"/>
  <c r="E181" i="34"/>
  <c r="E180" i="34"/>
  <c r="E179" i="34"/>
  <c r="E178" i="34"/>
  <c r="E177" i="34"/>
  <c r="E176" i="34"/>
  <c r="E175" i="34"/>
  <c r="E174" i="34"/>
  <c r="E173" i="34"/>
  <c r="E172" i="34"/>
  <c r="E171" i="34"/>
  <c r="E170" i="34"/>
  <c r="E169" i="34"/>
  <c r="E168" i="34"/>
  <c r="E167" i="34"/>
  <c r="E166" i="34"/>
  <c r="E165" i="34"/>
  <c r="E164" i="34"/>
  <c r="E163" i="34"/>
  <c r="E162" i="34"/>
  <c r="E161" i="34"/>
  <c r="E160" i="34"/>
  <c r="E159" i="34"/>
  <c r="E158" i="34"/>
  <c r="E157" i="34"/>
  <c r="E156" i="34"/>
  <c r="E155" i="34"/>
  <c r="E154" i="34"/>
  <c r="E153" i="34"/>
  <c r="E152" i="34"/>
  <c r="E151" i="34"/>
  <c r="E150" i="34"/>
  <c r="E149" i="34"/>
  <c r="E148" i="34"/>
  <c r="E147" i="34"/>
  <c r="E146" i="34"/>
  <c r="E145" i="34"/>
  <c r="E144" i="34"/>
  <c r="E143" i="34"/>
  <c r="E142" i="34"/>
  <c r="E141" i="34"/>
  <c r="E140" i="34"/>
  <c r="E139" i="34"/>
  <c r="E138" i="34"/>
  <c r="E137" i="34"/>
  <c r="E136" i="34"/>
  <c r="E135" i="34"/>
  <c r="E134" i="34"/>
  <c r="E133" i="34"/>
  <c r="E132" i="34"/>
  <c r="E131" i="34"/>
  <c r="E130" i="34"/>
  <c r="E129" i="34"/>
  <c r="E128" i="34"/>
  <c r="E127" i="34"/>
  <c r="E126" i="34"/>
  <c r="E125" i="34"/>
  <c r="E124" i="34"/>
  <c r="E123" i="34"/>
  <c r="E122" i="34"/>
  <c r="E121" i="34"/>
  <c r="E120" i="34"/>
  <c r="E119" i="34"/>
  <c r="E118" i="34"/>
  <c r="E117" i="34"/>
  <c r="E116" i="34"/>
  <c r="E115" i="34"/>
  <c r="E114" i="34"/>
  <c r="E113" i="34"/>
  <c r="E112" i="34"/>
  <c r="E111" i="34"/>
  <c r="E110" i="34"/>
  <c r="E109" i="34"/>
  <c r="E108" i="34"/>
  <c r="E107" i="34"/>
  <c r="E106" i="34"/>
  <c r="E105" i="34"/>
  <c r="E104" i="34"/>
  <c r="E103" i="34"/>
  <c r="E102" i="34"/>
  <c r="E101" i="34"/>
  <c r="E100" i="34"/>
  <c r="E99" i="34"/>
  <c r="E98" i="34"/>
  <c r="E97" i="34"/>
  <c r="E96" i="34"/>
  <c r="E95" i="34"/>
  <c r="E94" i="34"/>
  <c r="E93" i="34"/>
  <c r="E92" i="34"/>
  <c r="E91" i="34"/>
  <c r="E90" i="34"/>
  <c r="E89" i="34"/>
  <c r="E88" i="34"/>
  <c r="E87" i="34"/>
  <c r="E86" i="34"/>
  <c r="E85" i="34"/>
  <c r="E84" i="34"/>
  <c r="E83" i="34"/>
  <c r="E82" i="34"/>
  <c r="E81" i="34"/>
  <c r="E80" i="34"/>
  <c r="E79" i="34"/>
  <c r="E78" i="34"/>
  <c r="E77" i="34"/>
  <c r="E76" i="34"/>
  <c r="E75" i="34"/>
  <c r="E74" i="34"/>
  <c r="E73" i="34"/>
  <c r="E72" i="34"/>
  <c r="E71" i="34"/>
  <c r="E70" i="34"/>
  <c r="E68" i="34"/>
  <c r="E67" i="34"/>
  <c r="E66" i="34"/>
  <c r="E65" i="34"/>
  <c r="E64" i="34"/>
  <c r="E63" i="34"/>
  <c r="E62" i="34"/>
  <c r="E61" i="34"/>
  <c r="E60" i="34"/>
  <c r="E59" i="34"/>
  <c r="E58" i="34"/>
  <c r="E57" i="34"/>
  <c r="E56" i="34"/>
  <c r="E55" i="34"/>
  <c r="E54" i="34"/>
  <c r="E53" i="34"/>
  <c r="E52" i="34"/>
  <c r="E51" i="34"/>
  <c r="E50" i="34"/>
  <c r="E49" i="34"/>
  <c r="E48" i="34"/>
  <c r="E47" i="34"/>
  <c r="E46" i="34"/>
  <c r="E45" i="34"/>
  <c r="E44" i="34"/>
  <c r="E43" i="34"/>
  <c r="E42" i="34"/>
  <c r="E41" i="34"/>
  <c r="E40" i="34"/>
  <c r="E39" i="34"/>
  <c r="E38" i="34"/>
  <c r="E37" i="34"/>
  <c r="E36" i="34"/>
  <c r="E35" i="34"/>
  <c r="E33" i="34"/>
  <c r="E32" i="34"/>
  <c r="E31" i="34"/>
  <c r="E30" i="34"/>
  <c r="E29" i="34"/>
  <c r="E28" i="34"/>
  <c r="E27" i="34"/>
  <c r="E26" i="34"/>
  <c r="E25" i="34"/>
  <c r="E24" i="34"/>
  <c r="E23" i="34"/>
  <c r="E22" i="34"/>
  <c r="E21" i="34"/>
  <c r="E20" i="34"/>
  <c r="E19" i="34"/>
  <c r="E18" i="34"/>
  <c r="E17" i="34"/>
  <c r="E16" i="34"/>
  <c r="E15" i="34"/>
  <c r="E14" i="34"/>
  <c r="E13" i="34"/>
  <c r="E12" i="34"/>
  <c r="E11" i="34"/>
  <c r="E10" i="34"/>
  <c r="E9" i="34"/>
  <c r="E8" i="34"/>
  <c r="E7" i="34"/>
  <c r="E6" i="34"/>
  <c r="E5" i="34"/>
  <c r="E4" i="34"/>
  <c r="P282" i="34"/>
  <c r="O282" i="34"/>
  <c r="N282" i="34"/>
  <c r="M282" i="34"/>
  <c r="L282" i="34"/>
  <c r="K282" i="34"/>
  <c r="J282" i="34"/>
  <c r="I282" i="34"/>
  <c r="P281" i="34"/>
  <c r="O281" i="34"/>
  <c r="N281" i="34"/>
  <c r="M281" i="34"/>
  <c r="L281" i="34"/>
  <c r="K281" i="34"/>
  <c r="J281" i="34"/>
  <c r="I281" i="34"/>
  <c r="P280" i="34"/>
  <c r="O280" i="34"/>
  <c r="N280" i="34"/>
  <c r="M280" i="34"/>
  <c r="L280" i="34"/>
  <c r="K280" i="34"/>
  <c r="J280" i="34"/>
  <c r="I280" i="34"/>
  <c r="P279" i="34"/>
  <c r="O279" i="34"/>
  <c r="N279" i="34"/>
  <c r="M279" i="34"/>
  <c r="L279" i="34"/>
  <c r="K279" i="34"/>
  <c r="J279" i="34"/>
  <c r="I279" i="34"/>
  <c r="P278" i="34"/>
  <c r="O278" i="34"/>
  <c r="N278" i="34"/>
  <c r="M278" i="34"/>
  <c r="L278" i="34"/>
  <c r="K278" i="34"/>
  <c r="J278" i="34"/>
  <c r="I278" i="34"/>
  <c r="P277" i="34"/>
  <c r="O277" i="34"/>
  <c r="N277" i="34"/>
  <c r="M277" i="34"/>
  <c r="L277" i="34"/>
  <c r="K277" i="34"/>
  <c r="J277" i="34"/>
  <c r="I277" i="34"/>
  <c r="P276" i="34"/>
  <c r="O276" i="34"/>
  <c r="N276" i="34"/>
  <c r="M276" i="34"/>
  <c r="L276" i="34"/>
  <c r="K276" i="34"/>
  <c r="J276" i="34"/>
  <c r="I276" i="34"/>
  <c r="P275" i="34"/>
  <c r="O275" i="34"/>
  <c r="N275" i="34"/>
  <c r="M275" i="34"/>
  <c r="L275" i="34"/>
  <c r="K275" i="34"/>
  <c r="J275" i="34"/>
  <c r="I275" i="34"/>
  <c r="P274" i="34"/>
  <c r="O274" i="34"/>
  <c r="N274" i="34"/>
  <c r="M274" i="34"/>
  <c r="L274" i="34"/>
  <c r="K274" i="34"/>
  <c r="J274" i="34"/>
  <c r="I274" i="34"/>
  <c r="P273" i="34"/>
  <c r="O273" i="34"/>
  <c r="N273" i="34"/>
  <c r="M273" i="34"/>
  <c r="L273" i="34"/>
  <c r="K273" i="34"/>
  <c r="J273" i="34"/>
  <c r="I273" i="34"/>
  <c r="P272" i="34"/>
  <c r="O272" i="34"/>
  <c r="N272" i="34"/>
  <c r="M272" i="34"/>
  <c r="L272" i="34"/>
  <c r="K272" i="34"/>
  <c r="J272" i="34"/>
  <c r="I272" i="34"/>
  <c r="P271" i="34"/>
  <c r="O271" i="34"/>
  <c r="N271" i="34"/>
  <c r="M271" i="34"/>
  <c r="L271" i="34"/>
  <c r="K271" i="34"/>
  <c r="J271" i="34"/>
  <c r="I271" i="34"/>
  <c r="P270" i="34"/>
  <c r="O270" i="34"/>
  <c r="N270" i="34"/>
  <c r="M270" i="34"/>
  <c r="L270" i="34"/>
  <c r="K270" i="34"/>
  <c r="J270" i="34"/>
  <c r="I270" i="34"/>
  <c r="P269" i="34"/>
  <c r="O269" i="34"/>
  <c r="N269" i="34"/>
  <c r="M269" i="34"/>
  <c r="L269" i="34"/>
  <c r="K269" i="34"/>
  <c r="J269" i="34"/>
  <c r="I269" i="34"/>
  <c r="P268" i="34"/>
  <c r="O268" i="34"/>
  <c r="N268" i="34"/>
  <c r="M268" i="34"/>
  <c r="L268" i="34"/>
  <c r="K268" i="34"/>
  <c r="J268" i="34"/>
  <c r="I268" i="34"/>
  <c r="P267" i="34"/>
  <c r="O267" i="34"/>
  <c r="N267" i="34"/>
  <c r="M267" i="34"/>
  <c r="L267" i="34"/>
  <c r="K267" i="34"/>
  <c r="J267" i="34"/>
  <c r="I267" i="34"/>
  <c r="P266" i="34"/>
  <c r="O266" i="34"/>
  <c r="N266" i="34"/>
  <c r="M266" i="34"/>
  <c r="L266" i="34"/>
  <c r="K266" i="34"/>
  <c r="J266" i="34"/>
  <c r="I266" i="34"/>
  <c r="P265" i="34"/>
  <c r="O265" i="34"/>
  <c r="N265" i="34"/>
  <c r="M265" i="34"/>
  <c r="L265" i="34"/>
  <c r="K265" i="34"/>
  <c r="J265" i="34"/>
  <c r="I265" i="34"/>
  <c r="P264" i="34"/>
  <c r="O264" i="34"/>
  <c r="N264" i="34"/>
  <c r="M264" i="34"/>
  <c r="L264" i="34"/>
  <c r="K264" i="34"/>
  <c r="J264" i="34"/>
  <c r="I264" i="34"/>
  <c r="P263" i="34"/>
  <c r="O263" i="34"/>
  <c r="N263" i="34"/>
  <c r="M263" i="34"/>
  <c r="L263" i="34"/>
  <c r="K263" i="34"/>
  <c r="J263" i="34"/>
  <c r="I263" i="34"/>
  <c r="P262" i="34"/>
  <c r="O262" i="34"/>
  <c r="N262" i="34"/>
  <c r="M262" i="34"/>
  <c r="L262" i="34"/>
  <c r="K262" i="34"/>
  <c r="J262" i="34"/>
  <c r="I262" i="34"/>
  <c r="P261" i="34"/>
  <c r="O261" i="34"/>
  <c r="N261" i="34"/>
  <c r="M261" i="34"/>
  <c r="L261" i="34"/>
  <c r="K261" i="34"/>
  <c r="J261" i="34"/>
  <c r="I261" i="34"/>
  <c r="P260" i="34"/>
  <c r="O260" i="34"/>
  <c r="N260" i="34"/>
  <c r="M260" i="34"/>
  <c r="L260" i="34"/>
  <c r="K260" i="34"/>
  <c r="J260" i="34"/>
  <c r="I260" i="34"/>
  <c r="P259" i="34"/>
  <c r="O259" i="34"/>
  <c r="N259" i="34"/>
  <c r="M259" i="34"/>
  <c r="L259" i="34"/>
  <c r="K259" i="34"/>
  <c r="J259" i="34"/>
  <c r="I259" i="34"/>
  <c r="P258" i="34"/>
  <c r="O258" i="34"/>
  <c r="N258" i="34"/>
  <c r="M258" i="34"/>
  <c r="L258" i="34"/>
  <c r="K258" i="34"/>
  <c r="J258" i="34"/>
  <c r="I258" i="34"/>
  <c r="P257" i="34"/>
  <c r="O257" i="34"/>
  <c r="N257" i="34"/>
  <c r="M257" i="34"/>
  <c r="L257" i="34"/>
  <c r="K257" i="34"/>
  <c r="J257" i="34"/>
  <c r="I257" i="34"/>
  <c r="P256" i="34"/>
  <c r="O256" i="34"/>
  <c r="N256" i="34"/>
  <c r="M256" i="34"/>
  <c r="L256" i="34"/>
  <c r="K256" i="34"/>
  <c r="J256" i="34"/>
  <c r="I256" i="34"/>
  <c r="P255" i="34"/>
  <c r="O255" i="34"/>
  <c r="N255" i="34"/>
  <c r="M255" i="34"/>
  <c r="L255" i="34"/>
  <c r="K255" i="34"/>
  <c r="J255" i="34"/>
  <c r="I255" i="34"/>
  <c r="P254" i="34"/>
  <c r="O254" i="34"/>
  <c r="N254" i="34"/>
  <c r="M254" i="34"/>
  <c r="L254" i="34"/>
  <c r="K254" i="34"/>
  <c r="J254" i="34"/>
  <c r="I254" i="34"/>
  <c r="P253" i="34"/>
  <c r="O253" i="34"/>
  <c r="N253" i="34"/>
  <c r="M253" i="34"/>
  <c r="L253" i="34"/>
  <c r="K253" i="34"/>
  <c r="J253" i="34"/>
  <c r="I253" i="34"/>
  <c r="P252" i="34"/>
  <c r="O252" i="34"/>
  <c r="N252" i="34"/>
  <c r="M252" i="34"/>
  <c r="L252" i="34"/>
  <c r="K252" i="34"/>
  <c r="J252" i="34"/>
  <c r="I252" i="34"/>
  <c r="P251" i="34"/>
  <c r="O251" i="34"/>
  <c r="N251" i="34"/>
  <c r="M251" i="34"/>
  <c r="L251" i="34"/>
  <c r="K251" i="34"/>
  <c r="J251" i="34"/>
  <c r="I251" i="34"/>
  <c r="P250" i="34"/>
  <c r="O250" i="34"/>
  <c r="N250" i="34"/>
  <c r="M250" i="34"/>
  <c r="L250" i="34"/>
  <c r="K250" i="34"/>
  <c r="J250" i="34"/>
  <c r="I250" i="34"/>
  <c r="P249" i="34"/>
  <c r="O249" i="34"/>
  <c r="N249" i="34"/>
  <c r="M249" i="34"/>
  <c r="L249" i="34"/>
  <c r="K249" i="34"/>
  <c r="J249" i="34"/>
  <c r="I249" i="34"/>
  <c r="P248" i="34"/>
  <c r="O248" i="34"/>
  <c r="N248" i="34"/>
  <c r="M248" i="34"/>
  <c r="L248" i="34"/>
  <c r="K248" i="34"/>
  <c r="J248" i="34"/>
  <c r="I248" i="34"/>
  <c r="P247" i="34"/>
  <c r="O247" i="34"/>
  <c r="N247" i="34"/>
  <c r="M247" i="34"/>
  <c r="L247" i="34"/>
  <c r="K247" i="34"/>
  <c r="J247" i="34"/>
  <c r="I247" i="34"/>
  <c r="P246" i="34"/>
  <c r="O246" i="34"/>
  <c r="N246" i="34"/>
  <c r="M246" i="34"/>
  <c r="L246" i="34"/>
  <c r="K246" i="34"/>
  <c r="J246" i="34"/>
  <c r="I246" i="34"/>
  <c r="P245" i="34"/>
  <c r="O245" i="34"/>
  <c r="N245" i="34"/>
  <c r="M245" i="34"/>
  <c r="L245" i="34"/>
  <c r="K245" i="34"/>
  <c r="J245" i="34"/>
  <c r="I245" i="34"/>
  <c r="P244" i="34"/>
  <c r="O244" i="34"/>
  <c r="N244" i="34"/>
  <c r="M244" i="34"/>
  <c r="L244" i="34"/>
  <c r="K244" i="34"/>
  <c r="J244" i="34"/>
  <c r="I244" i="34"/>
  <c r="P243" i="34"/>
  <c r="O243" i="34"/>
  <c r="N243" i="34"/>
  <c r="M243" i="34"/>
  <c r="L243" i="34"/>
  <c r="K243" i="34"/>
  <c r="J243" i="34"/>
  <c r="I243" i="34"/>
  <c r="P242" i="34"/>
  <c r="O242" i="34"/>
  <c r="N242" i="34"/>
  <c r="M242" i="34"/>
  <c r="L242" i="34"/>
  <c r="K242" i="34"/>
  <c r="J242" i="34"/>
  <c r="I242" i="34"/>
  <c r="P241" i="34"/>
  <c r="O241" i="34"/>
  <c r="N241" i="34"/>
  <c r="M241" i="34"/>
  <c r="L241" i="34"/>
  <c r="K241" i="34"/>
  <c r="J241" i="34"/>
  <c r="I241" i="34"/>
  <c r="P240" i="34"/>
  <c r="O240" i="34"/>
  <c r="N240" i="34"/>
  <c r="M240" i="34"/>
  <c r="L240" i="34"/>
  <c r="K240" i="34"/>
  <c r="J240" i="34"/>
  <c r="I240" i="34"/>
  <c r="P239" i="34"/>
  <c r="O239" i="34"/>
  <c r="N239" i="34"/>
  <c r="M239" i="34"/>
  <c r="L239" i="34"/>
  <c r="K239" i="34"/>
  <c r="J239" i="34"/>
  <c r="I239" i="34"/>
  <c r="P238" i="34"/>
  <c r="O238" i="34"/>
  <c r="N238" i="34"/>
  <c r="M238" i="34"/>
  <c r="L238" i="34"/>
  <c r="K238" i="34"/>
  <c r="J238" i="34"/>
  <c r="I238" i="34"/>
  <c r="P237" i="34"/>
  <c r="O237" i="34"/>
  <c r="N237" i="34"/>
  <c r="M237" i="34"/>
  <c r="L237" i="34"/>
  <c r="K237" i="34"/>
  <c r="J237" i="34"/>
  <c r="I237" i="34"/>
  <c r="P236" i="34"/>
  <c r="O236" i="34"/>
  <c r="N236" i="34"/>
  <c r="M236" i="34"/>
  <c r="L236" i="34"/>
  <c r="K236" i="34"/>
  <c r="J236" i="34"/>
  <c r="I236" i="34"/>
  <c r="P235" i="34"/>
  <c r="O235" i="34"/>
  <c r="N235" i="34"/>
  <c r="M235" i="34"/>
  <c r="L235" i="34"/>
  <c r="K235" i="34"/>
  <c r="J235" i="34"/>
  <c r="I235" i="34"/>
  <c r="P234" i="34"/>
  <c r="O234" i="34"/>
  <c r="N234" i="34"/>
  <c r="M234" i="34"/>
  <c r="L234" i="34"/>
  <c r="K234" i="34"/>
  <c r="J234" i="34"/>
  <c r="I234" i="34"/>
  <c r="P233" i="34"/>
  <c r="O233" i="34"/>
  <c r="N233" i="34"/>
  <c r="M233" i="34"/>
  <c r="L233" i="34"/>
  <c r="K233" i="34"/>
  <c r="J233" i="34"/>
  <c r="I233" i="34"/>
  <c r="P232" i="34"/>
  <c r="O232" i="34"/>
  <c r="N232" i="34"/>
  <c r="M232" i="34"/>
  <c r="L232" i="34"/>
  <c r="K232" i="34"/>
  <c r="J232" i="34"/>
  <c r="I232" i="34"/>
  <c r="P231" i="34"/>
  <c r="O231" i="34"/>
  <c r="N231" i="34"/>
  <c r="M231" i="34"/>
  <c r="L231" i="34"/>
  <c r="K231" i="34"/>
  <c r="J231" i="34"/>
  <c r="I231" i="34"/>
  <c r="P230" i="34"/>
  <c r="O230" i="34"/>
  <c r="N230" i="34"/>
  <c r="M230" i="34"/>
  <c r="L230" i="34"/>
  <c r="K230" i="34"/>
  <c r="J230" i="34"/>
  <c r="I230" i="34"/>
  <c r="P229" i="34"/>
  <c r="O229" i="34"/>
  <c r="N229" i="34"/>
  <c r="M229" i="34"/>
  <c r="L229" i="34"/>
  <c r="K229" i="34"/>
  <c r="J229" i="34"/>
  <c r="I229" i="34"/>
  <c r="P228" i="34"/>
  <c r="O228" i="34"/>
  <c r="N228" i="34"/>
  <c r="M228" i="34"/>
  <c r="L228" i="34"/>
  <c r="K228" i="34"/>
  <c r="J228" i="34"/>
  <c r="I228" i="34"/>
  <c r="P227" i="34"/>
  <c r="O227" i="34"/>
  <c r="N227" i="34"/>
  <c r="M227" i="34"/>
  <c r="L227" i="34"/>
  <c r="K227" i="34"/>
  <c r="J227" i="34"/>
  <c r="I227" i="34"/>
  <c r="P226" i="34"/>
  <c r="O226" i="34"/>
  <c r="N226" i="34"/>
  <c r="M226" i="34"/>
  <c r="L226" i="34"/>
  <c r="K226" i="34"/>
  <c r="J226" i="34"/>
  <c r="I226" i="34"/>
  <c r="P225" i="34"/>
  <c r="O225" i="34"/>
  <c r="N225" i="34"/>
  <c r="M225" i="34"/>
  <c r="L225" i="34"/>
  <c r="K225" i="34"/>
  <c r="J225" i="34"/>
  <c r="I225" i="34"/>
  <c r="P224" i="34"/>
  <c r="O224" i="34"/>
  <c r="N224" i="34"/>
  <c r="M224" i="34"/>
  <c r="L224" i="34"/>
  <c r="K224" i="34"/>
  <c r="J224" i="34"/>
  <c r="I224" i="34"/>
  <c r="P223" i="34"/>
  <c r="O223" i="34"/>
  <c r="N223" i="34"/>
  <c r="M223" i="34"/>
  <c r="L223" i="34"/>
  <c r="K223" i="34"/>
  <c r="J223" i="34"/>
  <c r="I223" i="34"/>
  <c r="P222" i="34"/>
  <c r="O222" i="34"/>
  <c r="N222" i="34"/>
  <c r="M222" i="34"/>
  <c r="L222" i="34"/>
  <c r="K222" i="34"/>
  <c r="J222" i="34"/>
  <c r="I222" i="34"/>
  <c r="P221" i="34"/>
  <c r="O221" i="34"/>
  <c r="N221" i="34"/>
  <c r="M221" i="34"/>
  <c r="L221" i="34"/>
  <c r="K221" i="34"/>
  <c r="J221" i="34"/>
  <c r="I221" i="34"/>
  <c r="P220" i="34"/>
  <c r="O220" i="34"/>
  <c r="N220" i="34"/>
  <c r="M220" i="34"/>
  <c r="L220" i="34"/>
  <c r="K220" i="34"/>
  <c r="J220" i="34"/>
  <c r="I220" i="34"/>
  <c r="P219" i="34"/>
  <c r="O219" i="34"/>
  <c r="N219" i="34"/>
  <c r="M219" i="34"/>
  <c r="L219" i="34"/>
  <c r="K219" i="34"/>
  <c r="J219" i="34"/>
  <c r="I219" i="34"/>
  <c r="P218" i="34"/>
  <c r="O218" i="34"/>
  <c r="N218" i="34"/>
  <c r="M218" i="34"/>
  <c r="L218" i="34"/>
  <c r="K218" i="34"/>
  <c r="J218" i="34"/>
  <c r="I218" i="34"/>
  <c r="P217" i="34"/>
  <c r="O217" i="34"/>
  <c r="N217" i="34"/>
  <c r="M217" i="34"/>
  <c r="L217" i="34"/>
  <c r="K217" i="34"/>
  <c r="J217" i="34"/>
  <c r="I217" i="34"/>
  <c r="P216" i="34"/>
  <c r="O216" i="34"/>
  <c r="N216" i="34"/>
  <c r="M216" i="34"/>
  <c r="L216" i="34"/>
  <c r="K216" i="34"/>
  <c r="J216" i="34"/>
  <c r="I216" i="34"/>
  <c r="P215" i="34"/>
  <c r="O215" i="34"/>
  <c r="N215" i="34"/>
  <c r="M215" i="34"/>
  <c r="L215" i="34"/>
  <c r="K215" i="34"/>
  <c r="J215" i="34"/>
  <c r="I215" i="34"/>
  <c r="P214" i="34"/>
  <c r="O214" i="34"/>
  <c r="N214" i="34"/>
  <c r="M214" i="34"/>
  <c r="L214" i="34"/>
  <c r="K214" i="34"/>
  <c r="J214" i="34"/>
  <c r="I214" i="34"/>
  <c r="P213" i="34"/>
  <c r="O213" i="34"/>
  <c r="N213" i="34"/>
  <c r="M213" i="34"/>
  <c r="L213" i="34"/>
  <c r="K213" i="34"/>
  <c r="J213" i="34"/>
  <c r="I213" i="34"/>
  <c r="P212" i="34"/>
  <c r="O212" i="34"/>
  <c r="N212" i="34"/>
  <c r="M212" i="34"/>
  <c r="L212" i="34"/>
  <c r="K212" i="34"/>
  <c r="J212" i="34"/>
  <c r="I212" i="34"/>
  <c r="P211" i="34"/>
  <c r="O211" i="34"/>
  <c r="N211" i="34"/>
  <c r="M211" i="34"/>
  <c r="L211" i="34"/>
  <c r="K211" i="34"/>
  <c r="J211" i="34"/>
  <c r="I211" i="34"/>
  <c r="P210" i="34"/>
  <c r="O210" i="34"/>
  <c r="N210" i="34"/>
  <c r="M210" i="34"/>
  <c r="L210" i="34"/>
  <c r="K210" i="34"/>
  <c r="J210" i="34"/>
  <c r="I210" i="34"/>
  <c r="P209" i="34"/>
  <c r="O209" i="34"/>
  <c r="N209" i="34"/>
  <c r="M209" i="34"/>
  <c r="L209" i="34"/>
  <c r="K209" i="34"/>
  <c r="J209" i="34"/>
  <c r="I209" i="34"/>
  <c r="P208" i="34"/>
  <c r="O208" i="34"/>
  <c r="N208" i="34"/>
  <c r="M208" i="34"/>
  <c r="L208" i="34"/>
  <c r="K208" i="34"/>
  <c r="J208" i="34"/>
  <c r="I208" i="34"/>
  <c r="P207" i="34"/>
  <c r="O207" i="34"/>
  <c r="N207" i="34"/>
  <c r="M207" i="34"/>
  <c r="L207" i="34"/>
  <c r="K207" i="34"/>
  <c r="J207" i="34"/>
  <c r="I207" i="34"/>
  <c r="P206" i="34"/>
  <c r="O206" i="34"/>
  <c r="N206" i="34"/>
  <c r="M206" i="34"/>
  <c r="L206" i="34"/>
  <c r="K206" i="34"/>
  <c r="J206" i="34"/>
  <c r="I206" i="34"/>
  <c r="P205" i="34"/>
  <c r="O205" i="34"/>
  <c r="N205" i="34"/>
  <c r="M205" i="34"/>
  <c r="L205" i="34"/>
  <c r="K205" i="34"/>
  <c r="J205" i="34"/>
  <c r="I205" i="34"/>
  <c r="P204" i="34"/>
  <c r="O204" i="34"/>
  <c r="N204" i="34"/>
  <c r="M204" i="34"/>
  <c r="L204" i="34"/>
  <c r="K204" i="34"/>
  <c r="J204" i="34"/>
  <c r="I204" i="34"/>
  <c r="P202" i="34"/>
  <c r="O202" i="34"/>
  <c r="N202" i="34"/>
  <c r="M202" i="34"/>
  <c r="L202" i="34"/>
  <c r="K202" i="34"/>
  <c r="J202" i="34"/>
  <c r="I202" i="34"/>
  <c r="P201" i="34"/>
  <c r="O201" i="34"/>
  <c r="N201" i="34"/>
  <c r="M201" i="34"/>
  <c r="L201" i="34"/>
  <c r="K201" i="34"/>
  <c r="J201" i="34"/>
  <c r="I201" i="34"/>
  <c r="P200" i="34"/>
  <c r="O200" i="34"/>
  <c r="N200" i="34"/>
  <c r="M200" i="34"/>
  <c r="L200" i="34"/>
  <c r="K200" i="34"/>
  <c r="J200" i="34"/>
  <c r="I200" i="34"/>
  <c r="P199" i="34"/>
  <c r="O199" i="34"/>
  <c r="N199" i="34"/>
  <c r="M199" i="34"/>
  <c r="L199" i="34"/>
  <c r="K199" i="34"/>
  <c r="J199" i="34"/>
  <c r="I199" i="34"/>
  <c r="P198" i="34"/>
  <c r="O198" i="34"/>
  <c r="N198" i="34"/>
  <c r="M198" i="34"/>
  <c r="L198" i="34"/>
  <c r="K198" i="34"/>
  <c r="J198" i="34"/>
  <c r="I198" i="34"/>
  <c r="P197" i="34"/>
  <c r="O197" i="34"/>
  <c r="N197" i="34"/>
  <c r="M197" i="34"/>
  <c r="L197" i="34"/>
  <c r="K197" i="34"/>
  <c r="J197" i="34"/>
  <c r="I197" i="34"/>
  <c r="P196" i="34"/>
  <c r="O196" i="34"/>
  <c r="N196" i="34"/>
  <c r="M196" i="34"/>
  <c r="L196" i="34"/>
  <c r="K196" i="34"/>
  <c r="J196" i="34"/>
  <c r="I196" i="34"/>
  <c r="P195" i="34"/>
  <c r="O195" i="34"/>
  <c r="N195" i="34"/>
  <c r="M195" i="34"/>
  <c r="L195" i="34"/>
  <c r="K195" i="34"/>
  <c r="J195" i="34"/>
  <c r="I195" i="34"/>
  <c r="P194" i="34"/>
  <c r="O194" i="34"/>
  <c r="N194" i="34"/>
  <c r="M194" i="34"/>
  <c r="L194" i="34"/>
  <c r="K194" i="34"/>
  <c r="J194" i="34"/>
  <c r="I194" i="34"/>
  <c r="P193" i="34"/>
  <c r="O193" i="34"/>
  <c r="N193" i="34"/>
  <c r="M193" i="34"/>
  <c r="L193" i="34"/>
  <c r="K193" i="34"/>
  <c r="J193" i="34"/>
  <c r="I193" i="34"/>
  <c r="P192" i="34"/>
  <c r="O192" i="34"/>
  <c r="N192" i="34"/>
  <c r="M192" i="34"/>
  <c r="L192" i="34"/>
  <c r="K192" i="34"/>
  <c r="J192" i="34"/>
  <c r="I192" i="34"/>
  <c r="P191" i="34"/>
  <c r="O191" i="34"/>
  <c r="N191" i="34"/>
  <c r="M191" i="34"/>
  <c r="L191" i="34"/>
  <c r="K191" i="34"/>
  <c r="J191" i="34"/>
  <c r="I191" i="34"/>
  <c r="P190" i="34"/>
  <c r="O190" i="34"/>
  <c r="N190" i="34"/>
  <c r="M190" i="34"/>
  <c r="L190" i="34"/>
  <c r="K190" i="34"/>
  <c r="J190" i="34"/>
  <c r="I190" i="34"/>
  <c r="P189" i="34"/>
  <c r="O189" i="34"/>
  <c r="N189" i="34"/>
  <c r="M189" i="34"/>
  <c r="L189" i="34"/>
  <c r="K189" i="34"/>
  <c r="J189" i="34"/>
  <c r="I189" i="34"/>
  <c r="P188" i="34"/>
  <c r="O188" i="34"/>
  <c r="N188" i="34"/>
  <c r="M188" i="34"/>
  <c r="L188" i="34"/>
  <c r="K188" i="34"/>
  <c r="J188" i="34"/>
  <c r="I188" i="34"/>
  <c r="P187" i="34"/>
  <c r="O187" i="34"/>
  <c r="N187" i="34"/>
  <c r="M187" i="34"/>
  <c r="L187" i="34"/>
  <c r="K187" i="34"/>
  <c r="J187" i="34"/>
  <c r="I187" i="34"/>
  <c r="P186" i="34"/>
  <c r="O186" i="34"/>
  <c r="N186" i="34"/>
  <c r="M186" i="34"/>
  <c r="L186" i="34"/>
  <c r="K186" i="34"/>
  <c r="J186" i="34"/>
  <c r="I186" i="34"/>
  <c r="P185" i="34"/>
  <c r="O185" i="34"/>
  <c r="N185" i="34"/>
  <c r="M185" i="34"/>
  <c r="L185" i="34"/>
  <c r="K185" i="34"/>
  <c r="J185" i="34"/>
  <c r="I185" i="34"/>
  <c r="P184" i="34"/>
  <c r="O184" i="34"/>
  <c r="N184" i="34"/>
  <c r="M184" i="34"/>
  <c r="L184" i="34"/>
  <c r="K184" i="34"/>
  <c r="J184" i="34"/>
  <c r="I184" i="34"/>
  <c r="P183" i="34"/>
  <c r="O183" i="34"/>
  <c r="N183" i="34"/>
  <c r="M183" i="34"/>
  <c r="L183" i="34"/>
  <c r="K183" i="34"/>
  <c r="J183" i="34"/>
  <c r="I183" i="34"/>
  <c r="P182" i="34"/>
  <c r="O182" i="34"/>
  <c r="N182" i="34"/>
  <c r="M182" i="34"/>
  <c r="L182" i="34"/>
  <c r="K182" i="34"/>
  <c r="J182" i="34"/>
  <c r="I182" i="34"/>
  <c r="P181" i="34"/>
  <c r="O181" i="34"/>
  <c r="N181" i="34"/>
  <c r="M181" i="34"/>
  <c r="L181" i="34"/>
  <c r="K181" i="34"/>
  <c r="J181" i="34"/>
  <c r="I181" i="34"/>
  <c r="P180" i="34"/>
  <c r="O180" i="34"/>
  <c r="N180" i="34"/>
  <c r="M180" i="34"/>
  <c r="L180" i="34"/>
  <c r="K180" i="34"/>
  <c r="J180" i="34"/>
  <c r="I180" i="34"/>
  <c r="P179" i="34"/>
  <c r="O179" i="34"/>
  <c r="N179" i="34"/>
  <c r="M179" i="34"/>
  <c r="L179" i="34"/>
  <c r="K179" i="34"/>
  <c r="J179" i="34"/>
  <c r="I179" i="34"/>
  <c r="P178" i="34"/>
  <c r="O178" i="34"/>
  <c r="N178" i="34"/>
  <c r="M178" i="34"/>
  <c r="L178" i="34"/>
  <c r="K178" i="34"/>
  <c r="J178" i="34"/>
  <c r="I178" i="34"/>
  <c r="P177" i="34"/>
  <c r="O177" i="34"/>
  <c r="N177" i="34"/>
  <c r="M177" i="34"/>
  <c r="L177" i="34"/>
  <c r="K177" i="34"/>
  <c r="J177" i="34"/>
  <c r="I177" i="34"/>
  <c r="P176" i="34"/>
  <c r="O176" i="34"/>
  <c r="N176" i="34"/>
  <c r="M176" i="34"/>
  <c r="L176" i="34"/>
  <c r="K176" i="34"/>
  <c r="J176" i="34"/>
  <c r="I176" i="34"/>
  <c r="P175" i="34"/>
  <c r="O175" i="34"/>
  <c r="N175" i="34"/>
  <c r="M175" i="34"/>
  <c r="L175" i="34"/>
  <c r="K175" i="34"/>
  <c r="J175" i="34"/>
  <c r="I175" i="34"/>
  <c r="P174" i="34"/>
  <c r="O174" i="34"/>
  <c r="N174" i="34"/>
  <c r="M174" i="34"/>
  <c r="L174" i="34"/>
  <c r="K174" i="34"/>
  <c r="J174" i="34"/>
  <c r="I174" i="34"/>
  <c r="P173" i="34"/>
  <c r="O173" i="34"/>
  <c r="N173" i="34"/>
  <c r="M173" i="34"/>
  <c r="L173" i="34"/>
  <c r="K173" i="34"/>
  <c r="J173" i="34"/>
  <c r="I173" i="34"/>
  <c r="P172" i="34"/>
  <c r="O172" i="34"/>
  <c r="N172" i="34"/>
  <c r="M172" i="34"/>
  <c r="L172" i="34"/>
  <c r="K172" i="34"/>
  <c r="J172" i="34"/>
  <c r="I172" i="34"/>
  <c r="P171" i="34"/>
  <c r="O171" i="34"/>
  <c r="N171" i="34"/>
  <c r="M171" i="34"/>
  <c r="L171" i="34"/>
  <c r="K171" i="34"/>
  <c r="J171" i="34"/>
  <c r="I171" i="34"/>
  <c r="P170" i="34"/>
  <c r="O170" i="34"/>
  <c r="N170" i="34"/>
  <c r="M170" i="34"/>
  <c r="L170" i="34"/>
  <c r="K170" i="34"/>
  <c r="J170" i="34"/>
  <c r="I170" i="34"/>
  <c r="P169" i="34"/>
  <c r="O169" i="34"/>
  <c r="N169" i="34"/>
  <c r="M169" i="34"/>
  <c r="L169" i="34"/>
  <c r="K169" i="34"/>
  <c r="J169" i="34"/>
  <c r="I169" i="34"/>
  <c r="P168" i="34"/>
  <c r="O168" i="34"/>
  <c r="N168" i="34"/>
  <c r="M168" i="34"/>
  <c r="L168" i="34"/>
  <c r="K168" i="34"/>
  <c r="J168" i="34"/>
  <c r="I168" i="34"/>
  <c r="P167" i="34"/>
  <c r="O167" i="34"/>
  <c r="N167" i="34"/>
  <c r="M167" i="34"/>
  <c r="L167" i="34"/>
  <c r="K167" i="34"/>
  <c r="J167" i="34"/>
  <c r="I167" i="34"/>
  <c r="P166" i="34"/>
  <c r="O166" i="34"/>
  <c r="N166" i="34"/>
  <c r="M166" i="34"/>
  <c r="L166" i="34"/>
  <c r="K166" i="34"/>
  <c r="J166" i="34"/>
  <c r="I166" i="34"/>
  <c r="P165" i="34"/>
  <c r="O165" i="34"/>
  <c r="N165" i="34"/>
  <c r="M165" i="34"/>
  <c r="L165" i="34"/>
  <c r="K165" i="34"/>
  <c r="J165" i="34"/>
  <c r="I165" i="34"/>
  <c r="P164" i="34"/>
  <c r="O164" i="34"/>
  <c r="N164" i="34"/>
  <c r="M164" i="34"/>
  <c r="L164" i="34"/>
  <c r="K164" i="34"/>
  <c r="J164" i="34"/>
  <c r="I164" i="34"/>
  <c r="P163" i="34"/>
  <c r="O163" i="34"/>
  <c r="N163" i="34"/>
  <c r="M163" i="34"/>
  <c r="L163" i="34"/>
  <c r="K163" i="34"/>
  <c r="J163" i="34"/>
  <c r="I163" i="34"/>
  <c r="P162" i="34"/>
  <c r="O162" i="34"/>
  <c r="N162" i="34"/>
  <c r="M162" i="34"/>
  <c r="L162" i="34"/>
  <c r="K162" i="34"/>
  <c r="J162" i="34"/>
  <c r="I162" i="34"/>
  <c r="P161" i="34"/>
  <c r="O161" i="34"/>
  <c r="N161" i="34"/>
  <c r="M161" i="34"/>
  <c r="L161" i="34"/>
  <c r="K161" i="34"/>
  <c r="J161" i="34"/>
  <c r="I161" i="34"/>
  <c r="P160" i="34"/>
  <c r="O160" i="34"/>
  <c r="N160" i="34"/>
  <c r="M160" i="34"/>
  <c r="L160" i="34"/>
  <c r="K160" i="34"/>
  <c r="J160" i="34"/>
  <c r="I160" i="34"/>
  <c r="P159" i="34"/>
  <c r="O159" i="34"/>
  <c r="N159" i="34"/>
  <c r="M159" i="34"/>
  <c r="L159" i="34"/>
  <c r="K159" i="34"/>
  <c r="J159" i="34"/>
  <c r="I159" i="34"/>
  <c r="P158" i="34"/>
  <c r="O158" i="34"/>
  <c r="N158" i="34"/>
  <c r="M158" i="34"/>
  <c r="L158" i="34"/>
  <c r="K158" i="34"/>
  <c r="J158" i="34"/>
  <c r="I158" i="34"/>
  <c r="P157" i="34"/>
  <c r="O157" i="34"/>
  <c r="N157" i="34"/>
  <c r="M157" i="34"/>
  <c r="L157" i="34"/>
  <c r="K157" i="34"/>
  <c r="J157" i="34"/>
  <c r="I157" i="34"/>
  <c r="P156" i="34"/>
  <c r="O156" i="34"/>
  <c r="N156" i="34"/>
  <c r="M156" i="34"/>
  <c r="L156" i="34"/>
  <c r="K156" i="34"/>
  <c r="J156" i="34"/>
  <c r="I156" i="34"/>
  <c r="P155" i="34"/>
  <c r="O155" i="34"/>
  <c r="N155" i="34"/>
  <c r="M155" i="34"/>
  <c r="L155" i="34"/>
  <c r="K155" i="34"/>
  <c r="J155" i="34"/>
  <c r="I155" i="34"/>
  <c r="P154" i="34"/>
  <c r="O154" i="34"/>
  <c r="N154" i="34"/>
  <c r="M154" i="34"/>
  <c r="L154" i="34"/>
  <c r="K154" i="34"/>
  <c r="J154" i="34"/>
  <c r="I154" i="34"/>
  <c r="P153" i="34"/>
  <c r="O153" i="34"/>
  <c r="N153" i="34"/>
  <c r="M153" i="34"/>
  <c r="L153" i="34"/>
  <c r="K153" i="34"/>
  <c r="J153" i="34"/>
  <c r="I153" i="34"/>
  <c r="P152" i="34"/>
  <c r="O152" i="34"/>
  <c r="N152" i="34"/>
  <c r="M152" i="34"/>
  <c r="L152" i="34"/>
  <c r="K152" i="34"/>
  <c r="J152" i="34"/>
  <c r="I152" i="34"/>
  <c r="P151" i="34"/>
  <c r="O151" i="34"/>
  <c r="N151" i="34"/>
  <c r="M151" i="34"/>
  <c r="L151" i="34"/>
  <c r="K151" i="34"/>
  <c r="J151" i="34"/>
  <c r="I151" i="34"/>
  <c r="P150" i="34"/>
  <c r="O150" i="34"/>
  <c r="N150" i="34"/>
  <c r="M150" i="34"/>
  <c r="L150" i="34"/>
  <c r="K150" i="34"/>
  <c r="J150" i="34"/>
  <c r="I150" i="34"/>
  <c r="P149" i="34"/>
  <c r="O149" i="34"/>
  <c r="N149" i="34"/>
  <c r="M149" i="34"/>
  <c r="L149" i="34"/>
  <c r="K149" i="34"/>
  <c r="J149" i="34"/>
  <c r="I149" i="34"/>
  <c r="P148" i="34"/>
  <c r="O148" i="34"/>
  <c r="N148" i="34"/>
  <c r="M148" i="34"/>
  <c r="L148" i="34"/>
  <c r="K148" i="34"/>
  <c r="J148" i="34"/>
  <c r="I148" i="34"/>
  <c r="P147" i="34"/>
  <c r="O147" i="34"/>
  <c r="N147" i="34"/>
  <c r="M147" i="34"/>
  <c r="L147" i="34"/>
  <c r="K147" i="34"/>
  <c r="J147" i="34"/>
  <c r="I147" i="34"/>
  <c r="P146" i="34"/>
  <c r="O146" i="34"/>
  <c r="N146" i="34"/>
  <c r="M146" i="34"/>
  <c r="L146" i="34"/>
  <c r="K146" i="34"/>
  <c r="J146" i="34"/>
  <c r="I146" i="34"/>
  <c r="P145" i="34"/>
  <c r="O145" i="34"/>
  <c r="N145" i="34"/>
  <c r="M145" i="34"/>
  <c r="L145" i="34"/>
  <c r="K145" i="34"/>
  <c r="J145" i="34"/>
  <c r="I145" i="34"/>
  <c r="P144" i="34"/>
  <c r="O144" i="34"/>
  <c r="N144" i="34"/>
  <c r="M144" i="34"/>
  <c r="L144" i="34"/>
  <c r="K144" i="34"/>
  <c r="J144" i="34"/>
  <c r="I144" i="34"/>
  <c r="P143" i="34"/>
  <c r="O143" i="34"/>
  <c r="N143" i="34"/>
  <c r="M143" i="34"/>
  <c r="L143" i="34"/>
  <c r="K143" i="34"/>
  <c r="J143" i="34"/>
  <c r="I143" i="34"/>
  <c r="P142" i="34"/>
  <c r="O142" i="34"/>
  <c r="N142" i="34"/>
  <c r="M142" i="34"/>
  <c r="L142" i="34"/>
  <c r="K142" i="34"/>
  <c r="J142" i="34"/>
  <c r="I142" i="34"/>
  <c r="P141" i="34"/>
  <c r="O141" i="34"/>
  <c r="N141" i="34"/>
  <c r="M141" i="34"/>
  <c r="L141" i="34"/>
  <c r="K141" i="34"/>
  <c r="J141" i="34"/>
  <c r="I141" i="34"/>
  <c r="P140" i="34"/>
  <c r="O140" i="34"/>
  <c r="N140" i="34"/>
  <c r="M140" i="34"/>
  <c r="L140" i="34"/>
  <c r="K140" i="34"/>
  <c r="J140" i="34"/>
  <c r="I140" i="34"/>
  <c r="P139" i="34"/>
  <c r="O139" i="34"/>
  <c r="N139" i="34"/>
  <c r="M139" i="34"/>
  <c r="L139" i="34"/>
  <c r="K139" i="34"/>
  <c r="J139" i="34"/>
  <c r="I139" i="34"/>
  <c r="P138" i="34"/>
  <c r="O138" i="34"/>
  <c r="N138" i="34"/>
  <c r="M138" i="34"/>
  <c r="L138" i="34"/>
  <c r="K138" i="34"/>
  <c r="J138" i="34"/>
  <c r="I138" i="34"/>
  <c r="P137" i="34"/>
  <c r="O137" i="34"/>
  <c r="N137" i="34"/>
  <c r="M137" i="34"/>
  <c r="L137" i="34"/>
  <c r="K137" i="34"/>
  <c r="J137" i="34"/>
  <c r="I137" i="34"/>
  <c r="P136" i="34"/>
  <c r="O136" i="34"/>
  <c r="N136" i="34"/>
  <c r="M136" i="34"/>
  <c r="L136" i="34"/>
  <c r="K136" i="34"/>
  <c r="J136" i="34"/>
  <c r="I136" i="34"/>
  <c r="P135" i="34"/>
  <c r="O135" i="34"/>
  <c r="N135" i="34"/>
  <c r="M135" i="34"/>
  <c r="L135" i="34"/>
  <c r="K135" i="34"/>
  <c r="J135" i="34"/>
  <c r="I135" i="34"/>
  <c r="P134" i="34"/>
  <c r="O134" i="34"/>
  <c r="N134" i="34"/>
  <c r="M134" i="34"/>
  <c r="L134" i="34"/>
  <c r="K134" i="34"/>
  <c r="J134" i="34"/>
  <c r="I134" i="34"/>
  <c r="P133" i="34"/>
  <c r="O133" i="34"/>
  <c r="N133" i="34"/>
  <c r="M133" i="34"/>
  <c r="L133" i="34"/>
  <c r="K133" i="34"/>
  <c r="J133" i="34"/>
  <c r="I133" i="34"/>
  <c r="P132" i="34"/>
  <c r="O132" i="34"/>
  <c r="N132" i="34"/>
  <c r="M132" i="34"/>
  <c r="L132" i="34"/>
  <c r="K132" i="34"/>
  <c r="J132" i="34"/>
  <c r="I132" i="34"/>
  <c r="P131" i="34"/>
  <c r="O131" i="34"/>
  <c r="N131" i="34"/>
  <c r="M131" i="34"/>
  <c r="L131" i="34"/>
  <c r="K131" i="34"/>
  <c r="J131" i="34"/>
  <c r="I131" i="34"/>
  <c r="P130" i="34"/>
  <c r="O130" i="34"/>
  <c r="N130" i="34"/>
  <c r="M130" i="34"/>
  <c r="L130" i="34"/>
  <c r="K130" i="34"/>
  <c r="J130" i="34"/>
  <c r="I130" i="34"/>
  <c r="P129" i="34"/>
  <c r="O129" i="34"/>
  <c r="N129" i="34"/>
  <c r="M129" i="34"/>
  <c r="L129" i="34"/>
  <c r="K129" i="34"/>
  <c r="J129" i="34"/>
  <c r="I129" i="34"/>
  <c r="P128" i="34"/>
  <c r="O128" i="34"/>
  <c r="N128" i="34"/>
  <c r="M128" i="34"/>
  <c r="L128" i="34"/>
  <c r="K128" i="34"/>
  <c r="J128" i="34"/>
  <c r="I128" i="34"/>
  <c r="P127" i="34"/>
  <c r="O127" i="34"/>
  <c r="N127" i="34"/>
  <c r="M127" i="34"/>
  <c r="L127" i="34"/>
  <c r="K127" i="34"/>
  <c r="J127" i="34"/>
  <c r="I127" i="34"/>
  <c r="P126" i="34"/>
  <c r="O126" i="34"/>
  <c r="N126" i="34"/>
  <c r="M126" i="34"/>
  <c r="L126" i="34"/>
  <c r="K126" i="34"/>
  <c r="J126" i="34"/>
  <c r="I126" i="34"/>
  <c r="P125" i="34"/>
  <c r="O125" i="34"/>
  <c r="N125" i="34"/>
  <c r="M125" i="34"/>
  <c r="L125" i="34"/>
  <c r="K125" i="34"/>
  <c r="J125" i="34"/>
  <c r="I125" i="34"/>
  <c r="P124" i="34"/>
  <c r="O124" i="34"/>
  <c r="N124" i="34"/>
  <c r="M124" i="34"/>
  <c r="L124" i="34"/>
  <c r="K124" i="34"/>
  <c r="J124" i="34"/>
  <c r="I124" i="34"/>
  <c r="P123" i="34"/>
  <c r="O123" i="34"/>
  <c r="N123" i="34"/>
  <c r="M123" i="34"/>
  <c r="L123" i="34"/>
  <c r="K123" i="34"/>
  <c r="J123" i="34"/>
  <c r="I123" i="34"/>
  <c r="P122" i="34"/>
  <c r="O122" i="34"/>
  <c r="N122" i="34"/>
  <c r="M122" i="34"/>
  <c r="L122" i="34"/>
  <c r="K122" i="34"/>
  <c r="J122" i="34"/>
  <c r="I122" i="34"/>
  <c r="P121" i="34"/>
  <c r="O121" i="34"/>
  <c r="N121" i="34"/>
  <c r="M121" i="34"/>
  <c r="L121" i="34"/>
  <c r="K121" i="34"/>
  <c r="J121" i="34"/>
  <c r="I121" i="34"/>
  <c r="P120" i="34"/>
  <c r="O120" i="34"/>
  <c r="N120" i="34"/>
  <c r="M120" i="34"/>
  <c r="L120" i="34"/>
  <c r="K120" i="34"/>
  <c r="J120" i="34"/>
  <c r="I120" i="34"/>
  <c r="P119" i="34"/>
  <c r="O119" i="34"/>
  <c r="N119" i="34"/>
  <c r="M119" i="34"/>
  <c r="L119" i="34"/>
  <c r="K119" i="34"/>
  <c r="J119" i="34"/>
  <c r="I119" i="34"/>
  <c r="P118" i="34"/>
  <c r="O118" i="34"/>
  <c r="N118" i="34"/>
  <c r="M118" i="34"/>
  <c r="L118" i="34"/>
  <c r="K118" i="34"/>
  <c r="J118" i="34"/>
  <c r="I118" i="34"/>
  <c r="P117" i="34"/>
  <c r="O117" i="34"/>
  <c r="N117" i="34"/>
  <c r="M117" i="34"/>
  <c r="L117" i="34"/>
  <c r="K117" i="34"/>
  <c r="J117" i="34"/>
  <c r="I117" i="34"/>
  <c r="P116" i="34"/>
  <c r="O116" i="34"/>
  <c r="N116" i="34"/>
  <c r="M116" i="34"/>
  <c r="L116" i="34"/>
  <c r="K116" i="34"/>
  <c r="J116" i="34"/>
  <c r="I116" i="34"/>
  <c r="P115" i="34"/>
  <c r="O115" i="34"/>
  <c r="N115" i="34"/>
  <c r="M115" i="34"/>
  <c r="L115" i="34"/>
  <c r="K115" i="34"/>
  <c r="J115" i="34"/>
  <c r="I115" i="34"/>
  <c r="P114" i="34"/>
  <c r="O114" i="34"/>
  <c r="N114" i="34"/>
  <c r="M114" i="34"/>
  <c r="L114" i="34"/>
  <c r="K114" i="34"/>
  <c r="J114" i="34"/>
  <c r="I114" i="34"/>
  <c r="P113" i="34"/>
  <c r="O113" i="34"/>
  <c r="N113" i="34"/>
  <c r="M113" i="34"/>
  <c r="L113" i="34"/>
  <c r="K113" i="34"/>
  <c r="J113" i="34"/>
  <c r="I113" i="34"/>
  <c r="P112" i="34"/>
  <c r="O112" i="34"/>
  <c r="N112" i="34"/>
  <c r="M112" i="34"/>
  <c r="L112" i="34"/>
  <c r="K112" i="34"/>
  <c r="J112" i="34"/>
  <c r="I112" i="34"/>
  <c r="P111" i="34"/>
  <c r="O111" i="34"/>
  <c r="N111" i="34"/>
  <c r="M111" i="34"/>
  <c r="L111" i="34"/>
  <c r="K111" i="34"/>
  <c r="J111" i="34"/>
  <c r="I111" i="34"/>
  <c r="P110" i="34"/>
  <c r="O110" i="34"/>
  <c r="N110" i="34"/>
  <c r="M110" i="34"/>
  <c r="L110" i="34"/>
  <c r="K110" i="34"/>
  <c r="J110" i="34"/>
  <c r="I110" i="34"/>
  <c r="P109" i="34"/>
  <c r="O109" i="34"/>
  <c r="N109" i="34"/>
  <c r="M109" i="34"/>
  <c r="L109" i="34"/>
  <c r="K109" i="34"/>
  <c r="J109" i="34"/>
  <c r="I109" i="34"/>
  <c r="P108" i="34"/>
  <c r="O108" i="34"/>
  <c r="N108" i="34"/>
  <c r="M108" i="34"/>
  <c r="L108" i="34"/>
  <c r="K108" i="34"/>
  <c r="J108" i="34"/>
  <c r="I108" i="34"/>
  <c r="P107" i="34"/>
  <c r="O107" i="34"/>
  <c r="N107" i="34"/>
  <c r="M107" i="34"/>
  <c r="L107" i="34"/>
  <c r="K107" i="34"/>
  <c r="J107" i="34"/>
  <c r="I107" i="34"/>
  <c r="P106" i="34"/>
  <c r="O106" i="34"/>
  <c r="N106" i="34"/>
  <c r="M106" i="34"/>
  <c r="L106" i="34"/>
  <c r="K106" i="34"/>
  <c r="J106" i="34"/>
  <c r="I106" i="34"/>
  <c r="P105" i="34"/>
  <c r="O105" i="34"/>
  <c r="N105" i="34"/>
  <c r="M105" i="34"/>
  <c r="L105" i="34"/>
  <c r="K105" i="34"/>
  <c r="J105" i="34"/>
  <c r="I105" i="34"/>
  <c r="P104" i="34"/>
  <c r="O104" i="34"/>
  <c r="N104" i="34"/>
  <c r="M104" i="34"/>
  <c r="L104" i="34"/>
  <c r="K104" i="34"/>
  <c r="J104" i="34"/>
  <c r="I104" i="34"/>
  <c r="P103" i="34"/>
  <c r="O103" i="34"/>
  <c r="N103" i="34"/>
  <c r="M103" i="34"/>
  <c r="L103" i="34"/>
  <c r="K103" i="34"/>
  <c r="J103" i="34"/>
  <c r="I103" i="34"/>
  <c r="P102" i="34"/>
  <c r="O102" i="34"/>
  <c r="N102" i="34"/>
  <c r="M102" i="34"/>
  <c r="L102" i="34"/>
  <c r="K102" i="34"/>
  <c r="J102" i="34"/>
  <c r="I102" i="34"/>
  <c r="P101" i="34"/>
  <c r="O101" i="34"/>
  <c r="N101" i="34"/>
  <c r="M101" i="34"/>
  <c r="L101" i="34"/>
  <c r="K101" i="34"/>
  <c r="J101" i="34"/>
  <c r="I101" i="34"/>
  <c r="P100" i="34"/>
  <c r="O100" i="34"/>
  <c r="N100" i="34"/>
  <c r="M100" i="34"/>
  <c r="L100" i="34"/>
  <c r="K100" i="34"/>
  <c r="J100" i="34"/>
  <c r="I100" i="34"/>
  <c r="P99" i="34"/>
  <c r="O99" i="34"/>
  <c r="N99" i="34"/>
  <c r="M99" i="34"/>
  <c r="L99" i="34"/>
  <c r="K99" i="34"/>
  <c r="J99" i="34"/>
  <c r="I99" i="34"/>
  <c r="P98" i="34"/>
  <c r="O98" i="34"/>
  <c r="N98" i="34"/>
  <c r="M98" i="34"/>
  <c r="L98" i="34"/>
  <c r="K98" i="34"/>
  <c r="J98" i="34"/>
  <c r="I98" i="34"/>
  <c r="P97" i="34"/>
  <c r="O97" i="34"/>
  <c r="N97" i="34"/>
  <c r="M97" i="34"/>
  <c r="L97" i="34"/>
  <c r="K97" i="34"/>
  <c r="J97" i="34"/>
  <c r="I97" i="34"/>
  <c r="P96" i="34"/>
  <c r="O96" i="34"/>
  <c r="N96" i="34"/>
  <c r="M96" i="34"/>
  <c r="L96" i="34"/>
  <c r="K96" i="34"/>
  <c r="J96" i="34"/>
  <c r="I96" i="34"/>
  <c r="P95" i="34"/>
  <c r="O95" i="34"/>
  <c r="N95" i="34"/>
  <c r="M95" i="34"/>
  <c r="L95" i="34"/>
  <c r="K95" i="34"/>
  <c r="J95" i="34"/>
  <c r="I95" i="34"/>
  <c r="P94" i="34"/>
  <c r="O94" i="34"/>
  <c r="N94" i="34"/>
  <c r="M94" i="34"/>
  <c r="L94" i="34"/>
  <c r="K94" i="34"/>
  <c r="J94" i="34"/>
  <c r="I94" i="34"/>
  <c r="P93" i="34"/>
  <c r="O93" i="34"/>
  <c r="N93" i="34"/>
  <c r="M93" i="34"/>
  <c r="L93" i="34"/>
  <c r="K93" i="34"/>
  <c r="J93" i="34"/>
  <c r="I93" i="34"/>
  <c r="P92" i="34"/>
  <c r="O92" i="34"/>
  <c r="N92" i="34"/>
  <c r="M92" i="34"/>
  <c r="L92" i="34"/>
  <c r="K92" i="34"/>
  <c r="J92" i="34"/>
  <c r="I92" i="34"/>
  <c r="P91" i="34"/>
  <c r="O91" i="34"/>
  <c r="N91" i="34"/>
  <c r="M91" i="34"/>
  <c r="L91" i="34"/>
  <c r="K91" i="34"/>
  <c r="J91" i="34"/>
  <c r="I91" i="34"/>
  <c r="P90" i="34"/>
  <c r="O90" i="34"/>
  <c r="N90" i="34"/>
  <c r="M90" i="34"/>
  <c r="L90" i="34"/>
  <c r="K90" i="34"/>
  <c r="J90" i="34"/>
  <c r="I90" i="34"/>
  <c r="P89" i="34"/>
  <c r="O89" i="34"/>
  <c r="N89" i="34"/>
  <c r="M89" i="34"/>
  <c r="L89" i="34"/>
  <c r="K89" i="34"/>
  <c r="J89" i="34"/>
  <c r="I89" i="34"/>
  <c r="P88" i="34"/>
  <c r="O88" i="34"/>
  <c r="N88" i="34"/>
  <c r="M88" i="34"/>
  <c r="L88" i="34"/>
  <c r="K88" i="34"/>
  <c r="J88" i="34"/>
  <c r="I88" i="34"/>
  <c r="P87" i="34"/>
  <c r="O87" i="34"/>
  <c r="N87" i="34"/>
  <c r="M87" i="34"/>
  <c r="L87" i="34"/>
  <c r="K87" i="34"/>
  <c r="J87" i="34"/>
  <c r="I87" i="34"/>
  <c r="P86" i="34"/>
  <c r="O86" i="34"/>
  <c r="N86" i="34"/>
  <c r="M86" i="34"/>
  <c r="L86" i="34"/>
  <c r="K86" i="34"/>
  <c r="J86" i="34"/>
  <c r="I86" i="34"/>
  <c r="P85" i="34"/>
  <c r="O85" i="34"/>
  <c r="N85" i="34"/>
  <c r="M85" i="34"/>
  <c r="L85" i="34"/>
  <c r="K85" i="34"/>
  <c r="J85" i="34"/>
  <c r="I85" i="34"/>
  <c r="P84" i="34"/>
  <c r="O84" i="34"/>
  <c r="N84" i="34"/>
  <c r="M84" i="34"/>
  <c r="L84" i="34"/>
  <c r="K84" i="34"/>
  <c r="J84" i="34"/>
  <c r="I84" i="34"/>
  <c r="P83" i="34"/>
  <c r="O83" i="34"/>
  <c r="N83" i="34"/>
  <c r="M83" i="34"/>
  <c r="L83" i="34"/>
  <c r="K83" i="34"/>
  <c r="J83" i="34"/>
  <c r="I83" i="34"/>
  <c r="P82" i="34"/>
  <c r="O82" i="34"/>
  <c r="N82" i="34"/>
  <c r="M82" i="34"/>
  <c r="L82" i="34"/>
  <c r="K82" i="34"/>
  <c r="J82" i="34"/>
  <c r="I82" i="34"/>
  <c r="P81" i="34"/>
  <c r="O81" i="34"/>
  <c r="N81" i="34"/>
  <c r="M81" i="34"/>
  <c r="L81" i="34"/>
  <c r="K81" i="34"/>
  <c r="J81" i="34"/>
  <c r="I81" i="34"/>
  <c r="P80" i="34"/>
  <c r="O80" i="34"/>
  <c r="N80" i="34"/>
  <c r="M80" i="34"/>
  <c r="L80" i="34"/>
  <c r="K80" i="34"/>
  <c r="J80" i="34"/>
  <c r="I80" i="34"/>
  <c r="P79" i="34"/>
  <c r="O79" i="34"/>
  <c r="N79" i="34"/>
  <c r="M79" i="34"/>
  <c r="L79" i="34"/>
  <c r="K79" i="34"/>
  <c r="J79" i="34"/>
  <c r="I79" i="34"/>
  <c r="P78" i="34"/>
  <c r="O78" i="34"/>
  <c r="N78" i="34"/>
  <c r="M78" i="34"/>
  <c r="L78" i="34"/>
  <c r="K78" i="34"/>
  <c r="J78" i="34"/>
  <c r="I78" i="34"/>
  <c r="P77" i="34"/>
  <c r="O77" i="34"/>
  <c r="N77" i="34"/>
  <c r="M77" i="34"/>
  <c r="L77" i="34"/>
  <c r="K77" i="34"/>
  <c r="J77" i="34"/>
  <c r="I77" i="34"/>
  <c r="P76" i="34"/>
  <c r="O76" i="34"/>
  <c r="N76" i="34"/>
  <c r="M76" i="34"/>
  <c r="L76" i="34"/>
  <c r="K76" i="34"/>
  <c r="J76" i="34"/>
  <c r="I76" i="34"/>
  <c r="P75" i="34"/>
  <c r="O75" i="34"/>
  <c r="N75" i="34"/>
  <c r="M75" i="34"/>
  <c r="L75" i="34"/>
  <c r="K75" i="34"/>
  <c r="J75" i="34"/>
  <c r="I75" i="34"/>
  <c r="P74" i="34"/>
  <c r="O74" i="34"/>
  <c r="N74" i="34"/>
  <c r="M74" i="34"/>
  <c r="L74" i="34"/>
  <c r="K74" i="34"/>
  <c r="J74" i="34"/>
  <c r="I74" i="34"/>
  <c r="P73" i="34"/>
  <c r="O73" i="34"/>
  <c r="N73" i="34"/>
  <c r="M73" i="34"/>
  <c r="L73" i="34"/>
  <c r="K73" i="34"/>
  <c r="J73" i="34"/>
  <c r="I73" i="34"/>
  <c r="P72" i="34"/>
  <c r="O72" i="34"/>
  <c r="N72" i="34"/>
  <c r="M72" i="34"/>
  <c r="L72" i="34"/>
  <c r="K72" i="34"/>
  <c r="J72" i="34"/>
  <c r="I72" i="34"/>
  <c r="P71" i="34"/>
  <c r="O71" i="34"/>
  <c r="N71" i="34"/>
  <c r="M71" i="34"/>
  <c r="L71" i="34"/>
  <c r="K71" i="34"/>
  <c r="J71" i="34"/>
  <c r="I71" i="34"/>
  <c r="P70" i="34"/>
  <c r="O70" i="34"/>
  <c r="N70" i="34"/>
  <c r="M70" i="34"/>
  <c r="L70" i="34"/>
  <c r="K70" i="34"/>
  <c r="J70" i="34"/>
  <c r="I70" i="34"/>
  <c r="P69" i="34"/>
  <c r="O69" i="34"/>
  <c r="N69" i="34"/>
  <c r="M69" i="34"/>
  <c r="L69" i="34"/>
  <c r="K69" i="34"/>
  <c r="J69" i="34"/>
  <c r="I69" i="34"/>
  <c r="P68" i="34"/>
  <c r="O68" i="34"/>
  <c r="N68" i="34"/>
  <c r="M68" i="34"/>
  <c r="L68" i="34"/>
  <c r="K68" i="34"/>
  <c r="J68" i="34"/>
  <c r="I68" i="34"/>
  <c r="P67" i="34"/>
  <c r="O67" i="34"/>
  <c r="N67" i="34"/>
  <c r="M67" i="34"/>
  <c r="L67" i="34"/>
  <c r="K67" i="34"/>
  <c r="J67" i="34"/>
  <c r="I67" i="34"/>
  <c r="P66" i="34"/>
  <c r="O66" i="34"/>
  <c r="N66" i="34"/>
  <c r="M66" i="34"/>
  <c r="L66" i="34"/>
  <c r="K66" i="34"/>
  <c r="J66" i="34"/>
  <c r="I66" i="34"/>
  <c r="P65" i="34"/>
  <c r="O65" i="34"/>
  <c r="N65" i="34"/>
  <c r="M65" i="34"/>
  <c r="L65" i="34"/>
  <c r="K65" i="34"/>
  <c r="J65" i="34"/>
  <c r="I65" i="34"/>
  <c r="P64" i="34"/>
  <c r="O64" i="34"/>
  <c r="N64" i="34"/>
  <c r="M64" i="34"/>
  <c r="L64" i="34"/>
  <c r="K64" i="34"/>
  <c r="J64" i="34"/>
  <c r="I64" i="34"/>
  <c r="P63" i="34"/>
  <c r="O63" i="34"/>
  <c r="N63" i="34"/>
  <c r="M63" i="34"/>
  <c r="L63" i="34"/>
  <c r="K63" i="34"/>
  <c r="J63" i="34"/>
  <c r="I63" i="34"/>
  <c r="P62" i="34"/>
  <c r="O62" i="34"/>
  <c r="N62" i="34"/>
  <c r="M62" i="34"/>
  <c r="L62" i="34"/>
  <c r="K62" i="34"/>
  <c r="J62" i="34"/>
  <c r="I62" i="34"/>
  <c r="P61" i="34"/>
  <c r="O61" i="34"/>
  <c r="N61" i="34"/>
  <c r="M61" i="34"/>
  <c r="L61" i="34"/>
  <c r="K61" i="34"/>
  <c r="J61" i="34"/>
  <c r="I61" i="34"/>
  <c r="P60" i="34"/>
  <c r="O60" i="34"/>
  <c r="N60" i="34"/>
  <c r="M60" i="34"/>
  <c r="L60" i="34"/>
  <c r="K60" i="34"/>
  <c r="J60" i="34"/>
  <c r="I60" i="34"/>
  <c r="P59" i="34"/>
  <c r="O59" i="34"/>
  <c r="N59" i="34"/>
  <c r="M59" i="34"/>
  <c r="L59" i="34"/>
  <c r="K59" i="34"/>
  <c r="J59" i="34"/>
  <c r="I59" i="34"/>
  <c r="P58" i="34"/>
  <c r="O58" i="34"/>
  <c r="N58" i="34"/>
  <c r="M58" i="34"/>
  <c r="L58" i="34"/>
  <c r="K58" i="34"/>
  <c r="J58" i="34"/>
  <c r="I58" i="34"/>
  <c r="P57" i="34"/>
  <c r="O57" i="34"/>
  <c r="N57" i="34"/>
  <c r="M57" i="34"/>
  <c r="L57" i="34"/>
  <c r="K57" i="34"/>
  <c r="J57" i="34"/>
  <c r="I57" i="34"/>
  <c r="P56" i="34"/>
  <c r="O56" i="34"/>
  <c r="N56" i="34"/>
  <c r="M56" i="34"/>
  <c r="L56" i="34"/>
  <c r="K56" i="34"/>
  <c r="J56" i="34"/>
  <c r="I56" i="34"/>
  <c r="P55" i="34"/>
  <c r="O55" i="34"/>
  <c r="N55" i="34"/>
  <c r="M55" i="34"/>
  <c r="L55" i="34"/>
  <c r="K55" i="34"/>
  <c r="J55" i="34"/>
  <c r="I55" i="34"/>
  <c r="P54" i="34"/>
  <c r="O54" i="34"/>
  <c r="N54" i="34"/>
  <c r="M54" i="34"/>
  <c r="L54" i="34"/>
  <c r="K54" i="34"/>
  <c r="J54" i="34"/>
  <c r="I54" i="34"/>
  <c r="P53" i="34"/>
  <c r="O53" i="34"/>
  <c r="N53" i="34"/>
  <c r="M53" i="34"/>
  <c r="L53" i="34"/>
  <c r="K53" i="34"/>
  <c r="J53" i="34"/>
  <c r="I53" i="34"/>
  <c r="P52" i="34"/>
  <c r="O52" i="34"/>
  <c r="N52" i="34"/>
  <c r="M52" i="34"/>
  <c r="L52" i="34"/>
  <c r="K52" i="34"/>
  <c r="J52" i="34"/>
  <c r="I52" i="34"/>
  <c r="P51" i="34"/>
  <c r="O51" i="34"/>
  <c r="N51" i="34"/>
  <c r="M51" i="34"/>
  <c r="L51" i="34"/>
  <c r="K51" i="34"/>
  <c r="J51" i="34"/>
  <c r="I51" i="34"/>
  <c r="P50" i="34"/>
  <c r="O50" i="34"/>
  <c r="N50" i="34"/>
  <c r="M50" i="34"/>
  <c r="L50" i="34"/>
  <c r="K50" i="34"/>
  <c r="J50" i="34"/>
  <c r="I50" i="34"/>
  <c r="P49" i="34"/>
  <c r="O49" i="34"/>
  <c r="N49" i="34"/>
  <c r="M49" i="34"/>
  <c r="L49" i="34"/>
  <c r="K49" i="34"/>
  <c r="J49" i="34"/>
  <c r="I49" i="34"/>
  <c r="P48" i="34"/>
  <c r="O48" i="34"/>
  <c r="N48" i="34"/>
  <c r="M48" i="34"/>
  <c r="L48" i="34"/>
  <c r="K48" i="34"/>
  <c r="J48" i="34"/>
  <c r="I48" i="34"/>
  <c r="P47" i="34"/>
  <c r="O47" i="34"/>
  <c r="N47" i="34"/>
  <c r="M47" i="34"/>
  <c r="L47" i="34"/>
  <c r="K47" i="34"/>
  <c r="J47" i="34"/>
  <c r="I47" i="34"/>
  <c r="P46" i="34"/>
  <c r="O46" i="34"/>
  <c r="N46" i="34"/>
  <c r="M46" i="34"/>
  <c r="L46" i="34"/>
  <c r="K46" i="34"/>
  <c r="J46" i="34"/>
  <c r="I46" i="34"/>
  <c r="P45" i="34"/>
  <c r="O45" i="34"/>
  <c r="N45" i="34"/>
  <c r="M45" i="34"/>
  <c r="L45" i="34"/>
  <c r="K45" i="34"/>
  <c r="J45" i="34"/>
  <c r="I45" i="34"/>
  <c r="P44" i="34"/>
  <c r="O44" i="34"/>
  <c r="N44" i="34"/>
  <c r="M44" i="34"/>
  <c r="L44" i="34"/>
  <c r="K44" i="34"/>
  <c r="J44" i="34"/>
  <c r="I44" i="34"/>
  <c r="P43" i="34"/>
  <c r="O43" i="34"/>
  <c r="N43" i="34"/>
  <c r="M43" i="34"/>
  <c r="L43" i="34"/>
  <c r="K43" i="34"/>
  <c r="J43" i="34"/>
  <c r="I43" i="34"/>
  <c r="P42" i="34"/>
  <c r="O42" i="34"/>
  <c r="N42" i="34"/>
  <c r="M42" i="34"/>
  <c r="L42" i="34"/>
  <c r="K42" i="34"/>
  <c r="J42" i="34"/>
  <c r="I42" i="34"/>
  <c r="P41" i="34"/>
  <c r="O41" i="34"/>
  <c r="N41" i="34"/>
  <c r="M41" i="34"/>
  <c r="L41" i="34"/>
  <c r="K41" i="34"/>
  <c r="J41" i="34"/>
  <c r="I41" i="34"/>
  <c r="P40" i="34"/>
  <c r="O40" i="34"/>
  <c r="N40" i="34"/>
  <c r="M40" i="34"/>
  <c r="L40" i="34"/>
  <c r="K40" i="34"/>
  <c r="J40" i="34"/>
  <c r="I40" i="34"/>
  <c r="P39" i="34"/>
  <c r="O39" i="34"/>
  <c r="N39" i="34"/>
  <c r="M39" i="34"/>
  <c r="L39" i="34"/>
  <c r="K39" i="34"/>
  <c r="J39" i="34"/>
  <c r="I39" i="34"/>
  <c r="P38" i="34"/>
  <c r="O38" i="34"/>
  <c r="N38" i="34"/>
  <c r="M38" i="34"/>
  <c r="L38" i="34"/>
  <c r="K38" i="34"/>
  <c r="J38" i="34"/>
  <c r="I38" i="34"/>
  <c r="P37" i="34"/>
  <c r="O37" i="34"/>
  <c r="N37" i="34"/>
  <c r="M37" i="34"/>
  <c r="L37" i="34"/>
  <c r="K37" i="34"/>
  <c r="J37" i="34"/>
  <c r="I37" i="34"/>
  <c r="P36" i="34"/>
  <c r="O36" i="34"/>
  <c r="N36" i="34"/>
  <c r="M36" i="34"/>
  <c r="L36" i="34"/>
  <c r="K36" i="34"/>
  <c r="J36" i="34"/>
  <c r="I36" i="34"/>
  <c r="P35" i="34"/>
  <c r="O35" i="34"/>
  <c r="N35" i="34"/>
  <c r="M35" i="34"/>
  <c r="L35" i="34"/>
  <c r="K35" i="34"/>
  <c r="J35" i="34"/>
  <c r="I35" i="34"/>
  <c r="P34" i="34"/>
  <c r="O34" i="34"/>
  <c r="N34" i="34"/>
  <c r="M34" i="34"/>
  <c r="L34" i="34"/>
  <c r="K34" i="34"/>
  <c r="J34" i="34"/>
  <c r="I34" i="34"/>
  <c r="P33" i="34"/>
  <c r="O33" i="34"/>
  <c r="N33" i="34"/>
  <c r="M33" i="34"/>
  <c r="L33" i="34"/>
  <c r="K33" i="34"/>
  <c r="J33" i="34"/>
  <c r="I33" i="34"/>
  <c r="P32" i="34"/>
  <c r="O32" i="34"/>
  <c r="N32" i="34"/>
  <c r="M32" i="34"/>
  <c r="L32" i="34"/>
  <c r="K32" i="34"/>
  <c r="J32" i="34"/>
  <c r="I32" i="34"/>
  <c r="P31" i="34"/>
  <c r="O31" i="34"/>
  <c r="N31" i="34"/>
  <c r="M31" i="34"/>
  <c r="L31" i="34"/>
  <c r="K31" i="34"/>
  <c r="J31" i="34"/>
  <c r="I31" i="34"/>
  <c r="P30" i="34"/>
  <c r="O30" i="34"/>
  <c r="N30" i="34"/>
  <c r="M30" i="34"/>
  <c r="L30" i="34"/>
  <c r="K30" i="34"/>
  <c r="J30" i="34"/>
  <c r="I30" i="34"/>
  <c r="P29" i="34"/>
  <c r="O29" i="34"/>
  <c r="N29" i="34"/>
  <c r="M29" i="34"/>
  <c r="L29" i="34"/>
  <c r="K29" i="34"/>
  <c r="J29" i="34"/>
  <c r="I29" i="34"/>
  <c r="P28" i="34"/>
  <c r="O28" i="34"/>
  <c r="N28" i="34"/>
  <c r="M28" i="34"/>
  <c r="L28" i="34"/>
  <c r="K28" i="34"/>
  <c r="J28" i="34"/>
  <c r="I28" i="34"/>
  <c r="P27" i="34"/>
  <c r="O27" i="34"/>
  <c r="N27" i="34"/>
  <c r="M27" i="34"/>
  <c r="L27" i="34"/>
  <c r="K27" i="34"/>
  <c r="J27" i="34"/>
  <c r="I27" i="34"/>
  <c r="P26" i="34"/>
  <c r="O26" i="34"/>
  <c r="N26" i="34"/>
  <c r="M26" i="34"/>
  <c r="L26" i="34"/>
  <c r="K26" i="34"/>
  <c r="J26" i="34"/>
  <c r="I26" i="34"/>
  <c r="P25" i="34"/>
  <c r="O25" i="34"/>
  <c r="N25" i="34"/>
  <c r="M25" i="34"/>
  <c r="L25" i="34"/>
  <c r="K25" i="34"/>
  <c r="J25" i="34"/>
  <c r="I25" i="34"/>
  <c r="P24" i="34"/>
  <c r="O24" i="34"/>
  <c r="N24" i="34"/>
  <c r="M24" i="34"/>
  <c r="L24" i="34"/>
  <c r="K24" i="34"/>
  <c r="J24" i="34"/>
  <c r="I24" i="34"/>
  <c r="P23" i="34"/>
  <c r="O23" i="34"/>
  <c r="N23" i="34"/>
  <c r="M23" i="34"/>
  <c r="L23" i="34"/>
  <c r="K23" i="34"/>
  <c r="J23" i="34"/>
  <c r="I23" i="34"/>
  <c r="P22" i="34"/>
  <c r="O22" i="34"/>
  <c r="N22" i="34"/>
  <c r="M22" i="34"/>
  <c r="L22" i="34"/>
  <c r="K22" i="34"/>
  <c r="J22" i="34"/>
  <c r="I22" i="34"/>
  <c r="P21" i="34"/>
  <c r="O21" i="34"/>
  <c r="N21" i="34"/>
  <c r="M21" i="34"/>
  <c r="L21" i="34"/>
  <c r="K21" i="34"/>
  <c r="J21" i="34"/>
  <c r="I21" i="34"/>
  <c r="P20" i="34"/>
  <c r="O20" i="34"/>
  <c r="N20" i="34"/>
  <c r="M20" i="34"/>
  <c r="L20" i="34"/>
  <c r="K20" i="34"/>
  <c r="J20" i="34"/>
  <c r="I20" i="34"/>
  <c r="P19" i="34"/>
  <c r="O19" i="34"/>
  <c r="N19" i="34"/>
  <c r="M19" i="34"/>
  <c r="L19" i="34"/>
  <c r="K19" i="34"/>
  <c r="J19" i="34"/>
  <c r="I19" i="34"/>
  <c r="P18" i="34"/>
  <c r="O18" i="34"/>
  <c r="N18" i="34"/>
  <c r="M18" i="34"/>
  <c r="L18" i="34"/>
  <c r="K18" i="34"/>
  <c r="J18" i="34"/>
  <c r="I18" i="34"/>
  <c r="P17" i="34"/>
  <c r="O17" i="34"/>
  <c r="N17" i="34"/>
  <c r="M17" i="34"/>
  <c r="L17" i="34"/>
  <c r="K17" i="34"/>
  <c r="J17" i="34"/>
  <c r="I17" i="34"/>
  <c r="P16" i="34"/>
  <c r="O16" i="34"/>
  <c r="N16" i="34"/>
  <c r="M16" i="34"/>
  <c r="L16" i="34"/>
  <c r="K16" i="34"/>
  <c r="J16" i="34"/>
  <c r="I16" i="34"/>
  <c r="P15" i="34"/>
  <c r="O15" i="34"/>
  <c r="N15" i="34"/>
  <c r="M15" i="34"/>
  <c r="L15" i="34"/>
  <c r="K15" i="34"/>
  <c r="J15" i="34"/>
  <c r="I15" i="34"/>
  <c r="P14" i="34"/>
  <c r="O14" i="34"/>
  <c r="N14" i="34"/>
  <c r="M14" i="34"/>
  <c r="L14" i="34"/>
  <c r="K14" i="34"/>
  <c r="J14" i="34"/>
  <c r="I14" i="34"/>
  <c r="P13" i="34"/>
  <c r="O13" i="34"/>
  <c r="N13" i="34"/>
  <c r="M13" i="34"/>
  <c r="L13" i="34"/>
  <c r="K13" i="34"/>
  <c r="J13" i="34"/>
  <c r="I13" i="34"/>
  <c r="P12" i="34"/>
  <c r="O12" i="34"/>
  <c r="N12" i="34"/>
  <c r="M12" i="34"/>
  <c r="L12" i="34"/>
  <c r="K12" i="34"/>
  <c r="J12" i="34"/>
  <c r="I12" i="34"/>
  <c r="P11" i="34"/>
  <c r="O11" i="34"/>
  <c r="N11" i="34"/>
  <c r="M11" i="34"/>
  <c r="L11" i="34"/>
  <c r="K11" i="34"/>
  <c r="J11" i="34"/>
  <c r="I11" i="34"/>
  <c r="P10" i="34"/>
  <c r="O10" i="34"/>
  <c r="N10" i="34"/>
  <c r="M10" i="34"/>
  <c r="L10" i="34"/>
  <c r="K10" i="34"/>
  <c r="J10" i="34"/>
  <c r="I10" i="34"/>
  <c r="P9" i="34"/>
  <c r="O9" i="34"/>
  <c r="N9" i="34"/>
  <c r="M9" i="34"/>
  <c r="L9" i="34"/>
  <c r="K9" i="34"/>
  <c r="J9" i="34"/>
  <c r="I9" i="34"/>
  <c r="P8" i="34"/>
  <c r="O8" i="34"/>
  <c r="N8" i="34"/>
  <c r="M8" i="34"/>
  <c r="L8" i="34"/>
  <c r="K8" i="34"/>
  <c r="J8" i="34"/>
  <c r="I8" i="34"/>
  <c r="P7" i="34"/>
  <c r="O7" i="34"/>
  <c r="N7" i="34"/>
  <c r="M7" i="34"/>
  <c r="L7" i="34"/>
  <c r="K7" i="34"/>
  <c r="J7" i="34"/>
  <c r="I7" i="34"/>
  <c r="P6" i="34"/>
  <c r="O6" i="34"/>
  <c r="N6" i="34"/>
  <c r="M6" i="34"/>
  <c r="L6" i="34"/>
  <c r="K6" i="34"/>
  <c r="J6" i="34"/>
  <c r="I6" i="34"/>
  <c r="P5" i="34"/>
  <c r="O5" i="34"/>
  <c r="N5" i="34"/>
  <c r="M5" i="34"/>
  <c r="L5" i="34"/>
  <c r="K5" i="34"/>
  <c r="J5" i="34"/>
  <c r="I5" i="34"/>
  <c r="P4" i="34"/>
  <c r="O4" i="34"/>
  <c r="N4" i="34"/>
  <c r="M4" i="34"/>
  <c r="L4" i="34"/>
  <c r="K4" i="34"/>
  <c r="J4" i="34"/>
  <c r="I4" i="34"/>
  <c r="N7" i="35"/>
  <c r="N12" i="35"/>
  <c r="N19" i="35"/>
  <c r="M19" i="35"/>
  <c r="L19" i="35"/>
  <c r="K19" i="35"/>
  <c r="J19" i="35"/>
  <c r="I19" i="35"/>
  <c r="H19" i="35"/>
  <c r="G19" i="35"/>
  <c r="F19" i="35"/>
  <c r="E19" i="35"/>
  <c r="D19" i="35"/>
  <c r="C19" i="35"/>
  <c r="M14" i="35"/>
  <c r="L14" i="35"/>
  <c r="K14" i="35"/>
  <c r="J14" i="35"/>
  <c r="I14" i="35"/>
  <c r="H14" i="35"/>
  <c r="G14" i="35"/>
  <c r="F14" i="35"/>
  <c r="E14" i="35"/>
  <c r="D14" i="35"/>
  <c r="C14" i="35"/>
  <c r="M7" i="35"/>
  <c r="M9" i="35" s="1"/>
  <c r="L7" i="35"/>
  <c r="L9" i="35" s="1"/>
  <c r="L12" i="35" s="1"/>
  <c r="K7" i="35"/>
  <c r="K9" i="35" s="1"/>
  <c r="K12" i="35" s="1"/>
  <c r="J7" i="35"/>
  <c r="J9" i="35" s="1"/>
  <c r="I7" i="35"/>
  <c r="I9" i="35" s="1"/>
  <c r="I16" i="35" s="1"/>
  <c r="H7" i="35"/>
  <c r="H9" i="35" s="1"/>
  <c r="G7" i="35"/>
  <c r="G9" i="35" s="1"/>
  <c r="F7" i="35"/>
  <c r="F9" i="35" s="1"/>
  <c r="E7" i="35"/>
  <c r="E9" i="35" s="1"/>
  <c r="D7" i="35"/>
  <c r="D9" i="35" s="1"/>
  <c r="C7" i="35"/>
  <c r="C9" i="35" s="1"/>
  <c r="Q19" i="34" l="1"/>
  <c r="N19" i="10" s="1"/>
  <c r="Q7" i="34"/>
  <c r="N7" i="10" s="1"/>
  <c r="Q125" i="34"/>
  <c r="N125" i="10" s="1"/>
  <c r="Q149" i="34"/>
  <c r="N149" i="10" s="1"/>
  <c r="Q173" i="34"/>
  <c r="N173" i="10" s="1"/>
  <c r="Q161" i="34"/>
  <c r="N161" i="10" s="1"/>
  <c r="Q257" i="34"/>
  <c r="N257" i="10" s="1"/>
  <c r="Q137" i="34"/>
  <c r="N137" i="10" s="1"/>
  <c r="Q233" i="34"/>
  <c r="N233" i="10" s="1"/>
  <c r="Q283" i="34"/>
  <c r="N283" i="10" s="1"/>
  <c r="Q243" i="34"/>
  <c r="N243" i="10" s="1"/>
  <c r="Q255" i="34"/>
  <c r="N255" i="10" s="1"/>
  <c r="Q279" i="34"/>
  <c r="N279" i="10" s="1"/>
  <c r="Q254" i="34"/>
  <c r="N254" i="10" s="1"/>
  <c r="Q266" i="34"/>
  <c r="N266" i="10" s="1"/>
  <c r="Q278" i="34"/>
  <c r="N278" i="10" s="1"/>
  <c r="Q269" i="34"/>
  <c r="N269" i="10" s="1"/>
  <c r="Q244" i="34"/>
  <c r="N244" i="10" s="1"/>
  <c r="Q256" i="34"/>
  <c r="N256" i="10" s="1"/>
  <c r="Q268" i="34"/>
  <c r="N268" i="10" s="1"/>
  <c r="Q280" i="34"/>
  <c r="N280" i="10" s="1"/>
  <c r="Q267" i="34"/>
  <c r="N267" i="10" s="1"/>
  <c r="Q241" i="34"/>
  <c r="N241" i="10" s="1"/>
  <c r="Q253" i="34"/>
  <c r="N253" i="10" s="1"/>
  <c r="Q265" i="34"/>
  <c r="N265" i="10" s="1"/>
  <c r="Q277" i="34"/>
  <c r="N277" i="10" s="1"/>
  <c r="Q240" i="34"/>
  <c r="N240" i="10" s="1"/>
  <c r="Q252" i="34"/>
  <c r="N252" i="10" s="1"/>
  <c r="Q264" i="34"/>
  <c r="N264" i="10" s="1"/>
  <c r="Q276" i="34"/>
  <c r="N276" i="10" s="1"/>
  <c r="Q242" i="34"/>
  <c r="N242" i="10" s="1"/>
  <c r="Q4" i="34"/>
  <c r="N4" i="10" s="1"/>
  <c r="Q5" i="34"/>
  <c r="N5" i="10" s="1"/>
  <c r="Q6" i="34"/>
  <c r="N6" i="10" s="1"/>
  <c r="Q11" i="34"/>
  <c r="N11" i="10" s="1"/>
  <c r="Q14" i="34"/>
  <c r="N14" i="10" s="1"/>
  <c r="Q15" i="34"/>
  <c r="N15" i="10" s="1"/>
  <c r="Q16" i="34"/>
  <c r="N16" i="10" s="1"/>
  <c r="Q17" i="34"/>
  <c r="N17" i="10" s="1"/>
  <c r="Q18" i="34"/>
  <c r="N18" i="10" s="1"/>
  <c r="Q23" i="34"/>
  <c r="N23" i="10" s="1"/>
  <c r="Q29" i="34"/>
  <c r="N29" i="10" s="1"/>
  <c r="Q30" i="34"/>
  <c r="N30" i="10" s="1"/>
  <c r="Q31" i="34"/>
  <c r="N31" i="10" s="1"/>
  <c r="Q35" i="34"/>
  <c r="N35" i="10" s="1"/>
  <c r="Q41" i="34"/>
  <c r="N41" i="10" s="1"/>
  <c r="Q42" i="34"/>
  <c r="N42" i="10" s="1"/>
  <c r="Q43" i="34"/>
  <c r="N43" i="10" s="1"/>
  <c r="Q47" i="34"/>
  <c r="N47" i="10" s="1"/>
  <c r="Q53" i="34"/>
  <c r="N53" i="10" s="1"/>
  <c r="Q54" i="34"/>
  <c r="N54" i="10" s="1"/>
  <c r="Q55" i="34"/>
  <c r="N55" i="10" s="1"/>
  <c r="Q59" i="34"/>
  <c r="N59" i="10" s="1"/>
  <c r="Q65" i="34"/>
  <c r="N65" i="10" s="1"/>
  <c r="Q66" i="34"/>
  <c r="N66" i="10" s="1"/>
  <c r="Q67" i="34"/>
  <c r="N67" i="10" s="1"/>
  <c r="Q71" i="34"/>
  <c r="N71" i="10" s="1"/>
  <c r="Q77" i="34"/>
  <c r="N77" i="10" s="1"/>
  <c r="Q78" i="34"/>
  <c r="N78" i="10" s="1"/>
  <c r="Q79" i="34"/>
  <c r="N79" i="10" s="1"/>
  <c r="Q83" i="34"/>
  <c r="N83" i="10" s="1"/>
  <c r="Q89" i="34"/>
  <c r="N89" i="10" s="1"/>
  <c r="Q90" i="34"/>
  <c r="N90" i="10" s="1"/>
  <c r="Q91" i="34"/>
  <c r="N91" i="10" s="1"/>
  <c r="Q95" i="34"/>
  <c r="N95" i="10" s="1"/>
  <c r="Q101" i="34"/>
  <c r="N101" i="10" s="1"/>
  <c r="Q102" i="34"/>
  <c r="N102" i="10" s="1"/>
  <c r="Q103" i="34"/>
  <c r="N103" i="10" s="1"/>
  <c r="Q107" i="34"/>
  <c r="N107" i="10" s="1"/>
  <c r="Q113" i="34"/>
  <c r="N113" i="10" s="1"/>
  <c r="Q114" i="34"/>
  <c r="N114" i="10" s="1"/>
  <c r="Q115" i="34"/>
  <c r="N115" i="10" s="1"/>
  <c r="Q119" i="34"/>
  <c r="N119" i="10" s="1"/>
  <c r="Q126" i="34"/>
  <c r="N126" i="10" s="1"/>
  <c r="Q127" i="34"/>
  <c r="N127" i="10" s="1"/>
  <c r="Q131" i="34"/>
  <c r="N131" i="10" s="1"/>
  <c r="Q138" i="34"/>
  <c r="N138" i="10" s="1"/>
  <c r="Q139" i="34"/>
  <c r="N139" i="10" s="1"/>
  <c r="Q143" i="34"/>
  <c r="N143" i="10" s="1"/>
  <c r="Q150" i="34"/>
  <c r="N150" i="10" s="1"/>
  <c r="Q151" i="34"/>
  <c r="N151" i="10" s="1"/>
  <c r="Q155" i="34"/>
  <c r="N155" i="10" s="1"/>
  <c r="Q162" i="34"/>
  <c r="N162" i="10" s="1"/>
  <c r="Q163" i="34"/>
  <c r="N163" i="10" s="1"/>
  <c r="Q167" i="34"/>
  <c r="N167" i="10" s="1"/>
  <c r="Q174" i="34"/>
  <c r="N174" i="10" s="1"/>
  <c r="Q175" i="34"/>
  <c r="N175" i="10" s="1"/>
  <c r="Q179" i="34"/>
  <c r="N179" i="10" s="1"/>
  <c r="Q185" i="34"/>
  <c r="N185" i="10" s="1"/>
  <c r="Q186" i="34"/>
  <c r="N186" i="10" s="1"/>
  <c r="Q187" i="34"/>
  <c r="N187" i="10" s="1"/>
  <c r="Q191" i="34"/>
  <c r="N191" i="10" s="1"/>
  <c r="Q197" i="34"/>
  <c r="N197" i="10" s="1"/>
  <c r="Q198" i="34"/>
  <c r="N198" i="10" s="1"/>
  <c r="Q199" i="34"/>
  <c r="N199" i="10" s="1"/>
  <c r="Q203" i="34"/>
  <c r="N203" i="10" s="1"/>
  <c r="Q209" i="34"/>
  <c r="N209" i="10" s="1"/>
  <c r="Q210" i="34"/>
  <c r="N210" i="10" s="1"/>
  <c r="Q211" i="34"/>
  <c r="N211" i="10" s="1"/>
  <c r="Q215" i="34"/>
  <c r="N215" i="10" s="1"/>
  <c r="Q221" i="34"/>
  <c r="N221" i="10" s="1"/>
  <c r="Q222" i="34"/>
  <c r="N222" i="10" s="1"/>
  <c r="Q223" i="34"/>
  <c r="N223" i="10" s="1"/>
  <c r="Q227" i="34"/>
  <c r="N227" i="10" s="1"/>
  <c r="Q234" i="34"/>
  <c r="N234" i="10" s="1"/>
  <c r="Q235" i="34"/>
  <c r="N235" i="10" s="1"/>
  <c r="Q239" i="34"/>
  <c r="N239" i="10" s="1"/>
  <c r="Q245" i="34"/>
  <c r="N245" i="10" s="1"/>
  <c r="Q246" i="34"/>
  <c r="N246" i="10" s="1"/>
  <c r="Q247" i="34"/>
  <c r="N247" i="10" s="1"/>
  <c r="Q251" i="34"/>
  <c r="N251" i="10" s="1"/>
  <c r="Q258" i="34"/>
  <c r="N258" i="10" s="1"/>
  <c r="Q259" i="34"/>
  <c r="N259" i="10" s="1"/>
  <c r="Q263" i="34"/>
  <c r="N263" i="10" s="1"/>
  <c r="Q270" i="34"/>
  <c r="N270" i="10" s="1"/>
  <c r="Q271" i="34"/>
  <c r="N271" i="10" s="1"/>
  <c r="Q275" i="34"/>
  <c r="N275" i="10" s="1"/>
  <c r="Q281" i="34"/>
  <c r="N281" i="10" s="1"/>
  <c r="Q282" i="34"/>
  <c r="N282" i="10" s="1"/>
  <c r="Q10" i="34"/>
  <c r="N10" i="10" s="1"/>
  <c r="Q22" i="34"/>
  <c r="N22" i="10" s="1"/>
  <c r="Q34" i="34"/>
  <c r="N34" i="10" s="1"/>
  <c r="Q46" i="34"/>
  <c r="N46" i="10" s="1"/>
  <c r="Q58" i="34"/>
  <c r="N58" i="10" s="1"/>
  <c r="Q70" i="34"/>
  <c r="N70" i="10" s="1"/>
  <c r="Q82" i="34"/>
  <c r="N82" i="10" s="1"/>
  <c r="Q94" i="34"/>
  <c r="N94" i="10" s="1"/>
  <c r="Q106" i="34"/>
  <c r="N106" i="10" s="1"/>
  <c r="Q118" i="34"/>
  <c r="N118" i="10" s="1"/>
  <c r="Q130" i="34"/>
  <c r="N130" i="10" s="1"/>
  <c r="Q142" i="34"/>
  <c r="N142" i="10" s="1"/>
  <c r="Q154" i="34"/>
  <c r="N154" i="10" s="1"/>
  <c r="Q166" i="34"/>
  <c r="N166" i="10" s="1"/>
  <c r="Q178" i="34"/>
  <c r="N178" i="10" s="1"/>
  <c r="Q190" i="34"/>
  <c r="N190" i="10" s="1"/>
  <c r="Q202" i="34"/>
  <c r="N202" i="10" s="1"/>
  <c r="Q214" i="34"/>
  <c r="N214" i="10" s="1"/>
  <c r="Q226" i="34"/>
  <c r="N226" i="10" s="1"/>
  <c r="Q238" i="34"/>
  <c r="N238" i="10" s="1"/>
  <c r="Q250" i="34"/>
  <c r="N250" i="10" s="1"/>
  <c r="Q262" i="34"/>
  <c r="N262" i="10" s="1"/>
  <c r="Q274" i="34"/>
  <c r="N274" i="10" s="1"/>
  <c r="Q9" i="34"/>
  <c r="N9" i="10" s="1"/>
  <c r="Q21" i="34"/>
  <c r="N21" i="10" s="1"/>
  <c r="Q33" i="34"/>
  <c r="N33" i="10" s="1"/>
  <c r="Q45" i="34"/>
  <c r="N45" i="10" s="1"/>
  <c r="Q57" i="34"/>
  <c r="N57" i="10" s="1"/>
  <c r="Q69" i="34"/>
  <c r="N69" i="10" s="1"/>
  <c r="Q81" i="34"/>
  <c r="N81" i="10" s="1"/>
  <c r="Q93" i="34"/>
  <c r="N93" i="10" s="1"/>
  <c r="Q105" i="34"/>
  <c r="N105" i="10" s="1"/>
  <c r="Q117" i="34"/>
  <c r="N117" i="10" s="1"/>
  <c r="Q129" i="34"/>
  <c r="N129" i="10" s="1"/>
  <c r="Q141" i="34"/>
  <c r="N141" i="10" s="1"/>
  <c r="Q153" i="34"/>
  <c r="N153" i="10" s="1"/>
  <c r="Q165" i="34"/>
  <c r="N165" i="10" s="1"/>
  <c r="Q177" i="34"/>
  <c r="N177" i="10" s="1"/>
  <c r="Q189" i="34"/>
  <c r="N189" i="10" s="1"/>
  <c r="Q201" i="34"/>
  <c r="N201" i="10" s="1"/>
  <c r="Q213" i="34"/>
  <c r="N213" i="10" s="1"/>
  <c r="Q225" i="34"/>
  <c r="N225" i="10" s="1"/>
  <c r="Q237" i="34"/>
  <c r="N237" i="10" s="1"/>
  <c r="Q249" i="34"/>
  <c r="N249" i="10" s="1"/>
  <c r="Q261" i="34"/>
  <c r="N261" i="10" s="1"/>
  <c r="Q273" i="34"/>
  <c r="N273" i="10" s="1"/>
  <c r="Q8" i="34"/>
  <c r="N8" i="10" s="1"/>
  <c r="Q20" i="34"/>
  <c r="N20" i="10" s="1"/>
  <c r="Q32" i="34"/>
  <c r="N32" i="10" s="1"/>
  <c r="Q44" i="34"/>
  <c r="N44" i="10" s="1"/>
  <c r="Q56" i="34"/>
  <c r="N56" i="10" s="1"/>
  <c r="Q68" i="34"/>
  <c r="N68" i="10" s="1"/>
  <c r="Q80" i="34"/>
  <c r="N80" i="10" s="1"/>
  <c r="Q92" i="34"/>
  <c r="N92" i="10" s="1"/>
  <c r="Q104" i="34"/>
  <c r="N104" i="10" s="1"/>
  <c r="Q116" i="34"/>
  <c r="N116" i="10" s="1"/>
  <c r="Q128" i="34"/>
  <c r="N128" i="10" s="1"/>
  <c r="Q140" i="34"/>
  <c r="N140" i="10" s="1"/>
  <c r="Q152" i="34"/>
  <c r="N152" i="10" s="1"/>
  <c r="Q164" i="34"/>
  <c r="N164" i="10" s="1"/>
  <c r="Q176" i="34"/>
  <c r="N176" i="10" s="1"/>
  <c r="Q188" i="34"/>
  <c r="N188" i="10" s="1"/>
  <c r="Q200" i="34"/>
  <c r="N200" i="10" s="1"/>
  <c r="Q212" i="34"/>
  <c r="N212" i="10" s="1"/>
  <c r="Q224" i="34"/>
  <c r="N224" i="10" s="1"/>
  <c r="Q236" i="34"/>
  <c r="N236" i="10" s="1"/>
  <c r="Q248" i="34"/>
  <c r="N248" i="10" s="1"/>
  <c r="Q260" i="34"/>
  <c r="N260" i="10" s="1"/>
  <c r="Q272" i="34"/>
  <c r="N272" i="10" s="1"/>
  <c r="Q28" i="34"/>
  <c r="N28" i="10" s="1"/>
  <c r="Q40" i="34"/>
  <c r="N40" i="10" s="1"/>
  <c r="Q52" i="34"/>
  <c r="N52" i="10" s="1"/>
  <c r="Q64" i="34"/>
  <c r="N64" i="10" s="1"/>
  <c r="Q76" i="34"/>
  <c r="N76" i="10" s="1"/>
  <c r="Q88" i="34"/>
  <c r="N88" i="10" s="1"/>
  <c r="Q100" i="34"/>
  <c r="N100" i="10" s="1"/>
  <c r="Q112" i="34"/>
  <c r="N112" i="10" s="1"/>
  <c r="Q124" i="34"/>
  <c r="N124" i="10" s="1"/>
  <c r="Q136" i="34"/>
  <c r="N136" i="10" s="1"/>
  <c r="Q148" i="34"/>
  <c r="N148" i="10" s="1"/>
  <c r="Q160" i="34"/>
  <c r="N160" i="10" s="1"/>
  <c r="Q172" i="34"/>
  <c r="N172" i="10" s="1"/>
  <c r="Q184" i="34"/>
  <c r="N184" i="10" s="1"/>
  <c r="Q196" i="34"/>
  <c r="N196" i="10" s="1"/>
  <c r="Q208" i="34"/>
  <c r="N208" i="10" s="1"/>
  <c r="Q220" i="34"/>
  <c r="N220" i="10" s="1"/>
  <c r="Q232" i="34"/>
  <c r="N232" i="10" s="1"/>
  <c r="Q27" i="34"/>
  <c r="N27" i="10" s="1"/>
  <c r="Q39" i="34"/>
  <c r="N39" i="10" s="1"/>
  <c r="Q51" i="34"/>
  <c r="N51" i="10" s="1"/>
  <c r="Q63" i="34"/>
  <c r="N63" i="10" s="1"/>
  <c r="Q75" i="34"/>
  <c r="N75" i="10" s="1"/>
  <c r="Q87" i="34"/>
  <c r="N87" i="10" s="1"/>
  <c r="Q99" i="34"/>
  <c r="N99" i="10" s="1"/>
  <c r="Q111" i="34"/>
  <c r="N111" i="10" s="1"/>
  <c r="Q123" i="34"/>
  <c r="N123" i="10" s="1"/>
  <c r="Q135" i="34"/>
  <c r="N135" i="10" s="1"/>
  <c r="Q147" i="34"/>
  <c r="N147" i="10" s="1"/>
  <c r="Q159" i="34"/>
  <c r="N159" i="10" s="1"/>
  <c r="Q171" i="34"/>
  <c r="N171" i="10" s="1"/>
  <c r="Q183" i="34"/>
  <c r="N183" i="10" s="1"/>
  <c r="Q195" i="34"/>
  <c r="N195" i="10" s="1"/>
  <c r="Q207" i="34"/>
  <c r="N207" i="10" s="1"/>
  <c r="Q219" i="34"/>
  <c r="N219" i="10" s="1"/>
  <c r="Q231" i="34"/>
  <c r="N231" i="10" s="1"/>
  <c r="Q26" i="34"/>
  <c r="N26" i="10" s="1"/>
  <c r="Q38" i="34"/>
  <c r="N38" i="10" s="1"/>
  <c r="Q50" i="34"/>
  <c r="N50" i="10" s="1"/>
  <c r="Q62" i="34"/>
  <c r="N62" i="10" s="1"/>
  <c r="Q74" i="34"/>
  <c r="N74" i="10" s="1"/>
  <c r="Q86" i="34"/>
  <c r="N86" i="10" s="1"/>
  <c r="Q98" i="34"/>
  <c r="N98" i="10" s="1"/>
  <c r="Q110" i="34"/>
  <c r="N110" i="10" s="1"/>
  <c r="Q122" i="34"/>
  <c r="N122" i="10" s="1"/>
  <c r="Q134" i="34"/>
  <c r="N134" i="10" s="1"/>
  <c r="Q146" i="34"/>
  <c r="N146" i="10" s="1"/>
  <c r="Q158" i="34"/>
  <c r="N158" i="10" s="1"/>
  <c r="Q170" i="34"/>
  <c r="N170" i="10" s="1"/>
  <c r="Q182" i="34"/>
  <c r="N182" i="10" s="1"/>
  <c r="Q194" i="34"/>
  <c r="N194" i="10" s="1"/>
  <c r="Q206" i="34"/>
  <c r="N206" i="10" s="1"/>
  <c r="Q218" i="34"/>
  <c r="N218" i="10" s="1"/>
  <c r="Q230" i="34"/>
  <c r="N230" i="10" s="1"/>
  <c r="Q13" i="34"/>
  <c r="N13" i="10" s="1"/>
  <c r="Q25" i="34"/>
  <c r="N25" i="10" s="1"/>
  <c r="Q37" i="34"/>
  <c r="N37" i="10" s="1"/>
  <c r="Q49" i="34"/>
  <c r="N49" i="10" s="1"/>
  <c r="Q61" i="34"/>
  <c r="N61" i="10" s="1"/>
  <c r="Q73" i="34"/>
  <c r="N73" i="10" s="1"/>
  <c r="Q85" i="34"/>
  <c r="N85" i="10" s="1"/>
  <c r="Q97" i="34"/>
  <c r="N97" i="10" s="1"/>
  <c r="Q109" i="34"/>
  <c r="N109" i="10" s="1"/>
  <c r="Q121" i="34"/>
  <c r="N121" i="10" s="1"/>
  <c r="Q133" i="34"/>
  <c r="N133" i="10" s="1"/>
  <c r="Q145" i="34"/>
  <c r="N145" i="10" s="1"/>
  <c r="Q157" i="34"/>
  <c r="N157" i="10" s="1"/>
  <c r="Q169" i="34"/>
  <c r="N169" i="10" s="1"/>
  <c r="Q181" i="34"/>
  <c r="N181" i="10" s="1"/>
  <c r="Q193" i="34"/>
  <c r="N193" i="10" s="1"/>
  <c r="Q205" i="34"/>
  <c r="N205" i="10" s="1"/>
  <c r="Q217" i="34"/>
  <c r="N217" i="10" s="1"/>
  <c r="Q229" i="34"/>
  <c r="N229" i="10" s="1"/>
  <c r="Q12" i="34"/>
  <c r="N12" i="10" s="1"/>
  <c r="Q24" i="34"/>
  <c r="N24" i="10" s="1"/>
  <c r="Q36" i="34"/>
  <c r="N36" i="10" s="1"/>
  <c r="Q48" i="34"/>
  <c r="N48" i="10" s="1"/>
  <c r="Q60" i="34"/>
  <c r="N60" i="10" s="1"/>
  <c r="Q72" i="34"/>
  <c r="N72" i="10" s="1"/>
  <c r="Q84" i="34"/>
  <c r="N84" i="10" s="1"/>
  <c r="Q96" i="34"/>
  <c r="N96" i="10" s="1"/>
  <c r="Q108" i="34"/>
  <c r="N108" i="10" s="1"/>
  <c r="Q120" i="34"/>
  <c r="N120" i="10" s="1"/>
  <c r="Q132" i="34"/>
  <c r="N132" i="10" s="1"/>
  <c r="Q144" i="34"/>
  <c r="N144" i="10" s="1"/>
  <c r="Q156" i="34"/>
  <c r="N156" i="10" s="1"/>
  <c r="Q168" i="34"/>
  <c r="N168" i="10" s="1"/>
  <c r="Q180" i="34"/>
  <c r="N180" i="10" s="1"/>
  <c r="Q192" i="34"/>
  <c r="N192" i="10" s="1"/>
  <c r="Q204" i="34"/>
  <c r="N204" i="10" s="1"/>
  <c r="Q216" i="34"/>
  <c r="N216" i="10" s="1"/>
  <c r="Q228" i="34"/>
  <c r="N228" i="10" s="1"/>
  <c r="N9" i="35"/>
  <c r="I12" i="35"/>
  <c r="M12" i="35"/>
  <c r="M16" i="35"/>
  <c r="C16" i="35"/>
  <c r="C12" i="35"/>
  <c r="I17" i="35"/>
  <c r="D12" i="35"/>
  <c r="D16" i="35"/>
  <c r="E16" i="35"/>
  <c r="E12" i="35"/>
  <c r="F16" i="35"/>
  <c r="F12" i="35"/>
  <c r="G12" i="35"/>
  <c r="G16" i="35"/>
  <c r="H12" i="35"/>
  <c r="H16" i="35"/>
  <c r="J16" i="35"/>
  <c r="J12" i="35"/>
  <c r="K16" i="35"/>
  <c r="L16" i="35"/>
  <c r="F17" i="35" l="1"/>
  <c r="E17" i="35"/>
  <c r="H17" i="35"/>
  <c r="C17" i="35"/>
  <c r="G17" i="35"/>
  <c r="D17" i="35"/>
  <c r="D21" i="24" l="1"/>
  <c r="S128" i="10"/>
  <c r="S76" i="10"/>
  <c r="S55" i="10"/>
  <c r="S46" i="10"/>
  <c r="S44" i="10"/>
  <c r="E9" i="33"/>
  <c r="E15" i="33"/>
  <c r="S262" i="10" s="1"/>
  <c r="E12" i="33"/>
  <c r="S196" i="10" s="1"/>
  <c r="E16" i="33"/>
  <c r="S270" i="10" s="1"/>
  <c r="E14" i="33"/>
  <c r="S227" i="10" s="1"/>
  <c r="E6" i="33"/>
  <c r="E11" i="33"/>
  <c r="S158" i="10" s="1"/>
  <c r="E7" i="33"/>
  <c r="E13" i="33"/>
  <c r="S215" i="10" s="1"/>
  <c r="E5" i="33"/>
  <c r="E10" i="33"/>
  <c r="S143" i="10" s="1"/>
  <c r="E8" i="33"/>
  <c r="E4" i="33"/>
  <c r="S36" i="10" s="1"/>
  <c r="E17" i="33" l="1"/>
  <c r="P98" i="10"/>
  <c r="D18" i="24"/>
  <c r="E17" i="29"/>
  <c r="D17" i="29"/>
  <c r="F5" i="29"/>
  <c r="F6" i="29"/>
  <c r="F7" i="29"/>
  <c r="F8" i="29"/>
  <c r="F9" i="29"/>
  <c r="F10" i="29"/>
  <c r="F11" i="29"/>
  <c r="F12" i="29"/>
  <c r="F13" i="29"/>
  <c r="P145" i="10" s="1"/>
  <c r="F14" i="29"/>
  <c r="P162" i="10" s="1"/>
  <c r="F15" i="29"/>
  <c r="P201" i="10" s="1"/>
  <c r="F16" i="29"/>
  <c r="P271" i="10" s="1"/>
  <c r="F4" i="29"/>
  <c r="D30" i="24"/>
  <c r="C13" i="8"/>
  <c r="K283" i="2"/>
  <c r="Q13" i="11"/>
  <c r="J283" i="2"/>
  <c r="G15" i="11"/>
  <c r="C14" i="11"/>
  <c r="T28" i="24"/>
  <c r="U28" i="24"/>
  <c r="C30" i="24"/>
  <c r="B30" i="24"/>
  <c r="B10" i="24"/>
  <c r="B6" i="24"/>
  <c r="C28" i="24"/>
  <c r="D28" i="24"/>
  <c r="F28" i="24"/>
  <c r="Q28" i="24"/>
  <c r="R28" i="24"/>
  <c r="S28" i="24"/>
  <c r="B28" i="24"/>
  <c r="B11" i="24"/>
  <c r="F17" i="29" l="1"/>
  <c r="P283" i="10"/>
  <c r="C34" i="24"/>
  <c r="B34" i="24"/>
  <c r="E13" i="17"/>
  <c r="F13" i="17"/>
  <c r="G13" i="17"/>
  <c r="H13" i="17"/>
  <c r="I13" i="17"/>
  <c r="J13" i="17"/>
  <c r="K13" i="17"/>
  <c r="L13" i="17"/>
  <c r="D13" i="17"/>
  <c r="C13" i="17"/>
  <c r="E282" i="23" l="1"/>
  <c r="E281" i="23"/>
  <c r="E280" i="23"/>
  <c r="E279" i="23"/>
  <c r="E278" i="23"/>
  <c r="E276" i="23"/>
  <c r="E275" i="23"/>
  <c r="E274" i="23"/>
  <c r="E273" i="23"/>
  <c r="E272" i="23"/>
  <c r="E271" i="23"/>
  <c r="E270" i="23"/>
  <c r="E269" i="23"/>
  <c r="E268" i="23"/>
  <c r="E267" i="23"/>
  <c r="E266" i="23"/>
  <c r="E265" i="23"/>
  <c r="E263" i="23"/>
  <c r="E262" i="23"/>
  <c r="E261" i="23"/>
  <c r="E260" i="23"/>
  <c r="E259" i="23"/>
  <c r="E258" i="23"/>
  <c r="E257" i="23"/>
  <c r="E256" i="23"/>
  <c r="E255" i="23"/>
  <c r="E254" i="23"/>
  <c r="E253" i="23"/>
  <c r="E252" i="23"/>
  <c r="E251" i="23"/>
  <c r="E250" i="23"/>
  <c r="E249" i="23"/>
  <c r="E248" i="23"/>
  <c r="E247" i="23"/>
  <c r="E246" i="23"/>
  <c r="E245" i="23"/>
  <c r="E244" i="23"/>
  <c r="E243" i="23"/>
  <c r="E242" i="23"/>
  <c r="E241" i="23"/>
  <c r="E240" i="23"/>
  <c r="E239" i="23"/>
  <c r="E238" i="23"/>
  <c r="E237" i="23"/>
  <c r="E236" i="23"/>
  <c r="E235" i="23"/>
  <c r="E234" i="23"/>
  <c r="E233" i="23"/>
  <c r="E232" i="23"/>
  <c r="E231" i="23"/>
  <c r="E230" i="23"/>
  <c r="E229" i="23"/>
  <c r="E228" i="23"/>
  <c r="E227" i="23"/>
  <c r="E226" i="23"/>
  <c r="E225" i="23"/>
  <c r="E224" i="23"/>
  <c r="E223" i="23"/>
  <c r="E222" i="23"/>
  <c r="E221" i="23"/>
  <c r="E220" i="23"/>
  <c r="E219" i="23"/>
  <c r="E218" i="23"/>
  <c r="E217" i="23"/>
  <c r="E216" i="23"/>
  <c r="E215" i="23"/>
  <c r="E214" i="23"/>
  <c r="E213" i="23"/>
  <c r="E212" i="23"/>
  <c r="E211" i="23"/>
  <c r="E210" i="23"/>
  <c r="E209" i="23"/>
  <c r="E208" i="23"/>
  <c r="E207" i="23"/>
  <c r="E206" i="23"/>
  <c r="E205" i="23"/>
  <c r="E204" i="23"/>
  <c r="E202" i="23"/>
  <c r="E201" i="23"/>
  <c r="E200" i="23"/>
  <c r="E199" i="23"/>
  <c r="E198" i="23"/>
  <c r="E197" i="23"/>
  <c r="E196" i="23"/>
  <c r="E195" i="23"/>
  <c r="E194" i="23"/>
  <c r="E193" i="23"/>
  <c r="E192" i="23"/>
  <c r="E191" i="23"/>
  <c r="E190" i="23"/>
  <c r="E189" i="23"/>
  <c r="E188" i="23"/>
  <c r="E187" i="23"/>
  <c r="E186" i="23"/>
  <c r="E185" i="23"/>
  <c r="E184" i="23"/>
  <c r="E183" i="23"/>
  <c r="E182" i="23"/>
  <c r="E181" i="23"/>
  <c r="E180" i="23"/>
  <c r="E177" i="23"/>
  <c r="E176" i="23"/>
  <c r="E175" i="23"/>
  <c r="E174" i="23"/>
  <c r="E173" i="23"/>
  <c r="E172" i="23"/>
  <c r="E171" i="23"/>
  <c r="E170" i="23"/>
  <c r="E169" i="23"/>
  <c r="E168" i="23"/>
  <c r="E167" i="23"/>
  <c r="E166" i="23"/>
  <c r="E165" i="23"/>
  <c r="E164" i="23"/>
  <c r="E163" i="23"/>
  <c r="E162" i="23"/>
  <c r="E161" i="23"/>
  <c r="E160" i="23"/>
  <c r="E159" i="23"/>
  <c r="E158" i="23"/>
  <c r="E157" i="23"/>
  <c r="E156" i="23"/>
  <c r="E155" i="23"/>
  <c r="E154" i="23"/>
  <c r="E152" i="23"/>
  <c r="E151" i="23"/>
  <c r="E150" i="23"/>
  <c r="E149" i="23"/>
  <c r="E148" i="23"/>
  <c r="E147" i="23"/>
  <c r="E146" i="23"/>
  <c r="E145" i="23"/>
  <c r="E144" i="23"/>
  <c r="E143" i="23"/>
  <c r="E142" i="23"/>
  <c r="E141" i="23"/>
  <c r="E140" i="23"/>
  <c r="E139" i="23"/>
  <c r="E138" i="23"/>
  <c r="E137" i="23"/>
  <c r="E136" i="23"/>
  <c r="E135" i="23"/>
  <c r="E134" i="23"/>
  <c r="E133" i="23"/>
  <c r="E132" i="23"/>
  <c r="E131" i="23"/>
  <c r="E130" i="23"/>
  <c r="E129" i="23"/>
  <c r="E128" i="23"/>
  <c r="E127" i="23"/>
  <c r="E126" i="23"/>
  <c r="E125" i="23"/>
  <c r="E124" i="23"/>
  <c r="E123" i="23"/>
  <c r="E122" i="23"/>
  <c r="E121" i="23"/>
  <c r="E120" i="23"/>
  <c r="E118" i="23"/>
  <c r="E117" i="23"/>
  <c r="E116" i="23"/>
  <c r="E115" i="23"/>
  <c r="E114" i="23"/>
  <c r="E113" i="23"/>
  <c r="E112" i="23"/>
  <c r="E111" i="23"/>
  <c r="E110" i="23"/>
  <c r="E109" i="23"/>
  <c r="E108" i="23"/>
  <c r="E107" i="23"/>
  <c r="E106" i="23"/>
  <c r="E104" i="23"/>
  <c r="E103" i="23"/>
  <c r="E102" i="23"/>
  <c r="E101" i="23"/>
  <c r="E98" i="23"/>
  <c r="E97" i="23"/>
  <c r="E96" i="23"/>
  <c r="E95" i="23"/>
  <c r="E94" i="23"/>
  <c r="E93" i="23"/>
  <c r="E92" i="23"/>
  <c r="E91" i="23"/>
  <c r="E89" i="23"/>
  <c r="E88" i="23"/>
  <c r="E87" i="23"/>
  <c r="E86" i="23"/>
  <c r="E85" i="23"/>
  <c r="E84" i="23"/>
  <c r="E83" i="23"/>
  <c r="E82" i="23"/>
  <c r="E81" i="23"/>
  <c r="E80" i="23"/>
  <c r="E79" i="23"/>
  <c r="E78" i="23"/>
  <c r="E77" i="23"/>
  <c r="E76" i="23"/>
  <c r="E75" i="23"/>
  <c r="E74" i="23"/>
  <c r="E73" i="23"/>
  <c r="E72" i="23"/>
  <c r="E71" i="23"/>
  <c r="E70" i="23"/>
  <c r="E69" i="23"/>
  <c r="E68" i="23"/>
  <c r="E67" i="23"/>
  <c r="E66" i="23"/>
  <c r="E65" i="23"/>
  <c r="E64" i="23"/>
  <c r="E63" i="23"/>
  <c r="E62" i="23"/>
  <c r="E61" i="23"/>
  <c r="E60" i="23"/>
  <c r="E59" i="23"/>
  <c r="E57" i="23"/>
  <c r="E56" i="23"/>
  <c r="E55" i="23"/>
  <c r="E54" i="23"/>
  <c r="E53" i="23"/>
  <c r="E52" i="23"/>
  <c r="E51" i="23"/>
  <c r="E50" i="23"/>
  <c r="E49" i="23"/>
  <c r="E48" i="23"/>
  <c r="E47" i="23"/>
  <c r="E46" i="23"/>
  <c r="E44" i="23"/>
  <c r="E43" i="23"/>
  <c r="E42" i="23"/>
  <c r="E40" i="23"/>
  <c r="E39" i="23"/>
  <c r="E38" i="23"/>
  <c r="E37" i="23"/>
  <c r="E36" i="23"/>
  <c r="E35" i="23"/>
  <c r="E34" i="23"/>
  <c r="E33" i="23"/>
  <c r="E32" i="23"/>
  <c r="E31" i="23"/>
  <c r="E30" i="23"/>
  <c r="E29" i="23"/>
  <c r="E28" i="23"/>
  <c r="E27" i="23"/>
  <c r="E26" i="23"/>
  <c r="E25" i="23"/>
  <c r="E24" i="23"/>
  <c r="E23" i="23"/>
  <c r="E22" i="23"/>
  <c r="E21" i="23"/>
  <c r="E20" i="23"/>
  <c r="E18" i="23"/>
  <c r="E17" i="23"/>
  <c r="E15" i="23"/>
  <c r="E14" i="23"/>
  <c r="E13" i="23"/>
  <c r="E12" i="23"/>
  <c r="E10" i="23"/>
  <c r="E9" i="23"/>
  <c r="E7" i="23"/>
  <c r="E6" i="23"/>
  <c r="E5" i="23"/>
  <c r="D282" i="20"/>
  <c r="D281" i="20"/>
  <c r="D280" i="20"/>
  <c r="D279" i="20"/>
  <c r="D278" i="20"/>
  <c r="D277" i="20"/>
  <c r="D276" i="20"/>
  <c r="D275" i="20"/>
  <c r="D274" i="20"/>
  <c r="D273" i="20"/>
  <c r="D272" i="20"/>
  <c r="D271" i="20"/>
  <c r="D270" i="20"/>
  <c r="D269" i="20"/>
  <c r="D268" i="20"/>
  <c r="D267" i="20"/>
  <c r="D266" i="20"/>
  <c r="D265" i="20"/>
  <c r="D263" i="20"/>
  <c r="D262" i="20"/>
  <c r="D261" i="20"/>
  <c r="D260" i="20"/>
  <c r="D259" i="20"/>
  <c r="D258" i="20"/>
  <c r="D257" i="20"/>
  <c r="D256" i="20"/>
  <c r="D255" i="20"/>
  <c r="D254" i="20"/>
  <c r="D253" i="20"/>
  <c r="D252" i="20"/>
  <c r="D251" i="20"/>
  <c r="D250" i="20"/>
  <c r="D249" i="20"/>
  <c r="D248" i="20"/>
  <c r="D247" i="20"/>
  <c r="D246" i="20"/>
  <c r="D245" i="20"/>
  <c r="D244" i="20"/>
  <c r="D243" i="20"/>
  <c r="D242" i="20"/>
  <c r="D241" i="20"/>
  <c r="D240" i="20"/>
  <c r="D239" i="20"/>
  <c r="D238" i="20"/>
  <c r="D237" i="20"/>
  <c r="D236" i="20"/>
  <c r="D235" i="20"/>
  <c r="D234" i="20"/>
  <c r="D233" i="20"/>
  <c r="D232" i="20"/>
  <c r="D231" i="20"/>
  <c r="D230" i="20"/>
  <c r="D229" i="20"/>
  <c r="D228" i="20"/>
  <c r="D227" i="20"/>
  <c r="D226" i="20"/>
  <c r="D225" i="20"/>
  <c r="D224" i="20"/>
  <c r="D223" i="20"/>
  <c r="D222" i="20"/>
  <c r="D221" i="20"/>
  <c r="D220" i="20"/>
  <c r="D219" i="20"/>
  <c r="D218" i="20"/>
  <c r="D217" i="20"/>
  <c r="D216" i="20"/>
  <c r="D215" i="20"/>
  <c r="D214" i="20"/>
  <c r="D213" i="20"/>
  <c r="D212" i="20"/>
  <c r="D211" i="20"/>
  <c r="D210" i="20"/>
  <c r="D209" i="20"/>
  <c r="D208" i="20"/>
  <c r="D207" i="20"/>
  <c r="D206" i="20"/>
  <c r="D205" i="20"/>
  <c r="D204" i="20"/>
  <c r="D203" i="20"/>
  <c r="D202" i="20"/>
  <c r="D201" i="20"/>
  <c r="D200" i="20"/>
  <c r="D199" i="20"/>
  <c r="D198" i="20"/>
  <c r="D197" i="20"/>
  <c r="D196" i="20"/>
  <c r="D195" i="20"/>
  <c r="D194" i="20"/>
  <c r="D193" i="20"/>
  <c r="D192" i="20"/>
  <c r="D191" i="20"/>
  <c r="D190" i="20"/>
  <c r="D189" i="20"/>
  <c r="D188" i="20"/>
  <c r="D187" i="20"/>
  <c r="D186" i="20"/>
  <c r="D185" i="20"/>
  <c r="D184" i="20"/>
  <c r="D183" i="20"/>
  <c r="D182" i="20"/>
  <c r="D181" i="20"/>
  <c r="D180" i="20"/>
  <c r="D179" i="20"/>
  <c r="D177" i="20"/>
  <c r="D176" i="20"/>
  <c r="D175" i="20"/>
  <c r="D174" i="20"/>
  <c r="D173" i="20"/>
  <c r="D172" i="20"/>
  <c r="D171" i="20"/>
  <c r="D170" i="20"/>
  <c r="D169" i="20"/>
  <c r="D168" i="20"/>
  <c r="D167" i="20"/>
  <c r="D166" i="20"/>
  <c r="D165" i="20"/>
  <c r="D164" i="20"/>
  <c r="D163" i="20"/>
  <c r="D162" i="20"/>
  <c r="D161" i="20"/>
  <c r="D160" i="20"/>
  <c r="D159" i="20"/>
  <c r="D158" i="20"/>
  <c r="D157" i="20"/>
  <c r="D156" i="20"/>
  <c r="D155" i="20"/>
  <c r="D154" i="20"/>
  <c r="D152" i="20"/>
  <c r="D151" i="20"/>
  <c r="D150" i="20"/>
  <c r="D149" i="20"/>
  <c r="D148" i="20"/>
  <c r="D147" i="20"/>
  <c r="D146" i="20"/>
  <c r="D145" i="20"/>
  <c r="D144" i="20"/>
  <c r="D143" i="20"/>
  <c r="D142" i="20"/>
  <c r="D141" i="20"/>
  <c r="D140" i="20"/>
  <c r="D139" i="20"/>
  <c r="D138" i="20"/>
  <c r="D137" i="20"/>
  <c r="D136" i="20"/>
  <c r="D135" i="20"/>
  <c r="D134" i="20"/>
  <c r="D133" i="20"/>
  <c r="D132" i="20"/>
  <c r="D131" i="20"/>
  <c r="D130" i="20"/>
  <c r="D129" i="20"/>
  <c r="D128" i="20"/>
  <c r="D127" i="20"/>
  <c r="D126" i="20"/>
  <c r="D125" i="20"/>
  <c r="D124" i="20"/>
  <c r="D123" i="20"/>
  <c r="D122" i="20"/>
  <c r="D121" i="20"/>
  <c r="D120" i="20"/>
  <c r="D119" i="20"/>
  <c r="D118" i="20"/>
  <c r="D117" i="20"/>
  <c r="D116" i="20"/>
  <c r="D115" i="20"/>
  <c r="D114" i="20"/>
  <c r="D113" i="20"/>
  <c r="D112" i="20"/>
  <c r="D111" i="20"/>
  <c r="D110" i="20"/>
  <c r="D109" i="20"/>
  <c r="D108" i="20"/>
  <c r="D107" i="20"/>
  <c r="D106" i="20"/>
  <c r="D105" i="20"/>
  <c r="D104" i="20"/>
  <c r="D103" i="20"/>
  <c r="D102" i="20"/>
  <c r="D101" i="20"/>
  <c r="D100" i="20"/>
  <c r="D98" i="20"/>
  <c r="D97" i="20"/>
  <c r="D96" i="20"/>
  <c r="D95"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7" i="20"/>
  <c r="D56" i="20"/>
  <c r="D55" i="20"/>
  <c r="D54" i="20"/>
  <c r="D53" i="20"/>
  <c r="D52" i="20"/>
  <c r="D51" i="20"/>
  <c r="D50" i="20"/>
  <c r="D49" i="20"/>
  <c r="D48" i="20"/>
  <c r="D47" i="20"/>
  <c r="D46" i="20"/>
  <c r="D45" i="20"/>
  <c r="D44" i="20"/>
  <c r="D43" i="20"/>
  <c r="D42" i="20"/>
  <c r="D40" i="20"/>
  <c r="D39" i="20"/>
  <c r="D38" i="20"/>
  <c r="D37" i="20"/>
  <c r="D36" i="20"/>
  <c r="D35" i="20"/>
  <c r="D33" i="20"/>
  <c r="D32" i="20"/>
  <c r="D31" i="20"/>
  <c r="D30" i="20"/>
  <c r="D29" i="20"/>
  <c r="D28" i="20"/>
  <c r="D27" i="20"/>
  <c r="D26" i="20"/>
  <c r="D25" i="20"/>
  <c r="D24" i="20"/>
  <c r="D23" i="20"/>
  <c r="D22" i="20"/>
  <c r="D21" i="20"/>
  <c r="D20" i="20"/>
  <c r="D19" i="20"/>
  <c r="D18" i="20"/>
  <c r="D17" i="20"/>
  <c r="D15" i="20"/>
  <c r="D14" i="20"/>
  <c r="D13" i="20"/>
  <c r="D12" i="20"/>
  <c r="D10" i="20"/>
  <c r="D9" i="20"/>
  <c r="D7" i="20"/>
  <c r="D6" i="20"/>
  <c r="D5" i="20"/>
  <c r="E282" i="18"/>
  <c r="E281" i="18"/>
  <c r="E280" i="18"/>
  <c r="E279" i="18"/>
  <c r="E278" i="18"/>
  <c r="E277" i="18"/>
  <c r="E276" i="18"/>
  <c r="E275" i="18"/>
  <c r="E274" i="18"/>
  <c r="E273" i="18"/>
  <c r="E272" i="18"/>
  <c r="E271" i="18"/>
  <c r="E270" i="18"/>
  <c r="E269" i="18"/>
  <c r="E268" i="18"/>
  <c r="E267" i="18"/>
  <c r="E266" i="18"/>
  <c r="E265" i="18"/>
  <c r="E263" i="18"/>
  <c r="E262" i="18"/>
  <c r="E261" i="18"/>
  <c r="E260" i="18"/>
  <c r="E259" i="18"/>
  <c r="E258" i="18"/>
  <c r="E257" i="18"/>
  <c r="E256" i="18"/>
  <c r="E255" i="18"/>
  <c r="E254" i="18"/>
  <c r="E253" i="18"/>
  <c r="E252" i="18"/>
  <c r="E251" i="18"/>
  <c r="E250" i="18"/>
  <c r="E249" i="18"/>
  <c r="E248" i="18"/>
  <c r="E247" i="18"/>
  <c r="E246" i="18"/>
  <c r="E245" i="18"/>
  <c r="E244" i="18"/>
  <c r="E243" i="18"/>
  <c r="E242" i="18"/>
  <c r="E241" i="18"/>
  <c r="E240" i="18"/>
  <c r="E239" i="18"/>
  <c r="E238" i="18"/>
  <c r="E237" i="18"/>
  <c r="E236" i="18"/>
  <c r="E235" i="18"/>
  <c r="E234" i="18"/>
  <c r="E233" i="18"/>
  <c r="E232" i="18"/>
  <c r="E231" i="18"/>
  <c r="E230" i="18"/>
  <c r="E229" i="18"/>
  <c r="E228" i="18"/>
  <c r="E227" i="18"/>
  <c r="E226" i="18"/>
  <c r="E225" i="18"/>
  <c r="E224" i="18"/>
  <c r="E223" i="18"/>
  <c r="E222" i="18"/>
  <c r="E221" i="18"/>
  <c r="E220" i="18"/>
  <c r="E219" i="18"/>
  <c r="E218" i="18"/>
  <c r="E217" i="18"/>
  <c r="E216" i="18"/>
  <c r="E215" i="18"/>
  <c r="E214" i="18"/>
  <c r="E213" i="18"/>
  <c r="E212" i="18"/>
  <c r="E211" i="18"/>
  <c r="E210" i="18"/>
  <c r="E209" i="18"/>
  <c r="E208" i="18"/>
  <c r="E207" i="18"/>
  <c r="E206" i="18"/>
  <c r="E205" i="18"/>
  <c r="E204" i="18"/>
  <c r="E203" i="18"/>
  <c r="E202" i="18"/>
  <c r="E201" i="18"/>
  <c r="E200" i="18"/>
  <c r="E199" i="18"/>
  <c r="E198" i="18"/>
  <c r="E197" i="18"/>
  <c r="E196" i="18"/>
  <c r="E195" i="18"/>
  <c r="E194" i="18"/>
  <c r="E193" i="18"/>
  <c r="E192" i="18"/>
  <c r="E191" i="18"/>
  <c r="E190" i="18"/>
  <c r="E189" i="18"/>
  <c r="E188" i="18"/>
  <c r="E187" i="18"/>
  <c r="E186" i="18"/>
  <c r="E185" i="18"/>
  <c r="E184" i="18"/>
  <c r="E183" i="18"/>
  <c r="E182" i="18"/>
  <c r="E181" i="18"/>
  <c r="E180" i="18"/>
  <c r="E179" i="18"/>
  <c r="E177" i="18"/>
  <c r="E176" i="18"/>
  <c r="E175" i="18"/>
  <c r="E174" i="18"/>
  <c r="E173" i="18"/>
  <c r="E172" i="18"/>
  <c r="E171" i="18"/>
  <c r="E170" i="18"/>
  <c r="E169" i="18"/>
  <c r="E168" i="18"/>
  <c r="E167" i="18"/>
  <c r="E166" i="18"/>
  <c r="E165" i="18"/>
  <c r="E164" i="18"/>
  <c r="E163" i="18"/>
  <c r="E162" i="18"/>
  <c r="E161" i="18"/>
  <c r="E160" i="18"/>
  <c r="E159" i="18"/>
  <c r="E158" i="18"/>
  <c r="E157" i="18"/>
  <c r="E156" i="18"/>
  <c r="E155" i="18"/>
  <c r="E154" i="18"/>
  <c r="E152" i="18"/>
  <c r="E151" i="18"/>
  <c r="E150" i="18"/>
  <c r="E149" i="18"/>
  <c r="E148" i="18"/>
  <c r="E147" i="18"/>
  <c r="E146" i="18"/>
  <c r="E145" i="18"/>
  <c r="E144" i="18"/>
  <c r="E143" i="18"/>
  <c r="E142" i="18"/>
  <c r="E141" i="18"/>
  <c r="E140" i="18"/>
  <c r="E139" i="18"/>
  <c r="E138" i="18"/>
  <c r="E137" i="18"/>
  <c r="E136" i="18"/>
  <c r="E135" i="18"/>
  <c r="E134" i="18"/>
  <c r="E133" i="18"/>
  <c r="E132" i="18"/>
  <c r="E131" i="18"/>
  <c r="E130" i="18"/>
  <c r="E129" i="18"/>
  <c r="E128" i="18"/>
  <c r="E127" i="18"/>
  <c r="E126" i="18"/>
  <c r="E125" i="18"/>
  <c r="E124" i="18"/>
  <c r="E123" i="18"/>
  <c r="E122" i="18"/>
  <c r="E121" i="18"/>
  <c r="E120" i="18"/>
  <c r="E119" i="18"/>
  <c r="E118" i="18"/>
  <c r="E117" i="18"/>
  <c r="E116" i="18"/>
  <c r="E115" i="18"/>
  <c r="E114" i="18"/>
  <c r="E113" i="18"/>
  <c r="E112" i="18"/>
  <c r="E111" i="18"/>
  <c r="E110" i="18"/>
  <c r="E109" i="18"/>
  <c r="E108" i="18"/>
  <c r="E107" i="18"/>
  <c r="E106" i="18"/>
  <c r="E105" i="18"/>
  <c r="E104" i="18"/>
  <c r="E103" i="18"/>
  <c r="E102" i="18"/>
  <c r="E101" i="18"/>
  <c r="E100" i="18"/>
  <c r="E98" i="18"/>
  <c r="E97" i="18"/>
  <c r="E96" i="18"/>
  <c r="E95" i="18"/>
  <c r="E94" i="18"/>
  <c r="E93" i="18"/>
  <c r="E92" i="18"/>
  <c r="E91" i="18"/>
  <c r="E90" i="18"/>
  <c r="E89" i="18"/>
  <c r="E88" i="18"/>
  <c r="E87" i="18"/>
  <c r="E86" i="18"/>
  <c r="E85" i="18"/>
  <c r="E84" i="18"/>
  <c r="E83" i="18"/>
  <c r="E82" i="18"/>
  <c r="E81" i="18"/>
  <c r="E80" i="18"/>
  <c r="E79" i="18"/>
  <c r="E78" i="18"/>
  <c r="E77" i="18"/>
  <c r="E76" i="18"/>
  <c r="E75" i="18"/>
  <c r="E74" i="18"/>
  <c r="E73" i="18"/>
  <c r="E72" i="18"/>
  <c r="E71" i="18"/>
  <c r="E70" i="18"/>
  <c r="E69" i="18"/>
  <c r="E68" i="18"/>
  <c r="E67" i="18"/>
  <c r="E66" i="18"/>
  <c r="E65" i="18"/>
  <c r="E64" i="18"/>
  <c r="E63" i="18"/>
  <c r="E62" i="18"/>
  <c r="E61" i="18"/>
  <c r="E60" i="18"/>
  <c r="E59" i="18"/>
  <c r="E57" i="18"/>
  <c r="E56" i="18"/>
  <c r="E55" i="18"/>
  <c r="E54" i="18"/>
  <c r="E53" i="18"/>
  <c r="E52" i="18"/>
  <c r="E51" i="18"/>
  <c r="E50" i="18"/>
  <c r="E49" i="18"/>
  <c r="E48" i="18"/>
  <c r="E47" i="18"/>
  <c r="E46" i="18"/>
  <c r="E45" i="18"/>
  <c r="E44" i="18"/>
  <c r="E43" i="18"/>
  <c r="E42" i="18"/>
  <c r="E40" i="18"/>
  <c r="E39" i="18"/>
  <c r="E38" i="18"/>
  <c r="E37" i="18"/>
  <c r="E36" i="18"/>
  <c r="E35" i="18"/>
  <c r="E33" i="18"/>
  <c r="E32" i="18"/>
  <c r="E31" i="18"/>
  <c r="E30" i="18"/>
  <c r="E29" i="18"/>
  <c r="E28" i="18"/>
  <c r="E27" i="18"/>
  <c r="E26" i="18"/>
  <c r="E25" i="18"/>
  <c r="E24" i="18"/>
  <c r="E23" i="18"/>
  <c r="E22" i="18"/>
  <c r="E21" i="18"/>
  <c r="E20" i="18"/>
  <c r="E19" i="18"/>
  <c r="E18" i="18"/>
  <c r="E17" i="18"/>
  <c r="E15" i="18"/>
  <c r="E14" i="18"/>
  <c r="E13" i="18"/>
  <c r="E12" i="18"/>
  <c r="E10" i="18"/>
  <c r="E9" i="18"/>
  <c r="E7" i="18"/>
  <c r="E6" i="18"/>
  <c r="E5" i="18"/>
  <c r="E282" i="16"/>
  <c r="E281" i="16"/>
  <c r="E280" i="16"/>
  <c r="E279" i="16"/>
  <c r="E278" i="16"/>
  <c r="E277" i="16"/>
  <c r="E276" i="16"/>
  <c r="E275" i="16"/>
  <c r="E274" i="16"/>
  <c r="E273" i="16"/>
  <c r="E272" i="16"/>
  <c r="E271" i="16"/>
  <c r="E270" i="16"/>
  <c r="E269" i="16"/>
  <c r="E268" i="16"/>
  <c r="E267" i="16"/>
  <c r="E266" i="16"/>
  <c r="E265" i="16"/>
  <c r="E263" i="16"/>
  <c r="E262" i="16"/>
  <c r="E261" i="16"/>
  <c r="E260" i="16"/>
  <c r="E259" i="16"/>
  <c r="E258" i="16"/>
  <c r="E257" i="16"/>
  <c r="E256" i="16"/>
  <c r="E255" i="16"/>
  <c r="E254" i="16"/>
  <c r="E253" i="16"/>
  <c r="E252" i="16"/>
  <c r="E251" i="16"/>
  <c r="E250" i="16"/>
  <c r="E249" i="16"/>
  <c r="E248" i="16"/>
  <c r="E247" i="16"/>
  <c r="E246" i="16"/>
  <c r="E245" i="16"/>
  <c r="E244" i="16"/>
  <c r="E243" i="16"/>
  <c r="E242" i="16"/>
  <c r="E241" i="16"/>
  <c r="E240" i="16"/>
  <c r="E239" i="16"/>
  <c r="E238" i="16"/>
  <c r="E237" i="16"/>
  <c r="E236" i="16"/>
  <c r="E235" i="16"/>
  <c r="E234" i="16"/>
  <c r="E233" i="16"/>
  <c r="E232" i="16"/>
  <c r="E231" i="16"/>
  <c r="E230" i="16"/>
  <c r="E229" i="16"/>
  <c r="E228" i="16"/>
  <c r="E227" i="16"/>
  <c r="E226" i="16"/>
  <c r="E225" i="16"/>
  <c r="E224" i="16"/>
  <c r="E223" i="16"/>
  <c r="E222" i="16"/>
  <c r="E221" i="16"/>
  <c r="E220" i="16"/>
  <c r="E219" i="16"/>
  <c r="E218" i="16"/>
  <c r="E217" i="16"/>
  <c r="E216" i="16"/>
  <c r="E215" i="16"/>
  <c r="E214" i="16"/>
  <c r="E213" i="16"/>
  <c r="E212" i="16"/>
  <c r="E211" i="16"/>
  <c r="E210" i="16"/>
  <c r="E209" i="16"/>
  <c r="E208" i="16"/>
  <c r="E207" i="16"/>
  <c r="E206" i="16"/>
  <c r="E205" i="16"/>
  <c r="E204" i="16"/>
  <c r="E203" i="16"/>
  <c r="E202" i="16"/>
  <c r="E201" i="16"/>
  <c r="E200" i="16"/>
  <c r="E199" i="16"/>
  <c r="E198" i="16"/>
  <c r="E197" i="16"/>
  <c r="E196" i="16"/>
  <c r="E195" i="16"/>
  <c r="E194" i="16"/>
  <c r="E193" i="16"/>
  <c r="E192" i="16"/>
  <c r="E191" i="16"/>
  <c r="E190" i="16"/>
  <c r="E189" i="16"/>
  <c r="E188" i="16"/>
  <c r="E187" i="16"/>
  <c r="E186" i="16"/>
  <c r="E185" i="16"/>
  <c r="E184" i="16"/>
  <c r="E183" i="16"/>
  <c r="E182" i="16"/>
  <c r="E181" i="16"/>
  <c r="E180" i="16"/>
  <c r="E179" i="16"/>
  <c r="E177" i="16"/>
  <c r="E176" i="16"/>
  <c r="E175" i="16"/>
  <c r="E174" i="16"/>
  <c r="E173" i="16"/>
  <c r="E172" i="16"/>
  <c r="E171" i="16"/>
  <c r="E170" i="16"/>
  <c r="E169" i="16"/>
  <c r="E168" i="16"/>
  <c r="E167" i="16"/>
  <c r="E166" i="16"/>
  <c r="E165" i="16"/>
  <c r="E164" i="16"/>
  <c r="E163" i="16"/>
  <c r="E162" i="16"/>
  <c r="E161" i="16"/>
  <c r="E160" i="16"/>
  <c r="E159" i="16"/>
  <c r="E158" i="16"/>
  <c r="E157" i="16"/>
  <c r="E156" i="16"/>
  <c r="E155" i="16"/>
  <c r="E154" i="16"/>
  <c r="E152" i="16"/>
  <c r="E151" i="16"/>
  <c r="E150" i="16"/>
  <c r="E149" i="16"/>
  <c r="E148" i="16"/>
  <c r="E147" i="16"/>
  <c r="E146" i="16"/>
  <c r="E145" i="16"/>
  <c r="E144" i="16"/>
  <c r="E143" i="16"/>
  <c r="E142" i="16"/>
  <c r="E141" i="16"/>
  <c r="E140" i="16"/>
  <c r="E139" i="16"/>
  <c r="E138" i="16"/>
  <c r="E137" i="16"/>
  <c r="E136" i="16"/>
  <c r="E135" i="16"/>
  <c r="E134" i="16"/>
  <c r="E133" i="16"/>
  <c r="E132" i="16"/>
  <c r="E131" i="16"/>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7" i="16"/>
  <c r="E56" i="16"/>
  <c r="E55" i="16"/>
  <c r="E54" i="16"/>
  <c r="E53" i="16"/>
  <c r="E52" i="16"/>
  <c r="E51" i="16"/>
  <c r="E50" i="16"/>
  <c r="E49" i="16"/>
  <c r="E48" i="16"/>
  <c r="E47" i="16"/>
  <c r="E46" i="16"/>
  <c r="E45" i="16"/>
  <c r="E44" i="16"/>
  <c r="E43" i="16"/>
  <c r="E42" i="16"/>
  <c r="E40" i="16"/>
  <c r="E39" i="16"/>
  <c r="E38" i="16"/>
  <c r="E37" i="16"/>
  <c r="E36" i="16"/>
  <c r="E35" i="16"/>
  <c r="E33" i="16"/>
  <c r="E32" i="16"/>
  <c r="E31" i="16"/>
  <c r="E30" i="16"/>
  <c r="E29" i="16"/>
  <c r="E28" i="16"/>
  <c r="E27" i="16"/>
  <c r="E26" i="16"/>
  <c r="E25" i="16"/>
  <c r="E24" i="16"/>
  <c r="E23" i="16"/>
  <c r="E22" i="16"/>
  <c r="E21" i="16"/>
  <c r="E20" i="16"/>
  <c r="E19" i="16"/>
  <c r="E18" i="16"/>
  <c r="E17" i="16"/>
  <c r="E15" i="16"/>
  <c r="E14" i="16"/>
  <c r="E13" i="16"/>
  <c r="E12" i="16"/>
  <c r="E10" i="16"/>
  <c r="E9" i="16"/>
  <c r="E7" i="16"/>
  <c r="E6" i="16"/>
  <c r="E5" i="16"/>
  <c r="E282" i="14"/>
  <c r="E281" i="14"/>
  <c r="E280" i="14"/>
  <c r="E279" i="14"/>
  <c r="E278" i="14"/>
  <c r="E277" i="14"/>
  <c r="E276" i="14"/>
  <c r="E275" i="14"/>
  <c r="E274" i="14"/>
  <c r="E273" i="14"/>
  <c r="E272" i="14"/>
  <c r="E271" i="14"/>
  <c r="E270" i="14"/>
  <c r="E269" i="14"/>
  <c r="E268" i="14"/>
  <c r="E267" i="14"/>
  <c r="E266" i="14"/>
  <c r="E265" i="14"/>
  <c r="E263" i="14"/>
  <c r="E262" i="14"/>
  <c r="E261" i="14"/>
  <c r="E260" i="14"/>
  <c r="E259" i="14"/>
  <c r="E258" i="14"/>
  <c r="E257" i="14"/>
  <c r="E256" i="14"/>
  <c r="E255" i="14"/>
  <c r="E254" i="14"/>
  <c r="E253" i="14"/>
  <c r="E252" i="14"/>
  <c r="E251" i="14"/>
  <c r="E250" i="14"/>
  <c r="E249" i="14"/>
  <c r="E248" i="14"/>
  <c r="E247" i="14"/>
  <c r="E246" i="14"/>
  <c r="E245" i="14"/>
  <c r="E244" i="14"/>
  <c r="E243" i="14"/>
  <c r="E242" i="14"/>
  <c r="E241" i="14"/>
  <c r="E240" i="14"/>
  <c r="E239" i="14"/>
  <c r="E238" i="14"/>
  <c r="E237" i="14"/>
  <c r="E236" i="14"/>
  <c r="E235" i="14"/>
  <c r="E234" i="14"/>
  <c r="E233" i="14"/>
  <c r="E232" i="14"/>
  <c r="E231" i="14"/>
  <c r="E230" i="14"/>
  <c r="E229" i="14"/>
  <c r="E228" i="14"/>
  <c r="E227" i="14"/>
  <c r="E226" i="14"/>
  <c r="E225" i="14"/>
  <c r="E224" i="14"/>
  <c r="E223" i="14"/>
  <c r="E222" i="14"/>
  <c r="E221" i="14"/>
  <c r="E220" i="14"/>
  <c r="E219" i="14"/>
  <c r="E218" i="14"/>
  <c r="E217" i="14"/>
  <c r="E216" i="14"/>
  <c r="E215" i="14"/>
  <c r="E214" i="14"/>
  <c r="E213" i="14"/>
  <c r="E212" i="14"/>
  <c r="E211" i="14"/>
  <c r="E210" i="14"/>
  <c r="E209" i="14"/>
  <c r="E208" i="14"/>
  <c r="E207" i="14"/>
  <c r="E206" i="14"/>
  <c r="E205" i="14"/>
  <c r="E204" i="14"/>
  <c r="E203" i="14"/>
  <c r="E202" i="14"/>
  <c r="E201" i="14"/>
  <c r="E200" i="14"/>
  <c r="E199" i="14"/>
  <c r="E198" i="14"/>
  <c r="E197" i="14"/>
  <c r="E196" i="14"/>
  <c r="E195" i="14"/>
  <c r="E194" i="14"/>
  <c r="E193" i="14"/>
  <c r="E192" i="14"/>
  <c r="E191" i="14"/>
  <c r="E190" i="14"/>
  <c r="E189" i="14"/>
  <c r="E188" i="14"/>
  <c r="E187" i="14"/>
  <c r="E186" i="14"/>
  <c r="E185" i="14"/>
  <c r="E184" i="14"/>
  <c r="E183" i="14"/>
  <c r="E182" i="14"/>
  <c r="E181" i="14"/>
  <c r="E180" i="14"/>
  <c r="E179" i="14"/>
  <c r="E177" i="14"/>
  <c r="E176" i="14"/>
  <c r="E175" i="14"/>
  <c r="E174" i="14"/>
  <c r="E173" i="14"/>
  <c r="E172" i="14"/>
  <c r="E171" i="14"/>
  <c r="E170" i="14"/>
  <c r="E169" i="14"/>
  <c r="E168" i="14"/>
  <c r="E167" i="14"/>
  <c r="E166" i="14"/>
  <c r="E165" i="14"/>
  <c r="E164" i="14"/>
  <c r="E163" i="14"/>
  <c r="E162" i="14"/>
  <c r="E161" i="14"/>
  <c r="E160" i="14"/>
  <c r="E159" i="14"/>
  <c r="E158" i="14"/>
  <c r="E157" i="14"/>
  <c r="E156" i="14"/>
  <c r="E155" i="14"/>
  <c r="E154" i="14"/>
  <c r="E152" i="14"/>
  <c r="E151" i="14"/>
  <c r="E150" i="14"/>
  <c r="E149" i="14"/>
  <c r="E148" i="14"/>
  <c r="E147" i="14"/>
  <c r="E146" i="14"/>
  <c r="E145" i="14"/>
  <c r="E144" i="14"/>
  <c r="E143" i="14"/>
  <c r="E142" i="14"/>
  <c r="E141" i="14"/>
  <c r="E140" i="14"/>
  <c r="E139" i="14"/>
  <c r="E138" i="14"/>
  <c r="E137" i="14"/>
  <c r="E136" i="14"/>
  <c r="E135" i="14"/>
  <c r="E134" i="14"/>
  <c r="E133" i="14"/>
  <c r="E132" i="14"/>
  <c r="E131" i="14"/>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7" i="14"/>
  <c r="E56" i="14"/>
  <c r="E55" i="14"/>
  <c r="E54" i="14"/>
  <c r="E53" i="14"/>
  <c r="E52" i="14"/>
  <c r="E51" i="14"/>
  <c r="E50" i="14"/>
  <c r="E49" i="14"/>
  <c r="E48" i="14"/>
  <c r="E47" i="14"/>
  <c r="E46" i="14"/>
  <c r="E45" i="14"/>
  <c r="E44" i="14"/>
  <c r="E43" i="14"/>
  <c r="E42" i="14"/>
  <c r="E40" i="14"/>
  <c r="E39" i="14"/>
  <c r="E38" i="14"/>
  <c r="E37" i="14"/>
  <c r="E36" i="14"/>
  <c r="E35" i="14"/>
  <c r="E33" i="14"/>
  <c r="E32" i="14"/>
  <c r="E31" i="14"/>
  <c r="E30" i="14"/>
  <c r="E29" i="14"/>
  <c r="E28" i="14"/>
  <c r="E27" i="14"/>
  <c r="E26" i="14"/>
  <c r="E25" i="14"/>
  <c r="E24" i="14"/>
  <c r="E23" i="14"/>
  <c r="E22" i="14"/>
  <c r="E21" i="14"/>
  <c r="E20" i="14"/>
  <c r="E19" i="14"/>
  <c r="E18" i="14"/>
  <c r="E17" i="14"/>
  <c r="E15" i="14"/>
  <c r="E14" i="14"/>
  <c r="E13" i="14"/>
  <c r="E12" i="14"/>
  <c r="E10" i="14"/>
  <c r="E9" i="14"/>
  <c r="E7" i="14"/>
  <c r="E6" i="14"/>
  <c r="E5" i="14"/>
  <c r="J283" i="26" l="1"/>
  <c r="R283" i="10" s="1"/>
  <c r="R283" i="2"/>
  <c r="S283" i="2"/>
  <c r="F261" i="2"/>
  <c r="T261" i="2" s="1"/>
  <c r="F242" i="2"/>
  <c r="T242" i="2" s="1"/>
  <c r="F203" i="2"/>
  <c r="T203" i="2" s="1"/>
  <c r="F166" i="2"/>
  <c r="T166" i="2" s="1"/>
  <c r="F119" i="2"/>
  <c r="T119" i="2" s="1"/>
  <c r="F99" i="2"/>
  <c r="T99" i="2" s="1"/>
  <c r="F96" i="2"/>
  <c r="T96" i="2" s="1"/>
  <c r="F83" i="2"/>
  <c r="T83" i="2" s="1"/>
  <c r="F72" i="2"/>
  <c r="T72" i="2" s="1"/>
  <c r="F60" i="2"/>
  <c r="T60" i="2" s="1"/>
  <c r="F38" i="2"/>
  <c r="T38" i="2" s="1"/>
  <c r="F13" i="2"/>
  <c r="T13" i="2" s="1"/>
  <c r="Y283" i="1"/>
  <c r="C14" i="8"/>
  <c r="F283" i="1" s="1"/>
  <c r="F13" i="8"/>
  <c r="AA261" i="1"/>
  <c r="AA242" i="1"/>
  <c r="AA203" i="1"/>
  <c r="AA166" i="1"/>
  <c r="AA119" i="1"/>
  <c r="AA99" i="1"/>
  <c r="AA96" i="1"/>
  <c r="AA83" i="1"/>
  <c r="AA72" i="1"/>
  <c r="AA60" i="1"/>
  <c r="AA38" i="1"/>
  <c r="Y261" i="1"/>
  <c r="Y242" i="1"/>
  <c r="Y203" i="1"/>
  <c r="Y166" i="1"/>
  <c r="Y119" i="1"/>
  <c r="Y99" i="1"/>
  <c r="Y96" i="1"/>
  <c r="Y83" i="1"/>
  <c r="AA13" i="1"/>
  <c r="Y11" i="1"/>
  <c r="AA41" i="1"/>
  <c r="Z283" i="1"/>
  <c r="S271" i="2"/>
  <c r="Y5" i="1"/>
  <c r="Y6" i="1"/>
  <c r="Y7" i="1"/>
  <c r="Y9" i="1"/>
  <c r="Y10" i="1"/>
  <c r="Y12" i="1"/>
  <c r="Y14" i="1"/>
  <c r="Y15" i="1"/>
  <c r="Y17" i="1"/>
  <c r="Y18" i="1"/>
  <c r="Y20" i="1"/>
  <c r="Y21" i="1"/>
  <c r="Y22" i="1"/>
  <c r="Y23" i="1"/>
  <c r="Y24" i="1"/>
  <c r="Y25" i="1"/>
  <c r="Y26" i="1"/>
  <c r="Y27" i="1"/>
  <c r="Y28" i="1"/>
  <c r="Y29" i="1"/>
  <c r="Y30" i="1"/>
  <c r="Y31" i="1"/>
  <c r="Y32" i="1"/>
  <c r="Y33" i="1"/>
  <c r="Y35" i="1"/>
  <c r="Y36" i="1"/>
  <c r="Y37" i="1"/>
  <c r="Y39" i="1"/>
  <c r="Y40" i="1"/>
  <c r="Y42" i="1"/>
  <c r="Y43" i="1"/>
  <c r="Y44" i="1"/>
  <c r="Y45" i="1"/>
  <c r="Y46" i="1"/>
  <c r="Y47" i="1"/>
  <c r="Y48" i="1"/>
  <c r="Y49" i="1"/>
  <c r="Y50" i="1"/>
  <c r="Y51" i="1"/>
  <c r="Y52" i="1"/>
  <c r="Y53" i="1"/>
  <c r="Y54" i="1"/>
  <c r="Y55" i="1"/>
  <c r="Y56" i="1"/>
  <c r="Y57" i="1"/>
  <c r="Y58" i="1"/>
  <c r="Y59" i="1"/>
  <c r="Y61" i="1"/>
  <c r="Y62" i="1"/>
  <c r="Y63" i="1"/>
  <c r="Y64" i="1"/>
  <c r="Y65" i="1"/>
  <c r="Y66" i="1"/>
  <c r="Y67" i="1"/>
  <c r="Y68" i="1"/>
  <c r="Y69" i="1"/>
  <c r="Y70" i="1"/>
  <c r="Y71" i="1"/>
  <c r="Y73" i="1"/>
  <c r="Y74" i="1"/>
  <c r="Y75" i="1"/>
  <c r="Y76" i="1"/>
  <c r="Y77" i="1"/>
  <c r="Y78" i="1"/>
  <c r="Y79" i="1"/>
  <c r="Y80" i="1"/>
  <c r="Y81" i="1"/>
  <c r="Y82" i="1"/>
  <c r="Y84" i="1"/>
  <c r="Y85" i="1"/>
  <c r="Y86" i="1"/>
  <c r="Y87" i="1"/>
  <c r="Y88" i="1"/>
  <c r="Y89" i="1"/>
  <c r="Y90" i="1"/>
  <c r="Y91" i="1"/>
  <c r="Y92" i="1"/>
  <c r="Y93" i="1"/>
  <c r="Y94" i="1"/>
  <c r="Y95" i="1"/>
  <c r="Y98" i="1"/>
  <c r="Y100" i="1"/>
  <c r="Y101" i="1"/>
  <c r="Y102" i="1"/>
  <c r="Y103" i="1"/>
  <c r="Y104" i="1"/>
  <c r="Y105" i="1"/>
  <c r="Y106" i="1"/>
  <c r="Y107" i="1"/>
  <c r="Y108" i="1"/>
  <c r="Y109" i="1"/>
  <c r="Y110" i="1"/>
  <c r="Y111" i="1"/>
  <c r="Y112" i="1"/>
  <c r="Y113" i="1"/>
  <c r="Y114" i="1"/>
  <c r="Y115" i="1"/>
  <c r="Y116" i="1"/>
  <c r="Y117" i="1"/>
  <c r="Y118"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4" i="1"/>
  <c r="Y155" i="1"/>
  <c r="Y156" i="1"/>
  <c r="Y157" i="1"/>
  <c r="Y158" i="1"/>
  <c r="Y159" i="1"/>
  <c r="Y160" i="1"/>
  <c r="Y161" i="1"/>
  <c r="Y162" i="1"/>
  <c r="Y163" i="1"/>
  <c r="Y164" i="1"/>
  <c r="Y165" i="1"/>
  <c r="Y167" i="1"/>
  <c r="Y168" i="1"/>
  <c r="Y169" i="1"/>
  <c r="Y170" i="1"/>
  <c r="Y171" i="1"/>
  <c r="Y172" i="1"/>
  <c r="Y173" i="1"/>
  <c r="Y174" i="1"/>
  <c r="Y175" i="1"/>
  <c r="Y176" i="1"/>
  <c r="Y177" i="1"/>
  <c r="Y196" i="1"/>
  <c r="Y197" i="1"/>
  <c r="Y198" i="1"/>
  <c r="Y199" i="1"/>
  <c r="Y200" i="1"/>
  <c r="Y201" i="1"/>
  <c r="Y202"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3" i="1"/>
  <c r="Y244" i="1"/>
  <c r="Y245" i="1"/>
  <c r="Y246" i="1"/>
  <c r="Y247" i="1"/>
  <c r="Y248" i="1"/>
  <c r="Y249" i="1"/>
  <c r="Y250" i="1"/>
  <c r="Y251" i="1"/>
  <c r="Y252" i="1"/>
  <c r="Y253" i="1"/>
  <c r="Y254" i="1"/>
  <c r="Y255" i="1"/>
  <c r="Y256" i="1"/>
  <c r="Y257" i="1"/>
  <c r="Y258" i="1"/>
  <c r="Y259" i="1"/>
  <c r="Y260" i="1"/>
  <c r="Y262" i="1"/>
  <c r="Y263" i="1"/>
  <c r="Y264" i="1"/>
  <c r="Y265" i="1"/>
  <c r="Y266" i="1"/>
  <c r="Y267" i="1"/>
  <c r="Y268" i="1"/>
  <c r="Y269" i="1"/>
  <c r="Y270" i="1"/>
  <c r="Y271" i="1"/>
  <c r="Y272" i="1"/>
  <c r="Y273" i="1"/>
  <c r="Y274" i="1"/>
  <c r="Y275" i="1"/>
  <c r="Y276" i="1"/>
  <c r="Y277" i="1"/>
  <c r="Y278" i="1"/>
  <c r="Y279" i="1"/>
  <c r="Y280" i="1"/>
  <c r="Y281" i="1"/>
  <c r="Y282" i="1"/>
  <c r="Y4" i="1"/>
  <c r="F4" i="19"/>
  <c r="F5" i="19"/>
  <c r="S30" i="24" l="1"/>
  <c r="U30" i="24"/>
  <c r="U34" i="24" s="1"/>
  <c r="T30" i="24"/>
  <c r="T34" i="24" s="1"/>
  <c r="F7" i="19"/>
  <c r="AB283" i="10" l="1"/>
  <c r="O22" i="11"/>
  <c r="X19" i="8"/>
  <c r="Q20" i="11" l="1"/>
  <c r="R5" i="2"/>
  <c r="R15" i="2"/>
  <c r="R25" i="2"/>
  <c r="R33" i="2"/>
  <c r="R43" i="2"/>
  <c r="R51" i="2"/>
  <c r="R59" i="2"/>
  <c r="R67" i="2"/>
  <c r="R75" i="2"/>
  <c r="R83" i="2"/>
  <c r="R91" i="2"/>
  <c r="R100" i="2"/>
  <c r="R108" i="2"/>
  <c r="R116" i="2"/>
  <c r="R124" i="2"/>
  <c r="R132" i="2"/>
  <c r="R140" i="2"/>
  <c r="R148" i="2"/>
  <c r="R157" i="2"/>
  <c r="R165" i="2"/>
  <c r="R173" i="2"/>
  <c r="R182" i="2"/>
  <c r="R190" i="2"/>
  <c r="R199" i="2"/>
  <c r="R207" i="2"/>
  <c r="R215" i="2"/>
  <c r="R223" i="2"/>
  <c r="R231" i="2"/>
  <c r="R239" i="2"/>
  <c r="R247" i="2"/>
  <c r="R255" i="2"/>
  <c r="R263" i="2"/>
  <c r="R271" i="2"/>
  <c r="R279" i="2"/>
  <c r="R10" i="2"/>
  <c r="R47" i="2"/>
  <c r="R71" i="2"/>
  <c r="R95" i="2"/>
  <c r="R120" i="2"/>
  <c r="R144" i="2"/>
  <c r="R169" i="2"/>
  <c r="R194" i="2"/>
  <c r="R227" i="2"/>
  <c r="R259" i="2"/>
  <c r="R89" i="2"/>
  <c r="R171" i="2"/>
  <c r="R229" i="2"/>
  <c r="R277" i="2"/>
  <c r="R74" i="2"/>
  <c r="R115" i="2"/>
  <c r="R172" i="2"/>
  <c r="R246" i="2"/>
  <c r="R13" i="2"/>
  <c r="R38" i="2"/>
  <c r="R6" i="2"/>
  <c r="R17" i="2"/>
  <c r="R26" i="2"/>
  <c r="R34" i="2"/>
  <c r="R44" i="2"/>
  <c r="R52" i="2"/>
  <c r="R60" i="2"/>
  <c r="R68" i="2"/>
  <c r="R76" i="2"/>
  <c r="R84" i="2"/>
  <c r="R92" i="2"/>
  <c r="R101" i="2"/>
  <c r="R109" i="2"/>
  <c r="R117" i="2"/>
  <c r="R125" i="2"/>
  <c r="R133" i="2"/>
  <c r="R141" i="2"/>
  <c r="R149" i="2"/>
  <c r="R158" i="2"/>
  <c r="R166" i="2"/>
  <c r="R174" i="2"/>
  <c r="R183" i="2"/>
  <c r="R191" i="2"/>
  <c r="R200" i="2"/>
  <c r="R208" i="2"/>
  <c r="R216" i="2"/>
  <c r="R224" i="2"/>
  <c r="R232" i="2"/>
  <c r="R240" i="2"/>
  <c r="R248" i="2"/>
  <c r="R256" i="2"/>
  <c r="R264" i="2"/>
  <c r="R272" i="2"/>
  <c r="R280" i="2"/>
  <c r="R29" i="2"/>
  <c r="R63" i="2"/>
  <c r="R87" i="2"/>
  <c r="R128" i="2"/>
  <c r="R177" i="2"/>
  <c r="R211" i="2"/>
  <c r="R243" i="2"/>
  <c r="R4" i="2"/>
  <c r="R106" i="2"/>
  <c r="R205" i="2"/>
  <c r="R261" i="2"/>
  <c r="R24" i="2"/>
  <c r="R66" i="2"/>
  <c r="R107" i="2"/>
  <c r="R164" i="2"/>
  <c r="R214" i="2"/>
  <c r="R278" i="2"/>
  <c r="R7" i="2"/>
  <c r="R18" i="2"/>
  <c r="R27" i="2"/>
  <c r="R35" i="2"/>
  <c r="R45" i="2"/>
  <c r="R53" i="2"/>
  <c r="R61" i="2"/>
  <c r="R69" i="2"/>
  <c r="R77" i="2"/>
  <c r="R85" i="2"/>
  <c r="R93" i="2"/>
  <c r="R102" i="2"/>
  <c r="R110" i="2"/>
  <c r="R118" i="2"/>
  <c r="R126" i="2"/>
  <c r="R134" i="2"/>
  <c r="R142" i="2"/>
  <c r="R150" i="2"/>
  <c r="R159" i="2"/>
  <c r="R167" i="2"/>
  <c r="R175" i="2"/>
  <c r="R184" i="2"/>
  <c r="R192" i="2"/>
  <c r="R201" i="2"/>
  <c r="R209" i="2"/>
  <c r="R217" i="2"/>
  <c r="R225" i="2"/>
  <c r="R233" i="2"/>
  <c r="R241" i="2"/>
  <c r="R249" i="2"/>
  <c r="R257" i="2"/>
  <c r="R265" i="2"/>
  <c r="R273" i="2"/>
  <c r="R281" i="2"/>
  <c r="R21" i="2"/>
  <c r="R55" i="2"/>
  <c r="R104" i="2"/>
  <c r="R136" i="2"/>
  <c r="R161" i="2"/>
  <c r="R203" i="2"/>
  <c r="R235" i="2"/>
  <c r="R267" i="2"/>
  <c r="R73" i="2"/>
  <c r="R130" i="2"/>
  <c r="R155" i="2"/>
  <c r="R197" i="2"/>
  <c r="R221" i="2"/>
  <c r="R253" i="2"/>
  <c r="R32" i="2"/>
  <c r="R58" i="2"/>
  <c r="R90" i="2"/>
  <c r="R123" i="2"/>
  <c r="R147" i="2"/>
  <c r="R181" i="2"/>
  <c r="R206" i="2"/>
  <c r="R230" i="2"/>
  <c r="R254" i="2"/>
  <c r="R9" i="2"/>
  <c r="R20" i="2"/>
  <c r="R28" i="2"/>
  <c r="R36" i="2"/>
  <c r="R46" i="2"/>
  <c r="R54" i="2"/>
  <c r="R62" i="2"/>
  <c r="R70" i="2"/>
  <c r="R78" i="2"/>
  <c r="R86" i="2"/>
  <c r="R94" i="2"/>
  <c r="R103" i="2"/>
  <c r="R111" i="2"/>
  <c r="R119" i="2"/>
  <c r="R127" i="2"/>
  <c r="R135" i="2"/>
  <c r="R143" i="2"/>
  <c r="R151" i="2"/>
  <c r="R160" i="2"/>
  <c r="R168" i="2"/>
  <c r="R176" i="2"/>
  <c r="R185" i="2"/>
  <c r="R193" i="2"/>
  <c r="R202" i="2"/>
  <c r="R210" i="2"/>
  <c r="R218" i="2"/>
  <c r="R226" i="2"/>
  <c r="R234" i="2"/>
  <c r="R242" i="2"/>
  <c r="R250" i="2"/>
  <c r="R258" i="2"/>
  <c r="R266" i="2"/>
  <c r="R274" i="2"/>
  <c r="R282" i="2"/>
  <c r="R37" i="2"/>
  <c r="R79" i="2"/>
  <c r="R112" i="2"/>
  <c r="R152" i="2"/>
  <c r="R186" i="2"/>
  <c r="R219" i="2"/>
  <c r="R251" i="2"/>
  <c r="R275" i="2"/>
  <c r="R98" i="2"/>
  <c r="R180" i="2"/>
  <c r="R237" i="2"/>
  <c r="R42" i="2"/>
  <c r="R82" i="2"/>
  <c r="R139" i="2"/>
  <c r="R189" i="2"/>
  <c r="R222" i="2"/>
  <c r="R270" i="2"/>
  <c r="R11" i="2"/>
  <c r="R22" i="2"/>
  <c r="R30" i="2"/>
  <c r="R39" i="2"/>
  <c r="R48" i="2"/>
  <c r="R56" i="2"/>
  <c r="R64" i="2"/>
  <c r="R72" i="2"/>
  <c r="R80" i="2"/>
  <c r="R88" i="2"/>
  <c r="R96" i="2"/>
  <c r="R105" i="2"/>
  <c r="R113" i="2"/>
  <c r="R121" i="2"/>
  <c r="R129" i="2"/>
  <c r="R137" i="2"/>
  <c r="R145" i="2"/>
  <c r="R154" i="2"/>
  <c r="R162" i="2"/>
  <c r="R170" i="2"/>
  <c r="R179" i="2"/>
  <c r="R187" i="2"/>
  <c r="R196" i="2"/>
  <c r="R204" i="2"/>
  <c r="R212" i="2"/>
  <c r="R220" i="2"/>
  <c r="R228" i="2"/>
  <c r="R236" i="2"/>
  <c r="R244" i="2"/>
  <c r="R252" i="2"/>
  <c r="R260" i="2"/>
  <c r="R268" i="2"/>
  <c r="R276" i="2"/>
  <c r="R12" i="2"/>
  <c r="R23" i="2"/>
  <c r="R31" i="2"/>
  <c r="R40" i="2"/>
  <c r="R49" i="2"/>
  <c r="R57" i="2"/>
  <c r="R65" i="2"/>
  <c r="R81" i="2"/>
  <c r="R114" i="2"/>
  <c r="R122" i="2"/>
  <c r="R138" i="2"/>
  <c r="R146" i="2"/>
  <c r="R163" i="2"/>
  <c r="R188" i="2"/>
  <c r="R213" i="2"/>
  <c r="R245" i="2"/>
  <c r="R269" i="2"/>
  <c r="R14" i="2"/>
  <c r="R50" i="2"/>
  <c r="R99" i="2"/>
  <c r="R131" i="2"/>
  <c r="R156" i="2"/>
  <c r="R198" i="2"/>
  <c r="R238" i="2"/>
  <c r="R262" i="2"/>
  <c r="L9" i="22" l="1"/>
  <c r="M9" i="22"/>
  <c r="N9" i="22"/>
  <c r="O9" i="22"/>
  <c r="P9" i="22"/>
  <c r="K9" i="22"/>
  <c r="J9" i="22"/>
  <c r="I9" i="22"/>
  <c r="H9" i="22"/>
  <c r="G9" i="22"/>
  <c r="F9" i="22"/>
  <c r="F12" i="22" s="1"/>
  <c r="F17" i="22" s="1"/>
  <c r="E9" i="22"/>
  <c r="D9" i="22"/>
  <c r="C9" i="22"/>
  <c r="C12" i="22" s="1"/>
  <c r="R8" i="22"/>
  <c r="L7" i="17"/>
  <c r="L9" i="17" s="1"/>
  <c r="K7" i="17"/>
  <c r="K9" i="17" s="1"/>
  <c r="J7" i="17"/>
  <c r="J9" i="17" s="1"/>
  <c r="I7" i="17"/>
  <c r="I9" i="17" s="1"/>
  <c r="H7" i="17"/>
  <c r="H9" i="17" s="1"/>
  <c r="G7" i="17"/>
  <c r="G9" i="17" s="1"/>
  <c r="G15" i="17" s="1"/>
  <c r="F7" i="17"/>
  <c r="F9" i="17" s="1"/>
  <c r="F15" i="17" s="1"/>
  <c r="E7" i="17"/>
  <c r="E9" i="17" s="1"/>
  <c r="E11" i="17" s="1"/>
  <c r="D7" i="17"/>
  <c r="D9" i="17" s="1"/>
  <c r="C7" i="17"/>
  <c r="C9" i="17" s="1"/>
  <c r="N6" i="17"/>
  <c r="N5" i="17"/>
  <c r="N4" i="17"/>
  <c r="I7" i="15"/>
  <c r="I10" i="15" s="1"/>
  <c r="H7" i="15"/>
  <c r="H10" i="15" s="1"/>
  <c r="G7" i="15"/>
  <c r="G10" i="15" s="1"/>
  <c r="F7" i="15"/>
  <c r="F10" i="15" s="1"/>
  <c r="E7" i="15"/>
  <c r="E10" i="15" s="1"/>
  <c r="D7" i="15"/>
  <c r="D10" i="15" s="1"/>
  <c r="D15" i="15" s="1"/>
  <c r="C7" i="15"/>
  <c r="C10" i="15" s="1"/>
  <c r="C13" i="15" s="1"/>
  <c r="K6" i="15"/>
  <c r="K5" i="15"/>
  <c r="K4" i="15"/>
  <c r="Q6" i="13"/>
  <c r="Q5" i="13"/>
  <c r="Q4" i="13"/>
  <c r="O7" i="13"/>
  <c r="O10" i="13" s="1"/>
  <c r="O21" i="13" s="1"/>
  <c r="M7" i="13"/>
  <c r="M10" i="13" s="1"/>
  <c r="M15" i="13" s="1"/>
  <c r="L7" i="13"/>
  <c r="L10" i="13" s="1"/>
  <c r="L15" i="13" s="1"/>
  <c r="K7" i="13"/>
  <c r="K10" i="13" s="1"/>
  <c r="K21" i="13" s="1"/>
  <c r="K24" i="13" s="1"/>
  <c r="J7" i="13"/>
  <c r="J10" i="13" s="1"/>
  <c r="I7" i="13"/>
  <c r="I10" i="13" s="1"/>
  <c r="H7" i="13"/>
  <c r="H10" i="13" s="1"/>
  <c r="G7" i="13"/>
  <c r="G10" i="13" s="1"/>
  <c r="F7" i="13"/>
  <c r="F10" i="13" s="1"/>
  <c r="F15" i="13" s="1"/>
  <c r="E7" i="13"/>
  <c r="E10" i="13" s="1"/>
  <c r="E15" i="13" s="1"/>
  <c r="D7" i="13"/>
  <c r="D10" i="13" s="1"/>
  <c r="D15" i="13" s="1"/>
  <c r="C7" i="13"/>
  <c r="C10" i="13" s="1"/>
  <c r="C13" i="13" s="1"/>
  <c r="Z271" i="1"/>
  <c r="Q5" i="11"/>
  <c r="N7" i="11"/>
  <c r="N10" i="11" s="1"/>
  <c r="M7" i="11"/>
  <c r="M10" i="11" s="1"/>
  <c r="L7" i="11"/>
  <c r="L10" i="11" s="1"/>
  <c r="K7" i="11"/>
  <c r="K10" i="11" s="1"/>
  <c r="J7" i="11"/>
  <c r="J10" i="11" s="1"/>
  <c r="I7" i="11"/>
  <c r="I10" i="11" s="1"/>
  <c r="G7" i="11"/>
  <c r="G10" i="11" s="1"/>
  <c r="G17" i="11" s="1"/>
  <c r="G18" i="11" s="1"/>
  <c r="F7" i="11"/>
  <c r="F10" i="11" s="1"/>
  <c r="F17" i="11" s="1"/>
  <c r="F18" i="11" s="1"/>
  <c r="E7" i="11"/>
  <c r="E10" i="11" s="1"/>
  <c r="D7" i="11"/>
  <c r="D10" i="11" s="1"/>
  <c r="C7" i="11"/>
  <c r="C10" i="11" s="1"/>
  <c r="Q6" i="11"/>
  <c r="Q4" i="11"/>
  <c r="P12" i="22" l="1"/>
  <c r="P17" i="22" s="1"/>
  <c r="P19" i="22"/>
  <c r="E12" i="22"/>
  <c r="E17" i="22" s="1"/>
  <c r="G12" i="22"/>
  <c r="G17" i="22" s="1"/>
  <c r="H12" i="22"/>
  <c r="I12" i="22"/>
  <c r="K12" i="22"/>
  <c r="K17" i="22" s="1"/>
  <c r="O12" i="22"/>
  <c r="L12" i="22"/>
  <c r="L17" i="22" s="1"/>
  <c r="J12" i="22"/>
  <c r="N12" i="22"/>
  <c r="N17" i="22" s="1"/>
  <c r="M12" i="22"/>
  <c r="F13" i="22"/>
  <c r="F15" i="22" s="1"/>
  <c r="C19" i="15"/>
  <c r="C15" i="15"/>
  <c r="D17" i="15"/>
  <c r="F17" i="13"/>
  <c r="I283" i="14" s="1"/>
  <c r="L17" i="13"/>
  <c r="O283" i="14" s="1"/>
  <c r="M17" i="13"/>
  <c r="P283" i="14" s="1"/>
  <c r="D17" i="13"/>
  <c r="Q7" i="13"/>
  <c r="E17" i="13"/>
  <c r="O24" i="13"/>
  <c r="O22" i="13"/>
  <c r="O23" i="13"/>
  <c r="O15" i="13"/>
  <c r="R9" i="22"/>
  <c r="N7" i="17"/>
  <c r="G11" i="17"/>
  <c r="J283" i="18" s="1"/>
  <c r="I11" i="17"/>
  <c r="L283" i="18" s="1"/>
  <c r="I15" i="17"/>
  <c r="F17" i="17"/>
  <c r="F16" i="17"/>
  <c r="F18" i="17"/>
  <c r="H15" i="17"/>
  <c r="H11" i="17"/>
  <c r="K283" i="18" s="1"/>
  <c r="J11" i="17"/>
  <c r="M283" i="18" s="1"/>
  <c r="J15" i="17"/>
  <c r="G16" i="17"/>
  <c r="G17" i="17"/>
  <c r="G18" i="17"/>
  <c r="C11" i="17"/>
  <c r="N9" i="17"/>
  <c r="K11" i="17"/>
  <c r="N283" i="18" s="1"/>
  <c r="K15" i="17"/>
  <c r="D11" i="17"/>
  <c r="D15" i="17"/>
  <c r="L11" i="17"/>
  <c r="O283" i="18" s="1"/>
  <c r="L15" i="17"/>
  <c r="F11" i="17"/>
  <c r="I283" i="18" s="1"/>
  <c r="E15" i="17"/>
  <c r="K10" i="15"/>
  <c r="K7" i="15"/>
  <c r="E15" i="15"/>
  <c r="E19" i="15"/>
  <c r="F19" i="15"/>
  <c r="F15" i="15"/>
  <c r="G19" i="15"/>
  <c r="G15" i="15"/>
  <c r="H19" i="15"/>
  <c r="H15" i="15"/>
  <c r="I15" i="15"/>
  <c r="I19" i="15"/>
  <c r="D19" i="15"/>
  <c r="N7" i="13"/>
  <c r="N10" i="13" s="1"/>
  <c r="N15" i="13" s="1"/>
  <c r="C22" i="13"/>
  <c r="G15" i="13"/>
  <c r="G21" i="13"/>
  <c r="G24" i="13" s="1"/>
  <c r="I21" i="13"/>
  <c r="I24" i="13" s="1"/>
  <c r="I15" i="13"/>
  <c r="J21" i="13"/>
  <c r="J24" i="13" s="1"/>
  <c r="J15" i="13"/>
  <c r="K23" i="13"/>
  <c r="K22" i="13"/>
  <c r="H21" i="13"/>
  <c r="H24" i="13" s="1"/>
  <c r="H15" i="13"/>
  <c r="D21" i="13"/>
  <c r="D24" i="13" s="1"/>
  <c r="L21" i="13"/>
  <c r="L24" i="13" s="1"/>
  <c r="E21" i="13"/>
  <c r="E24" i="13" s="1"/>
  <c r="M21" i="13"/>
  <c r="M24" i="13" s="1"/>
  <c r="F21" i="13"/>
  <c r="F24" i="13" s="1"/>
  <c r="K15" i="13"/>
  <c r="Q7" i="11"/>
  <c r="Q10" i="11" s="1"/>
  <c r="Q17" i="11" s="1"/>
  <c r="D17" i="11"/>
  <c r="D12" i="11"/>
  <c r="M17" i="11"/>
  <c r="M12" i="11"/>
  <c r="M15" i="11" s="1"/>
  <c r="P283" i="2" s="1"/>
  <c r="L12" i="11"/>
  <c r="L15" i="11" s="1"/>
  <c r="O283" i="2" s="1"/>
  <c r="L17" i="11"/>
  <c r="E17" i="11"/>
  <c r="E18" i="11" s="1"/>
  <c r="E12" i="11"/>
  <c r="N17" i="11"/>
  <c r="N12" i="11"/>
  <c r="N15" i="11" s="1"/>
  <c r="Q283" i="2" s="1"/>
  <c r="F19" i="11"/>
  <c r="G19" i="11"/>
  <c r="C12" i="11"/>
  <c r="C15" i="11" s="1"/>
  <c r="C17" i="11"/>
  <c r="I12" i="11"/>
  <c r="I15" i="11" s="1"/>
  <c r="L283" i="2" s="1"/>
  <c r="I17" i="11"/>
  <c r="I18" i="11" s="1"/>
  <c r="K12" i="11"/>
  <c r="K15" i="11" s="1"/>
  <c r="N283" i="2" s="1"/>
  <c r="K17" i="11"/>
  <c r="J12" i="11"/>
  <c r="J15" i="11" s="1"/>
  <c r="M283" i="2" s="1"/>
  <c r="J17" i="11"/>
  <c r="F12" i="11"/>
  <c r="G12" i="11"/>
  <c r="P13" i="22" l="1"/>
  <c r="P15" i="22" s="1"/>
  <c r="N13" i="22"/>
  <c r="N15" i="22" s="1"/>
  <c r="E13" i="22"/>
  <c r="E15" i="22" s="1"/>
  <c r="H13" i="22"/>
  <c r="H15" i="22" s="1"/>
  <c r="H17" i="22"/>
  <c r="L13" i="22"/>
  <c r="L15" i="22" s="1"/>
  <c r="I13" i="22"/>
  <c r="I15" i="22" s="1"/>
  <c r="I17" i="22"/>
  <c r="I19" i="22" s="1"/>
  <c r="J13" i="22"/>
  <c r="J15" i="22" s="1"/>
  <c r="J17" i="22"/>
  <c r="J18" i="22" s="1"/>
  <c r="M13" i="22"/>
  <c r="M15" i="22" s="1"/>
  <c r="M17" i="22"/>
  <c r="M18" i="22" s="1"/>
  <c r="O13" i="22"/>
  <c r="O15" i="22" s="1"/>
  <c r="O17" i="22"/>
  <c r="O20" i="22" s="1"/>
  <c r="R12" i="22"/>
  <c r="F20" i="22"/>
  <c r="F18" i="22"/>
  <c r="F19" i="22"/>
  <c r="N19" i="22"/>
  <c r="H19" i="22"/>
  <c r="G13" i="22"/>
  <c r="G15" i="22" s="1"/>
  <c r="K13" i="22"/>
  <c r="K15" i="22" s="1"/>
  <c r="E17" i="15"/>
  <c r="G17" i="15"/>
  <c r="J283" i="16" s="1"/>
  <c r="F17" i="15"/>
  <c r="I17" i="15"/>
  <c r="L283" i="16" s="1"/>
  <c r="H17" i="15"/>
  <c r="K283" i="16" s="1"/>
  <c r="I17" i="13"/>
  <c r="L283" i="14" s="1"/>
  <c r="J17" i="13"/>
  <c r="K17" i="13"/>
  <c r="N283" i="14" s="1"/>
  <c r="N17" i="13"/>
  <c r="Q283" i="14" s="1"/>
  <c r="G17" i="13"/>
  <c r="J283" i="14" s="1"/>
  <c r="O17" i="13"/>
  <c r="R283" i="14" s="1"/>
  <c r="H17" i="13"/>
  <c r="K283" i="14" s="1"/>
  <c r="F15" i="11"/>
  <c r="I283" i="2" s="1"/>
  <c r="E15" i="11"/>
  <c r="H283" i="2" s="1"/>
  <c r="D15" i="11"/>
  <c r="G283" i="2" s="1"/>
  <c r="P18" i="22"/>
  <c r="P20" i="22"/>
  <c r="F283" i="18"/>
  <c r="Q283" i="18" s="1"/>
  <c r="N13" i="17"/>
  <c r="F283" i="16"/>
  <c r="F283" i="14"/>
  <c r="D18" i="11"/>
  <c r="K18" i="11"/>
  <c r="C18" i="11"/>
  <c r="L18" i="11"/>
  <c r="N18" i="11"/>
  <c r="F283" i="2"/>
  <c r="J18" i="11"/>
  <c r="M18" i="11"/>
  <c r="O26" i="13"/>
  <c r="R31" i="14" s="1"/>
  <c r="R9" i="14"/>
  <c r="R126" i="14"/>
  <c r="R233" i="14"/>
  <c r="R230" i="14"/>
  <c r="R195" i="14"/>
  <c r="Q10" i="13"/>
  <c r="Q15" i="13"/>
  <c r="G22" i="11"/>
  <c r="N18" i="22"/>
  <c r="L19" i="22"/>
  <c r="L20" i="22"/>
  <c r="D18" i="22"/>
  <c r="K18" i="22"/>
  <c r="K20" i="22"/>
  <c r="K19" i="22"/>
  <c r="C18" i="22"/>
  <c r="C22" i="22" s="1"/>
  <c r="G19" i="22"/>
  <c r="G20" i="22"/>
  <c r="G18" i="22"/>
  <c r="E18" i="22"/>
  <c r="E20" i="22"/>
  <c r="E19" i="22"/>
  <c r="F20" i="17"/>
  <c r="G20" i="17"/>
  <c r="L18" i="17"/>
  <c r="L16" i="17"/>
  <c r="L17" i="17"/>
  <c r="N11" i="17"/>
  <c r="H283" i="10" s="1"/>
  <c r="H16" i="17"/>
  <c r="H18" i="17"/>
  <c r="H17" i="17"/>
  <c r="D18" i="17"/>
  <c r="D16" i="17"/>
  <c r="D17" i="17"/>
  <c r="K17" i="17"/>
  <c r="K18" i="17"/>
  <c r="K16" i="17"/>
  <c r="E18" i="17"/>
  <c r="E16" i="17"/>
  <c r="E17" i="17"/>
  <c r="J17" i="17"/>
  <c r="J18" i="17"/>
  <c r="J16" i="17"/>
  <c r="I16" i="17"/>
  <c r="I17" i="17"/>
  <c r="I18" i="17"/>
  <c r="C16" i="17"/>
  <c r="N15" i="17"/>
  <c r="I20" i="15"/>
  <c r="I21" i="15"/>
  <c r="I22" i="15"/>
  <c r="D22" i="15"/>
  <c r="D21" i="15"/>
  <c r="D20" i="15"/>
  <c r="G20" i="15"/>
  <c r="G21" i="15"/>
  <c r="G22" i="15"/>
  <c r="C21" i="15"/>
  <c r="C20" i="15"/>
  <c r="K19" i="15"/>
  <c r="H20" i="15"/>
  <c r="H21" i="15"/>
  <c r="H22" i="15"/>
  <c r="F20" i="15"/>
  <c r="F22" i="15"/>
  <c r="F21" i="15"/>
  <c r="K15" i="15"/>
  <c r="E22" i="15"/>
  <c r="E20" i="15"/>
  <c r="E21" i="15"/>
  <c r="N21" i="13"/>
  <c r="N22" i="13" s="1"/>
  <c r="K26" i="13"/>
  <c r="L22" i="13"/>
  <c r="L23" i="13"/>
  <c r="D22" i="13"/>
  <c r="D23" i="13"/>
  <c r="J23" i="13"/>
  <c r="J22" i="13"/>
  <c r="E22" i="13"/>
  <c r="E23" i="13"/>
  <c r="H23" i="13"/>
  <c r="H22" i="13"/>
  <c r="I23" i="13"/>
  <c r="I22" i="13"/>
  <c r="F22" i="13"/>
  <c r="F23" i="13"/>
  <c r="G22" i="13"/>
  <c r="G23" i="13"/>
  <c r="M22" i="13"/>
  <c r="M23" i="13"/>
  <c r="F22" i="11"/>
  <c r="Q12" i="11"/>
  <c r="N19" i="11"/>
  <c r="M19" i="11"/>
  <c r="J19" i="11"/>
  <c r="E19" i="11"/>
  <c r="D19" i="11"/>
  <c r="C19" i="11"/>
  <c r="L19" i="11"/>
  <c r="I19" i="11"/>
  <c r="K19" i="11"/>
  <c r="Q18" i="11"/>
  <c r="Q19" i="11"/>
  <c r="O19" i="22" l="1"/>
  <c r="O18" i="22"/>
  <c r="I20" i="22"/>
  <c r="I18" i="22"/>
  <c r="J19" i="22"/>
  <c r="R19" i="22" s="1"/>
  <c r="M20" i="22"/>
  <c r="J20" i="22"/>
  <c r="M19" i="22"/>
  <c r="M22" i="22" s="1"/>
  <c r="R17" i="22"/>
  <c r="F22" i="22"/>
  <c r="H18" i="22"/>
  <c r="H20" i="22"/>
  <c r="L18" i="22"/>
  <c r="N20" i="22"/>
  <c r="P22" i="22"/>
  <c r="R200" i="14"/>
  <c r="K17" i="15"/>
  <c r="D283" i="10" s="1"/>
  <c r="I283" i="16"/>
  <c r="N283" i="16"/>
  <c r="R70" i="14"/>
  <c r="C26" i="13"/>
  <c r="R57" i="14"/>
  <c r="R24" i="14"/>
  <c r="Q17" i="13"/>
  <c r="Y283" i="10" s="1"/>
  <c r="M283" i="14"/>
  <c r="R280" i="14"/>
  <c r="T283" i="14"/>
  <c r="R250" i="14"/>
  <c r="R101" i="14"/>
  <c r="R129" i="14"/>
  <c r="R257" i="14"/>
  <c r="R108" i="14"/>
  <c r="R268" i="14"/>
  <c r="R159" i="14"/>
  <c r="R247" i="14"/>
  <c r="R170" i="14"/>
  <c r="R173" i="14"/>
  <c r="R106" i="14"/>
  <c r="R125" i="14"/>
  <c r="R88" i="14"/>
  <c r="E30" i="24"/>
  <c r="M22" i="11"/>
  <c r="N22" i="11"/>
  <c r="L22" i="11"/>
  <c r="J22" i="11"/>
  <c r="D22" i="11"/>
  <c r="K22" i="11"/>
  <c r="C22" i="11"/>
  <c r="Q15" i="11"/>
  <c r="T283" i="2" s="1"/>
  <c r="D34" i="24"/>
  <c r="R117" i="14"/>
  <c r="R252" i="14"/>
  <c r="R207" i="14"/>
  <c r="R248" i="14"/>
  <c r="R174" i="14"/>
  <c r="R193" i="14"/>
  <c r="R177" i="14"/>
  <c r="R100" i="14"/>
  <c r="R130" i="14"/>
  <c r="R93" i="14"/>
  <c r="R62" i="14"/>
  <c r="R48" i="14"/>
  <c r="R36" i="14"/>
  <c r="R253" i="14"/>
  <c r="R163" i="14"/>
  <c r="R199" i="14"/>
  <c r="R208" i="14"/>
  <c r="R123" i="14"/>
  <c r="R157" i="14"/>
  <c r="R137" i="14"/>
  <c r="R90" i="14"/>
  <c r="R122" i="14"/>
  <c r="R53" i="14"/>
  <c r="R5" i="14"/>
  <c r="R40" i="14"/>
  <c r="R23" i="14"/>
  <c r="R260" i="14"/>
  <c r="R237" i="14"/>
  <c r="R187" i="14"/>
  <c r="R222" i="14"/>
  <c r="R228" i="14"/>
  <c r="R113" i="14"/>
  <c r="R151" i="14"/>
  <c r="R168" i="14"/>
  <c r="R72" i="14"/>
  <c r="R37" i="14"/>
  <c r="R35" i="14"/>
  <c r="R270" i="14"/>
  <c r="R202" i="14"/>
  <c r="R229" i="14"/>
  <c r="R102" i="14"/>
  <c r="R206" i="14"/>
  <c r="R220" i="14"/>
  <c r="R172" i="14"/>
  <c r="R135" i="14"/>
  <c r="R160" i="14"/>
  <c r="R83" i="14"/>
  <c r="R95" i="14"/>
  <c r="R27" i="14"/>
  <c r="R13" i="14"/>
  <c r="R22" i="14"/>
  <c r="R262" i="14"/>
  <c r="R263" i="14"/>
  <c r="R213" i="14"/>
  <c r="R66" i="14"/>
  <c r="R131" i="14"/>
  <c r="R204" i="14"/>
  <c r="R164" i="14"/>
  <c r="R60" i="14"/>
  <c r="R144" i="14"/>
  <c r="R75" i="14"/>
  <c r="R277" i="14"/>
  <c r="R218" i="14"/>
  <c r="R255" i="14"/>
  <c r="R158" i="14"/>
  <c r="R235" i="14"/>
  <c r="R118" i="14"/>
  <c r="R134" i="14"/>
  <c r="R148" i="14"/>
  <c r="R186" i="14"/>
  <c r="R104" i="14"/>
  <c r="R59" i="14"/>
  <c r="R50" i="14"/>
  <c r="R49" i="14"/>
  <c r="R14" i="14"/>
  <c r="R52" i="14"/>
  <c r="R15" i="14"/>
  <c r="R210" i="14"/>
  <c r="R272" i="14"/>
  <c r="R254" i="14"/>
  <c r="R242" i="14"/>
  <c r="R249" i="14"/>
  <c r="R226" i="14"/>
  <c r="R191" i="14"/>
  <c r="R221" i="14"/>
  <c r="R107" i="14"/>
  <c r="R192" i="14"/>
  <c r="R243" i="14"/>
  <c r="R141" i="14"/>
  <c r="R214" i="14"/>
  <c r="R241" i="14"/>
  <c r="R139" i="14"/>
  <c r="R212" i="14"/>
  <c r="R185" i="14"/>
  <c r="R121" i="14"/>
  <c r="R156" i="14"/>
  <c r="R92" i="14"/>
  <c r="R143" i="14"/>
  <c r="R114" i="14"/>
  <c r="R152" i="14"/>
  <c r="R74" i="14"/>
  <c r="R80" i="14"/>
  <c r="R67" i="14"/>
  <c r="R47" i="14"/>
  <c r="R29" i="14"/>
  <c r="R42" i="14"/>
  <c r="R32" i="14"/>
  <c r="R19" i="14"/>
  <c r="R6" i="14"/>
  <c r="R44" i="14"/>
  <c r="R7" i="14"/>
  <c r="R274" i="14"/>
  <c r="R256" i="14"/>
  <c r="R194" i="14"/>
  <c r="R150" i="14"/>
  <c r="R275" i="14"/>
  <c r="R239" i="14"/>
  <c r="R155" i="14"/>
  <c r="R205" i="14"/>
  <c r="R240" i="14"/>
  <c r="R179" i="14"/>
  <c r="R227" i="14"/>
  <c r="R110" i="14"/>
  <c r="R198" i="14"/>
  <c r="R225" i="14"/>
  <c r="R96" i="14"/>
  <c r="R196" i="14"/>
  <c r="R169" i="14"/>
  <c r="R105" i="14"/>
  <c r="R140" i="14"/>
  <c r="R127" i="14"/>
  <c r="R162" i="14"/>
  <c r="R82" i="14"/>
  <c r="R136" i="14"/>
  <c r="R85" i="14"/>
  <c r="R64" i="14"/>
  <c r="R45" i="14"/>
  <c r="R89" i="14"/>
  <c r="R87" i="14"/>
  <c r="R26" i="14"/>
  <c r="R54" i="14"/>
  <c r="R28" i="14"/>
  <c r="R282" i="14"/>
  <c r="R266" i="14"/>
  <c r="R234" i="14"/>
  <c r="R281" i="14"/>
  <c r="R97" i="14"/>
  <c r="R259" i="14"/>
  <c r="R231" i="14"/>
  <c r="R142" i="14"/>
  <c r="R197" i="14"/>
  <c r="R232" i="14"/>
  <c r="R166" i="14"/>
  <c r="R219" i="14"/>
  <c r="R84" i="14"/>
  <c r="R190" i="14"/>
  <c r="R217" i="14"/>
  <c r="R76" i="14"/>
  <c r="R188" i="14"/>
  <c r="R161" i="14"/>
  <c r="R98" i="14"/>
  <c r="R132" i="14"/>
  <c r="R183" i="14"/>
  <c r="R119" i="14"/>
  <c r="R154" i="14"/>
  <c r="R39" i="14"/>
  <c r="R128" i="14"/>
  <c r="R77" i="14"/>
  <c r="R55" i="14"/>
  <c r="R94" i="14"/>
  <c r="R81" i="14"/>
  <c r="R79" i="14"/>
  <c r="R18" i="14"/>
  <c r="R46" i="14"/>
  <c r="R33" i="14"/>
  <c r="R20" i="14"/>
  <c r="R258" i="14"/>
  <c r="R269" i="14"/>
  <c r="R181" i="14"/>
  <c r="R273" i="14"/>
  <c r="R267" i="14"/>
  <c r="R279" i="14"/>
  <c r="R223" i="14"/>
  <c r="R109" i="14"/>
  <c r="R189" i="14"/>
  <c r="R224" i="14"/>
  <c r="R133" i="14"/>
  <c r="R211" i="14"/>
  <c r="R246" i="14"/>
  <c r="R182" i="14"/>
  <c r="R209" i="14"/>
  <c r="R244" i="14"/>
  <c r="R165" i="14"/>
  <c r="R68" i="14"/>
  <c r="R124" i="14"/>
  <c r="R175" i="14"/>
  <c r="R111" i="14"/>
  <c r="R146" i="14"/>
  <c r="R184" i="14"/>
  <c r="R120" i="14"/>
  <c r="R69" i="14"/>
  <c r="R21" i="14"/>
  <c r="R86" i="14"/>
  <c r="R73" i="14"/>
  <c r="R71" i="14"/>
  <c r="R10" i="14"/>
  <c r="R51" i="14"/>
  <c r="R38" i="14"/>
  <c r="R25" i="14"/>
  <c r="R12" i="14"/>
  <c r="R251" i="14"/>
  <c r="R261" i="14"/>
  <c r="R278" i="14"/>
  <c r="R265" i="14"/>
  <c r="R276" i="14"/>
  <c r="R271" i="14"/>
  <c r="R215" i="14"/>
  <c r="R245" i="14"/>
  <c r="R171" i="14"/>
  <c r="R216" i="14"/>
  <c r="R115" i="14"/>
  <c r="R203" i="14"/>
  <c r="R238" i="14"/>
  <c r="R149" i="14"/>
  <c r="R201" i="14"/>
  <c r="R236" i="14"/>
  <c r="P28" i="24" s="1"/>
  <c r="R147" i="14"/>
  <c r="R145" i="14"/>
  <c r="R180" i="14"/>
  <c r="R116" i="14"/>
  <c r="R167" i="14"/>
  <c r="R103" i="14"/>
  <c r="R138" i="14"/>
  <c r="R176" i="14"/>
  <c r="R112" i="14"/>
  <c r="R61" i="14"/>
  <c r="R91" i="14"/>
  <c r="R78" i="14"/>
  <c r="R65" i="14"/>
  <c r="R63" i="14"/>
  <c r="R56" i="14"/>
  <c r="R43" i="14"/>
  <c r="R30" i="14"/>
  <c r="R17" i="14"/>
  <c r="J5" i="18"/>
  <c r="J9" i="18"/>
  <c r="J17" i="18"/>
  <c r="J21" i="18"/>
  <c r="J25" i="18"/>
  <c r="J29" i="18"/>
  <c r="J33" i="18"/>
  <c r="J37" i="18"/>
  <c r="J49" i="18"/>
  <c r="J53" i="18"/>
  <c r="J14" i="18"/>
  <c r="J15" i="18"/>
  <c r="J30" i="18"/>
  <c r="J31" i="18"/>
  <c r="J32" i="18"/>
  <c r="J46" i="18"/>
  <c r="J50" i="18"/>
  <c r="J54" i="18"/>
  <c r="J10" i="18"/>
  <c r="J12" i="18"/>
  <c r="J26" i="18"/>
  <c r="J27" i="18"/>
  <c r="J28" i="18"/>
  <c r="J6" i="18"/>
  <c r="J23" i="18"/>
  <c r="J40" i="18"/>
  <c r="J42" i="18"/>
  <c r="J61" i="18"/>
  <c r="J52" i="18"/>
  <c r="J62" i="18"/>
  <c r="J63" i="18"/>
  <c r="J67" i="18"/>
  <c r="J71" i="18"/>
  <c r="J75" i="18"/>
  <c r="J87" i="18"/>
  <c r="J91" i="18"/>
  <c r="J95" i="18"/>
  <c r="J36" i="18"/>
  <c r="J44" i="18"/>
  <c r="J48" i="18"/>
  <c r="J56" i="18"/>
  <c r="J65" i="18"/>
  <c r="J73" i="18"/>
  <c r="J81" i="18"/>
  <c r="J85" i="18"/>
  <c r="J93" i="18"/>
  <c r="J18" i="18"/>
  <c r="J20" i="18"/>
  <c r="J35" i="18"/>
  <c r="J59" i="18"/>
  <c r="J92" i="18"/>
  <c r="J22" i="18"/>
  <c r="J39" i="18"/>
  <c r="J84" i="18"/>
  <c r="J86" i="18"/>
  <c r="J102" i="18"/>
  <c r="J80" i="18"/>
  <c r="J82" i="18"/>
  <c r="J103" i="18"/>
  <c r="J104" i="18"/>
  <c r="J108" i="18"/>
  <c r="J112" i="18"/>
  <c r="J116" i="18"/>
  <c r="J120" i="18"/>
  <c r="J124" i="18"/>
  <c r="J128" i="18"/>
  <c r="J132" i="18"/>
  <c r="J136" i="18"/>
  <c r="J140" i="18"/>
  <c r="J7" i="18"/>
  <c r="J24" i="18"/>
  <c r="J74" i="18"/>
  <c r="J105" i="18"/>
  <c r="J109" i="18"/>
  <c r="J113" i="18"/>
  <c r="J117" i="18"/>
  <c r="J121" i="18"/>
  <c r="J125" i="18"/>
  <c r="J129" i="18"/>
  <c r="J133" i="18"/>
  <c r="J137" i="18"/>
  <c r="J88" i="18"/>
  <c r="J101" i="18"/>
  <c r="J111" i="18"/>
  <c r="J127" i="18"/>
  <c r="J135" i="18"/>
  <c r="J143" i="18"/>
  <c r="J151" i="18"/>
  <c r="J51" i="18"/>
  <c r="J68" i="18"/>
  <c r="J144" i="18"/>
  <c r="J148" i="18"/>
  <c r="J152" i="18"/>
  <c r="J78" i="18"/>
  <c r="J139" i="18"/>
  <c r="J141" i="18"/>
  <c r="J55" i="18"/>
  <c r="J70" i="18"/>
  <c r="J97" i="18"/>
  <c r="J142" i="18"/>
  <c r="J146" i="18"/>
  <c r="J150" i="18"/>
  <c r="J158" i="18"/>
  <c r="J162" i="18"/>
  <c r="J170" i="18"/>
  <c r="J174" i="18"/>
  <c r="J76" i="18"/>
  <c r="J161" i="18"/>
  <c r="J172" i="18"/>
  <c r="J98" i="18"/>
  <c r="J118" i="18"/>
  <c r="J134" i="18"/>
  <c r="J163" i="18"/>
  <c r="J173" i="18"/>
  <c r="J182" i="18"/>
  <c r="J186" i="18"/>
  <c r="J190" i="18"/>
  <c r="J194" i="18"/>
  <c r="J198" i="18"/>
  <c r="J202" i="18"/>
  <c r="J206" i="18"/>
  <c r="J210" i="18"/>
  <c r="J218" i="18"/>
  <c r="J222" i="18"/>
  <c r="J47" i="18"/>
  <c r="J122" i="18"/>
  <c r="J138" i="18"/>
  <c r="J165" i="18"/>
  <c r="J175" i="18"/>
  <c r="J183" i="18"/>
  <c r="J187" i="18"/>
  <c r="J191" i="18"/>
  <c r="J195" i="18"/>
  <c r="J199" i="18"/>
  <c r="J207" i="18"/>
  <c r="J211" i="18"/>
  <c r="J215" i="18"/>
  <c r="J219" i="18"/>
  <c r="J223" i="18"/>
  <c r="J155" i="18"/>
  <c r="J156" i="18"/>
  <c r="J167" i="18"/>
  <c r="J131" i="18"/>
  <c r="J145" i="18"/>
  <c r="J164" i="18"/>
  <c r="J216" i="18"/>
  <c r="J221" i="18"/>
  <c r="J225" i="18"/>
  <c r="J229" i="18"/>
  <c r="J233" i="18"/>
  <c r="J241" i="18"/>
  <c r="J249" i="18"/>
  <c r="J253" i="18"/>
  <c r="J257" i="18"/>
  <c r="J265" i="18"/>
  <c r="J269" i="18"/>
  <c r="J273" i="18"/>
  <c r="J277" i="18"/>
  <c r="J281" i="18"/>
  <c r="J227" i="18"/>
  <c r="J243" i="18"/>
  <c r="J259" i="18"/>
  <c r="J263" i="18"/>
  <c r="J157" i="18"/>
  <c r="J168" i="18"/>
  <c r="J180" i="18"/>
  <c r="J188" i="18"/>
  <c r="J196" i="18"/>
  <c r="J220" i="18"/>
  <c r="J205" i="18"/>
  <c r="J231" i="18"/>
  <c r="J251" i="18"/>
  <c r="J267" i="18"/>
  <c r="J279" i="18"/>
  <c r="J90" i="18"/>
  <c r="J107" i="18"/>
  <c r="J149" i="18"/>
  <c r="J159" i="18"/>
  <c r="J226" i="18"/>
  <c r="J230" i="18"/>
  <c r="J234" i="18"/>
  <c r="J238" i="18"/>
  <c r="J246" i="18"/>
  <c r="J250" i="18"/>
  <c r="J258" i="18"/>
  <c r="J262" i="18"/>
  <c r="J266" i="18"/>
  <c r="J270" i="18"/>
  <c r="J274" i="18"/>
  <c r="J278" i="18"/>
  <c r="J94" i="18"/>
  <c r="J235" i="18"/>
  <c r="J114" i="18"/>
  <c r="J177" i="18"/>
  <c r="J185" i="18"/>
  <c r="J193" i="18"/>
  <c r="J201" i="18"/>
  <c r="J115" i="18"/>
  <c r="J239" i="18"/>
  <c r="J247" i="18"/>
  <c r="J271" i="18"/>
  <c r="J275" i="18"/>
  <c r="J189" i="18"/>
  <c r="J212" i="18"/>
  <c r="J276" i="18"/>
  <c r="J213" i="18"/>
  <c r="J268" i="18"/>
  <c r="J256" i="18"/>
  <c r="J208" i="18"/>
  <c r="J197" i="18"/>
  <c r="J181" i="18"/>
  <c r="J240" i="18"/>
  <c r="J272" i="18"/>
  <c r="J280" i="18"/>
  <c r="J130" i="18"/>
  <c r="J236" i="18"/>
  <c r="J123" i="18"/>
  <c r="J110" i="18"/>
  <c r="J171" i="18"/>
  <c r="J248" i="18"/>
  <c r="J64" i="18"/>
  <c r="J169" i="18"/>
  <c r="J200" i="18"/>
  <c r="J232" i="18"/>
  <c r="J192" i="18"/>
  <c r="J228" i="18"/>
  <c r="J184" i="18"/>
  <c r="J224" i="18"/>
  <c r="J204" i="18"/>
  <c r="J217" i="18"/>
  <c r="J66" i="18"/>
  <c r="I5" i="18"/>
  <c r="I9" i="18"/>
  <c r="I17" i="18"/>
  <c r="I21" i="18"/>
  <c r="I25" i="18"/>
  <c r="I29" i="18"/>
  <c r="I33" i="18"/>
  <c r="I37" i="18"/>
  <c r="I14" i="18"/>
  <c r="I15" i="18"/>
  <c r="I30" i="18"/>
  <c r="I31" i="18"/>
  <c r="I32" i="18"/>
  <c r="I46" i="18"/>
  <c r="I50" i="18"/>
  <c r="I54" i="18"/>
  <c r="I10" i="18"/>
  <c r="I12" i="18"/>
  <c r="I26" i="18"/>
  <c r="I27" i="18"/>
  <c r="I28" i="18"/>
  <c r="I47" i="18"/>
  <c r="I51" i="18"/>
  <c r="I55" i="18"/>
  <c r="I59" i="18"/>
  <c r="I63" i="18"/>
  <c r="I52" i="18"/>
  <c r="I62" i="18"/>
  <c r="I67" i="18"/>
  <c r="I71" i="18"/>
  <c r="I75" i="18"/>
  <c r="I87" i="18"/>
  <c r="I91" i="18"/>
  <c r="I95" i="18"/>
  <c r="I36" i="18"/>
  <c r="I44" i="18"/>
  <c r="I49" i="18"/>
  <c r="I64" i="18"/>
  <c r="I68" i="18"/>
  <c r="I76" i="18"/>
  <c r="I80" i="18"/>
  <c r="I84" i="18"/>
  <c r="I88" i="18"/>
  <c r="I92" i="18"/>
  <c r="I104" i="18"/>
  <c r="I18" i="18"/>
  <c r="I20" i="18"/>
  <c r="I35" i="18"/>
  <c r="I53" i="18"/>
  <c r="I66" i="18"/>
  <c r="I70" i="18"/>
  <c r="I74" i="18"/>
  <c r="I78" i="18"/>
  <c r="I82" i="18"/>
  <c r="I86" i="18"/>
  <c r="I90" i="18"/>
  <c r="I94" i="18"/>
  <c r="I56" i="18"/>
  <c r="I101" i="18"/>
  <c r="I107" i="18"/>
  <c r="I111" i="18"/>
  <c r="I115" i="18"/>
  <c r="I123" i="18"/>
  <c r="I127" i="18"/>
  <c r="I131" i="18"/>
  <c r="I135" i="18"/>
  <c r="I139" i="18"/>
  <c r="I22" i="18"/>
  <c r="I103" i="18"/>
  <c r="I108" i="18"/>
  <c r="I112" i="18"/>
  <c r="I116" i="18"/>
  <c r="I120" i="18"/>
  <c r="I124" i="18"/>
  <c r="I128" i="18"/>
  <c r="I132" i="18"/>
  <c r="I136" i="18"/>
  <c r="I6" i="18"/>
  <c r="I23" i="18"/>
  <c r="I40" i="18"/>
  <c r="I65" i="18"/>
  <c r="I61" i="18"/>
  <c r="I97" i="18"/>
  <c r="I39" i="18"/>
  <c r="I48" i="18"/>
  <c r="I42" i="18"/>
  <c r="I85" i="18"/>
  <c r="I98" i="18"/>
  <c r="I110" i="18"/>
  <c r="I118" i="18"/>
  <c r="I134" i="18"/>
  <c r="I24" i="18"/>
  <c r="I109" i="18"/>
  <c r="I117" i="18"/>
  <c r="I125" i="18"/>
  <c r="I133" i="18"/>
  <c r="I142" i="18"/>
  <c r="I146" i="18"/>
  <c r="I150" i="18"/>
  <c r="I114" i="18"/>
  <c r="I122" i="18"/>
  <c r="I130" i="18"/>
  <c r="I138" i="18"/>
  <c r="I93" i="18"/>
  <c r="I105" i="18"/>
  <c r="I121" i="18"/>
  <c r="I137" i="18"/>
  <c r="I148" i="18"/>
  <c r="I162" i="18"/>
  <c r="I163" i="18"/>
  <c r="I173" i="18"/>
  <c r="I182" i="18"/>
  <c r="I186" i="18"/>
  <c r="I190" i="18"/>
  <c r="I194" i="18"/>
  <c r="I198" i="18"/>
  <c r="I202" i="18"/>
  <c r="I206" i="18"/>
  <c r="I210" i="18"/>
  <c r="I218" i="18"/>
  <c r="I222" i="18"/>
  <c r="I145" i="18"/>
  <c r="I164" i="18"/>
  <c r="I174" i="18"/>
  <c r="I155" i="18"/>
  <c r="I156" i="18"/>
  <c r="I167" i="18"/>
  <c r="I113" i="18"/>
  <c r="I129" i="18"/>
  <c r="I144" i="18"/>
  <c r="I152" i="18"/>
  <c r="I157" i="18"/>
  <c r="I168" i="18"/>
  <c r="I180" i="18"/>
  <c r="I184" i="18"/>
  <c r="I188" i="18"/>
  <c r="I192" i="18"/>
  <c r="I196" i="18"/>
  <c r="I200" i="18"/>
  <c r="I175" i="18"/>
  <c r="I183" i="18"/>
  <c r="I191" i="18"/>
  <c r="I199" i="18"/>
  <c r="I211" i="18"/>
  <c r="I220" i="18"/>
  <c r="I204" i="18"/>
  <c r="I149" i="18"/>
  <c r="I159" i="18"/>
  <c r="I215" i="18"/>
  <c r="I226" i="18"/>
  <c r="I230" i="18"/>
  <c r="I234" i="18"/>
  <c r="I238" i="18"/>
  <c r="I246" i="18"/>
  <c r="I250" i="18"/>
  <c r="I258" i="18"/>
  <c r="I262" i="18"/>
  <c r="I266" i="18"/>
  <c r="I270" i="18"/>
  <c r="I274" i="18"/>
  <c r="I278" i="18"/>
  <c r="I165" i="18"/>
  <c r="I187" i="18"/>
  <c r="I195" i="18"/>
  <c r="I7" i="18"/>
  <c r="I73" i="18"/>
  <c r="I170" i="18"/>
  <c r="I177" i="18"/>
  <c r="I185" i="18"/>
  <c r="I193" i="18"/>
  <c r="I201" i="18"/>
  <c r="I219" i="18"/>
  <c r="I140" i="18"/>
  <c r="I223" i="18"/>
  <c r="I143" i="18"/>
  <c r="I161" i="18"/>
  <c r="I172" i="18"/>
  <c r="I205" i="18"/>
  <c r="I227" i="18"/>
  <c r="I231" i="18"/>
  <c r="I235" i="18"/>
  <c r="I239" i="18"/>
  <c r="I243" i="18"/>
  <c r="I247" i="18"/>
  <c r="I251" i="18"/>
  <c r="I259" i="18"/>
  <c r="I263" i="18"/>
  <c r="I267" i="18"/>
  <c r="I271" i="18"/>
  <c r="I275" i="18"/>
  <c r="I279" i="18"/>
  <c r="I102" i="18"/>
  <c r="I158" i="18"/>
  <c r="I181" i="18"/>
  <c r="I229" i="18"/>
  <c r="I240" i="18"/>
  <c r="I272" i="18"/>
  <c r="I280" i="18"/>
  <c r="I241" i="18"/>
  <c r="I281" i="18"/>
  <c r="I248" i="18"/>
  <c r="I269" i="18"/>
  <c r="I151" i="18"/>
  <c r="I213" i="18"/>
  <c r="I216" i="18"/>
  <c r="I225" i="18"/>
  <c r="I236" i="18"/>
  <c r="I257" i="18"/>
  <c r="I268" i="18"/>
  <c r="I169" i="18"/>
  <c r="I232" i="18"/>
  <c r="I253" i="18"/>
  <c r="I208" i="18"/>
  <c r="I221" i="18"/>
  <c r="I277" i="18"/>
  <c r="I171" i="18"/>
  <c r="I141" i="18"/>
  <c r="I276" i="18"/>
  <c r="I217" i="18"/>
  <c r="I228" i="18"/>
  <c r="I249" i="18"/>
  <c r="I207" i="18"/>
  <c r="I224" i="18"/>
  <c r="I273" i="18"/>
  <c r="I81" i="18"/>
  <c r="I256" i="18"/>
  <c r="I197" i="18"/>
  <c r="I189" i="18"/>
  <c r="I212" i="18"/>
  <c r="I233" i="18"/>
  <c r="I265" i="18"/>
  <c r="I24" i="15"/>
  <c r="L10" i="16" s="1"/>
  <c r="L18" i="16"/>
  <c r="L17" i="16"/>
  <c r="N23" i="13"/>
  <c r="Q23" i="13" s="1"/>
  <c r="Q22" i="13"/>
  <c r="N24" i="13"/>
  <c r="Q24" i="13" s="1"/>
  <c r="J26" i="13"/>
  <c r="Q21" i="13"/>
  <c r="N19" i="14"/>
  <c r="N27" i="14"/>
  <c r="N35" i="14"/>
  <c r="N24" i="14"/>
  <c r="N32" i="14"/>
  <c r="N40" i="14"/>
  <c r="N48" i="14"/>
  <c r="N56" i="14"/>
  <c r="N5" i="14"/>
  <c r="N13" i="14"/>
  <c r="N21" i="14"/>
  <c r="N29" i="14"/>
  <c r="N37" i="14"/>
  <c r="N45" i="14"/>
  <c r="N53" i="14"/>
  <c r="N10" i="14"/>
  <c r="N18" i="14"/>
  <c r="N26" i="14"/>
  <c r="N42" i="14"/>
  <c r="N50" i="14"/>
  <c r="N7" i="14"/>
  <c r="N15" i="14"/>
  <c r="N23" i="14"/>
  <c r="N31" i="14"/>
  <c r="N39" i="14"/>
  <c r="N47" i="14"/>
  <c r="N55" i="14"/>
  <c r="N12" i="14"/>
  <c r="N20" i="14"/>
  <c r="N28" i="14"/>
  <c r="N36" i="14"/>
  <c r="N44" i="14"/>
  <c r="N52" i="14"/>
  <c r="N6" i="14"/>
  <c r="N14" i="14"/>
  <c r="N22" i="14"/>
  <c r="N30" i="14"/>
  <c r="N38" i="14"/>
  <c r="N46" i="14"/>
  <c r="N54" i="14"/>
  <c r="N33" i="14"/>
  <c r="N49" i="14"/>
  <c r="N59" i="14"/>
  <c r="N67" i="14"/>
  <c r="N75" i="14"/>
  <c r="N83" i="14"/>
  <c r="N91" i="14"/>
  <c r="N61" i="14"/>
  <c r="N69" i="14"/>
  <c r="N77" i="14"/>
  <c r="N85" i="14"/>
  <c r="N93" i="14"/>
  <c r="N25" i="14"/>
  <c r="N66" i="14"/>
  <c r="N74" i="14"/>
  <c r="N82" i="14"/>
  <c r="N90" i="14"/>
  <c r="N63" i="14"/>
  <c r="N71" i="14"/>
  <c r="N79" i="14"/>
  <c r="N87" i="14"/>
  <c r="N43" i="14"/>
  <c r="N60" i="14"/>
  <c r="N68" i="14"/>
  <c r="N76" i="14"/>
  <c r="N84" i="14"/>
  <c r="N92" i="14"/>
  <c r="N17" i="14"/>
  <c r="N57" i="14"/>
  <c r="N65" i="14"/>
  <c r="N73" i="14"/>
  <c r="N81" i="14"/>
  <c r="N89" i="14"/>
  <c r="N62" i="14"/>
  <c r="N100" i="14"/>
  <c r="N108" i="14"/>
  <c r="N116" i="14"/>
  <c r="N124" i="14"/>
  <c r="N132" i="14"/>
  <c r="N140" i="14"/>
  <c r="N148" i="14"/>
  <c r="N156" i="14"/>
  <c r="N164" i="14"/>
  <c r="N172" i="14"/>
  <c r="N180" i="14"/>
  <c r="N51" i="14"/>
  <c r="N70" i="14"/>
  <c r="N96" i="14"/>
  <c r="N102" i="14"/>
  <c r="N110" i="14"/>
  <c r="N118" i="14"/>
  <c r="N126" i="14"/>
  <c r="N134" i="14"/>
  <c r="N142" i="14"/>
  <c r="N150" i="14"/>
  <c r="N158" i="14"/>
  <c r="N166" i="14"/>
  <c r="N174" i="14"/>
  <c r="N182" i="14"/>
  <c r="N9" i="14"/>
  <c r="N80" i="14"/>
  <c r="N107" i="14"/>
  <c r="N115" i="14"/>
  <c r="N123" i="14"/>
  <c r="N131" i="14"/>
  <c r="N139" i="14"/>
  <c r="N147" i="14"/>
  <c r="N155" i="14"/>
  <c r="N163" i="14"/>
  <c r="N171" i="14"/>
  <c r="N179" i="14"/>
  <c r="N187" i="14"/>
  <c r="N78" i="14"/>
  <c r="N104" i="14"/>
  <c r="N112" i="14"/>
  <c r="N120" i="14"/>
  <c r="N128" i="14"/>
  <c r="N136" i="14"/>
  <c r="N144" i="14"/>
  <c r="N152" i="14"/>
  <c r="N160" i="14"/>
  <c r="N168" i="14"/>
  <c r="N176" i="14"/>
  <c r="N184" i="14"/>
  <c r="N88" i="14"/>
  <c r="N101" i="14"/>
  <c r="N109" i="14"/>
  <c r="N117" i="14"/>
  <c r="N125" i="14"/>
  <c r="N133" i="14"/>
  <c r="N141" i="14"/>
  <c r="N149" i="14"/>
  <c r="N157" i="14"/>
  <c r="N165" i="14"/>
  <c r="N173" i="14"/>
  <c r="N181" i="14"/>
  <c r="N94" i="14"/>
  <c r="N103" i="14"/>
  <c r="N121" i="14"/>
  <c r="N154" i="14"/>
  <c r="N167" i="14"/>
  <c r="N185" i="14"/>
  <c r="N192" i="14"/>
  <c r="N200" i="14"/>
  <c r="N208" i="14"/>
  <c r="N216" i="14"/>
  <c r="N224" i="14"/>
  <c r="N232" i="14"/>
  <c r="N240" i="14"/>
  <c r="N248" i="14"/>
  <c r="N98" i="14"/>
  <c r="N113" i="14"/>
  <c r="N146" i="14"/>
  <c r="N159" i="14"/>
  <c r="N177" i="14"/>
  <c r="N189" i="14"/>
  <c r="N197" i="14"/>
  <c r="N205" i="14"/>
  <c r="N213" i="14"/>
  <c r="N221" i="14"/>
  <c r="N229" i="14"/>
  <c r="N237" i="14"/>
  <c r="N245" i="14"/>
  <c r="N64" i="14"/>
  <c r="N105" i="14"/>
  <c r="N138" i="14"/>
  <c r="N151" i="14"/>
  <c r="N169" i="14"/>
  <c r="N194" i="14"/>
  <c r="N202" i="14"/>
  <c r="N210" i="14"/>
  <c r="N218" i="14"/>
  <c r="N226" i="14"/>
  <c r="N234" i="14"/>
  <c r="N242" i="14"/>
  <c r="N130" i="14"/>
  <c r="N143" i="14"/>
  <c r="N161" i="14"/>
  <c r="N191" i="14"/>
  <c r="N199" i="14"/>
  <c r="N207" i="14"/>
  <c r="N215" i="14"/>
  <c r="N223" i="14"/>
  <c r="N231" i="14"/>
  <c r="N239" i="14"/>
  <c r="N247" i="14"/>
  <c r="N72" i="14"/>
  <c r="N86" i="14"/>
  <c r="N95" i="14"/>
  <c r="N97" i="14"/>
  <c r="N122" i="14"/>
  <c r="N135" i="14"/>
  <c r="N186" i="14"/>
  <c r="N188" i="14"/>
  <c r="N196" i="14"/>
  <c r="N204" i="14"/>
  <c r="N212" i="14"/>
  <c r="N220" i="14"/>
  <c r="N228" i="14"/>
  <c r="N236" i="14"/>
  <c r="L28" i="24" s="1"/>
  <c r="N244" i="14"/>
  <c r="N114" i="14"/>
  <c r="N127" i="14"/>
  <c r="N145" i="14"/>
  <c r="N193" i="14"/>
  <c r="N201" i="14"/>
  <c r="N209" i="14"/>
  <c r="N217" i="14"/>
  <c r="N225" i="14"/>
  <c r="N233" i="14"/>
  <c r="N241" i="14"/>
  <c r="N249" i="14"/>
  <c r="N111" i="14"/>
  <c r="N129" i="14"/>
  <c r="N162" i="14"/>
  <c r="N175" i="14"/>
  <c r="N195" i="14"/>
  <c r="N203" i="14"/>
  <c r="N211" i="14"/>
  <c r="N219" i="14"/>
  <c r="N227" i="14"/>
  <c r="N235" i="14"/>
  <c r="N243" i="14"/>
  <c r="N251" i="14"/>
  <c r="N246" i="14"/>
  <c r="N259" i="14"/>
  <c r="N267" i="14"/>
  <c r="N275" i="14"/>
  <c r="N222" i="14"/>
  <c r="N256" i="14"/>
  <c r="N272" i="14"/>
  <c r="N280" i="14"/>
  <c r="N263" i="14"/>
  <c r="N271" i="14"/>
  <c r="N137" i="14"/>
  <c r="N198" i="14"/>
  <c r="N253" i="14"/>
  <c r="N261" i="14"/>
  <c r="N269" i="14"/>
  <c r="N277" i="14"/>
  <c r="N214" i="14"/>
  <c r="N255" i="14"/>
  <c r="N279" i="14"/>
  <c r="N238" i="14"/>
  <c r="N258" i="14"/>
  <c r="N266" i="14"/>
  <c r="N274" i="14"/>
  <c r="N282" i="14"/>
  <c r="N190" i="14"/>
  <c r="N250" i="14"/>
  <c r="N260" i="14"/>
  <c r="N268" i="14"/>
  <c r="N276" i="14"/>
  <c r="N257" i="14"/>
  <c r="N265" i="14"/>
  <c r="N273" i="14"/>
  <c r="N106" i="14"/>
  <c r="N119" i="14"/>
  <c r="N206" i="14"/>
  <c r="N252" i="14"/>
  <c r="N254" i="14"/>
  <c r="N270" i="14"/>
  <c r="N278" i="14"/>
  <c r="N170" i="14"/>
  <c r="N183" i="14"/>
  <c r="N230" i="14"/>
  <c r="N281" i="14"/>
  <c r="N262" i="14"/>
  <c r="N159" i="2"/>
  <c r="N50" i="2"/>
  <c r="N102" i="2"/>
  <c r="N145" i="2"/>
  <c r="N148" i="2"/>
  <c r="N17" i="2"/>
  <c r="N126" i="2"/>
  <c r="N142" i="2"/>
  <c r="N152" i="2"/>
  <c r="N40" i="2"/>
  <c r="N52" i="2"/>
  <c r="N161" i="2"/>
  <c r="N163" i="2"/>
  <c r="N85" i="2"/>
  <c r="N196" i="2"/>
  <c r="N200" i="2"/>
  <c r="N228" i="2"/>
  <c r="N232" i="2"/>
  <c r="N122" i="2"/>
  <c r="N166" i="2"/>
  <c r="N187" i="2"/>
  <c r="N191" i="2"/>
  <c r="N223" i="2"/>
  <c r="N227" i="2"/>
  <c r="N177" i="2"/>
  <c r="N189" i="2"/>
  <c r="N4" i="2"/>
  <c r="N35" i="2"/>
  <c r="N263" i="2"/>
  <c r="N267" i="2"/>
  <c r="N107" i="2"/>
  <c r="N137" i="2"/>
  <c r="N233" i="2"/>
  <c r="N21" i="2"/>
  <c r="N214" i="2"/>
  <c r="N222" i="2"/>
  <c r="N258" i="2"/>
  <c r="N262" i="2"/>
  <c r="N185" i="2"/>
  <c r="N193" i="2"/>
  <c r="N249" i="2"/>
  <c r="N253" i="2"/>
  <c r="N281" i="2"/>
  <c r="N44" i="2"/>
  <c r="N256" i="2"/>
  <c r="N194" i="2"/>
  <c r="N280" i="2"/>
  <c r="N186" i="2"/>
  <c r="N276" i="2"/>
  <c r="N210" i="2"/>
  <c r="P7" i="2"/>
  <c r="P11" i="2"/>
  <c r="P15" i="2"/>
  <c r="P23" i="2"/>
  <c r="P27" i="2"/>
  <c r="P31" i="2"/>
  <c r="P35" i="2"/>
  <c r="P39" i="2"/>
  <c r="P43" i="2"/>
  <c r="P47" i="2"/>
  <c r="P51" i="2"/>
  <c r="P55" i="2"/>
  <c r="P59" i="2"/>
  <c r="P63" i="2"/>
  <c r="P67" i="2"/>
  <c r="P71" i="2"/>
  <c r="P75" i="2"/>
  <c r="P79" i="2"/>
  <c r="P83" i="2"/>
  <c r="P87" i="2"/>
  <c r="P9" i="2"/>
  <c r="P5" i="2"/>
  <c r="P22" i="2"/>
  <c r="P24" i="2"/>
  <c r="P110" i="2"/>
  <c r="P113" i="2"/>
  <c r="P116" i="2"/>
  <c r="P14" i="2"/>
  <c r="P89" i="2"/>
  <c r="P92" i="2"/>
  <c r="P95" i="2"/>
  <c r="P12" i="2"/>
  <c r="P28" i="2"/>
  <c r="P33" i="2"/>
  <c r="P40" i="2"/>
  <c r="P45" i="2"/>
  <c r="P52" i="2"/>
  <c r="P78" i="2"/>
  <c r="P85" i="2"/>
  <c r="P106" i="2"/>
  <c r="P112" i="2"/>
  <c r="P114" i="2"/>
  <c r="P118" i="2"/>
  <c r="P125" i="2"/>
  <c r="P132" i="2"/>
  <c r="P134" i="2"/>
  <c r="P141" i="2"/>
  <c r="P50" i="2"/>
  <c r="P57" i="2"/>
  <c r="P64" i="2"/>
  <c r="P6" i="2"/>
  <c r="P26" i="2"/>
  <c r="P29" i="2"/>
  <c r="P36" i="2"/>
  <c r="P62" i="2"/>
  <c r="P69" i="2"/>
  <c r="P74" i="2"/>
  <c r="P76" i="2"/>
  <c r="P81" i="2"/>
  <c r="P86" i="2"/>
  <c r="P88" i="2"/>
  <c r="P90" i="2"/>
  <c r="P96" i="2"/>
  <c r="P120" i="2"/>
  <c r="P122" i="2"/>
  <c r="P129" i="2"/>
  <c r="P136" i="2"/>
  <c r="P138" i="2"/>
  <c r="P145" i="2"/>
  <c r="P148" i="2"/>
  <c r="P171" i="2"/>
  <c r="P174" i="2"/>
  <c r="P177" i="2"/>
  <c r="P10" i="2"/>
  <c r="P20" i="2"/>
  <c r="P34" i="2"/>
  <c r="P48" i="2"/>
  <c r="P131" i="2"/>
  <c r="P159" i="2"/>
  <c r="P21" i="2"/>
  <c r="P32" i="2"/>
  <c r="P82" i="2"/>
  <c r="P101" i="2"/>
  <c r="P103" i="2"/>
  <c r="P105" i="2"/>
  <c r="P107" i="2"/>
  <c r="P111" i="2"/>
  <c r="P119" i="2"/>
  <c r="P135" i="2"/>
  <c r="P167" i="2"/>
  <c r="P170" i="2"/>
  <c r="P173" i="2"/>
  <c r="P176" i="2"/>
  <c r="P25" i="2"/>
  <c r="P44" i="2"/>
  <c r="P70" i="2"/>
  <c r="P123" i="2"/>
  <c r="P17" i="2"/>
  <c r="P58" i="2"/>
  <c r="P18" i="2"/>
  <c r="P46" i="2"/>
  <c r="P65" i="2"/>
  <c r="P84" i="2"/>
  <c r="P109" i="2"/>
  <c r="P117" i="2"/>
  <c r="P124" i="2"/>
  <c r="P142" i="2"/>
  <c r="P175" i="2"/>
  <c r="P179" i="2"/>
  <c r="P53" i="2"/>
  <c r="P72" i="2"/>
  <c r="P93" i="2"/>
  <c r="P121" i="2"/>
  <c r="P128" i="2"/>
  <c r="P155" i="2"/>
  <c r="P158" i="2"/>
  <c r="P161" i="2"/>
  <c r="P163" i="2"/>
  <c r="P165" i="2"/>
  <c r="P169" i="2"/>
  <c r="P185" i="2"/>
  <c r="P189" i="2"/>
  <c r="P193" i="2"/>
  <c r="P197" i="2"/>
  <c r="P201" i="2"/>
  <c r="P205" i="2"/>
  <c r="P209" i="2"/>
  <c r="P213" i="2"/>
  <c r="P217" i="2"/>
  <c r="P221" i="2"/>
  <c r="P225" i="2"/>
  <c r="P229" i="2"/>
  <c r="P233" i="2"/>
  <c r="P237" i="2"/>
  <c r="P42" i="2"/>
  <c r="P61" i="2"/>
  <c r="P73" i="2"/>
  <c r="P94" i="2"/>
  <c r="P98" i="2"/>
  <c r="P102" i="2"/>
  <c r="P143" i="2"/>
  <c r="P184" i="2"/>
  <c r="P188" i="2"/>
  <c r="P192" i="2"/>
  <c r="P196" i="2"/>
  <c r="P200" i="2"/>
  <c r="P204" i="2"/>
  <c r="P208" i="2"/>
  <c r="P212" i="2"/>
  <c r="P216" i="2"/>
  <c r="P220" i="2"/>
  <c r="P224" i="2"/>
  <c r="P228" i="2"/>
  <c r="P232" i="2"/>
  <c r="P236" i="2"/>
  <c r="P240" i="2"/>
  <c r="P49" i="2"/>
  <c r="P77" i="2"/>
  <c r="P104" i="2"/>
  <c r="P127" i="2"/>
  <c r="P154" i="2"/>
  <c r="P160" i="2"/>
  <c r="P186" i="2"/>
  <c r="P194" i="2"/>
  <c r="P202" i="2"/>
  <c r="P210" i="2"/>
  <c r="P218" i="2"/>
  <c r="P226" i="2"/>
  <c r="P234" i="2"/>
  <c r="P239" i="2"/>
  <c r="P241" i="2"/>
  <c r="P66" i="2"/>
  <c r="P149" i="2"/>
  <c r="P181" i="2"/>
  <c r="P244" i="2"/>
  <c r="P248" i="2"/>
  <c r="P252" i="2"/>
  <c r="P256" i="2"/>
  <c r="P260" i="2"/>
  <c r="P264" i="2"/>
  <c r="P268" i="2"/>
  <c r="P272" i="2"/>
  <c r="P276" i="2"/>
  <c r="P280" i="2"/>
  <c r="P54" i="2"/>
  <c r="P68" i="2"/>
  <c r="P80" i="2"/>
  <c r="P115" i="2"/>
  <c r="P150" i="2"/>
  <c r="P156" i="2"/>
  <c r="P4" i="2"/>
  <c r="P108" i="2"/>
  <c r="P151" i="2"/>
  <c r="P182" i="2"/>
  <c r="P190" i="2"/>
  <c r="P206" i="2"/>
  <c r="P222" i="2"/>
  <c r="P37" i="2"/>
  <c r="P91" i="2"/>
  <c r="P99" i="2"/>
  <c r="P130" i="2"/>
  <c r="P137" i="2"/>
  <c r="P144" i="2"/>
  <c r="P162" i="2"/>
  <c r="P166" i="2"/>
  <c r="P187" i="2"/>
  <c r="P203" i="2"/>
  <c r="P211" i="2"/>
  <c r="P219" i="2"/>
  <c r="P227" i="2"/>
  <c r="P235" i="2"/>
  <c r="P243" i="2"/>
  <c r="P247" i="2"/>
  <c r="P251" i="2"/>
  <c r="P255" i="2"/>
  <c r="P259" i="2"/>
  <c r="P263" i="2"/>
  <c r="P267" i="2"/>
  <c r="P271" i="2"/>
  <c r="P275" i="2"/>
  <c r="P279" i="2"/>
  <c r="P56" i="2"/>
  <c r="P100" i="2"/>
  <c r="P157" i="2"/>
  <c r="P198" i="2"/>
  <c r="P214" i="2"/>
  <c r="P230" i="2"/>
  <c r="P60" i="2"/>
  <c r="P139" i="2"/>
  <c r="P146" i="2"/>
  <c r="P152" i="2"/>
  <c r="P238" i="2"/>
  <c r="P242" i="2"/>
  <c r="P246" i="2"/>
  <c r="P250" i="2"/>
  <c r="P254" i="2"/>
  <c r="P258" i="2"/>
  <c r="P262" i="2"/>
  <c r="P266" i="2"/>
  <c r="P270" i="2"/>
  <c r="P274" i="2"/>
  <c r="P278" i="2"/>
  <c r="P282" i="2"/>
  <c r="P126" i="2"/>
  <c r="P133" i="2"/>
  <c r="P140" i="2"/>
  <c r="P147" i="2"/>
  <c r="P30" i="2"/>
  <c r="P191" i="2"/>
  <c r="P277" i="2"/>
  <c r="P253" i="2"/>
  <c r="P265" i="2"/>
  <c r="P207" i="2"/>
  <c r="P257" i="2"/>
  <c r="P168" i="2"/>
  <c r="P215" i="2"/>
  <c r="P249" i="2"/>
  <c r="P273" i="2"/>
  <c r="P183" i="2"/>
  <c r="P245" i="2"/>
  <c r="P281" i="2"/>
  <c r="P231" i="2"/>
  <c r="P172" i="2"/>
  <c r="P261" i="2"/>
  <c r="P180" i="2"/>
  <c r="P223" i="2"/>
  <c r="P164" i="2"/>
  <c r="P199" i="2"/>
  <c r="P269" i="2"/>
  <c r="O22" i="22"/>
  <c r="G22" i="22"/>
  <c r="E22" i="22"/>
  <c r="K22" i="22"/>
  <c r="H20" i="17"/>
  <c r="K20" i="17"/>
  <c r="E20" i="17"/>
  <c r="L20" i="17"/>
  <c r="D20" i="17"/>
  <c r="I20" i="17"/>
  <c r="J20" i="17"/>
  <c r="N16" i="17"/>
  <c r="C20" i="17"/>
  <c r="N17" i="17"/>
  <c r="N18" i="17"/>
  <c r="F24" i="15"/>
  <c r="H24" i="15"/>
  <c r="G24" i="15"/>
  <c r="K20" i="15"/>
  <c r="D24" i="15"/>
  <c r="E24" i="15"/>
  <c r="K22" i="15"/>
  <c r="K21" i="15"/>
  <c r="I26" i="13"/>
  <c r="H26" i="13"/>
  <c r="F26" i="13"/>
  <c r="E26" i="13"/>
  <c r="D26" i="13"/>
  <c r="L26" i="13"/>
  <c r="M26" i="13"/>
  <c r="G26" i="13"/>
  <c r="R20" i="22" l="1"/>
  <c r="I22" i="22"/>
  <c r="R18" i="22"/>
  <c r="R15" i="22"/>
  <c r="AA283" i="10" s="1"/>
  <c r="J22" i="22"/>
  <c r="H22" i="22"/>
  <c r="R30" i="24"/>
  <c r="N22" i="22"/>
  <c r="L22" i="22"/>
  <c r="H30" i="24"/>
  <c r="L22" i="16"/>
  <c r="L39" i="16"/>
  <c r="L272" i="16"/>
  <c r="L236" i="16"/>
  <c r="L142" i="16"/>
  <c r="L174" i="16"/>
  <c r="L145" i="16"/>
  <c r="L164" i="16"/>
  <c r="L66" i="16"/>
  <c r="L253" i="16"/>
  <c r="L68" i="16"/>
  <c r="L133" i="16"/>
  <c r="L102" i="16"/>
  <c r="L165" i="16"/>
  <c r="L76" i="16"/>
  <c r="L248" i="16"/>
  <c r="L251" i="16"/>
  <c r="L94" i="16"/>
  <c r="L124" i="16"/>
  <c r="L259" i="16"/>
  <c r="L228" i="16"/>
  <c r="L52" i="16"/>
  <c r="L85" i="16"/>
  <c r="L40" i="16"/>
  <c r="L241" i="16"/>
  <c r="L233" i="16"/>
  <c r="L157" i="16"/>
  <c r="L130" i="16"/>
  <c r="L32" i="16"/>
  <c r="L277" i="16"/>
  <c r="L111" i="16"/>
  <c r="L201" i="16"/>
  <c r="L181" i="16"/>
  <c r="L141" i="16"/>
  <c r="L131" i="16"/>
  <c r="L59" i="16"/>
  <c r="L172" i="16"/>
  <c r="L249" i="16"/>
  <c r="L239" i="16"/>
  <c r="L127" i="16"/>
  <c r="L51" i="16"/>
  <c r="L46" i="16"/>
  <c r="L226" i="16"/>
  <c r="L246" i="16"/>
  <c r="L231" i="16"/>
  <c r="L171" i="16"/>
  <c r="L80" i="16"/>
  <c r="L269" i="16"/>
  <c r="L221" i="16"/>
  <c r="L150" i="16"/>
  <c r="L163" i="16"/>
  <c r="L156" i="16"/>
  <c r="L256" i="16"/>
  <c r="L97" i="16"/>
  <c r="L84" i="16"/>
  <c r="L47" i="16"/>
  <c r="M283" i="10"/>
  <c r="L25" i="16"/>
  <c r="L120" i="16"/>
  <c r="L113" i="16"/>
  <c r="L211" i="16"/>
  <c r="L90" i="16"/>
  <c r="L210" i="16"/>
  <c r="L250" i="16"/>
  <c r="L230" i="16"/>
  <c r="L225" i="16"/>
  <c r="L266" i="16"/>
  <c r="L257" i="16"/>
  <c r="L243" i="16"/>
  <c r="L220" i="16"/>
  <c r="L115" i="16"/>
  <c r="L132" i="16"/>
  <c r="L74" i="16"/>
  <c r="L128" i="16"/>
  <c r="L223" i="16"/>
  <c r="L159" i="16"/>
  <c r="L20" i="16"/>
  <c r="L105" i="16"/>
  <c r="L137" i="16"/>
  <c r="L14" i="16"/>
  <c r="L114" i="16"/>
  <c r="L155" i="16"/>
  <c r="L36" i="16"/>
  <c r="L86" i="16"/>
  <c r="L103" i="16"/>
  <c r="L35" i="16"/>
  <c r="L64" i="16"/>
  <c r="L31" i="16"/>
  <c r="L24" i="16"/>
  <c r="L9" i="16"/>
  <c r="L200" i="16"/>
  <c r="L65" i="16"/>
  <c r="L273" i="16"/>
  <c r="L184" i="16"/>
  <c r="L208" i="16"/>
  <c r="L194" i="16"/>
  <c r="L227" i="16"/>
  <c r="L216" i="16"/>
  <c r="L240" i="16"/>
  <c r="L195" i="16"/>
  <c r="L276" i="16"/>
  <c r="L212" i="16"/>
  <c r="L129" i="16"/>
  <c r="L222" i="16"/>
  <c r="L279" i="16"/>
  <c r="L215" i="16"/>
  <c r="L151" i="16"/>
  <c r="L168" i="16"/>
  <c r="L122" i="16"/>
  <c r="L170" i="16"/>
  <c r="L112" i="16"/>
  <c r="L125" i="16"/>
  <c r="L61" i="16"/>
  <c r="L78" i="16"/>
  <c r="L95" i="16"/>
  <c r="L44" i="16"/>
  <c r="L23" i="16"/>
  <c r="L235" i="16"/>
  <c r="L270" i="16"/>
  <c r="L238" i="16"/>
  <c r="L167" i="16"/>
  <c r="L192" i="16"/>
  <c r="L158" i="16"/>
  <c r="L213" i="16"/>
  <c r="L193" i="16"/>
  <c r="L218" i="16"/>
  <c r="L173" i="16"/>
  <c r="L268" i="16"/>
  <c r="L204" i="16"/>
  <c r="L81" i="16"/>
  <c r="L53" i="16"/>
  <c r="L271" i="16"/>
  <c r="L207" i="16"/>
  <c r="L143" i="16"/>
  <c r="L73" i="16"/>
  <c r="L118" i="16"/>
  <c r="L162" i="16"/>
  <c r="L91" i="16"/>
  <c r="L139" i="16"/>
  <c r="L117" i="16"/>
  <c r="L70" i="16"/>
  <c r="L87" i="16"/>
  <c r="L5" i="16"/>
  <c r="L28" i="16"/>
  <c r="L15" i="16"/>
  <c r="L50" i="16"/>
  <c r="L280" i="16"/>
  <c r="L219" i="16"/>
  <c r="L267" i="16"/>
  <c r="L258" i="16"/>
  <c r="L180" i="16"/>
  <c r="L21" i="16"/>
  <c r="L234" i="16"/>
  <c r="L281" i="16"/>
  <c r="L196" i="16"/>
  <c r="L205" i="16"/>
  <c r="L198" i="16"/>
  <c r="L263" i="16"/>
  <c r="L199" i="16"/>
  <c r="L135" i="16"/>
  <c r="L152" i="16"/>
  <c r="L37" i="16"/>
  <c r="L107" i="16"/>
  <c r="L75" i="16"/>
  <c r="L123" i="16"/>
  <c r="L109" i="16"/>
  <c r="L29" i="16"/>
  <c r="L62" i="16"/>
  <c r="L104" i="16"/>
  <c r="L12" i="16"/>
  <c r="L7" i="16"/>
  <c r="L49" i="16"/>
  <c r="L42" i="16"/>
  <c r="L185" i="16"/>
  <c r="L224" i="16"/>
  <c r="L232" i="16"/>
  <c r="L140" i="16"/>
  <c r="L265" i="16"/>
  <c r="L187" i="16"/>
  <c r="L149" i="16"/>
  <c r="L202" i="16"/>
  <c r="L278" i="16"/>
  <c r="L148" i="16"/>
  <c r="L188" i="16"/>
  <c r="L197" i="16"/>
  <c r="L30" i="16"/>
  <c r="L190" i="16"/>
  <c r="L191" i="16"/>
  <c r="L121" i="16"/>
  <c r="L144" i="16"/>
  <c r="L169" i="16"/>
  <c r="L98" i="16"/>
  <c r="L146" i="16"/>
  <c r="L27" i="16"/>
  <c r="L101" i="16"/>
  <c r="L54" i="16"/>
  <c r="L71" i="16"/>
  <c r="L6" i="16"/>
  <c r="L56" i="16"/>
  <c r="L274" i="16"/>
  <c r="L134" i="16"/>
  <c r="L217" i="16"/>
  <c r="L229" i="16"/>
  <c r="L67" i="16"/>
  <c r="L262" i="16"/>
  <c r="L177" i="16"/>
  <c r="L108" i="16"/>
  <c r="L186" i="16"/>
  <c r="L275" i="16"/>
  <c r="L116" i="16"/>
  <c r="L182" i="16"/>
  <c r="L189" i="16"/>
  <c r="L206" i="16"/>
  <c r="L183" i="16"/>
  <c r="L247" i="16"/>
  <c r="L175" i="16"/>
  <c r="L92" i="16"/>
  <c r="L136" i="16"/>
  <c r="L161" i="16"/>
  <c r="L82" i="16"/>
  <c r="L138" i="16"/>
  <c r="L93" i="16"/>
  <c r="L110" i="16"/>
  <c r="L63" i="16"/>
  <c r="L88" i="16"/>
  <c r="L55" i="16"/>
  <c r="L48" i="16"/>
  <c r="L33" i="16"/>
  <c r="L26" i="16"/>
  <c r="N20" i="17"/>
  <c r="K24" i="15"/>
  <c r="N26" i="13"/>
  <c r="Q26" i="13" s="1"/>
  <c r="N59" i="2"/>
  <c r="N149" i="2"/>
  <c r="N48" i="2"/>
  <c r="N86" i="2"/>
  <c r="N46" i="2"/>
  <c r="N77" i="2"/>
  <c r="N104" i="2"/>
  <c r="N134" i="2"/>
  <c r="N124" i="2"/>
  <c r="N31" i="2"/>
  <c r="N116" i="2"/>
  <c r="N117" i="2"/>
  <c r="N106" i="2"/>
  <c r="N53" i="2"/>
  <c r="N5" i="2"/>
  <c r="O13" i="2"/>
  <c r="O38" i="2"/>
  <c r="N241" i="2"/>
  <c r="N168" i="2"/>
  <c r="N24" i="2"/>
  <c r="N242" i="2"/>
  <c r="N138" i="2"/>
  <c r="N279" i="2"/>
  <c r="N213" i="2"/>
  <c r="N207" i="2"/>
  <c r="N12" i="2"/>
  <c r="N139" i="2"/>
  <c r="N171" i="2"/>
  <c r="N160" i="2"/>
  <c r="N32" i="2"/>
  <c r="N109" i="2"/>
  <c r="N140" i="2"/>
  <c r="N65" i="2"/>
  <c r="N23" i="2"/>
  <c r="N127" i="2"/>
  <c r="N76" i="2"/>
  <c r="N95" i="2"/>
  <c r="N14" i="2"/>
  <c r="N141" i="2"/>
  <c r="N268" i="2"/>
  <c r="N164" i="2"/>
  <c r="N261" i="2"/>
  <c r="N225" i="2"/>
  <c r="N270" i="2"/>
  <c r="N238" i="2"/>
  <c r="N123" i="2"/>
  <c r="N162" i="2"/>
  <c r="N275" i="2"/>
  <c r="N243" i="2"/>
  <c r="N205" i="2"/>
  <c r="N235" i="2"/>
  <c r="N203" i="2"/>
  <c r="N172" i="2"/>
  <c r="N240" i="2"/>
  <c r="N208" i="2"/>
  <c r="N132" i="2"/>
  <c r="N167" i="2"/>
  <c r="N101" i="2"/>
  <c r="N157" i="2"/>
  <c r="N15" i="2"/>
  <c r="N61" i="2"/>
  <c r="N105" i="2"/>
  <c r="N133" i="2"/>
  <c r="N60" i="2"/>
  <c r="N9" i="2"/>
  <c r="N120" i="2"/>
  <c r="N71" i="2"/>
  <c r="N92" i="2"/>
  <c r="N58" i="2"/>
  <c r="N10" i="2"/>
  <c r="N202" i="2"/>
  <c r="N265" i="2"/>
  <c r="N274" i="2"/>
  <c r="N182" i="2"/>
  <c r="N247" i="2"/>
  <c r="N239" i="2"/>
  <c r="N174" i="2"/>
  <c r="N212" i="2"/>
  <c r="N121" i="2"/>
  <c r="N68" i="2"/>
  <c r="N70" i="2"/>
  <c r="Q13" i="2"/>
  <c r="Q38" i="2"/>
  <c r="N272" i="2"/>
  <c r="N260" i="2"/>
  <c r="N119" i="2"/>
  <c r="N257" i="2"/>
  <c r="N209" i="2"/>
  <c r="N266" i="2"/>
  <c r="N230" i="2"/>
  <c r="N56" i="2"/>
  <c r="N144" i="2"/>
  <c r="N271" i="2"/>
  <c r="N114" i="2"/>
  <c r="N197" i="2"/>
  <c r="N231" i="2"/>
  <c r="N199" i="2"/>
  <c r="N170" i="2"/>
  <c r="N236" i="2"/>
  <c r="N204" i="2"/>
  <c r="N125" i="2"/>
  <c r="N165" i="2"/>
  <c r="N93" i="2"/>
  <c r="N154" i="2"/>
  <c r="N155" i="2"/>
  <c r="N147" i="2"/>
  <c r="N84" i="2"/>
  <c r="N131" i="2"/>
  <c r="N55" i="2"/>
  <c r="N151" i="2"/>
  <c r="N110" i="2"/>
  <c r="N69" i="2"/>
  <c r="N89" i="2"/>
  <c r="N54" i="2"/>
  <c r="P38" i="2"/>
  <c r="P13" i="2"/>
  <c r="N226" i="2"/>
  <c r="N179" i="2"/>
  <c r="N259" i="2"/>
  <c r="N90" i="2"/>
  <c r="N30" i="2"/>
  <c r="N13" i="2"/>
  <c r="N38" i="2"/>
  <c r="N244" i="2"/>
  <c r="N277" i="2"/>
  <c r="N254" i="2"/>
  <c r="N217" i="2"/>
  <c r="N237" i="2"/>
  <c r="N219" i="2"/>
  <c r="N224" i="2"/>
  <c r="N47" i="2"/>
  <c r="N158" i="2"/>
  <c r="N112" i="2"/>
  <c r="N146" i="2"/>
  <c r="N115" i="2"/>
  <c r="N79" i="2"/>
  <c r="N143" i="2"/>
  <c r="N88" i="2"/>
  <c r="N103" i="2"/>
  <c r="N82" i="2"/>
  <c r="N26" i="2"/>
  <c r="N87" i="2"/>
  <c r="N218" i="2"/>
  <c r="N248" i="2"/>
  <c r="N273" i="2"/>
  <c r="N118" i="2"/>
  <c r="N282" i="2"/>
  <c r="N250" i="2"/>
  <c r="N198" i="2"/>
  <c r="N201" i="2"/>
  <c r="N91" i="2"/>
  <c r="N255" i="2"/>
  <c r="N229" i="2"/>
  <c r="N169" i="2"/>
  <c r="N215" i="2"/>
  <c r="N180" i="2"/>
  <c r="N80" i="2"/>
  <c r="N220" i="2"/>
  <c r="N188" i="2"/>
  <c r="N28" i="2"/>
  <c r="N135" i="2"/>
  <c r="N39" i="2"/>
  <c r="N108" i="2"/>
  <c r="N130" i="2"/>
  <c r="N113" i="2"/>
  <c r="N156" i="2"/>
  <c r="N72" i="2"/>
  <c r="N36" i="2"/>
  <c r="N136" i="2"/>
  <c r="N83" i="2"/>
  <c r="N100" i="2"/>
  <c r="N78" i="2"/>
  <c r="N22" i="2"/>
  <c r="N264" i="2"/>
  <c r="N245" i="2"/>
  <c r="N206" i="2"/>
  <c r="N99" i="2"/>
  <c r="N173" i="2"/>
  <c r="N183" i="2"/>
  <c r="N192" i="2"/>
  <c r="N45" i="2"/>
  <c r="N43" i="2"/>
  <c r="M38" i="2"/>
  <c r="M13" i="2"/>
  <c r="N252" i="2"/>
  <c r="N63" i="2"/>
  <c r="N234" i="2"/>
  <c r="N269" i="2"/>
  <c r="N73" i="2"/>
  <c r="N278" i="2"/>
  <c r="N246" i="2"/>
  <c r="N190" i="2"/>
  <c r="N175" i="2"/>
  <c r="N37" i="2"/>
  <c r="N251" i="2"/>
  <c r="N221" i="2"/>
  <c r="N11" i="2"/>
  <c r="N211" i="2"/>
  <c r="N176" i="2"/>
  <c r="N49" i="2"/>
  <c r="N216" i="2"/>
  <c r="N184" i="2"/>
  <c r="N181" i="2"/>
  <c r="N128" i="2"/>
  <c r="N33" i="2"/>
  <c r="N51" i="2"/>
  <c r="N75" i="2"/>
  <c r="N111" i="2"/>
  <c r="N150" i="2"/>
  <c r="N67" i="2"/>
  <c r="N29" i="2"/>
  <c r="N129" i="2"/>
  <c r="N81" i="2"/>
  <c r="N98" i="2"/>
  <c r="N74" i="2"/>
  <c r="N18" i="2"/>
  <c r="K30" i="24"/>
  <c r="G30" i="24"/>
  <c r="M30" i="24"/>
  <c r="O30" i="24"/>
  <c r="F30" i="24"/>
  <c r="I30" i="24"/>
  <c r="Q30" i="24"/>
  <c r="O6" i="18"/>
  <c r="O10" i="18"/>
  <c r="O14" i="18"/>
  <c r="O18" i="18"/>
  <c r="O22" i="18"/>
  <c r="O26" i="18"/>
  <c r="O30" i="18"/>
  <c r="O7" i="18"/>
  <c r="O9" i="18"/>
  <c r="O23" i="18"/>
  <c r="O24" i="18"/>
  <c r="O25" i="18"/>
  <c r="O39" i="18"/>
  <c r="O40" i="18"/>
  <c r="O47" i="18"/>
  <c r="O51" i="18"/>
  <c r="O55" i="18"/>
  <c r="O5" i="18"/>
  <c r="O20" i="18"/>
  <c r="O21" i="18"/>
  <c r="O35" i="18"/>
  <c r="O36" i="18"/>
  <c r="O37" i="18"/>
  <c r="O42" i="18"/>
  <c r="O44" i="18"/>
  <c r="O48" i="18"/>
  <c r="O52" i="18"/>
  <c r="O56" i="18"/>
  <c r="O53" i="18"/>
  <c r="O64" i="18"/>
  <c r="O68" i="18"/>
  <c r="O76" i="18"/>
  <c r="O80" i="18"/>
  <c r="O84" i="18"/>
  <c r="O88" i="18"/>
  <c r="O92" i="18"/>
  <c r="O12" i="18"/>
  <c r="O27" i="18"/>
  <c r="O29" i="18"/>
  <c r="O50" i="18"/>
  <c r="O65" i="18"/>
  <c r="O73" i="18"/>
  <c r="O81" i="18"/>
  <c r="O85" i="18"/>
  <c r="O93" i="18"/>
  <c r="O97" i="18"/>
  <c r="O101" i="18"/>
  <c r="O28" i="18"/>
  <c r="O62" i="18"/>
  <c r="O46" i="18"/>
  <c r="O54" i="18"/>
  <c r="O63" i="18"/>
  <c r="O67" i="18"/>
  <c r="O71" i="18"/>
  <c r="O75" i="18"/>
  <c r="O87" i="18"/>
  <c r="O91" i="18"/>
  <c r="O15" i="18"/>
  <c r="O32" i="18"/>
  <c r="O59" i="18"/>
  <c r="O70" i="18"/>
  <c r="O104" i="18"/>
  <c r="O108" i="18"/>
  <c r="O112" i="18"/>
  <c r="O116" i="18"/>
  <c r="O120" i="18"/>
  <c r="O124" i="18"/>
  <c r="O128" i="18"/>
  <c r="O132" i="18"/>
  <c r="O136" i="18"/>
  <c r="O33" i="18"/>
  <c r="O105" i="18"/>
  <c r="O109" i="18"/>
  <c r="O113" i="18"/>
  <c r="O117" i="18"/>
  <c r="O121" i="18"/>
  <c r="O125" i="18"/>
  <c r="O129" i="18"/>
  <c r="O133" i="18"/>
  <c r="O137" i="18"/>
  <c r="O17" i="18"/>
  <c r="O90" i="18"/>
  <c r="O94" i="18"/>
  <c r="O98" i="18"/>
  <c r="O82" i="18"/>
  <c r="O66" i="18"/>
  <c r="O95" i="18"/>
  <c r="O111" i="18"/>
  <c r="O127" i="18"/>
  <c r="O135" i="18"/>
  <c r="O138" i="18"/>
  <c r="O141" i="18"/>
  <c r="O86" i="18"/>
  <c r="O110" i="18"/>
  <c r="O118" i="18"/>
  <c r="O134" i="18"/>
  <c r="O143" i="18"/>
  <c r="O151" i="18"/>
  <c r="O155" i="18"/>
  <c r="O78" i="18"/>
  <c r="O102" i="18"/>
  <c r="O107" i="18"/>
  <c r="O115" i="18"/>
  <c r="O123" i="18"/>
  <c r="O131" i="18"/>
  <c r="O114" i="18"/>
  <c r="O130" i="18"/>
  <c r="O139" i="18"/>
  <c r="O149" i="18"/>
  <c r="O156" i="18"/>
  <c r="O175" i="18"/>
  <c r="O183" i="18"/>
  <c r="O187" i="18"/>
  <c r="O191" i="18"/>
  <c r="O195" i="18"/>
  <c r="O199" i="18"/>
  <c r="O207" i="18"/>
  <c r="O211" i="18"/>
  <c r="O215" i="18"/>
  <c r="O219" i="18"/>
  <c r="O146" i="18"/>
  <c r="O157" i="18"/>
  <c r="O167" i="18"/>
  <c r="O168" i="18"/>
  <c r="O61" i="18"/>
  <c r="O148" i="18"/>
  <c r="O159" i="18"/>
  <c r="O170" i="18"/>
  <c r="O49" i="18"/>
  <c r="O122" i="18"/>
  <c r="O140" i="18"/>
  <c r="O145" i="18"/>
  <c r="O161" i="18"/>
  <c r="O171" i="18"/>
  <c r="O172" i="18"/>
  <c r="O177" i="18"/>
  <c r="O181" i="18"/>
  <c r="O185" i="18"/>
  <c r="O189" i="18"/>
  <c r="O193" i="18"/>
  <c r="O197" i="18"/>
  <c r="O158" i="18"/>
  <c r="O169" i="18"/>
  <c r="O184" i="18"/>
  <c r="O192" i="18"/>
  <c r="O200" i="18"/>
  <c r="O204" i="18"/>
  <c r="O213" i="18"/>
  <c r="O218" i="18"/>
  <c r="O196" i="18"/>
  <c r="O142" i="18"/>
  <c r="O162" i="18"/>
  <c r="O173" i="18"/>
  <c r="O208" i="18"/>
  <c r="O217" i="18"/>
  <c r="O222" i="18"/>
  <c r="O223" i="18"/>
  <c r="O227" i="18"/>
  <c r="O231" i="18"/>
  <c r="O235" i="18"/>
  <c r="O239" i="18"/>
  <c r="O243" i="18"/>
  <c r="O247" i="18"/>
  <c r="O251" i="18"/>
  <c r="O259" i="18"/>
  <c r="O263" i="18"/>
  <c r="O267" i="18"/>
  <c r="O271" i="18"/>
  <c r="O275" i="18"/>
  <c r="O279" i="18"/>
  <c r="O220" i="18"/>
  <c r="O164" i="18"/>
  <c r="O186" i="18"/>
  <c r="O194" i="18"/>
  <c r="O212" i="18"/>
  <c r="O221" i="18"/>
  <c r="O180" i="18"/>
  <c r="O202" i="18"/>
  <c r="O74" i="18"/>
  <c r="O152" i="18"/>
  <c r="O216" i="18"/>
  <c r="O224" i="18"/>
  <c r="O228" i="18"/>
  <c r="O232" i="18"/>
  <c r="O236" i="18"/>
  <c r="O240" i="18"/>
  <c r="O248" i="18"/>
  <c r="O256" i="18"/>
  <c r="O268" i="18"/>
  <c r="O272" i="18"/>
  <c r="O276" i="18"/>
  <c r="O280" i="18"/>
  <c r="O188" i="18"/>
  <c r="O31" i="18"/>
  <c r="O205" i="18"/>
  <c r="O233" i="18"/>
  <c r="O265" i="18"/>
  <c r="O206" i="18"/>
  <c r="O225" i="18"/>
  <c r="O246" i="18"/>
  <c r="O266" i="18"/>
  <c r="O230" i="18"/>
  <c r="O262" i="18"/>
  <c r="O198" i="18"/>
  <c r="O229" i="18"/>
  <c r="O250" i="18"/>
  <c r="O163" i="18"/>
  <c r="O190" i="18"/>
  <c r="O257" i="18"/>
  <c r="O201" i="18"/>
  <c r="O277" i="18"/>
  <c r="O150" i="18"/>
  <c r="O226" i="18"/>
  <c r="O258" i="18"/>
  <c r="O269" i="18"/>
  <c r="O144" i="18"/>
  <c r="O182" i="18"/>
  <c r="O253" i="18"/>
  <c r="O274" i="18"/>
  <c r="O278" i="18"/>
  <c r="O249" i="18"/>
  <c r="O270" i="18"/>
  <c r="O234" i="18"/>
  <c r="O165" i="18"/>
  <c r="O241" i="18"/>
  <c r="O103" i="18"/>
  <c r="O174" i="18"/>
  <c r="O210" i="18"/>
  <c r="O238" i="18"/>
  <c r="O273" i="18"/>
  <c r="O281" i="18"/>
  <c r="K12" i="18"/>
  <c r="K20" i="18"/>
  <c r="K24" i="18"/>
  <c r="K28" i="18"/>
  <c r="K32" i="18"/>
  <c r="K36" i="18"/>
  <c r="K40" i="18"/>
  <c r="K17" i="18"/>
  <c r="K18" i="18"/>
  <c r="K33" i="18"/>
  <c r="K35" i="18"/>
  <c r="K44" i="18"/>
  <c r="K49" i="18"/>
  <c r="K53" i="18"/>
  <c r="K14" i="18"/>
  <c r="K15" i="18"/>
  <c r="K29" i="18"/>
  <c r="K30" i="18"/>
  <c r="K31" i="18"/>
  <c r="K46" i="18"/>
  <c r="K50" i="18"/>
  <c r="K54" i="18"/>
  <c r="K62" i="18"/>
  <c r="K47" i="18"/>
  <c r="K55" i="18"/>
  <c r="K66" i="18"/>
  <c r="K70" i="18"/>
  <c r="K74" i="18"/>
  <c r="K78" i="18"/>
  <c r="K82" i="18"/>
  <c r="K86" i="18"/>
  <c r="K90" i="18"/>
  <c r="K94" i="18"/>
  <c r="K6" i="18"/>
  <c r="K21" i="18"/>
  <c r="K23" i="18"/>
  <c r="K42" i="18"/>
  <c r="K61" i="18"/>
  <c r="K52" i="18"/>
  <c r="K63" i="18"/>
  <c r="K67" i="18"/>
  <c r="K71" i="18"/>
  <c r="K75" i="18"/>
  <c r="K87" i="18"/>
  <c r="K91" i="18"/>
  <c r="K95" i="18"/>
  <c r="K103" i="18"/>
  <c r="K5" i="18"/>
  <c r="K7" i="18"/>
  <c r="K22" i="18"/>
  <c r="K37" i="18"/>
  <c r="K39" i="18"/>
  <c r="K48" i="18"/>
  <c r="K56" i="18"/>
  <c r="K65" i="18"/>
  <c r="K73" i="18"/>
  <c r="K81" i="18"/>
  <c r="K85" i="18"/>
  <c r="K93" i="18"/>
  <c r="K64" i="18"/>
  <c r="K98" i="18"/>
  <c r="K110" i="18"/>
  <c r="K114" i="18"/>
  <c r="K118" i="18"/>
  <c r="K122" i="18"/>
  <c r="K130" i="18"/>
  <c r="K134" i="18"/>
  <c r="K138" i="18"/>
  <c r="K10" i="18"/>
  <c r="K88" i="18"/>
  <c r="K101" i="18"/>
  <c r="K107" i="18"/>
  <c r="K111" i="18"/>
  <c r="K115" i="18"/>
  <c r="K123" i="18"/>
  <c r="K127" i="18"/>
  <c r="K131" i="18"/>
  <c r="K135" i="18"/>
  <c r="K84" i="18"/>
  <c r="K102" i="18"/>
  <c r="K76" i="18"/>
  <c r="K27" i="18"/>
  <c r="K92" i="18"/>
  <c r="K105" i="18"/>
  <c r="K113" i="18"/>
  <c r="K121" i="18"/>
  <c r="K129" i="18"/>
  <c r="K137" i="18"/>
  <c r="K104" i="18"/>
  <c r="K112" i="18"/>
  <c r="K120" i="18"/>
  <c r="K128" i="18"/>
  <c r="K136" i="18"/>
  <c r="K140" i="18"/>
  <c r="K145" i="18"/>
  <c r="K149" i="18"/>
  <c r="K9" i="18"/>
  <c r="K25" i="18"/>
  <c r="K109" i="18"/>
  <c r="K117" i="18"/>
  <c r="K125" i="18"/>
  <c r="K133" i="18"/>
  <c r="K139" i="18"/>
  <c r="K141" i="18"/>
  <c r="K108" i="18"/>
  <c r="K124" i="18"/>
  <c r="K143" i="18"/>
  <c r="K151" i="18"/>
  <c r="K171" i="18"/>
  <c r="K177" i="18"/>
  <c r="K181" i="18"/>
  <c r="K185" i="18"/>
  <c r="K189" i="18"/>
  <c r="K193" i="18"/>
  <c r="K197" i="18"/>
  <c r="K201" i="18"/>
  <c r="K205" i="18"/>
  <c r="K213" i="18"/>
  <c r="K217" i="18"/>
  <c r="K221" i="18"/>
  <c r="K59" i="18"/>
  <c r="K68" i="18"/>
  <c r="K148" i="18"/>
  <c r="K161" i="18"/>
  <c r="K162" i="18"/>
  <c r="K172" i="18"/>
  <c r="K26" i="18"/>
  <c r="K142" i="18"/>
  <c r="K150" i="18"/>
  <c r="K164" i="18"/>
  <c r="K80" i="18"/>
  <c r="K116" i="18"/>
  <c r="K132" i="18"/>
  <c r="K165" i="18"/>
  <c r="K175" i="18"/>
  <c r="K183" i="18"/>
  <c r="K187" i="18"/>
  <c r="K191" i="18"/>
  <c r="K195" i="18"/>
  <c r="K199" i="18"/>
  <c r="K173" i="18"/>
  <c r="K186" i="18"/>
  <c r="K194" i="18"/>
  <c r="K207" i="18"/>
  <c r="K212" i="18"/>
  <c r="K163" i="18"/>
  <c r="K190" i="18"/>
  <c r="K51" i="18"/>
  <c r="K152" i="18"/>
  <c r="K155" i="18"/>
  <c r="K202" i="18"/>
  <c r="K211" i="18"/>
  <c r="K216" i="18"/>
  <c r="K225" i="18"/>
  <c r="K229" i="18"/>
  <c r="K233" i="18"/>
  <c r="K241" i="18"/>
  <c r="K249" i="18"/>
  <c r="K253" i="18"/>
  <c r="K257" i="18"/>
  <c r="K265" i="18"/>
  <c r="K269" i="18"/>
  <c r="K273" i="18"/>
  <c r="K277" i="18"/>
  <c r="K281" i="18"/>
  <c r="K157" i="18"/>
  <c r="K168" i="18"/>
  <c r="K180" i="18"/>
  <c r="K188" i="18"/>
  <c r="K196" i="18"/>
  <c r="K206" i="18"/>
  <c r="K215" i="18"/>
  <c r="K220" i="18"/>
  <c r="K174" i="18"/>
  <c r="K198" i="18"/>
  <c r="K146" i="18"/>
  <c r="K159" i="18"/>
  <c r="K170" i="18"/>
  <c r="K210" i="18"/>
  <c r="K219" i="18"/>
  <c r="K226" i="18"/>
  <c r="K230" i="18"/>
  <c r="K234" i="18"/>
  <c r="K238" i="18"/>
  <c r="K246" i="18"/>
  <c r="K250" i="18"/>
  <c r="K258" i="18"/>
  <c r="K262" i="18"/>
  <c r="K266" i="18"/>
  <c r="K270" i="18"/>
  <c r="K274" i="18"/>
  <c r="K278" i="18"/>
  <c r="K182" i="18"/>
  <c r="K227" i="18"/>
  <c r="K248" i="18"/>
  <c r="K259" i="18"/>
  <c r="K251" i="18"/>
  <c r="K272" i="18"/>
  <c r="K280" i="18"/>
  <c r="K192" i="18"/>
  <c r="K204" i="18"/>
  <c r="K218" i="18"/>
  <c r="K256" i="18"/>
  <c r="K144" i="18"/>
  <c r="K158" i="18"/>
  <c r="K223" i="18"/>
  <c r="K276" i="18"/>
  <c r="K240" i="18"/>
  <c r="K156" i="18"/>
  <c r="K239" i="18"/>
  <c r="K184" i="18"/>
  <c r="K208" i="18"/>
  <c r="K222" i="18"/>
  <c r="K231" i="18"/>
  <c r="K263" i="18"/>
  <c r="K97" i="18"/>
  <c r="K236" i="18"/>
  <c r="K247" i="18"/>
  <c r="K268" i="18"/>
  <c r="K200" i="18"/>
  <c r="K232" i="18"/>
  <c r="K243" i="18"/>
  <c r="K275" i="18"/>
  <c r="K267" i="18"/>
  <c r="K169" i="18"/>
  <c r="K279" i="18"/>
  <c r="K228" i="18"/>
  <c r="K271" i="18"/>
  <c r="K224" i="18"/>
  <c r="K235" i="18"/>
  <c r="K167" i="18"/>
  <c r="M7" i="18"/>
  <c r="M15" i="18"/>
  <c r="M23" i="18"/>
  <c r="M27" i="18"/>
  <c r="M31" i="18"/>
  <c r="M35" i="18"/>
  <c r="M39" i="18"/>
  <c r="M5" i="18"/>
  <c r="M6" i="18"/>
  <c r="M20" i="18"/>
  <c r="M21" i="18"/>
  <c r="M22" i="18"/>
  <c r="M36" i="18"/>
  <c r="M37" i="18"/>
  <c r="M42" i="18"/>
  <c r="M44" i="18"/>
  <c r="M48" i="18"/>
  <c r="M52" i="18"/>
  <c r="M56" i="18"/>
  <c r="M17" i="18"/>
  <c r="M18" i="18"/>
  <c r="M32" i="18"/>
  <c r="M33" i="18"/>
  <c r="M49" i="18"/>
  <c r="M53" i="18"/>
  <c r="M61" i="18"/>
  <c r="M50" i="18"/>
  <c r="M65" i="18"/>
  <c r="M73" i="18"/>
  <c r="M81" i="18"/>
  <c r="M85" i="18"/>
  <c r="M93" i="18"/>
  <c r="M10" i="18"/>
  <c r="M25" i="18"/>
  <c r="M40" i="18"/>
  <c r="M59" i="18"/>
  <c r="M47" i="18"/>
  <c r="M55" i="18"/>
  <c r="M66" i="18"/>
  <c r="M70" i="18"/>
  <c r="M74" i="18"/>
  <c r="M78" i="18"/>
  <c r="M82" i="18"/>
  <c r="M86" i="18"/>
  <c r="M90" i="18"/>
  <c r="M94" i="18"/>
  <c r="M98" i="18"/>
  <c r="M102" i="18"/>
  <c r="M9" i="18"/>
  <c r="M24" i="18"/>
  <c r="M26" i="18"/>
  <c r="M51" i="18"/>
  <c r="M64" i="18"/>
  <c r="M68" i="18"/>
  <c r="M76" i="18"/>
  <c r="M80" i="18"/>
  <c r="M84" i="18"/>
  <c r="M88" i="18"/>
  <c r="M92" i="18"/>
  <c r="M105" i="18"/>
  <c r="M109" i="18"/>
  <c r="M113" i="18"/>
  <c r="M117" i="18"/>
  <c r="M121" i="18"/>
  <c r="M125" i="18"/>
  <c r="M129" i="18"/>
  <c r="M133" i="18"/>
  <c r="M137" i="18"/>
  <c r="M28" i="18"/>
  <c r="M75" i="18"/>
  <c r="M110" i="18"/>
  <c r="M114" i="18"/>
  <c r="M118" i="18"/>
  <c r="M122" i="18"/>
  <c r="M130" i="18"/>
  <c r="M134" i="18"/>
  <c r="M71" i="18"/>
  <c r="M30" i="18"/>
  <c r="M54" i="18"/>
  <c r="M63" i="18"/>
  <c r="M103" i="18"/>
  <c r="M62" i="18"/>
  <c r="M97" i="18"/>
  <c r="M141" i="18"/>
  <c r="M108" i="18"/>
  <c r="M116" i="18"/>
  <c r="M124" i="18"/>
  <c r="M132" i="18"/>
  <c r="M107" i="18"/>
  <c r="M115" i="18"/>
  <c r="M123" i="18"/>
  <c r="M131" i="18"/>
  <c r="M144" i="18"/>
  <c r="M148" i="18"/>
  <c r="M152" i="18"/>
  <c r="M46" i="18"/>
  <c r="M91" i="18"/>
  <c r="M104" i="18"/>
  <c r="M112" i="18"/>
  <c r="M120" i="18"/>
  <c r="M128" i="18"/>
  <c r="M136" i="18"/>
  <c r="M14" i="18"/>
  <c r="M67" i="18"/>
  <c r="M101" i="18"/>
  <c r="M111" i="18"/>
  <c r="M127" i="18"/>
  <c r="M146" i="18"/>
  <c r="M158" i="18"/>
  <c r="M168" i="18"/>
  <c r="M169" i="18"/>
  <c r="M180" i="18"/>
  <c r="M184" i="18"/>
  <c r="M188" i="18"/>
  <c r="M192" i="18"/>
  <c r="M196" i="18"/>
  <c r="M200" i="18"/>
  <c r="M204" i="18"/>
  <c r="M208" i="18"/>
  <c r="M212" i="18"/>
  <c r="M216" i="18"/>
  <c r="M220" i="18"/>
  <c r="M143" i="18"/>
  <c r="M151" i="18"/>
  <c r="M159" i="18"/>
  <c r="M170" i="18"/>
  <c r="M87" i="18"/>
  <c r="M95" i="18"/>
  <c r="M140" i="18"/>
  <c r="M145" i="18"/>
  <c r="M162" i="18"/>
  <c r="M172" i="18"/>
  <c r="M173" i="18"/>
  <c r="M29" i="18"/>
  <c r="M135" i="18"/>
  <c r="M138" i="18"/>
  <c r="M142" i="18"/>
  <c r="M150" i="18"/>
  <c r="M163" i="18"/>
  <c r="M174" i="18"/>
  <c r="M182" i="18"/>
  <c r="M186" i="18"/>
  <c r="M190" i="18"/>
  <c r="M194" i="18"/>
  <c r="M198" i="18"/>
  <c r="M171" i="18"/>
  <c r="M181" i="18"/>
  <c r="M189" i="18"/>
  <c r="M197" i="18"/>
  <c r="M217" i="18"/>
  <c r="M185" i="18"/>
  <c r="M164" i="18"/>
  <c r="M221" i="18"/>
  <c r="M224" i="18"/>
  <c r="M228" i="18"/>
  <c r="M232" i="18"/>
  <c r="M236" i="18"/>
  <c r="M240" i="18"/>
  <c r="M248" i="18"/>
  <c r="M256" i="18"/>
  <c r="M268" i="18"/>
  <c r="M272" i="18"/>
  <c r="M276" i="18"/>
  <c r="M280" i="18"/>
  <c r="M177" i="18"/>
  <c r="M210" i="18"/>
  <c r="M215" i="18"/>
  <c r="M175" i="18"/>
  <c r="M183" i="18"/>
  <c r="M191" i="18"/>
  <c r="M199" i="18"/>
  <c r="M202" i="18"/>
  <c r="M207" i="18"/>
  <c r="M161" i="18"/>
  <c r="M12" i="18"/>
  <c r="M139" i="18"/>
  <c r="M149" i="18"/>
  <c r="M155" i="18"/>
  <c r="M157" i="18"/>
  <c r="M206" i="18"/>
  <c r="M211" i="18"/>
  <c r="M225" i="18"/>
  <c r="M229" i="18"/>
  <c r="M233" i="18"/>
  <c r="M241" i="18"/>
  <c r="M249" i="18"/>
  <c r="M253" i="18"/>
  <c r="M257" i="18"/>
  <c r="M265" i="18"/>
  <c r="M269" i="18"/>
  <c r="M273" i="18"/>
  <c r="M277" i="18"/>
  <c r="M281" i="18"/>
  <c r="M193" i="18"/>
  <c r="M201" i="18"/>
  <c r="M219" i="18"/>
  <c r="M222" i="18"/>
  <c r="M235" i="18"/>
  <c r="M246" i="18"/>
  <c r="M267" i="18"/>
  <c r="M238" i="18"/>
  <c r="M259" i="18"/>
  <c r="M226" i="18"/>
  <c r="M247" i="18"/>
  <c r="M275" i="18"/>
  <c r="M167" i="18"/>
  <c r="M231" i="18"/>
  <c r="M263" i="18"/>
  <c r="M274" i="18"/>
  <c r="M278" i="18"/>
  <c r="M227" i="18"/>
  <c r="M270" i="18"/>
  <c r="M258" i="18"/>
  <c r="M243" i="18"/>
  <c r="M156" i="18"/>
  <c r="M205" i="18"/>
  <c r="M195" i="18"/>
  <c r="M213" i="18"/>
  <c r="M223" i="18"/>
  <c r="M234" i="18"/>
  <c r="M266" i="18"/>
  <c r="M218" i="18"/>
  <c r="M279" i="18"/>
  <c r="M271" i="18"/>
  <c r="M165" i="18"/>
  <c r="M187" i="18"/>
  <c r="M230" i="18"/>
  <c r="M251" i="18"/>
  <c r="M262" i="18"/>
  <c r="M239" i="18"/>
  <c r="M250" i="18"/>
  <c r="N7" i="18"/>
  <c r="N15" i="18"/>
  <c r="N23" i="18"/>
  <c r="N27" i="18"/>
  <c r="N31" i="18"/>
  <c r="N35" i="18"/>
  <c r="N39" i="18"/>
  <c r="N47" i="18"/>
  <c r="N51" i="18"/>
  <c r="N55" i="18"/>
  <c r="N5" i="18"/>
  <c r="N6" i="18"/>
  <c r="N20" i="18"/>
  <c r="N21" i="18"/>
  <c r="N22" i="18"/>
  <c r="N36" i="18"/>
  <c r="N37" i="18"/>
  <c r="N42" i="18"/>
  <c r="N44" i="18"/>
  <c r="N48" i="18"/>
  <c r="N52" i="18"/>
  <c r="N56" i="18"/>
  <c r="N17" i="18"/>
  <c r="N18" i="18"/>
  <c r="N32" i="18"/>
  <c r="N33" i="18"/>
  <c r="N12" i="18"/>
  <c r="N14" i="18"/>
  <c r="N29" i="18"/>
  <c r="N50" i="18"/>
  <c r="N65" i="18"/>
  <c r="N73" i="18"/>
  <c r="N81" i="18"/>
  <c r="N85" i="18"/>
  <c r="N93" i="18"/>
  <c r="N10" i="18"/>
  <c r="N25" i="18"/>
  <c r="N40" i="18"/>
  <c r="N59" i="18"/>
  <c r="N46" i="18"/>
  <c r="N54" i="18"/>
  <c r="N63" i="18"/>
  <c r="N67" i="18"/>
  <c r="N71" i="18"/>
  <c r="N75" i="18"/>
  <c r="N87" i="18"/>
  <c r="N91" i="18"/>
  <c r="N9" i="18"/>
  <c r="N24" i="18"/>
  <c r="N26" i="18"/>
  <c r="N66" i="18"/>
  <c r="N68" i="18"/>
  <c r="N95" i="18"/>
  <c r="N62" i="18"/>
  <c r="N90" i="18"/>
  <c r="N92" i="18"/>
  <c r="N94" i="18"/>
  <c r="N97" i="18"/>
  <c r="N98" i="18"/>
  <c r="N28" i="18"/>
  <c r="N49" i="18"/>
  <c r="N53" i="18"/>
  <c r="N86" i="18"/>
  <c r="N88" i="18"/>
  <c r="N110" i="18"/>
  <c r="N114" i="18"/>
  <c r="N118" i="18"/>
  <c r="N122" i="18"/>
  <c r="N130" i="18"/>
  <c r="N134" i="18"/>
  <c r="N138" i="18"/>
  <c r="N78" i="18"/>
  <c r="N80" i="18"/>
  <c r="N101" i="18"/>
  <c r="N102" i="18"/>
  <c r="N107" i="18"/>
  <c r="N111" i="18"/>
  <c r="N115" i="18"/>
  <c r="N123" i="18"/>
  <c r="N127" i="18"/>
  <c r="N131" i="18"/>
  <c r="N135" i="18"/>
  <c r="N109" i="18"/>
  <c r="N117" i="18"/>
  <c r="N125" i="18"/>
  <c r="N133" i="18"/>
  <c r="N139" i="18"/>
  <c r="N140" i="18"/>
  <c r="N145" i="18"/>
  <c r="N149" i="18"/>
  <c r="N30" i="18"/>
  <c r="N76" i="18"/>
  <c r="N103" i="18"/>
  <c r="N142" i="18"/>
  <c r="N146" i="18"/>
  <c r="N150" i="18"/>
  <c r="N82" i="18"/>
  <c r="N61" i="18"/>
  <c r="N74" i="18"/>
  <c r="N144" i="18"/>
  <c r="N148" i="18"/>
  <c r="N152" i="18"/>
  <c r="N156" i="18"/>
  <c r="N164" i="18"/>
  <c r="N168" i="18"/>
  <c r="N172" i="18"/>
  <c r="N84" i="18"/>
  <c r="N141" i="18"/>
  <c r="N155" i="18"/>
  <c r="N157" i="18"/>
  <c r="N167" i="18"/>
  <c r="N108" i="18"/>
  <c r="N124" i="18"/>
  <c r="N158" i="18"/>
  <c r="N169" i="18"/>
  <c r="N180" i="18"/>
  <c r="N184" i="18"/>
  <c r="N188" i="18"/>
  <c r="N192" i="18"/>
  <c r="N196" i="18"/>
  <c r="N200" i="18"/>
  <c r="N204" i="18"/>
  <c r="N208" i="18"/>
  <c r="N212" i="18"/>
  <c r="N216" i="18"/>
  <c r="N220" i="18"/>
  <c r="N70" i="18"/>
  <c r="N112" i="18"/>
  <c r="N128" i="18"/>
  <c r="N161" i="18"/>
  <c r="N171" i="18"/>
  <c r="N177" i="18"/>
  <c r="N181" i="18"/>
  <c r="N185" i="18"/>
  <c r="N189" i="18"/>
  <c r="N193" i="18"/>
  <c r="N197" i="18"/>
  <c r="N201" i="18"/>
  <c r="N205" i="18"/>
  <c r="N213" i="18"/>
  <c r="N217" i="18"/>
  <c r="N221" i="18"/>
  <c r="N162" i="18"/>
  <c r="N173" i="18"/>
  <c r="N105" i="18"/>
  <c r="N137" i="18"/>
  <c r="N151" i="18"/>
  <c r="N222" i="18"/>
  <c r="N223" i="18"/>
  <c r="N227" i="18"/>
  <c r="N231" i="18"/>
  <c r="N235" i="18"/>
  <c r="N239" i="18"/>
  <c r="N243" i="18"/>
  <c r="N247" i="18"/>
  <c r="N251" i="18"/>
  <c r="N259" i="18"/>
  <c r="N263" i="18"/>
  <c r="N267" i="18"/>
  <c r="N271" i="18"/>
  <c r="N275" i="18"/>
  <c r="N279" i="18"/>
  <c r="N121" i="18"/>
  <c r="N170" i="18"/>
  <c r="N229" i="18"/>
  <c r="N233" i="18"/>
  <c r="N277" i="18"/>
  <c r="N132" i="18"/>
  <c r="N186" i="18"/>
  <c r="N194" i="18"/>
  <c r="N143" i="18"/>
  <c r="N225" i="18"/>
  <c r="N281" i="18"/>
  <c r="N113" i="18"/>
  <c r="N224" i="18"/>
  <c r="N228" i="18"/>
  <c r="N232" i="18"/>
  <c r="N236" i="18"/>
  <c r="N240" i="18"/>
  <c r="N248" i="18"/>
  <c r="N256" i="18"/>
  <c r="N268" i="18"/>
  <c r="N272" i="18"/>
  <c r="N276" i="18"/>
  <c r="N280" i="18"/>
  <c r="N241" i="18"/>
  <c r="N249" i="18"/>
  <c r="N273" i="18"/>
  <c r="N120" i="18"/>
  <c r="N175" i="18"/>
  <c r="N183" i="18"/>
  <c r="N191" i="18"/>
  <c r="N199" i="18"/>
  <c r="N202" i="18"/>
  <c r="N207" i="18"/>
  <c r="N159" i="18"/>
  <c r="N206" i="18"/>
  <c r="N211" i="18"/>
  <c r="N253" i="18"/>
  <c r="N257" i="18"/>
  <c r="N265" i="18"/>
  <c r="N269" i="18"/>
  <c r="N198" i="18"/>
  <c r="N250" i="18"/>
  <c r="N129" i="18"/>
  <c r="N163" i="18"/>
  <c r="N190" i="18"/>
  <c r="N219" i="18"/>
  <c r="N246" i="18"/>
  <c r="N116" i="18"/>
  <c r="N182" i="18"/>
  <c r="N274" i="18"/>
  <c r="N278" i="18"/>
  <c r="N187" i="18"/>
  <c r="N230" i="18"/>
  <c r="N215" i="18"/>
  <c r="N174" i="18"/>
  <c r="N210" i="18"/>
  <c r="N238" i="18"/>
  <c r="N270" i="18"/>
  <c r="N136" i="18"/>
  <c r="N226" i="18"/>
  <c r="N258" i="18"/>
  <c r="N218" i="18"/>
  <c r="N64" i="18"/>
  <c r="N195" i="18"/>
  <c r="N234" i="18"/>
  <c r="N266" i="18"/>
  <c r="N165" i="18"/>
  <c r="N262" i="18"/>
  <c r="N104" i="18"/>
  <c r="L12" i="18"/>
  <c r="L20" i="18"/>
  <c r="L24" i="18"/>
  <c r="L28" i="18"/>
  <c r="L32" i="18"/>
  <c r="L36" i="18"/>
  <c r="L40" i="18"/>
  <c r="L44" i="18"/>
  <c r="L48" i="18"/>
  <c r="L52" i="18"/>
  <c r="L56" i="18"/>
  <c r="L17" i="18"/>
  <c r="L18" i="18"/>
  <c r="L33" i="18"/>
  <c r="L35" i="18"/>
  <c r="L49" i="18"/>
  <c r="L53" i="18"/>
  <c r="L14" i="18"/>
  <c r="L15" i="18"/>
  <c r="L29" i="18"/>
  <c r="L30" i="18"/>
  <c r="L31" i="18"/>
  <c r="L10" i="18"/>
  <c r="L25" i="18"/>
  <c r="L27" i="18"/>
  <c r="L59" i="18"/>
  <c r="L47" i="18"/>
  <c r="L55" i="18"/>
  <c r="L66" i="18"/>
  <c r="L70" i="18"/>
  <c r="L74" i="18"/>
  <c r="L78" i="18"/>
  <c r="L82" i="18"/>
  <c r="L86" i="18"/>
  <c r="L90" i="18"/>
  <c r="L94" i="18"/>
  <c r="L6" i="18"/>
  <c r="L21" i="18"/>
  <c r="L23" i="18"/>
  <c r="L42" i="18"/>
  <c r="L61" i="18"/>
  <c r="L62" i="18"/>
  <c r="L51" i="18"/>
  <c r="L64" i="18"/>
  <c r="L68" i="18"/>
  <c r="L76" i="18"/>
  <c r="L80" i="18"/>
  <c r="L84" i="18"/>
  <c r="L88" i="18"/>
  <c r="L92" i="18"/>
  <c r="L5" i="18"/>
  <c r="L7" i="18"/>
  <c r="L22" i="18"/>
  <c r="L37" i="18"/>
  <c r="L39" i="18"/>
  <c r="L9" i="18"/>
  <c r="L26" i="18"/>
  <c r="L81" i="18"/>
  <c r="L97" i="18"/>
  <c r="L71" i="18"/>
  <c r="L73" i="18"/>
  <c r="L67" i="18"/>
  <c r="L101" i="18"/>
  <c r="L107" i="18"/>
  <c r="L111" i="18"/>
  <c r="L115" i="18"/>
  <c r="L123" i="18"/>
  <c r="L127" i="18"/>
  <c r="L131" i="18"/>
  <c r="L135" i="18"/>
  <c r="L139" i="18"/>
  <c r="L46" i="18"/>
  <c r="L50" i="18"/>
  <c r="L91" i="18"/>
  <c r="L93" i="18"/>
  <c r="L104" i="18"/>
  <c r="L108" i="18"/>
  <c r="L112" i="18"/>
  <c r="L116" i="18"/>
  <c r="L120" i="18"/>
  <c r="L124" i="18"/>
  <c r="L128" i="18"/>
  <c r="L132" i="18"/>
  <c r="L136" i="18"/>
  <c r="L75" i="18"/>
  <c r="L114" i="18"/>
  <c r="L122" i="18"/>
  <c r="L130" i="18"/>
  <c r="L138" i="18"/>
  <c r="L142" i="18"/>
  <c r="L146" i="18"/>
  <c r="L150" i="18"/>
  <c r="L143" i="18"/>
  <c r="L151" i="18"/>
  <c r="L54" i="18"/>
  <c r="L65" i="18"/>
  <c r="L102" i="18"/>
  <c r="L87" i="18"/>
  <c r="L95" i="18"/>
  <c r="L140" i="18"/>
  <c r="L145" i="18"/>
  <c r="L149" i="18"/>
  <c r="L157" i="18"/>
  <c r="L161" i="18"/>
  <c r="L165" i="18"/>
  <c r="L169" i="18"/>
  <c r="L173" i="18"/>
  <c r="L159" i="18"/>
  <c r="L170" i="18"/>
  <c r="L85" i="18"/>
  <c r="L105" i="18"/>
  <c r="L121" i="18"/>
  <c r="L137" i="18"/>
  <c r="L171" i="18"/>
  <c r="L177" i="18"/>
  <c r="L181" i="18"/>
  <c r="L185" i="18"/>
  <c r="L189" i="18"/>
  <c r="L193" i="18"/>
  <c r="L197" i="18"/>
  <c r="L201" i="18"/>
  <c r="L205" i="18"/>
  <c r="L213" i="18"/>
  <c r="L217" i="18"/>
  <c r="L221" i="18"/>
  <c r="L109" i="18"/>
  <c r="L125" i="18"/>
  <c r="L163" i="18"/>
  <c r="L174" i="18"/>
  <c r="L182" i="18"/>
  <c r="L186" i="18"/>
  <c r="L190" i="18"/>
  <c r="L194" i="18"/>
  <c r="L198" i="18"/>
  <c r="L202" i="18"/>
  <c r="L206" i="18"/>
  <c r="L210" i="18"/>
  <c r="L218" i="18"/>
  <c r="L222" i="18"/>
  <c r="L63" i="18"/>
  <c r="L103" i="18"/>
  <c r="L164" i="18"/>
  <c r="L98" i="18"/>
  <c r="L118" i="18"/>
  <c r="L148" i="18"/>
  <c r="L162" i="18"/>
  <c r="L208" i="18"/>
  <c r="L224" i="18"/>
  <c r="L228" i="18"/>
  <c r="L232" i="18"/>
  <c r="L236" i="18"/>
  <c r="L240" i="18"/>
  <c r="L248" i="18"/>
  <c r="L256" i="18"/>
  <c r="L268" i="18"/>
  <c r="L272" i="18"/>
  <c r="L276" i="18"/>
  <c r="L280" i="18"/>
  <c r="L266" i="18"/>
  <c r="L274" i="18"/>
  <c r="L113" i="18"/>
  <c r="L175" i="18"/>
  <c r="L183" i="18"/>
  <c r="L191" i="18"/>
  <c r="L199" i="18"/>
  <c r="L207" i="18"/>
  <c r="L212" i="18"/>
  <c r="L172" i="18"/>
  <c r="L234" i="18"/>
  <c r="L152" i="18"/>
  <c r="L155" i="18"/>
  <c r="L211" i="18"/>
  <c r="L216" i="18"/>
  <c r="L225" i="18"/>
  <c r="L229" i="18"/>
  <c r="L233" i="18"/>
  <c r="L241" i="18"/>
  <c r="L249" i="18"/>
  <c r="L253" i="18"/>
  <c r="L257" i="18"/>
  <c r="L265" i="18"/>
  <c r="L269" i="18"/>
  <c r="L273" i="18"/>
  <c r="L277" i="18"/>
  <c r="L281" i="18"/>
  <c r="L219" i="18"/>
  <c r="L226" i="18"/>
  <c r="L230" i="18"/>
  <c r="L238" i="18"/>
  <c r="L246" i="18"/>
  <c r="L258" i="18"/>
  <c r="L270" i="18"/>
  <c r="L133" i="18"/>
  <c r="L168" i="18"/>
  <c r="L180" i="18"/>
  <c r="L188" i="18"/>
  <c r="L196" i="18"/>
  <c r="L215" i="18"/>
  <c r="L220" i="18"/>
  <c r="L134" i="18"/>
  <c r="L250" i="18"/>
  <c r="L262" i="18"/>
  <c r="L278" i="18"/>
  <c r="L110" i="18"/>
  <c r="L129" i="18"/>
  <c r="L141" i="18"/>
  <c r="L167" i="18"/>
  <c r="L231" i="18"/>
  <c r="L263" i="18"/>
  <c r="L275" i="18"/>
  <c r="L192" i="18"/>
  <c r="L239" i="18"/>
  <c r="L227" i="18"/>
  <c r="L259" i="18"/>
  <c r="L144" i="18"/>
  <c r="L158" i="18"/>
  <c r="L195" i="18"/>
  <c r="L223" i="18"/>
  <c r="L271" i="18"/>
  <c r="L184" i="18"/>
  <c r="L235" i="18"/>
  <c r="L187" i="18"/>
  <c r="L251" i="18"/>
  <c r="L200" i="18"/>
  <c r="L243" i="18"/>
  <c r="L204" i="18"/>
  <c r="L267" i="18"/>
  <c r="L117" i="18"/>
  <c r="L247" i="18"/>
  <c r="L279" i="18"/>
  <c r="L156" i="18"/>
  <c r="J24" i="16"/>
  <c r="J32" i="16"/>
  <c r="J40" i="16"/>
  <c r="J48" i="16"/>
  <c r="J56" i="16"/>
  <c r="J7" i="16"/>
  <c r="J15" i="16"/>
  <c r="J23" i="16"/>
  <c r="J31" i="16"/>
  <c r="J39" i="16"/>
  <c r="J47" i="16"/>
  <c r="J55" i="16"/>
  <c r="J6" i="16"/>
  <c r="J14" i="16"/>
  <c r="J22" i="16"/>
  <c r="J30" i="16"/>
  <c r="J46" i="16"/>
  <c r="J54" i="16"/>
  <c r="J5" i="16"/>
  <c r="J21" i="16"/>
  <c r="J29" i="16"/>
  <c r="J37" i="16"/>
  <c r="J53" i="16"/>
  <c r="J61" i="16"/>
  <c r="J10" i="16"/>
  <c r="J26" i="16"/>
  <c r="J42" i="16"/>
  <c r="J62" i="16"/>
  <c r="J70" i="16"/>
  <c r="J78" i="16"/>
  <c r="J86" i="16"/>
  <c r="J94" i="16"/>
  <c r="J102" i="16"/>
  <c r="J17" i="16"/>
  <c r="J33" i="16"/>
  <c r="J49" i="16"/>
  <c r="J85" i="16"/>
  <c r="J93" i="16"/>
  <c r="J101" i="16"/>
  <c r="J109" i="16"/>
  <c r="J20" i="16"/>
  <c r="J36" i="16"/>
  <c r="J52" i="16"/>
  <c r="J68" i="16"/>
  <c r="J76" i="16"/>
  <c r="J84" i="16"/>
  <c r="J92" i="16"/>
  <c r="J108" i="16"/>
  <c r="J27" i="16"/>
  <c r="J67" i="16"/>
  <c r="J75" i="16"/>
  <c r="J91" i="16"/>
  <c r="J107" i="16"/>
  <c r="J115" i="16"/>
  <c r="J123" i="16"/>
  <c r="J131" i="16"/>
  <c r="J18" i="16"/>
  <c r="J50" i="16"/>
  <c r="J66" i="16"/>
  <c r="J82" i="16"/>
  <c r="J98" i="16"/>
  <c r="J118" i="16"/>
  <c r="J122" i="16"/>
  <c r="J137" i="16"/>
  <c r="J145" i="16"/>
  <c r="J161" i="16"/>
  <c r="J169" i="16"/>
  <c r="J177" i="16"/>
  <c r="J9" i="16"/>
  <c r="J73" i="16"/>
  <c r="J105" i="16"/>
  <c r="J130" i="16"/>
  <c r="J136" i="16"/>
  <c r="J144" i="16"/>
  <c r="J152" i="16"/>
  <c r="J168" i="16"/>
  <c r="J28" i="16"/>
  <c r="J64" i="16"/>
  <c r="J80" i="16"/>
  <c r="J117" i="16"/>
  <c r="J121" i="16"/>
  <c r="J135" i="16"/>
  <c r="J143" i="16"/>
  <c r="J151" i="16"/>
  <c r="J159" i="16"/>
  <c r="J167" i="16"/>
  <c r="J51" i="16"/>
  <c r="J59" i="16"/>
  <c r="J71" i="16"/>
  <c r="J87" i="16"/>
  <c r="J103" i="16"/>
  <c r="J111" i="16"/>
  <c r="J113" i="16"/>
  <c r="J125" i="16"/>
  <c r="J129" i="16"/>
  <c r="J134" i="16"/>
  <c r="J142" i="16"/>
  <c r="J150" i="16"/>
  <c r="J158" i="16"/>
  <c r="J74" i="16"/>
  <c r="J90" i="16"/>
  <c r="J116" i="16"/>
  <c r="J120" i="16"/>
  <c r="J133" i="16"/>
  <c r="J141" i="16"/>
  <c r="J149" i="16"/>
  <c r="J157" i="16"/>
  <c r="J104" i="16"/>
  <c r="J114" i="16"/>
  <c r="J162" i="16"/>
  <c r="J174" i="16"/>
  <c r="J189" i="16"/>
  <c r="J197" i="16"/>
  <c r="J205" i="16"/>
  <c r="J213" i="16"/>
  <c r="J221" i="16"/>
  <c r="J229" i="16"/>
  <c r="J253" i="16"/>
  <c r="J269" i="16"/>
  <c r="J277" i="16"/>
  <c r="J182" i="16"/>
  <c r="J220" i="16"/>
  <c r="J81" i="16"/>
  <c r="J132" i="16"/>
  <c r="J138" i="16"/>
  <c r="J188" i="16"/>
  <c r="J196" i="16"/>
  <c r="J204" i="16"/>
  <c r="J212" i="16"/>
  <c r="J110" i="16"/>
  <c r="J148" i="16"/>
  <c r="J163" i="16"/>
  <c r="J173" i="16"/>
  <c r="J187" i="16"/>
  <c r="J195" i="16"/>
  <c r="J44" i="16"/>
  <c r="J63" i="16"/>
  <c r="J88" i="16"/>
  <c r="J139" i="16"/>
  <c r="J170" i="16"/>
  <c r="J181" i="16"/>
  <c r="J186" i="16"/>
  <c r="J194" i="16"/>
  <c r="J202" i="16"/>
  <c r="J210" i="16"/>
  <c r="J218" i="16"/>
  <c r="J226" i="16"/>
  <c r="J234" i="16"/>
  <c r="J250" i="16"/>
  <c r="J258" i="16"/>
  <c r="J266" i="16"/>
  <c r="J274" i="16"/>
  <c r="J193" i="16"/>
  <c r="J216" i="16"/>
  <c r="J225" i="16"/>
  <c r="J228" i="16"/>
  <c r="J231" i="16"/>
  <c r="J257" i="16"/>
  <c r="J263" i="16"/>
  <c r="J97" i="16"/>
  <c r="J191" i="16"/>
  <c r="J207" i="16"/>
  <c r="J211" i="16"/>
  <c r="J239" i="16"/>
  <c r="J265" i="16"/>
  <c r="J271" i="16"/>
  <c r="J95" i="16"/>
  <c r="J155" i="16"/>
  <c r="J184" i="16"/>
  <c r="J200" i="16"/>
  <c r="J248" i="16"/>
  <c r="J251" i="16"/>
  <c r="J280" i="16"/>
  <c r="J12" i="16"/>
  <c r="J35" i="16"/>
  <c r="J124" i="16"/>
  <c r="J233" i="16"/>
  <c r="J236" i="16"/>
  <c r="J65" i="16"/>
  <c r="J164" i="16"/>
  <c r="J172" i="16"/>
  <c r="J185" i="16"/>
  <c r="J201" i="16"/>
  <c r="J215" i="16"/>
  <c r="J217" i="16"/>
  <c r="J224" i="16"/>
  <c r="J241" i="16"/>
  <c r="J247" i="16"/>
  <c r="J273" i="16"/>
  <c r="J276" i="16"/>
  <c r="J279" i="16"/>
  <c r="J112" i="16"/>
  <c r="J140" i="16"/>
  <c r="J180" i="16"/>
  <c r="J192" i="16"/>
  <c r="J208" i="16"/>
  <c r="J219" i="16"/>
  <c r="J232" i="16"/>
  <c r="J235" i="16"/>
  <c r="J238" i="16"/>
  <c r="J267" i="16"/>
  <c r="J270" i="16"/>
  <c r="J128" i="16"/>
  <c r="J165" i="16"/>
  <c r="J183" i="16"/>
  <c r="J190" i="16"/>
  <c r="J206" i="16"/>
  <c r="J223" i="16"/>
  <c r="J240" i="16"/>
  <c r="J243" i="16"/>
  <c r="J246" i="16"/>
  <c r="J272" i="16"/>
  <c r="J275" i="16"/>
  <c r="J278" i="16"/>
  <c r="J268" i="16"/>
  <c r="J127" i="16"/>
  <c r="J249" i="16"/>
  <c r="J222" i="16"/>
  <c r="J259" i="16"/>
  <c r="J171" i="16"/>
  <c r="J25" i="16"/>
  <c r="J156" i="16"/>
  <c r="J256" i="16"/>
  <c r="J262" i="16"/>
  <c r="J281" i="16"/>
  <c r="J175" i="16"/>
  <c r="J146" i="16"/>
  <c r="J227" i="16"/>
  <c r="J198" i="16"/>
  <c r="J230" i="16"/>
  <c r="J199" i="16"/>
  <c r="K9" i="16"/>
  <c r="K17" i="16"/>
  <c r="K25" i="16"/>
  <c r="K33" i="16"/>
  <c r="K49" i="16"/>
  <c r="K24" i="16"/>
  <c r="K32" i="16"/>
  <c r="K40" i="16"/>
  <c r="K48" i="16"/>
  <c r="K56" i="16"/>
  <c r="K7" i="16"/>
  <c r="K15" i="16"/>
  <c r="K23" i="16"/>
  <c r="K31" i="16"/>
  <c r="K39" i="16"/>
  <c r="K47" i="16"/>
  <c r="K55" i="16"/>
  <c r="K6" i="16"/>
  <c r="K14" i="16"/>
  <c r="K22" i="16"/>
  <c r="K30" i="16"/>
  <c r="K46" i="16"/>
  <c r="K54" i="16"/>
  <c r="K5" i="16"/>
  <c r="K35" i="16"/>
  <c r="K51" i="16"/>
  <c r="K59" i="16"/>
  <c r="K63" i="16"/>
  <c r="K71" i="16"/>
  <c r="K87" i="16"/>
  <c r="K95" i="16"/>
  <c r="K103" i="16"/>
  <c r="K10" i="16"/>
  <c r="K26" i="16"/>
  <c r="K42" i="16"/>
  <c r="K62" i="16"/>
  <c r="K70" i="16"/>
  <c r="K78" i="16"/>
  <c r="K86" i="16"/>
  <c r="K94" i="16"/>
  <c r="K102" i="16"/>
  <c r="K110" i="16"/>
  <c r="K29" i="16"/>
  <c r="K61" i="16"/>
  <c r="K85" i="16"/>
  <c r="K93" i="16"/>
  <c r="K101" i="16"/>
  <c r="K109" i="16"/>
  <c r="K20" i="16"/>
  <c r="K36" i="16"/>
  <c r="K52" i="16"/>
  <c r="K68" i="16"/>
  <c r="K76" i="16"/>
  <c r="K84" i="16"/>
  <c r="K92" i="16"/>
  <c r="K108" i="16"/>
  <c r="K116" i="16"/>
  <c r="K124" i="16"/>
  <c r="K132" i="16"/>
  <c r="K27" i="16"/>
  <c r="K75" i="16"/>
  <c r="K91" i="16"/>
  <c r="K112" i="16"/>
  <c r="K114" i="16"/>
  <c r="K127" i="16"/>
  <c r="K131" i="16"/>
  <c r="K138" i="16"/>
  <c r="K146" i="16"/>
  <c r="K162" i="16"/>
  <c r="K170" i="16"/>
  <c r="K18" i="16"/>
  <c r="K50" i="16"/>
  <c r="K66" i="16"/>
  <c r="K82" i="16"/>
  <c r="K98" i="16"/>
  <c r="K107" i="16"/>
  <c r="K118" i="16"/>
  <c r="K122" i="16"/>
  <c r="K137" i="16"/>
  <c r="K145" i="16"/>
  <c r="K161" i="16"/>
  <c r="K169" i="16"/>
  <c r="K37" i="16"/>
  <c r="K73" i="16"/>
  <c r="K105" i="16"/>
  <c r="K130" i="16"/>
  <c r="K136" i="16"/>
  <c r="K144" i="16"/>
  <c r="K152" i="16"/>
  <c r="K168" i="16"/>
  <c r="K28" i="16"/>
  <c r="K64" i="16"/>
  <c r="K80" i="16"/>
  <c r="K117" i="16"/>
  <c r="K121" i="16"/>
  <c r="K135" i="16"/>
  <c r="K143" i="16"/>
  <c r="K151" i="16"/>
  <c r="K159" i="16"/>
  <c r="K167" i="16"/>
  <c r="K67" i="16"/>
  <c r="K111" i="16"/>
  <c r="K113" i="16"/>
  <c r="K125" i="16"/>
  <c r="K129" i="16"/>
  <c r="K134" i="16"/>
  <c r="K142" i="16"/>
  <c r="K150" i="16"/>
  <c r="K158" i="16"/>
  <c r="K74" i="16"/>
  <c r="K128" i="16"/>
  <c r="K141" i="16"/>
  <c r="K156" i="16"/>
  <c r="K165" i="16"/>
  <c r="K171" i="16"/>
  <c r="K183" i="16"/>
  <c r="K190" i="16"/>
  <c r="K198" i="16"/>
  <c r="K206" i="16"/>
  <c r="K222" i="16"/>
  <c r="K230" i="16"/>
  <c r="K238" i="16"/>
  <c r="K246" i="16"/>
  <c r="K262" i="16"/>
  <c r="K270" i="16"/>
  <c r="K278" i="16"/>
  <c r="K189" i="16"/>
  <c r="K197" i="16"/>
  <c r="K205" i="16"/>
  <c r="K213" i="16"/>
  <c r="K53" i="16"/>
  <c r="K104" i="16"/>
  <c r="K174" i="16"/>
  <c r="K221" i="16"/>
  <c r="K81" i="16"/>
  <c r="K115" i="16"/>
  <c r="K157" i="16"/>
  <c r="K182" i="16"/>
  <c r="K188" i="16"/>
  <c r="K196" i="16"/>
  <c r="K204" i="16"/>
  <c r="K133" i="16"/>
  <c r="K148" i="16"/>
  <c r="K163" i="16"/>
  <c r="K173" i="16"/>
  <c r="K177" i="16"/>
  <c r="K187" i="16"/>
  <c r="K195" i="16"/>
  <c r="K211" i="16"/>
  <c r="K219" i="16"/>
  <c r="K227" i="16"/>
  <c r="K235" i="16"/>
  <c r="K243" i="16"/>
  <c r="K251" i="16"/>
  <c r="K259" i="16"/>
  <c r="K267" i="16"/>
  <c r="K275" i="16"/>
  <c r="K181" i="16"/>
  <c r="K186" i="16"/>
  <c r="K202" i="16"/>
  <c r="K223" i="16"/>
  <c r="K234" i="16"/>
  <c r="K240" i="16"/>
  <c r="K266" i="16"/>
  <c r="K269" i="16"/>
  <c r="K272" i="16"/>
  <c r="K155" i="16"/>
  <c r="K184" i="16"/>
  <c r="K220" i="16"/>
  <c r="K274" i="16"/>
  <c r="K277" i="16"/>
  <c r="K123" i="16"/>
  <c r="K149" i="16"/>
  <c r="K193" i="16"/>
  <c r="K216" i="16"/>
  <c r="K218" i="16"/>
  <c r="K225" i="16"/>
  <c r="K228" i="16"/>
  <c r="K231" i="16"/>
  <c r="K257" i="16"/>
  <c r="K263" i="16"/>
  <c r="K200" i="16"/>
  <c r="K248" i="16"/>
  <c r="K280" i="16"/>
  <c r="K21" i="16"/>
  <c r="K44" i="16"/>
  <c r="K88" i="16"/>
  <c r="K139" i="16"/>
  <c r="K194" i="16"/>
  <c r="K250" i="16"/>
  <c r="K253" i="16"/>
  <c r="K256" i="16"/>
  <c r="K65" i="16"/>
  <c r="K90" i="16"/>
  <c r="K120" i="16"/>
  <c r="K164" i="16"/>
  <c r="K172" i="16"/>
  <c r="K185" i="16"/>
  <c r="K201" i="16"/>
  <c r="K215" i="16"/>
  <c r="K217" i="16"/>
  <c r="K224" i="16"/>
  <c r="K241" i="16"/>
  <c r="K247" i="16"/>
  <c r="K175" i="16"/>
  <c r="K199" i="16"/>
  <c r="K212" i="16"/>
  <c r="K249" i="16"/>
  <c r="K281" i="16"/>
  <c r="K12" i="16"/>
  <c r="K192" i="16"/>
  <c r="K210" i="16"/>
  <c r="K279" i="16"/>
  <c r="K180" i="16"/>
  <c r="K97" i="16"/>
  <c r="K268" i="16"/>
  <c r="K273" i="16"/>
  <c r="K191" i="16"/>
  <c r="K226" i="16"/>
  <c r="K232" i="16"/>
  <c r="K271" i="16"/>
  <c r="K208" i="16"/>
  <c r="K229" i="16"/>
  <c r="K276" i="16"/>
  <c r="K233" i="16"/>
  <c r="K239" i="16"/>
  <c r="K140" i="16"/>
  <c r="K258" i="16"/>
  <c r="K207" i="16"/>
  <c r="K265" i="16"/>
  <c r="K236" i="16"/>
  <c r="I7" i="16"/>
  <c r="I15" i="16"/>
  <c r="I23" i="16"/>
  <c r="I31" i="16"/>
  <c r="I39" i="16"/>
  <c r="I47" i="16"/>
  <c r="I55" i="16"/>
  <c r="I6" i="16"/>
  <c r="I14" i="16"/>
  <c r="I22" i="16"/>
  <c r="I30" i="16"/>
  <c r="I46" i="16"/>
  <c r="I54" i="16"/>
  <c r="I5" i="16"/>
  <c r="I21" i="16"/>
  <c r="I29" i="16"/>
  <c r="I37" i="16"/>
  <c r="I53" i="16"/>
  <c r="I12" i="16"/>
  <c r="I20" i="16"/>
  <c r="I28" i="16"/>
  <c r="I36" i="16"/>
  <c r="I44" i="16"/>
  <c r="I52" i="16"/>
  <c r="I17" i="16"/>
  <c r="I33" i="16"/>
  <c r="I49" i="16"/>
  <c r="I85" i="16"/>
  <c r="I93" i="16"/>
  <c r="I101" i="16"/>
  <c r="I24" i="16"/>
  <c r="I40" i="16"/>
  <c r="I56" i="16"/>
  <c r="I61" i="16"/>
  <c r="I68" i="16"/>
  <c r="I76" i="16"/>
  <c r="I84" i="16"/>
  <c r="I92" i="16"/>
  <c r="I108" i="16"/>
  <c r="I27" i="16"/>
  <c r="I67" i="16"/>
  <c r="I75" i="16"/>
  <c r="I91" i="16"/>
  <c r="I107" i="16"/>
  <c r="I18" i="16"/>
  <c r="I50" i="16"/>
  <c r="I66" i="16"/>
  <c r="I74" i="16"/>
  <c r="I82" i="16"/>
  <c r="I90" i="16"/>
  <c r="I98" i="16"/>
  <c r="I114" i="16"/>
  <c r="I122" i="16"/>
  <c r="I130" i="16"/>
  <c r="I9" i="16"/>
  <c r="I73" i="16"/>
  <c r="I105" i="16"/>
  <c r="I136" i="16"/>
  <c r="I144" i="16"/>
  <c r="I152" i="16"/>
  <c r="I168" i="16"/>
  <c r="I184" i="16"/>
  <c r="I32" i="16"/>
  <c r="I64" i="16"/>
  <c r="I80" i="16"/>
  <c r="I117" i="16"/>
  <c r="I121" i="16"/>
  <c r="I135" i="16"/>
  <c r="I143" i="16"/>
  <c r="I151" i="16"/>
  <c r="I159" i="16"/>
  <c r="I167" i="16"/>
  <c r="I51" i="16"/>
  <c r="I59" i="16"/>
  <c r="I71" i="16"/>
  <c r="I87" i="16"/>
  <c r="I103" i="16"/>
  <c r="I109" i="16"/>
  <c r="I111" i="16"/>
  <c r="I113" i="16"/>
  <c r="I125" i="16"/>
  <c r="I129" i="16"/>
  <c r="I134" i="16"/>
  <c r="I142" i="16"/>
  <c r="I150" i="16"/>
  <c r="I158" i="16"/>
  <c r="I10" i="16"/>
  <c r="I42" i="16"/>
  <c r="I62" i="16"/>
  <c r="I78" i="16"/>
  <c r="I94" i="16"/>
  <c r="I116" i="16"/>
  <c r="I120" i="16"/>
  <c r="I133" i="16"/>
  <c r="I141" i="16"/>
  <c r="I149" i="16"/>
  <c r="I157" i="16"/>
  <c r="I165" i="16"/>
  <c r="I25" i="16"/>
  <c r="I65" i="16"/>
  <c r="I81" i="16"/>
  <c r="I97" i="16"/>
  <c r="I124" i="16"/>
  <c r="I128" i="16"/>
  <c r="I140" i="16"/>
  <c r="I148" i="16"/>
  <c r="I156" i="16"/>
  <c r="I164" i="16"/>
  <c r="I26" i="16"/>
  <c r="I132" i="16"/>
  <c r="I138" i="16"/>
  <c r="I182" i="16"/>
  <c r="I188" i="16"/>
  <c r="I196" i="16"/>
  <c r="I204" i="16"/>
  <c r="I212" i="16"/>
  <c r="I220" i="16"/>
  <c r="I228" i="16"/>
  <c r="I236" i="16"/>
  <c r="I268" i="16"/>
  <c r="I276" i="16"/>
  <c r="I110" i="16"/>
  <c r="I163" i="16"/>
  <c r="I173" i="16"/>
  <c r="I187" i="16"/>
  <c r="I195" i="16"/>
  <c r="I211" i="16"/>
  <c r="I219" i="16"/>
  <c r="I86" i="16"/>
  <c r="I115" i="16"/>
  <c r="I118" i="16"/>
  <c r="I63" i="16"/>
  <c r="I88" i="16"/>
  <c r="I139" i="16"/>
  <c r="I170" i="16"/>
  <c r="I177" i="16"/>
  <c r="I181" i="16"/>
  <c r="I186" i="16"/>
  <c r="I194" i="16"/>
  <c r="I202" i="16"/>
  <c r="I145" i="16"/>
  <c r="I172" i="16"/>
  <c r="I185" i="16"/>
  <c r="I193" i="16"/>
  <c r="I201" i="16"/>
  <c r="I217" i="16"/>
  <c r="I225" i="16"/>
  <c r="I233" i="16"/>
  <c r="I241" i="16"/>
  <c r="I249" i="16"/>
  <c r="I257" i="16"/>
  <c r="I265" i="16"/>
  <c r="I273" i="16"/>
  <c r="I281" i="16"/>
  <c r="I70" i="16"/>
  <c r="I95" i="16"/>
  <c r="I123" i="16"/>
  <c r="I155" i="16"/>
  <c r="I200" i="16"/>
  <c r="I218" i="16"/>
  <c r="I248" i="16"/>
  <c r="I251" i="16"/>
  <c r="I280" i="16"/>
  <c r="I222" i="16"/>
  <c r="I227" i="16"/>
  <c r="I230" i="16"/>
  <c r="I259" i="16"/>
  <c r="I35" i="16"/>
  <c r="I161" i="16"/>
  <c r="I191" i="16"/>
  <c r="I207" i="16"/>
  <c r="I239" i="16"/>
  <c r="I271" i="16"/>
  <c r="I274" i="16"/>
  <c r="I277" i="16"/>
  <c r="I137" i="16"/>
  <c r="I171" i="16"/>
  <c r="I198" i="16"/>
  <c r="I256" i="16"/>
  <c r="I262" i="16"/>
  <c r="I112" i="16"/>
  <c r="I180" i="16"/>
  <c r="I192" i="16"/>
  <c r="I208" i="16"/>
  <c r="I232" i="16"/>
  <c r="I235" i="16"/>
  <c r="I238" i="16"/>
  <c r="I267" i="16"/>
  <c r="I270" i="16"/>
  <c r="I48" i="16"/>
  <c r="I127" i="16"/>
  <c r="I146" i="16"/>
  <c r="I175" i="16"/>
  <c r="I199" i="16"/>
  <c r="I210" i="16"/>
  <c r="I226" i="16"/>
  <c r="I229" i="16"/>
  <c r="I258" i="16"/>
  <c r="I104" i="16"/>
  <c r="I197" i="16"/>
  <c r="I216" i="16"/>
  <c r="I231" i="16"/>
  <c r="I234" i="16"/>
  <c r="I263" i="16"/>
  <c r="I266" i="16"/>
  <c r="I269" i="16"/>
  <c r="I183" i="16"/>
  <c r="I243" i="16"/>
  <c r="I250" i="16"/>
  <c r="I206" i="16"/>
  <c r="I189" i="16"/>
  <c r="I223" i="16"/>
  <c r="I131" i="16"/>
  <c r="I174" i="16"/>
  <c r="I102" i="16"/>
  <c r="I246" i="16"/>
  <c r="I279" i="16"/>
  <c r="I215" i="16"/>
  <c r="I253" i="16"/>
  <c r="I190" i="16"/>
  <c r="I224" i="16"/>
  <c r="I162" i="16"/>
  <c r="I205" i="16"/>
  <c r="I213" i="16"/>
  <c r="I278" i="16"/>
  <c r="I221" i="16"/>
  <c r="I240" i="16"/>
  <c r="I247" i="16"/>
  <c r="I275" i="16"/>
  <c r="I272" i="16"/>
  <c r="I169" i="16"/>
  <c r="O6" i="14"/>
  <c r="O14" i="14"/>
  <c r="O22" i="14"/>
  <c r="O30" i="14"/>
  <c r="O19" i="14"/>
  <c r="O27" i="14"/>
  <c r="O35" i="14"/>
  <c r="O43" i="14"/>
  <c r="O51" i="14"/>
  <c r="O24" i="14"/>
  <c r="O32" i="14"/>
  <c r="O40" i="14"/>
  <c r="O48" i="14"/>
  <c r="O56" i="14"/>
  <c r="O5" i="14"/>
  <c r="O13" i="14"/>
  <c r="O21" i="14"/>
  <c r="O29" i="14"/>
  <c r="O37" i="14"/>
  <c r="O45" i="14"/>
  <c r="O53" i="14"/>
  <c r="O10" i="14"/>
  <c r="O18" i="14"/>
  <c r="O26" i="14"/>
  <c r="O42" i="14"/>
  <c r="O50" i="14"/>
  <c r="O7" i="14"/>
  <c r="O15" i="14"/>
  <c r="O23" i="14"/>
  <c r="O31" i="14"/>
  <c r="O39" i="14"/>
  <c r="O47" i="14"/>
  <c r="O55" i="14"/>
  <c r="O9" i="14"/>
  <c r="O17" i="14"/>
  <c r="O25" i="14"/>
  <c r="O33" i="14"/>
  <c r="O49" i="14"/>
  <c r="O28" i="14"/>
  <c r="O44" i="14"/>
  <c r="O62" i="14"/>
  <c r="O70" i="14"/>
  <c r="O78" i="14"/>
  <c r="O86" i="14"/>
  <c r="O94" i="14"/>
  <c r="O52" i="14"/>
  <c r="O64" i="14"/>
  <c r="O72" i="14"/>
  <c r="O80" i="14"/>
  <c r="O88" i="14"/>
  <c r="O20" i="14"/>
  <c r="O61" i="14"/>
  <c r="O69" i="14"/>
  <c r="O77" i="14"/>
  <c r="O85" i="14"/>
  <c r="O93" i="14"/>
  <c r="O66" i="14"/>
  <c r="O74" i="14"/>
  <c r="O82" i="14"/>
  <c r="O90" i="14"/>
  <c r="O38" i="14"/>
  <c r="O63" i="14"/>
  <c r="O71" i="14"/>
  <c r="O79" i="14"/>
  <c r="O87" i="14"/>
  <c r="O12" i="14"/>
  <c r="O36" i="14"/>
  <c r="O60" i="14"/>
  <c r="O68" i="14"/>
  <c r="O76" i="14"/>
  <c r="O84" i="14"/>
  <c r="O92" i="14"/>
  <c r="O57" i="14"/>
  <c r="O89" i="14"/>
  <c r="O95" i="14"/>
  <c r="O103" i="14"/>
  <c r="O111" i="14"/>
  <c r="O119" i="14"/>
  <c r="O127" i="14"/>
  <c r="O135" i="14"/>
  <c r="O143" i="14"/>
  <c r="O151" i="14"/>
  <c r="O159" i="14"/>
  <c r="O167" i="14"/>
  <c r="O175" i="14"/>
  <c r="O183" i="14"/>
  <c r="O65" i="14"/>
  <c r="O98" i="14"/>
  <c r="O105" i="14"/>
  <c r="O113" i="14"/>
  <c r="O121" i="14"/>
  <c r="O129" i="14"/>
  <c r="O137" i="14"/>
  <c r="O145" i="14"/>
  <c r="O161" i="14"/>
  <c r="O169" i="14"/>
  <c r="O177" i="14"/>
  <c r="O185" i="14"/>
  <c r="O75" i="14"/>
  <c r="O96" i="14"/>
  <c r="O102" i="14"/>
  <c r="O110" i="14"/>
  <c r="O118" i="14"/>
  <c r="O126" i="14"/>
  <c r="O134" i="14"/>
  <c r="O142" i="14"/>
  <c r="O150" i="14"/>
  <c r="O158" i="14"/>
  <c r="O166" i="14"/>
  <c r="O174" i="14"/>
  <c r="O182" i="14"/>
  <c r="O73" i="14"/>
  <c r="O107" i="14"/>
  <c r="O115" i="14"/>
  <c r="O123" i="14"/>
  <c r="O131" i="14"/>
  <c r="O139" i="14"/>
  <c r="O147" i="14"/>
  <c r="O155" i="14"/>
  <c r="O163" i="14"/>
  <c r="O171" i="14"/>
  <c r="O179" i="14"/>
  <c r="O54" i="14"/>
  <c r="O83" i="14"/>
  <c r="O104" i="14"/>
  <c r="O112" i="14"/>
  <c r="O120" i="14"/>
  <c r="O128" i="14"/>
  <c r="O136" i="14"/>
  <c r="O144" i="14"/>
  <c r="O152" i="14"/>
  <c r="O160" i="14"/>
  <c r="O168" i="14"/>
  <c r="O176" i="14"/>
  <c r="O184" i="14"/>
  <c r="O116" i="14"/>
  <c r="O149" i="14"/>
  <c r="O162" i="14"/>
  <c r="O180" i="14"/>
  <c r="O195" i="14"/>
  <c r="O203" i="14"/>
  <c r="O211" i="14"/>
  <c r="O219" i="14"/>
  <c r="O227" i="14"/>
  <c r="O235" i="14"/>
  <c r="O243" i="14"/>
  <c r="O108" i="14"/>
  <c r="O141" i="14"/>
  <c r="O154" i="14"/>
  <c r="O172" i="14"/>
  <c r="O192" i="14"/>
  <c r="O200" i="14"/>
  <c r="O208" i="14"/>
  <c r="O216" i="14"/>
  <c r="O224" i="14"/>
  <c r="O232" i="14"/>
  <c r="O240" i="14"/>
  <c r="O100" i="14"/>
  <c r="O133" i="14"/>
  <c r="O146" i="14"/>
  <c r="O164" i="14"/>
  <c r="O187" i="14"/>
  <c r="O189" i="14"/>
  <c r="O197" i="14"/>
  <c r="O205" i="14"/>
  <c r="O213" i="14"/>
  <c r="O221" i="14"/>
  <c r="O229" i="14"/>
  <c r="O237" i="14"/>
  <c r="O245" i="14"/>
  <c r="O91" i="14"/>
  <c r="O125" i="14"/>
  <c r="O138" i="14"/>
  <c r="O156" i="14"/>
  <c r="O194" i="14"/>
  <c r="O202" i="14"/>
  <c r="O210" i="14"/>
  <c r="O218" i="14"/>
  <c r="O226" i="14"/>
  <c r="O234" i="14"/>
  <c r="O242" i="14"/>
  <c r="O250" i="14"/>
  <c r="O59" i="14"/>
  <c r="O117" i="14"/>
  <c r="O130" i="14"/>
  <c r="O148" i="14"/>
  <c r="O181" i="14"/>
  <c r="O191" i="14"/>
  <c r="O199" i="14"/>
  <c r="O207" i="14"/>
  <c r="O215" i="14"/>
  <c r="O223" i="14"/>
  <c r="O231" i="14"/>
  <c r="O239" i="14"/>
  <c r="O247" i="14"/>
  <c r="O97" i="14"/>
  <c r="O109" i="14"/>
  <c r="O122" i="14"/>
  <c r="O140" i="14"/>
  <c r="O173" i="14"/>
  <c r="O186" i="14"/>
  <c r="O188" i="14"/>
  <c r="O196" i="14"/>
  <c r="O204" i="14"/>
  <c r="O212" i="14"/>
  <c r="O220" i="14"/>
  <c r="O228" i="14"/>
  <c r="O236" i="14"/>
  <c r="M28" i="24" s="1"/>
  <c r="O244" i="14"/>
  <c r="O106" i="14"/>
  <c r="O124" i="14"/>
  <c r="O157" i="14"/>
  <c r="O170" i="14"/>
  <c r="O190" i="14"/>
  <c r="O198" i="14"/>
  <c r="O206" i="14"/>
  <c r="O214" i="14"/>
  <c r="O222" i="14"/>
  <c r="O230" i="14"/>
  <c r="O238" i="14"/>
  <c r="O246" i="14"/>
  <c r="O241" i="14"/>
  <c r="O249" i="14"/>
  <c r="O252" i="14"/>
  <c r="O254" i="14"/>
  <c r="O262" i="14"/>
  <c r="O270" i="14"/>
  <c r="O278" i="14"/>
  <c r="O114" i="14"/>
  <c r="O282" i="14"/>
  <c r="O273" i="14"/>
  <c r="O217" i="14"/>
  <c r="O259" i="14"/>
  <c r="O267" i="14"/>
  <c r="O275" i="14"/>
  <c r="O209" i="14"/>
  <c r="O46" i="14"/>
  <c r="O193" i="14"/>
  <c r="O256" i="14"/>
  <c r="O272" i="14"/>
  <c r="O280" i="14"/>
  <c r="O67" i="14"/>
  <c r="O248" i="14"/>
  <c r="O274" i="14"/>
  <c r="O165" i="14"/>
  <c r="O233" i="14"/>
  <c r="O253" i="14"/>
  <c r="O261" i="14"/>
  <c r="O269" i="14"/>
  <c r="O277" i="14"/>
  <c r="O101" i="14"/>
  <c r="O251" i="14"/>
  <c r="O258" i="14"/>
  <c r="O266" i="14"/>
  <c r="O255" i="14"/>
  <c r="O263" i="14"/>
  <c r="O271" i="14"/>
  <c r="O279" i="14"/>
  <c r="O260" i="14"/>
  <c r="O268" i="14"/>
  <c r="O132" i="14"/>
  <c r="O201" i="14"/>
  <c r="O265" i="14"/>
  <c r="O281" i="14"/>
  <c r="O81" i="14"/>
  <c r="O225" i="14"/>
  <c r="O276" i="14"/>
  <c r="O257" i="14"/>
  <c r="I12" i="14"/>
  <c r="I20" i="14"/>
  <c r="I28" i="14"/>
  <c r="I9" i="14"/>
  <c r="I17" i="14"/>
  <c r="I25" i="14"/>
  <c r="I33" i="14"/>
  <c r="I49" i="14"/>
  <c r="I57" i="14"/>
  <c r="I6" i="14"/>
  <c r="I14" i="14"/>
  <c r="I22" i="14"/>
  <c r="I30" i="14"/>
  <c r="I38" i="14"/>
  <c r="I46" i="14"/>
  <c r="I54" i="14"/>
  <c r="I19" i="14"/>
  <c r="I27" i="14"/>
  <c r="I35" i="14"/>
  <c r="I43" i="14"/>
  <c r="I51" i="14"/>
  <c r="I24" i="14"/>
  <c r="I32" i="14"/>
  <c r="I40" i="14"/>
  <c r="I48" i="14"/>
  <c r="I56" i="14"/>
  <c r="I5" i="14"/>
  <c r="I13" i="14"/>
  <c r="I21" i="14"/>
  <c r="I29" i="14"/>
  <c r="I37" i="14"/>
  <c r="I45" i="14"/>
  <c r="I53" i="14"/>
  <c r="I7" i="14"/>
  <c r="I15" i="14"/>
  <c r="I23" i="14"/>
  <c r="I31" i="14"/>
  <c r="I39" i="14"/>
  <c r="I47" i="14"/>
  <c r="I55" i="14"/>
  <c r="I42" i="14"/>
  <c r="I60" i="14"/>
  <c r="I68" i="14"/>
  <c r="I76" i="14"/>
  <c r="I84" i="14"/>
  <c r="I92" i="14"/>
  <c r="I100" i="14"/>
  <c r="I10" i="14"/>
  <c r="I50" i="14"/>
  <c r="I62" i="14"/>
  <c r="I70" i="14"/>
  <c r="I78" i="14"/>
  <c r="I86" i="14"/>
  <c r="I59" i="14"/>
  <c r="I67" i="14"/>
  <c r="I75" i="14"/>
  <c r="I83" i="14"/>
  <c r="I91" i="14"/>
  <c r="I26" i="14"/>
  <c r="I64" i="14"/>
  <c r="I72" i="14"/>
  <c r="I80" i="14"/>
  <c r="I88" i="14"/>
  <c r="I36" i="14"/>
  <c r="I61" i="14"/>
  <c r="I69" i="14"/>
  <c r="I77" i="14"/>
  <c r="I85" i="14"/>
  <c r="I93" i="14"/>
  <c r="I66" i="14"/>
  <c r="I74" i="14"/>
  <c r="I82" i="14"/>
  <c r="I90" i="14"/>
  <c r="I87" i="14"/>
  <c r="I101" i="14"/>
  <c r="I109" i="14"/>
  <c r="I117" i="14"/>
  <c r="I125" i="14"/>
  <c r="I133" i="14"/>
  <c r="I141" i="14"/>
  <c r="I149" i="14"/>
  <c r="I157" i="14"/>
  <c r="I165" i="14"/>
  <c r="I173" i="14"/>
  <c r="I181" i="14"/>
  <c r="I63" i="14"/>
  <c r="I103" i="14"/>
  <c r="I111" i="14"/>
  <c r="I119" i="14"/>
  <c r="I127" i="14"/>
  <c r="I135" i="14"/>
  <c r="I143" i="14"/>
  <c r="I151" i="14"/>
  <c r="I159" i="14"/>
  <c r="I167" i="14"/>
  <c r="I175" i="14"/>
  <c r="I183" i="14"/>
  <c r="I52" i="14"/>
  <c r="I73" i="14"/>
  <c r="I94" i="14"/>
  <c r="I108" i="14"/>
  <c r="I116" i="14"/>
  <c r="I124" i="14"/>
  <c r="I132" i="14"/>
  <c r="I140" i="14"/>
  <c r="I148" i="14"/>
  <c r="I156" i="14"/>
  <c r="I164" i="14"/>
  <c r="I172" i="14"/>
  <c r="I180" i="14"/>
  <c r="I44" i="14"/>
  <c r="I71" i="14"/>
  <c r="I95" i="14"/>
  <c r="I105" i="14"/>
  <c r="I113" i="14"/>
  <c r="I121" i="14"/>
  <c r="I129" i="14"/>
  <c r="I137" i="14"/>
  <c r="I145" i="14"/>
  <c r="I161" i="14"/>
  <c r="I169" i="14"/>
  <c r="I177" i="14"/>
  <c r="I185" i="14"/>
  <c r="I81" i="14"/>
  <c r="I98" i="14"/>
  <c r="I102" i="14"/>
  <c r="I110" i="14"/>
  <c r="I118" i="14"/>
  <c r="I126" i="14"/>
  <c r="I134" i="14"/>
  <c r="I142" i="14"/>
  <c r="I150" i="14"/>
  <c r="I158" i="14"/>
  <c r="I166" i="14"/>
  <c r="I174" i="14"/>
  <c r="I182" i="14"/>
  <c r="I89" i="14"/>
  <c r="I115" i="14"/>
  <c r="I128" i="14"/>
  <c r="I146" i="14"/>
  <c r="I179" i="14"/>
  <c r="I193" i="14"/>
  <c r="I201" i="14"/>
  <c r="I209" i="14"/>
  <c r="I217" i="14"/>
  <c r="I225" i="14"/>
  <c r="I233" i="14"/>
  <c r="I241" i="14"/>
  <c r="I249" i="14"/>
  <c r="I107" i="14"/>
  <c r="I120" i="14"/>
  <c r="I138" i="14"/>
  <c r="I171" i="14"/>
  <c r="I184" i="14"/>
  <c r="I190" i="14"/>
  <c r="I198" i="14"/>
  <c r="I206" i="14"/>
  <c r="I214" i="14"/>
  <c r="I222" i="14"/>
  <c r="I230" i="14"/>
  <c r="I238" i="14"/>
  <c r="I246" i="14"/>
  <c r="I18" i="14"/>
  <c r="I112" i="14"/>
  <c r="I130" i="14"/>
  <c r="I163" i="14"/>
  <c r="I176" i="14"/>
  <c r="I195" i="14"/>
  <c r="I203" i="14"/>
  <c r="I211" i="14"/>
  <c r="I219" i="14"/>
  <c r="I227" i="14"/>
  <c r="I235" i="14"/>
  <c r="I243" i="14"/>
  <c r="I65" i="14"/>
  <c r="I79" i="14"/>
  <c r="I97" i="14"/>
  <c r="I104" i="14"/>
  <c r="I122" i="14"/>
  <c r="I155" i="14"/>
  <c r="I168" i="14"/>
  <c r="I186" i="14"/>
  <c r="I192" i="14"/>
  <c r="I200" i="14"/>
  <c r="I208" i="14"/>
  <c r="I216" i="14"/>
  <c r="I224" i="14"/>
  <c r="I232" i="14"/>
  <c r="I240" i="14"/>
  <c r="I248" i="14"/>
  <c r="I114" i="14"/>
  <c r="I147" i="14"/>
  <c r="I160" i="14"/>
  <c r="I189" i="14"/>
  <c r="I197" i="14"/>
  <c r="I205" i="14"/>
  <c r="I213" i="14"/>
  <c r="I221" i="14"/>
  <c r="I229" i="14"/>
  <c r="I237" i="14"/>
  <c r="I245" i="14"/>
  <c r="I106" i="14"/>
  <c r="I139" i="14"/>
  <c r="I152" i="14"/>
  <c r="I170" i="14"/>
  <c r="I194" i="14"/>
  <c r="I202" i="14"/>
  <c r="I210" i="14"/>
  <c r="I218" i="14"/>
  <c r="I226" i="14"/>
  <c r="I234" i="14"/>
  <c r="I242" i="14"/>
  <c r="I250" i="14"/>
  <c r="I123" i="14"/>
  <c r="I136" i="14"/>
  <c r="I154" i="14"/>
  <c r="I187" i="14"/>
  <c r="I188" i="14"/>
  <c r="I196" i="14"/>
  <c r="I204" i="14"/>
  <c r="I212" i="14"/>
  <c r="I220" i="14"/>
  <c r="I228" i="14"/>
  <c r="I236" i="14"/>
  <c r="G28" i="24" s="1"/>
  <c r="I244" i="14"/>
  <c r="I252" i="14"/>
  <c r="I207" i="14"/>
  <c r="I251" i="14"/>
  <c r="I260" i="14"/>
  <c r="I268" i="14"/>
  <c r="I276" i="14"/>
  <c r="I256" i="14"/>
  <c r="I96" i="14"/>
  <c r="I162" i="14"/>
  <c r="I247" i="14"/>
  <c r="I257" i="14"/>
  <c r="I265" i="14"/>
  <c r="I273" i="14"/>
  <c r="I281" i="14"/>
  <c r="I280" i="14"/>
  <c r="I279" i="14"/>
  <c r="I223" i="14"/>
  <c r="I254" i="14"/>
  <c r="I262" i="14"/>
  <c r="I270" i="14"/>
  <c r="I278" i="14"/>
  <c r="I272" i="14"/>
  <c r="I199" i="14"/>
  <c r="I259" i="14"/>
  <c r="I267" i="14"/>
  <c r="I275" i="14"/>
  <c r="I239" i="14"/>
  <c r="I215" i="14"/>
  <c r="I261" i="14"/>
  <c r="I269" i="14"/>
  <c r="I277" i="14"/>
  <c r="I258" i="14"/>
  <c r="I266" i="14"/>
  <c r="I274" i="14"/>
  <c r="I282" i="14"/>
  <c r="I231" i="14"/>
  <c r="I263" i="14"/>
  <c r="I131" i="14"/>
  <c r="I144" i="14"/>
  <c r="I191" i="14"/>
  <c r="I253" i="14"/>
  <c r="I255" i="14"/>
  <c r="I271" i="14"/>
  <c r="F27" i="14"/>
  <c r="F35" i="14"/>
  <c r="F24" i="14"/>
  <c r="F32" i="14"/>
  <c r="F40" i="14"/>
  <c r="F48" i="14"/>
  <c r="F56" i="14"/>
  <c r="F5" i="14"/>
  <c r="F21" i="14"/>
  <c r="F29" i="14"/>
  <c r="F37" i="14"/>
  <c r="F53" i="14"/>
  <c r="F10" i="14"/>
  <c r="F18" i="14"/>
  <c r="F26" i="14"/>
  <c r="F42" i="14"/>
  <c r="F50" i="14"/>
  <c r="F7" i="14"/>
  <c r="F15" i="14"/>
  <c r="F23" i="14"/>
  <c r="F31" i="14"/>
  <c r="F39" i="14"/>
  <c r="F47" i="14"/>
  <c r="F55" i="14"/>
  <c r="F12" i="14"/>
  <c r="F20" i="14"/>
  <c r="F28" i="14"/>
  <c r="F36" i="14"/>
  <c r="F44" i="14"/>
  <c r="F52" i="14"/>
  <c r="F6" i="14"/>
  <c r="F14" i="14"/>
  <c r="F22" i="14"/>
  <c r="F30" i="14"/>
  <c r="F46" i="14"/>
  <c r="F54" i="14"/>
  <c r="F9" i="14"/>
  <c r="F59" i="14"/>
  <c r="F67" i="14"/>
  <c r="F75" i="14"/>
  <c r="F91" i="14"/>
  <c r="F25" i="14"/>
  <c r="F61" i="14"/>
  <c r="F85" i="14"/>
  <c r="F93" i="14"/>
  <c r="F66" i="14"/>
  <c r="F74" i="14"/>
  <c r="F82" i="14"/>
  <c r="F90" i="14"/>
  <c r="F63" i="14"/>
  <c r="F71" i="14"/>
  <c r="F87" i="14"/>
  <c r="F17" i="14"/>
  <c r="F51" i="14"/>
  <c r="F68" i="14"/>
  <c r="F76" i="14"/>
  <c r="F84" i="14"/>
  <c r="F92" i="14"/>
  <c r="F49" i="14"/>
  <c r="F65" i="14"/>
  <c r="F73" i="14"/>
  <c r="F81" i="14"/>
  <c r="F70" i="14"/>
  <c r="F108" i="14"/>
  <c r="F116" i="14"/>
  <c r="F124" i="14"/>
  <c r="F132" i="14"/>
  <c r="F140" i="14"/>
  <c r="F148" i="14"/>
  <c r="F156" i="14"/>
  <c r="F164" i="14"/>
  <c r="F172" i="14"/>
  <c r="F180" i="14"/>
  <c r="F188" i="14"/>
  <c r="F78" i="14"/>
  <c r="F98" i="14"/>
  <c r="F102" i="14"/>
  <c r="F110" i="14"/>
  <c r="F118" i="14"/>
  <c r="F134" i="14"/>
  <c r="F142" i="14"/>
  <c r="F150" i="14"/>
  <c r="F158" i="14"/>
  <c r="F174" i="14"/>
  <c r="F182" i="14"/>
  <c r="F88" i="14"/>
  <c r="F107" i="14"/>
  <c r="F115" i="14"/>
  <c r="F123" i="14"/>
  <c r="F131" i="14"/>
  <c r="F139" i="14"/>
  <c r="F155" i="14"/>
  <c r="F163" i="14"/>
  <c r="F171" i="14"/>
  <c r="F187" i="14"/>
  <c r="F33" i="14"/>
  <c r="F86" i="14"/>
  <c r="F104" i="14"/>
  <c r="F112" i="14"/>
  <c r="F120" i="14"/>
  <c r="F128" i="14"/>
  <c r="F136" i="14"/>
  <c r="F144" i="14"/>
  <c r="F152" i="14"/>
  <c r="F168" i="14"/>
  <c r="F184" i="14"/>
  <c r="F64" i="14"/>
  <c r="F101" i="14"/>
  <c r="F109" i="14"/>
  <c r="F117" i="14"/>
  <c r="F125" i="14"/>
  <c r="F133" i="14"/>
  <c r="F141" i="14"/>
  <c r="F149" i="14"/>
  <c r="F157" i="14"/>
  <c r="F165" i="14"/>
  <c r="F173" i="14"/>
  <c r="F181" i="14"/>
  <c r="F130" i="14"/>
  <c r="F143" i="14"/>
  <c r="F161" i="14"/>
  <c r="F192" i="14"/>
  <c r="F200" i="14"/>
  <c r="F208" i="14"/>
  <c r="F216" i="14"/>
  <c r="F224" i="14"/>
  <c r="F232" i="14"/>
  <c r="F240" i="14"/>
  <c r="F248" i="14"/>
  <c r="F122" i="14"/>
  <c r="F135" i="14"/>
  <c r="F186" i="14"/>
  <c r="F189" i="14"/>
  <c r="F197" i="14"/>
  <c r="F205" i="14"/>
  <c r="F213" i="14"/>
  <c r="F221" i="14"/>
  <c r="F229" i="14"/>
  <c r="F95" i="14"/>
  <c r="F97" i="14"/>
  <c r="F114" i="14"/>
  <c r="F127" i="14"/>
  <c r="F145" i="14"/>
  <c r="F194" i="14"/>
  <c r="F202" i="14"/>
  <c r="F210" i="14"/>
  <c r="F218" i="14"/>
  <c r="F226" i="14"/>
  <c r="F234" i="14"/>
  <c r="F137" i="14"/>
  <c r="F170" i="14"/>
  <c r="F183" i="14"/>
  <c r="F191" i="14"/>
  <c r="F199" i="14"/>
  <c r="F207" i="14"/>
  <c r="F215" i="14"/>
  <c r="F223" i="14"/>
  <c r="F231" i="14"/>
  <c r="F239" i="14"/>
  <c r="F247" i="14"/>
  <c r="F111" i="14"/>
  <c r="F129" i="14"/>
  <c r="F162" i="14"/>
  <c r="F175" i="14"/>
  <c r="F196" i="14"/>
  <c r="F204" i="14"/>
  <c r="F212" i="14"/>
  <c r="F220" i="14"/>
  <c r="F228" i="14"/>
  <c r="F236" i="14"/>
  <c r="E28" i="24" s="1"/>
  <c r="F80" i="14"/>
  <c r="F103" i="14"/>
  <c r="F121" i="14"/>
  <c r="F167" i="14"/>
  <c r="F185" i="14"/>
  <c r="F193" i="14"/>
  <c r="F201" i="14"/>
  <c r="F217" i="14"/>
  <c r="F225" i="14"/>
  <c r="F233" i="14"/>
  <c r="F241" i="14"/>
  <c r="F249" i="14"/>
  <c r="F94" i="14"/>
  <c r="F105" i="14"/>
  <c r="F138" i="14"/>
  <c r="F151" i="14"/>
  <c r="F169" i="14"/>
  <c r="F195" i="14"/>
  <c r="F211" i="14"/>
  <c r="F219" i="14"/>
  <c r="F227" i="14"/>
  <c r="F235" i="14"/>
  <c r="F243" i="14"/>
  <c r="F251" i="14"/>
  <c r="F222" i="14"/>
  <c r="F259" i="14"/>
  <c r="F267" i="14"/>
  <c r="F275" i="14"/>
  <c r="F271" i="14"/>
  <c r="F278" i="14"/>
  <c r="F198" i="14"/>
  <c r="F256" i="14"/>
  <c r="F272" i="14"/>
  <c r="F280" i="14"/>
  <c r="F190" i="14"/>
  <c r="F177" i="14"/>
  <c r="F238" i="14"/>
  <c r="F250" i="14"/>
  <c r="F269" i="14"/>
  <c r="F277" i="14"/>
  <c r="F263" i="14"/>
  <c r="F62" i="14"/>
  <c r="F113" i="14"/>
  <c r="F253" i="14"/>
  <c r="F258" i="14"/>
  <c r="F266" i="14"/>
  <c r="F274" i="14"/>
  <c r="F279" i="14"/>
  <c r="F230" i="14"/>
  <c r="F268" i="14"/>
  <c r="F276" i="14"/>
  <c r="F257" i="14"/>
  <c r="F281" i="14"/>
  <c r="F146" i="14"/>
  <c r="F246" i="14"/>
  <c r="F262" i="14"/>
  <c r="F206" i="14"/>
  <c r="F265" i="14"/>
  <c r="F273" i="14"/>
  <c r="F159" i="14"/>
  <c r="F270" i="14"/>
  <c r="K10" i="14"/>
  <c r="K18" i="14"/>
  <c r="K26" i="14"/>
  <c r="K7" i="14"/>
  <c r="K15" i="14"/>
  <c r="K23" i="14"/>
  <c r="K31" i="14"/>
  <c r="K39" i="14"/>
  <c r="K47" i="14"/>
  <c r="K55" i="14"/>
  <c r="K12" i="14"/>
  <c r="K20" i="14"/>
  <c r="K28" i="14"/>
  <c r="K36" i="14"/>
  <c r="K44" i="14"/>
  <c r="K52" i="14"/>
  <c r="K9" i="14"/>
  <c r="K17" i="14"/>
  <c r="K25" i="14"/>
  <c r="K33" i="14"/>
  <c r="K49" i="14"/>
  <c r="K6" i="14"/>
  <c r="K14" i="14"/>
  <c r="K22" i="14"/>
  <c r="K30" i="14"/>
  <c r="K38" i="14"/>
  <c r="K46" i="14"/>
  <c r="K54" i="14"/>
  <c r="K19" i="14"/>
  <c r="K27" i="14"/>
  <c r="K35" i="14"/>
  <c r="K43" i="14"/>
  <c r="K51" i="14"/>
  <c r="K5" i="14"/>
  <c r="K13" i="14"/>
  <c r="K21" i="14"/>
  <c r="K29" i="14"/>
  <c r="K37" i="14"/>
  <c r="K45" i="14"/>
  <c r="K53" i="14"/>
  <c r="K66" i="14"/>
  <c r="K74" i="14"/>
  <c r="K82" i="14"/>
  <c r="K90" i="14"/>
  <c r="K98" i="14"/>
  <c r="K40" i="14"/>
  <c r="K60" i="14"/>
  <c r="K68" i="14"/>
  <c r="K76" i="14"/>
  <c r="K84" i="14"/>
  <c r="K92" i="14"/>
  <c r="K50" i="14"/>
  <c r="K57" i="14"/>
  <c r="K65" i="14"/>
  <c r="K73" i="14"/>
  <c r="K81" i="14"/>
  <c r="K89" i="14"/>
  <c r="K48" i="14"/>
  <c r="K62" i="14"/>
  <c r="K70" i="14"/>
  <c r="K78" i="14"/>
  <c r="K86" i="14"/>
  <c r="K59" i="14"/>
  <c r="K67" i="14"/>
  <c r="K75" i="14"/>
  <c r="K83" i="14"/>
  <c r="K91" i="14"/>
  <c r="K32" i="14"/>
  <c r="K56" i="14"/>
  <c r="K64" i="14"/>
  <c r="K72" i="14"/>
  <c r="K80" i="14"/>
  <c r="K88" i="14"/>
  <c r="K77" i="14"/>
  <c r="K96" i="14"/>
  <c r="K107" i="14"/>
  <c r="K115" i="14"/>
  <c r="K123" i="14"/>
  <c r="K131" i="14"/>
  <c r="K139" i="14"/>
  <c r="K147" i="14"/>
  <c r="K155" i="14"/>
  <c r="K163" i="14"/>
  <c r="K171" i="14"/>
  <c r="K179" i="14"/>
  <c r="K187" i="14"/>
  <c r="K24" i="14"/>
  <c r="K85" i="14"/>
  <c r="K101" i="14"/>
  <c r="K109" i="14"/>
  <c r="K117" i="14"/>
  <c r="K125" i="14"/>
  <c r="K133" i="14"/>
  <c r="K141" i="14"/>
  <c r="K149" i="14"/>
  <c r="K157" i="14"/>
  <c r="K165" i="14"/>
  <c r="K173" i="14"/>
  <c r="K181" i="14"/>
  <c r="K42" i="14"/>
  <c r="K63" i="14"/>
  <c r="K97" i="14"/>
  <c r="K106" i="14"/>
  <c r="K114" i="14"/>
  <c r="K122" i="14"/>
  <c r="K130" i="14"/>
  <c r="K138" i="14"/>
  <c r="K146" i="14"/>
  <c r="K154" i="14"/>
  <c r="K162" i="14"/>
  <c r="K170" i="14"/>
  <c r="K186" i="14"/>
  <c r="K61" i="14"/>
  <c r="K94" i="14"/>
  <c r="K103" i="14"/>
  <c r="K111" i="14"/>
  <c r="K119" i="14"/>
  <c r="K127" i="14"/>
  <c r="K135" i="14"/>
  <c r="K143" i="14"/>
  <c r="K151" i="14"/>
  <c r="K159" i="14"/>
  <c r="K167" i="14"/>
  <c r="K175" i="14"/>
  <c r="K183" i="14"/>
  <c r="K71" i="14"/>
  <c r="K95" i="14"/>
  <c r="K100" i="14"/>
  <c r="K108" i="14"/>
  <c r="K116" i="14"/>
  <c r="K124" i="14"/>
  <c r="K132" i="14"/>
  <c r="K140" i="14"/>
  <c r="K148" i="14"/>
  <c r="K156" i="14"/>
  <c r="K164" i="14"/>
  <c r="K172" i="14"/>
  <c r="K180" i="14"/>
  <c r="K105" i="14"/>
  <c r="K118" i="14"/>
  <c r="K136" i="14"/>
  <c r="K169" i="14"/>
  <c r="K182" i="14"/>
  <c r="K191" i="14"/>
  <c r="K199" i="14"/>
  <c r="K207" i="14"/>
  <c r="K215" i="14"/>
  <c r="K223" i="14"/>
  <c r="K231" i="14"/>
  <c r="K239" i="14"/>
  <c r="K247" i="14"/>
  <c r="K110" i="14"/>
  <c r="K128" i="14"/>
  <c r="K161" i="14"/>
  <c r="K174" i="14"/>
  <c r="K188" i="14"/>
  <c r="K196" i="14"/>
  <c r="K204" i="14"/>
  <c r="K212" i="14"/>
  <c r="K220" i="14"/>
  <c r="K228" i="14"/>
  <c r="K236" i="14"/>
  <c r="I28" i="24" s="1"/>
  <c r="K244" i="14"/>
  <c r="K102" i="14"/>
  <c r="K120" i="14"/>
  <c r="K166" i="14"/>
  <c r="K184" i="14"/>
  <c r="K193" i="14"/>
  <c r="K201" i="14"/>
  <c r="K209" i="14"/>
  <c r="K217" i="14"/>
  <c r="K225" i="14"/>
  <c r="K233" i="14"/>
  <c r="K241" i="14"/>
  <c r="K112" i="14"/>
  <c r="K145" i="14"/>
  <c r="K158" i="14"/>
  <c r="K176" i="14"/>
  <c r="K190" i="14"/>
  <c r="K198" i="14"/>
  <c r="K206" i="14"/>
  <c r="K214" i="14"/>
  <c r="K222" i="14"/>
  <c r="K230" i="14"/>
  <c r="K238" i="14"/>
  <c r="K246" i="14"/>
  <c r="K79" i="14"/>
  <c r="K104" i="14"/>
  <c r="K137" i="14"/>
  <c r="K150" i="14"/>
  <c r="K168" i="14"/>
  <c r="K195" i="14"/>
  <c r="K203" i="14"/>
  <c r="K211" i="14"/>
  <c r="K219" i="14"/>
  <c r="K227" i="14"/>
  <c r="K235" i="14"/>
  <c r="K243" i="14"/>
  <c r="K93" i="14"/>
  <c r="K129" i="14"/>
  <c r="K142" i="14"/>
  <c r="K160" i="14"/>
  <c r="K192" i="14"/>
  <c r="K200" i="14"/>
  <c r="K208" i="14"/>
  <c r="K216" i="14"/>
  <c r="K224" i="14"/>
  <c r="K232" i="14"/>
  <c r="K240" i="14"/>
  <c r="K248" i="14"/>
  <c r="K69" i="14"/>
  <c r="K113" i="14"/>
  <c r="K126" i="14"/>
  <c r="K144" i="14"/>
  <c r="K177" i="14"/>
  <c r="K194" i="14"/>
  <c r="K202" i="14"/>
  <c r="K210" i="14"/>
  <c r="K218" i="14"/>
  <c r="K226" i="14"/>
  <c r="K234" i="14"/>
  <c r="K242" i="14"/>
  <c r="K250" i="14"/>
  <c r="K121" i="14"/>
  <c r="K134" i="14"/>
  <c r="K197" i="14"/>
  <c r="K253" i="14"/>
  <c r="K258" i="14"/>
  <c r="K266" i="14"/>
  <c r="K274" i="14"/>
  <c r="K282" i="14"/>
  <c r="K252" i="14"/>
  <c r="K254" i="14"/>
  <c r="K262" i="14"/>
  <c r="K278" i="14"/>
  <c r="K237" i="14"/>
  <c r="K255" i="14"/>
  <c r="K263" i="14"/>
  <c r="K271" i="14"/>
  <c r="K279" i="14"/>
  <c r="K229" i="14"/>
  <c r="K277" i="14"/>
  <c r="K213" i="14"/>
  <c r="K251" i="14"/>
  <c r="K260" i="14"/>
  <c r="K268" i="14"/>
  <c r="K276" i="14"/>
  <c r="K152" i="14"/>
  <c r="K189" i="14"/>
  <c r="K257" i="14"/>
  <c r="K265" i="14"/>
  <c r="K273" i="14"/>
  <c r="K281" i="14"/>
  <c r="K270" i="14"/>
  <c r="K205" i="14"/>
  <c r="K259" i="14"/>
  <c r="K267" i="14"/>
  <c r="K275" i="14"/>
  <c r="K256" i="14"/>
  <c r="K272" i="14"/>
  <c r="K87" i="14"/>
  <c r="K185" i="14"/>
  <c r="K221" i="14"/>
  <c r="K249" i="14"/>
  <c r="K245" i="14"/>
  <c r="K280" i="14"/>
  <c r="K261" i="14"/>
  <c r="K269" i="14"/>
  <c r="M24" i="14"/>
  <c r="M32" i="14"/>
  <c r="M5" i="14"/>
  <c r="M13" i="14"/>
  <c r="M21" i="14"/>
  <c r="M29" i="14"/>
  <c r="M37" i="14"/>
  <c r="M45" i="14"/>
  <c r="M53" i="14"/>
  <c r="M10" i="14"/>
  <c r="M18" i="14"/>
  <c r="M26" i="14"/>
  <c r="M42" i="14"/>
  <c r="M50" i="14"/>
  <c r="M7" i="14"/>
  <c r="M15" i="14"/>
  <c r="M23" i="14"/>
  <c r="M31" i="14"/>
  <c r="M39" i="14"/>
  <c r="M47" i="14"/>
  <c r="M55" i="14"/>
  <c r="M12" i="14"/>
  <c r="M20" i="14"/>
  <c r="M28" i="14"/>
  <c r="M36" i="14"/>
  <c r="M44" i="14"/>
  <c r="M52" i="14"/>
  <c r="M9" i="14"/>
  <c r="M17" i="14"/>
  <c r="M25" i="14"/>
  <c r="M33" i="14"/>
  <c r="M49" i="14"/>
  <c r="M19" i="14"/>
  <c r="M27" i="14"/>
  <c r="M35" i="14"/>
  <c r="M43" i="14"/>
  <c r="M51" i="14"/>
  <c r="M54" i="14"/>
  <c r="M64" i="14"/>
  <c r="M72" i="14"/>
  <c r="M80" i="14"/>
  <c r="M88" i="14"/>
  <c r="M96" i="14"/>
  <c r="M66" i="14"/>
  <c r="M74" i="14"/>
  <c r="M82" i="14"/>
  <c r="M90" i="14"/>
  <c r="M30" i="14"/>
  <c r="M40" i="14"/>
  <c r="M63" i="14"/>
  <c r="M71" i="14"/>
  <c r="M79" i="14"/>
  <c r="M87" i="14"/>
  <c r="M95" i="14"/>
  <c r="M6" i="14"/>
  <c r="M38" i="14"/>
  <c r="M60" i="14"/>
  <c r="M68" i="14"/>
  <c r="M76" i="14"/>
  <c r="M84" i="14"/>
  <c r="M48" i="14"/>
  <c r="M57" i="14"/>
  <c r="M65" i="14"/>
  <c r="M73" i="14"/>
  <c r="M81" i="14"/>
  <c r="M89" i="14"/>
  <c r="M22" i="14"/>
  <c r="M46" i="14"/>
  <c r="M62" i="14"/>
  <c r="M70" i="14"/>
  <c r="M78" i="14"/>
  <c r="M86" i="14"/>
  <c r="M67" i="14"/>
  <c r="M98" i="14"/>
  <c r="M105" i="14"/>
  <c r="M113" i="14"/>
  <c r="M121" i="14"/>
  <c r="M129" i="14"/>
  <c r="M137" i="14"/>
  <c r="M145" i="14"/>
  <c r="M161" i="14"/>
  <c r="M169" i="14"/>
  <c r="M177" i="14"/>
  <c r="M185" i="14"/>
  <c r="M75" i="14"/>
  <c r="M92" i="14"/>
  <c r="M107" i="14"/>
  <c r="M115" i="14"/>
  <c r="M123" i="14"/>
  <c r="M131" i="14"/>
  <c r="M139" i="14"/>
  <c r="M147" i="14"/>
  <c r="M155" i="14"/>
  <c r="M163" i="14"/>
  <c r="M171" i="14"/>
  <c r="M179" i="14"/>
  <c r="M187" i="14"/>
  <c r="M85" i="14"/>
  <c r="M104" i="14"/>
  <c r="M112" i="14"/>
  <c r="M120" i="14"/>
  <c r="M128" i="14"/>
  <c r="M136" i="14"/>
  <c r="M144" i="14"/>
  <c r="M152" i="14"/>
  <c r="M160" i="14"/>
  <c r="M168" i="14"/>
  <c r="M176" i="14"/>
  <c r="M184" i="14"/>
  <c r="M83" i="14"/>
  <c r="M101" i="14"/>
  <c r="M109" i="14"/>
  <c r="M117" i="14"/>
  <c r="M125" i="14"/>
  <c r="M133" i="14"/>
  <c r="M141" i="14"/>
  <c r="M149" i="14"/>
  <c r="M157" i="14"/>
  <c r="M165" i="14"/>
  <c r="M173" i="14"/>
  <c r="M181" i="14"/>
  <c r="M14" i="14"/>
  <c r="M61" i="14"/>
  <c r="M94" i="14"/>
  <c r="M97" i="14"/>
  <c r="M106" i="14"/>
  <c r="M114" i="14"/>
  <c r="M122" i="14"/>
  <c r="M130" i="14"/>
  <c r="M138" i="14"/>
  <c r="M146" i="14"/>
  <c r="M154" i="14"/>
  <c r="M162" i="14"/>
  <c r="M170" i="14"/>
  <c r="M186" i="14"/>
  <c r="M56" i="14"/>
  <c r="M69" i="14"/>
  <c r="M108" i="14"/>
  <c r="M126" i="14"/>
  <c r="M159" i="14"/>
  <c r="M172" i="14"/>
  <c r="M189" i="14"/>
  <c r="M197" i="14"/>
  <c r="M205" i="14"/>
  <c r="M213" i="14"/>
  <c r="M221" i="14"/>
  <c r="M229" i="14"/>
  <c r="M237" i="14"/>
  <c r="M245" i="14"/>
  <c r="M100" i="14"/>
  <c r="M118" i="14"/>
  <c r="M151" i="14"/>
  <c r="M164" i="14"/>
  <c r="M182" i="14"/>
  <c r="M194" i="14"/>
  <c r="M202" i="14"/>
  <c r="M210" i="14"/>
  <c r="M218" i="14"/>
  <c r="M226" i="14"/>
  <c r="M234" i="14"/>
  <c r="M242" i="14"/>
  <c r="M77" i="14"/>
  <c r="M91" i="14"/>
  <c r="M110" i="14"/>
  <c r="M143" i="14"/>
  <c r="M156" i="14"/>
  <c r="M174" i="14"/>
  <c r="M191" i="14"/>
  <c r="M199" i="14"/>
  <c r="M207" i="14"/>
  <c r="M215" i="14"/>
  <c r="M223" i="14"/>
  <c r="M231" i="14"/>
  <c r="M239" i="14"/>
  <c r="M247" i="14"/>
  <c r="M59" i="14"/>
  <c r="M102" i="14"/>
  <c r="M135" i="14"/>
  <c r="M148" i="14"/>
  <c r="M166" i="14"/>
  <c r="M188" i="14"/>
  <c r="M196" i="14"/>
  <c r="M204" i="14"/>
  <c r="M212" i="14"/>
  <c r="M220" i="14"/>
  <c r="M228" i="14"/>
  <c r="M236" i="14"/>
  <c r="K28" i="24" s="1"/>
  <c r="M244" i="14"/>
  <c r="M127" i="14"/>
  <c r="M140" i="14"/>
  <c r="M158" i="14"/>
  <c r="M193" i="14"/>
  <c r="M201" i="14"/>
  <c r="M209" i="14"/>
  <c r="M217" i="14"/>
  <c r="M225" i="14"/>
  <c r="M233" i="14"/>
  <c r="M241" i="14"/>
  <c r="M249" i="14"/>
  <c r="M119" i="14"/>
  <c r="M132" i="14"/>
  <c r="M150" i="14"/>
  <c r="M183" i="14"/>
  <c r="M190" i="14"/>
  <c r="M198" i="14"/>
  <c r="M206" i="14"/>
  <c r="M214" i="14"/>
  <c r="M222" i="14"/>
  <c r="M230" i="14"/>
  <c r="M238" i="14"/>
  <c r="M246" i="14"/>
  <c r="M103" i="14"/>
  <c r="M116" i="14"/>
  <c r="M134" i="14"/>
  <c r="M167" i="14"/>
  <c r="M180" i="14"/>
  <c r="M192" i="14"/>
  <c r="M200" i="14"/>
  <c r="M208" i="14"/>
  <c r="M216" i="14"/>
  <c r="M224" i="14"/>
  <c r="M232" i="14"/>
  <c r="M240" i="14"/>
  <c r="M248" i="14"/>
  <c r="M93" i="14"/>
  <c r="M256" i="14"/>
  <c r="M272" i="14"/>
  <c r="M280" i="14"/>
  <c r="M268" i="14"/>
  <c r="M175" i="14"/>
  <c r="M227" i="14"/>
  <c r="M253" i="14"/>
  <c r="M261" i="14"/>
  <c r="M269" i="14"/>
  <c r="M277" i="14"/>
  <c r="M250" i="14"/>
  <c r="M111" i="14"/>
  <c r="M124" i="14"/>
  <c r="M203" i="14"/>
  <c r="M258" i="14"/>
  <c r="M266" i="14"/>
  <c r="M274" i="14"/>
  <c r="M282" i="14"/>
  <c r="M260" i="14"/>
  <c r="M243" i="14"/>
  <c r="M251" i="14"/>
  <c r="M255" i="14"/>
  <c r="M263" i="14"/>
  <c r="M271" i="14"/>
  <c r="M279" i="14"/>
  <c r="M219" i="14"/>
  <c r="M276" i="14"/>
  <c r="M142" i="14"/>
  <c r="M195" i="14"/>
  <c r="M257" i="14"/>
  <c r="M265" i="14"/>
  <c r="M273" i="14"/>
  <c r="M281" i="14"/>
  <c r="M254" i="14"/>
  <c r="M262" i="14"/>
  <c r="M278" i="14"/>
  <c r="M211" i="14"/>
  <c r="M259" i="14"/>
  <c r="M235" i="14"/>
  <c r="M252" i="14"/>
  <c r="M270" i="14"/>
  <c r="M267" i="14"/>
  <c r="M275" i="14"/>
  <c r="L5" i="14"/>
  <c r="L13" i="14"/>
  <c r="L21" i="14"/>
  <c r="L29" i="14"/>
  <c r="L10" i="14"/>
  <c r="L18" i="14"/>
  <c r="L26" i="14"/>
  <c r="L42" i="14"/>
  <c r="L50" i="14"/>
  <c r="L7" i="14"/>
  <c r="L15" i="14"/>
  <c r="L23" i="14"/>
  <c r="L31" i="14"/>
  <c r="L39" i="14"/>
  <c r="L47" i="14"/>
  <c r="L55" i="14"/>
  <c r="L12" i="14"/>
  <c r="L20" i="14"/>
  <c r="L28" i="14"/>
  <c r="L36" i="14"/>
  <c r="L44" i="14"/>
  <c r="L52" i="14"/>
  <c r="L9" i="14"/>
  <c r="L17" i="14"/>
  <c r="L25" i="14"/>
  <c r="L33" i="14"/>
  <c r="L49" i="14"/>
  <c r="L6" i="14"/>
  <c r="L14" i="14"/>
  <c r="L22" i="14"/>
  <c r="L30" i="14"/>
  <c r="L38" i="14"/>
  <c r="L46" i="14"/>
  <c r="L54" i="14"/>
  <c r="L24" i="14"/>
  <c r="L32" i="14"/>
  <c r="L40" i="14"/>
  <c r="L48" i="14"/>
  <c r="L56" i="14"/>
  <c r="L61" i="14"/>
  <c r="L69" i="14"/>
  <c r="L77" i="14"/>
  <c r="L85" i="14"/>
  <c r="L93" i="14"/>
  <c r="L63" i="14"/>
  <c r="L71" i="14"/>
  <c r="L79" i="14"/>
  <c r="L87" i="14"/>
  <c r="L35" i="14"/>
  <c r="L45" i="14"/>
  <c r="L60" i="14"/>
  <c r="L68" i="14"/>
  <c r="L76" i="14"/>
  <c r="L84" i="14"/>
  <c r="L92" i="14"/>
  <c r="L43" i="14"/>
  <c r="L57" i="14"/>
  <c r="L65" i="14"/>
  <c r="L73" i="14"/>
  <c r="L81" i="14"/>
  <c r="L89" i="14"/>
  <c r="L53" i="14"/>
  <c r="L62" i="14"/>
  <c r="L70" i="14"/>
  <c r="L78" i="14"/>
  <c r="L86" i="14"/>
  <c r="L94" i="14"/>
  <c r="L27" i="14"/>
  <c r="L51" i="14"/>
  <c r="L59" i="14"/>
  <c r="L67" i="14"/>
  <c r="L75" i="14"/>
  <c r="L83" i="14"/>
  <c r="L91" i="14"/>
  <c r="L72" i="14"/>
  <c r="L102" i="14"/>
  <c r="L110" i="14"/>
  <c r="L118" i="14"/>
  <c r="L126" i="14"/>
  <c r="L134" i="14"/>
  <c r="L142" i="14"/>
  <c r="L150" i="14"/>
  <c r="L158" i="14"/>
  <c r="L166" i="14"/>
  <c r="L174" i="14"/>
  <c r="L182" i="14"/>
  <c r="L80" i="14"/>
  <c r="L104" i="14"/>
  <c r="L112" i="14"/>
  <c r="L120" i="14"/>
  <c r="L128" i="14"/>
  <c r="L136" i="14"/>
  <c r="L144" i="14"/>
  <c r="L152" i="14"/>
  <c r="L160" i="14"/>
  <c r="L168" i="14"/>
  <c r="L176" i="14"/>
  <c r="L184" i="14"/>
  <c r="L90" i="14"/>
  <c r="L101" i="14"/>
  <c r="L109" i="14"/>
  <c r="L117" i="14"/>
  <c r="L125" i="14"/>
  <c r="L133" i="14"/>
  <c r="L141" i="14"/>
  <c r="L149" i="14"/>
  <c r="L157" i="14"/>
  <c r="L165" i="14"/>
  <c r="L173" i="14"/>
  <c r="L181" i="14"/>
  <c r="L88" i="14"/>
  <c r="L97" i="14"/>
  <c r="L106" i="14"/>
  <c r="L114" i="14"/>
  <c r="L122" i="14"/>
  <c r="L130" i="14"/>
  <c r="L138" i="14"/>
  <c r="L146" i="14"/>
  <c r="L154" i="14"/>
  <c r="L162" i="14"/>
  <c r="L170" i="14"/>
  <c r="L186" i="14"/>
  <c r="L66" i="14"/>
  <c r="L103" i="14"/>
  <c r="L111" i="14"/>
  <c r="L119" i="14"/>
  <c r="L127" i="14"/>
  <c r="L135" i="14"/>
  <c r="L143" i="14"/>
  <c r="L151" i="14"/>
  <c r="L159" i="14"/>
  <c r="L167" i="14"/>
  <c r="L175" i="14"/>
  <c r="L183" i="14"/>
  <c r="L82" i="14"/>
  <c r="L96" i="14"/>
  <c r="L98" i="14"/>
  <c r="L100" i="14"/>
  <c r="L113" i="14"/>
  <c r="L131" i="14"/>
  <c r="L164" i="14"/>
  <c r="L177" i="14"/>
  <c r="L194" i="14"/>
  <c r="L202" i="14"/>
  <c r="L210" i="14"/>
  <c r="L218" i="14"/>
  <c r="L226" i="14"/>
  <c r="L234" i="14"/>
  <c r="L242" i="14"/>
  <c r="L250" i="14"/>
  <c r="L64" i="14"/>
  <c r="L105" i="14"/>
  <c r="L123" i="14"/>
  <c r="L156" i="14"/>
  <c r="L169" i="14"/>
  <c r="L187" i="14"/>
  <c r="L191" i="14"/>
  <c r="L199" i="14"/>
  <c r="L207" i="14"/>
  <c r="L215" i="14"/>
  <c r="L223" i="14"/>
  <c r="L231" i="14"/>
  <c r="L239" i="14"/>
  <c r="L247" i="14"/>
  <c r="L115" i="14"/>
  <c r="L148" i="14"/>
  <c r="L161" i="14"/>
  <c r="L179" i="14"/>
  <c r="L188" i="14"/>
  <c r="L196" i="14"/>
  <c r="L204" i="14"/>
  <c r="L212" i="14"/>
  <c r="L220" i="14"/>
  <c r="L228" i="14"/>
  <c r="L236" i="14"/>
  <c r="J28" i="24" s="1"/>
  <c r="L244" i="14"/>
  <c r="L19" i="14"/>
  <c r="L95" i="14"/>
  <c r="L107" i="14"/>
  <c r="L140" i="14"/>
  <c r="L171" i="14"/>
  <c r="L193" i="14"/>
  <c r="L201" i="14"/>
  <c r="L209" i="14"/>
  <c r="L217" i="14"/>
  <c r="L225" i="14"/>
  <c r="L233" i="14"/>
  <c r="L241" i="14"/>
  <c r="L249" i="14"/>
  <c r="L132" i="14"/>
  <c r="L145" i="14"/>
  <c r="L163" i="14"/>
  <c r="L190" i="14"/>
  <c r="L198" i="14"/>
  <c r="L206" i="14"/>
  <c r="L214" i="14"/>
  <c r="L222" i="14"/>
  <c r="L230" i="14"/>
  <c r="L238" i="14"/>
  <c r="L246" i="14"/>
  <c r="L37" i="14"/>
  <c r="L124" i="14"/>
  <c r="L137" i="14"/>
  <c r="L155" i="14"/>
  <c r="L195" i="14"/>
  <c r="L203" i="14"/>
  <c r="L211" i="14"/>
  <c r="L219" i="14"/>
  <c r="L227" i="14"/>
  <c r="L235" i="14"/>
  <c r="L243" i="14"/>
  <c r="L251" i="14"/>
  <c r="L108" i="14"/>
  <c r="L121" i="14"/>
  <c r="L139" i="14"/>
  <c r="L172" i="14"/>
  <c r="L185" i="14"/>
  <c r="L189" i="14"/>
  <c r="L197" i="14"/>
  <c r="L205" i="14"/>
  <c r="L213" i="14"/>
  <c r="L221" i="14"/>
  <c r="L229" i="14"/>
  <c r="L237" i="14"/>
  <c r="L245" i="14"/>
  <c r="L253" i="14"/>
  <c r="L147" i="14"/>
  <c r="L192" i="14"/>
  <c r="L261" i="14"/>
  <c r="L269" i="14"/>
  <c r="L277" i="14"/>
  <c r="L180" i="14"/>
  <c r="L224" i="14"/>
  <c r="L257" i="14"/>
  <c r="L281" i="14"/>
  <c r="L232" i="14"/>
  <c r="L258" i="14"/>
  <c r="L266" i="14"/>
  <c r="L274" i="14"/>
  <c r="L282" i="14"/>
  <c r="L265" i="14"/>
  <c r="L280" i="14"/>
  <c r="L208" i="14"/>
  <c r="L255" i="14"/>
  <c r="L263" i="14"/>
  <c r="L271" i="14"/>
  <c r="L279" i="14"/>
  <c r="L248" i="14"/>
  <c r="L260" i="14"/>
  <c r="L268" i="14"/>
  <c r="L276" i="14"/>
  <c r="L273" i="14"/>
  <c r="L74" i="14"/>
  <c r="L116" i="14"/>
  <c r="L129" i="14"/>
  <c r="L200" i="14"/>
  <c r="L252" i="14"/>
  <c r="L254" i="14"/>
  <c r="L262" i="14"/>
  <c r="L270" i="14"/>
  <c r="L278" i="14"/>
  <c r="L240" i="14"/>
  <c r="L259" i="14"/>
  <c r="L267" i="14"/>
  <c r="L216" i="14"/>
  <c r="L275" i="14"/>
  <c r="L256" i="14"/>
  <c r="L272" i="14"/>
  <c r="J7" i="14"/>
  <c r="J15" i="14"/>
  <c r="J23" i="14"/>
  <c r="J31" i="14"/>
  <c r="J12" i="14"/>
  <c r="J20" i="14"/>
  <c r="J28" i="14"/>
  <c r="J36" i="14"/>
  <c r="J44" i="14"/>
  <c r="J52" i="14"/>
  <c r="J9" i="14"/>
  <c r="J17" i="14"/>
  <c r="J25" i="14"/>
  <c r="J33" i="14"/>
  <c r="J49" i="14"/>
  <c r="J6" i="14"/>
  <c r="J14" i="14"/>
  <c r="J22" i="14"/>
  <c r="J30" i="14"/>
  <c r="J38" i="14"/>
  <c r="J46" i="14"/>
  <c r="J54" i="14"/>
  <c r="J19" i="14"/>
  <c r="J27" i="14"/>
  <c r="J35" i="14"/>
  <c r="J43" i="14"/>
  <c r="J51" i="14"/>
  <c r="J24" i="14"/>
  <c r="J32" i="14"/>
  <c r="J40" i="14"/>
  <c r="J48" i="14"/>
  <c r="J56" i="14"/>
  <c r="J10" i="14"/>
  <c r="J18" i="14"/>
  <c r="J26" i="14"/>
  <c r="J42" i="14"/>
  <c r="J50" i="14"/>
  <c r="J37" i="14"/>
  <c r="J63" i="14"/>
  <c r="J71" i="14"/>
  <c r="J79" i="14"/>
  <c r="J87" i="14"/>
  <c r="J95" i="14"/>
  <c r="J5" i="14"/>
  <c r="J45" i="14"/>
  <c r="J57" i="14"/>
  <c r="J65" i="14"/>
  <c r="J73" i="14"/>
  <c r="J81" i="14"/>
  <c r="J89" i="14"/>
  <c r="J55" i="14"/>
  <c r="J62" i="14"/>
  <c r="J70" i="14"/>
  <c r="J78" i="14"/>
  <c r="J86" i="14"/>
  <c r="J94" i="14"/>
  <c r="J21" i="14"/>
  <c r="J53" i="14"/>
  <c r="J59" i="14"/>
  <c r="J67" i="14"/>
  <c r="J75" i="14"/>
  <c r="J83" i="14"/>
  <c r="J91" i="14"/>
  <c r="J64" i="14"/>
  <c r="J72" i="14"/>
  <c r="J80" i="14"/>
  <c r="J88" i="14"/>
  <c r="J61" i="14"/>
  <c r="J69" i="14"/>
  <c r="J77" i="14"/>
  <c r="J85" i="14"/>
  <c r="J93" i="14"/>
  <c r="J39" i="14"/>
  <c r="J82" i="14"/>
  <c r="J104" i="14"/>
  <c r="J112" i="14"/>
  <c r="J120" i="14"/>
  <c r="J128" i="14"/>
  <c r="J136" i="14"/>
  <c r="J144" i="14"/>
  <c r="J152" i="14"/>
  <c r="J160" i="14"/>
  <c r="J168" i="14"/>
  <c r="J176" i="14"/>
  <c r="J184" i="14"/>
  <c r="J90" i="14"/>
  <c r="J97" i="14"/>
  <c r="J106" i="14"/>
  <c r="J114" i="14"/>
  <c r="J122" i="14"/>
  <c r="J130" i="14"/>
  <c r="J138" i="14"/>
  <c r="J146" i="14"/>
  <c r="J154" i="14"/>
  <c r="J162" i="14"/>
  <c r="J170" i="14"/>
  <c r="J186" i="14"/>
  <c r="J29" i="14"/>
  <c r="J68" i="14"/>
  <c r="J103" i="14"/>
  <c r="J111" i="14"/>
  <c r="J119" i="14"/>
  <c r="J127" i="14"/>
  <c r="J135" i="14"/>
  <c r="J143" i="14"/>
  <c r="J151" i="14"/>
  <c r="J159" i="14"/>
  <c r="J167" i="14"/>
  <c r="J175" i="14"/>
  <c r="J183" i="14"/>
  <c r="J13" i="14"/>
  <c r="J66" i="14"/>
  <c r="J100" i="14"/>
  <c r="J108" i="14"/>
  <c r="J116" i="14"/>
  <c r="J124" i="14"/>
  <c r="J132" i="14"/>
  <c r="J140" i="14"/>
  <c r="J148" i="14"/>
  <c r="J156" i="14"/>
  <c r="J164" i="14"/>
  <c r="J172" i="14"/>
  <c r="J180" i="14"/>
  <c r="J76" i="14"/>
  <c r="J105" i="14"/>
  <c r="J113" i="14"/>
  <c r="J121" i="14"/>
  <c r="J129" i="14"/>
  <c r="J137" i="14"/>
  <c r="J145" i="14"/>
  <c r="J161" i="14"/>
  <c r="J169" i="14"/>
  <c r="J177" i="14"/>
  <c r="J185" i="14"/>
  <c r="J110" i="14"/>
  <c r="J123" i="14"/>
  <c r="J141" i="14"/>
  <c r="J174" i="14"/>
  <c r="J187" i="14"/>
  <c r="J188" i="14"/>
  <c r="J196" i="14"/>
  <c r="J204" i="14"/>
  <c r="J212" i="14"/>
  <c r="J220" i="14"/>
  <c r="J228" i="14"/>
  <c r="J236" i="14"/>
  <c r="H28" i="24" s="1"/>
  <c r="J244" i="14"/>
  <c r="J102" i="14"/>
  <c r="J115" i="14"/>
  <c r="J133" i="14"/>
  <c r="J166" i="14"/>
  <c r="J179" i="14"/>
  <c r="J193" i="14"/>
  <c r="J201" i="14"/>
  <c r="J209" i="14"/>
  <c r="J217" i="14"/>
  <c r="J225" i="14"/>
  <c r="J233" i="14"/>
  <c r="J241" i="14"/>
  <c r="J84" i="14"/>
  <c r="J107" i="14"/>
  <c r="J125" i="14"/>
  <c r="J158" i="14"/>
  <c r="J171" i="14"/>
  <c r="J190" i="14"/>
  <c r="J198" i="14"/>
  <c r="J206" i="14"/>
  <c r="J214" i="14"/>
  <c r="J222" i="14"/>
  <c r="J230" i="14"/>
  <c r="J238" i="14"/>
  <c r="J246" i="14"/>
  <c r="J117" i="14"/>
  <c r="J150" i="14"/>
  <c r="J163" i="14"/>
  <c r="J181" i="14"/>
  <c r="J195" i="14"/>
  <c r="J203" i="14"/>
  <c r="J211" i="14"/>
  <c r="J219" i="14"/>
  <c r="J227" i="14"/>
  <c r="J235" i="14"/>
  <c r="J243" i="14"/>
  <c r="J92" i="14"/>
  <c r="J109" i="14"/>
  <c r="J142" i="14"/>
  <c r="J155" i="14"/>
  <c r="J173" i="14"/>
  <c r="J192" i="14"/>
  <c r="J200" i="14"/>
  <c r="J208" i="14"/>
  <c r="J216" i="14"/>
  <c r="J224" i="14"/>
  <c r="J232" i="14"/>
  <c r="J240" i="14"/>
  <c r="J248" i="14"/>
  <c r="J60" i="14"/>
  <c r="J74" i="14"/>
  <c r="J101" i="14"/>
  <c r="J134" i="14"/>
  <c r="J147" i="14"/>
  <c r="J165" i="14"/>
  <c r="J189" i="14"/>
  <c r="J197" i="14"/>
  <c r="J205" i="14"/>
  <c r="J213" i="14"/>
  <c r="J221" i="14"/>
  <c r="J229" i="14"/>
  <c r="J237" i="14"/>
  <c r="J245" i="14"/>
  <c r="J47" i="14"/>
  <c r="J96" i="14"/>
  <c r="J98" i="14"/>
  <c r="J118" i="14"/>
  <c r="J131" i="14"/>
  <c r="J149" i="14"/>
  <c r="J182" i="14"/>
  <c r="J191" i="14"/>
  <c r="J199" i="14"/>
  <c r="J207" i="14"/>
  <c r="J215" i="14"/>
  <c r="J223" i="14"/>
  <c r="J231" i="14"/>
  <c r="J239" i="14"/>
  <c r="J247" i="14"/>
  <c r="J202" i="14"/>
  <c r="J255" i="14"/>
  <c r="J263" i="14"/>
  <c r="J271" i="14"/>
  <c r="J279" i="14"/>
  <c r="J275" i="14"/>
  <c r="J282" i="14"/>
  <c r="J242" i="14"/>
  <c r="J251" i="14"/>
  <c r="J260" i="14"/>
  <c r="J268" i="14"/>
  <c r="J276" i="14"/>
  <c r="J259" i="14"/>
  <c r="J218" i="14"/>
  <c r="J257" i="14"/>
  <c r="J265" i="14"/>
  <c r="J273" i="14"/>
  <c r="J281" i="14"/>
  <c r="J234" i="14"/>
  <c r="J126" i="14"/>
  <c r="J139" i="14"/>
  <c r="J194" i="14"/>
  <c r="J250" i="14"/>
  <c r="J252" i="14"/>
  <c r="J254" i="14"/>
  <c r="J262" i="14"/>
  <c r="J270" i="14"/>
  <c r="J278" i="14"/>
  <c r="J267" i="14"/>
  <c r="J210" i="14"/>
  <c r="J256" i="14"/>
  <c r="J272" i="14"/>
  <c r="J280" i="14"/>
  <c r="J261" i="14"/>
  <c r="J277" i="14"/>
  <c r="J226" i="14"/>
  <c r="J253" i="14"/>
  <c r="J258" i="14"/>
  <c r="J274" i="14"/>
  <c r="J157" i="14"/>
  <c r="J249" i="14"/>
  <c r="J269" i="14"/>
  <c r="J266" i="14"/>
  <c r="Q28" i="14"/>
  <c r="Q9" i="14"/>
  <c r="Q17" i="14"/>
  <c r="Q25" i="14"/>
  <c r="Q33" i="14"/>
  <c r="Q49" i="14"/>
  <c r="Q22" i="14"/>
  <c r="Q54" i="14"/>
  <c r="Q19" i="14"/>
  <c r="Q27" i="14"/>
  <c r="Q35" i="14"/>
  <c r="Q43" i="14"/>
  <c r="Q51" i="14"/>
  <c r="Q40" i="14"/>
  <c r="Q13" i="14"/>
  <c r="Q21" i="14"/>
  <c r="Q29" i="14"/>
  <c r="Q37" i="14"/>
  <c r="Q45" i="14"/>
  <c r="Q53" i="14"/>
  <c r="Q23" i="14"/>
  <c r="Q55" i="14"/>
  <c r="Q18" i="14"/>
  <c r="Q60" i="14"/>
  <c r="Q68" i="14"/>
  <c r="Q76" i="14"/>
  <c r="Q84" i="14"/>
  <c r="Q62" i="14"/>
  <c r="Q10" i="14"/>
  <c r="Q52" i="14"/>
  <c r="Q59" i="14"/>
  <c r="Q67" i="14"/>
  <c r="Q75" i="14"/>
  <c r="Q83" i="14"/>
  <c r="Q64" i="14"/>
  <c r="Q26" i="14"/>
  <c r="Q61" i="14"/>
  <c r="Q69" i="14"/>
  <c r="Q77" i="14"/>
  <c r="Q85" i="14"/>
  <c r="Q93" i="14"/>
  <c r="Q82" i="14"/>
  <c r="Q97" i="14"/>
  <c r="Q101" i="14"/>
  <c r="Q109" i="14"/>
  <c r="Q117" i="14"/>
  <c r="Q125" i="14"/>
  <c r="Q133" i="14"/>
  <c r="Q157" i="14"/>
  <c r="Q87" i="14"/>
  <c r="Q95" i="14"/>
  <c r="Q103" i="14"/>
  <c r="Q111" i="14"/>
  <c r="Q119" i="14"/>
  <c r="Q127" i="14"/>
  <c r="Q151" i="14"/>
  <c r="Q183" i="14"/>
  <c r="Q65" i="14"/>
  <c r="Q100" i="14"/>
  <c r="Q108" i="14"/>
  <c r="Q116" i="14"/>
  <c r="Q124" i="14"/>
  <c r="Q148" i="14"/>
  <c r="Q180" i="14"/>
  <c r="Q63" i="14"/>
  <c r="Q98" i="14"/>
  <c r="Q105" i="14"/>
  <c r="Q113" i="14"/>
  <c r="Q121" i="14"/>
  <c r="Q145" i="14"/>
  <c r="Q185" i="14"/>
  <c r="Q44" i="14"/>
  <c r="Q73" i="14"/>
  <c r="Q96" i="14"/>
  <c r="Q102" i="14"/>
  <c r="Q110" i="14"/>
  <c r="Q134" i="14"/>
  <c r="Q166" i="14"/>
  <c r="Q174" i="14"/>
  <c r="Q182" i="14"/>
  <c r="Q106" i="14"/>
  <c r="Q139" i="14"/>
  <c r="Q152" i="14"/>
  <c r="Q201" i="14"/>
  <c r="Q233" i="14"/>
  <c r="Q241" i="14"/>
  <c r="Q249" i="14"/>
  <c r="Q89" i="14"/>
  <c r="Q131" i="14"/>
  <c r="Q144" i="14"/>
  <c r="Q198" i="14"/>
  <c r="Q230" i="14"/>
  <c r="Q238" i="14"/>
  <c r="Q246" i="14"/>
  <c r="Q57" i="14"/>
  <c r="Q71" i="14"/>
  <c r="Q123" i="14"/>
  <c r="Q195" i="14"/>
  <c r="Q227" i="14"/>
  <c r="Q235" i="14"/>
  <c r="Q243" i="14"/>
  <c r="Q115" i="14"/>
  <c r="Q128" i="14"/>
  <c r="Q146" i="14"/>
  <c r="Q192" i="14"/>
  <c r="Q224" i="14"/>
  <c r="Q232" i="14"/>
  <c r="Q240" i="14"/>
  <c r="Q248" i="14"/>
  <c r="Q36" i="14"/>
  <c r="Q107" i="14"/>
  <c r="Q171" i="14"/>
  <c r="Q205" i="14"/>
  <c r="Q213" i="14"/>
  <c r="Q221" i="14"/>
  <c r="Q229" i="14"/>
  <c r="Q237" i="14"/>
  <c r="Q245" i="14"/>
  <c r="Q163" i="14"/>
  <c r="Q210" i="14"/>
  <c r="Q218" i="14"/>
  <c r="Q226" i="14"/>
  <c r="Q234" i="14"/>
  <c r="Q242" i="14"/>
  <c r="Q250" i="14"/>
  <c r="Q147" i="14"/>
  <c r="Q204" i="14"/>
  <c r="Q212" i="14"/>
  <c r="Q220" i="14"/>
  <c r="Q228" i="14"/>
  <c r="Q236" i="14"/>
  <c r="O28" i="24" s="1"/>
  <c r="Q244" i="14"/>
  <c r="Q231" i="14"/>
  <c r="Q272" i="14"/>
  <c r="Q280" i="14"/>
  <c r="Q122" i="14"/>
  <c r="Q207" i="14"/>
  <c r="Q257" i="14"/>
  <c r="Q265" i="14"/>
  <c r="Q256" i="14"/>
  <c r="Q270" i="14"/>
  <c r="Q278" i="14"/>
  <c r="Q223" i="14"/>
  <c r="Q259" i="14"/>
  <c r="Q267" i="14"/>
  <c r="Q275" i="14"/>
  <c r="Q168" i="14"/>
  <c r="Q269" i="14"/>
  <c r="Q277" i="14"/>
  <c r="Q258" i="14"/>
  <c r="Q266" i="14"/>
  <c r="Q274" i="14"/>
  <c r="Q191" i="14"/>
  <c r="Q104" i="14"/>
  <c r="Q263" i="14"/>
  <c r="Q279" i="14"/>
  <c r="P9" i="14"/>
  <c r="P17" i="14"/>
  <c r="P25" i="14"/>
  <c r="P33" i="14"/>
  <c r="P6" i="14"/>
  <c r="P14" i="14"/>
  <c r="P22" i="14"/>
  <c r="P30" i="14"/>
  <c r="P38" i="14"/>
  <c r="P46" i="14"/>
  <c r="P54" i="14"/>
  <c r="P19" i="14"/>
  <c r="P27" i="14"/>
  <c r="P35" i="14"/>
  <c r="P43" i="14"/>
  <c r="P51" i="14"/>
  <c r="P24" i="14"/>
  <c r="P32" i="14"/>
  <c r="P40" i="14"/>
  <c r="P48" i="14"/>
  <c r="P56" i="14"/>
  <c r="P5" i="14"/>
  <c r="P13" i="14"/>
  <c r="P21" i="14"/>
  <c r="P29" i="14"/>
  <c r="P37" i="14"/>
  <c r="P45" i="14"/>
  <c r="P53" i="14"/>
  <c r="P10" i="14"/>
  <c r="P18" i="14"/>
  <c r="P26" i="14"/>
  <c r="P42" i="14"/>
  <c r="P50" i="14"/>
  <c r="P12" i="14"/>
  <c r="P20" i="14"/>
  <c r="P28" i="14"/>
  <c r="P36" i="14"/>
  <c r="P44" i="14"/>
  <c r="P52" i="14"/>
  <c r="P23" i="14"/>
  <c r="P39" i="14"/>
  <c r="P57" i="14"/>
  <c r="P65" i="14"/>
  <c r="P73" i="14"/>
  <c r="P81" i="14"/>
  <c r="P89" i="14"/>
  <c r="P97" i="14"/>
  <c r="P47" i="14"/>
  <c r="P59" i="14"/>
  <c r="P67" i="14"/>
  <c r="P75" i="14"/>
  <c r="P83" i="14"/>
  <c r="P91" i="14"/>
  <c r="P15" i="14"/>
  <c r="P64" i="14"/>
  <c r="P72" i="14"/>
  <c r="P80" i="14"/>
  <c r="P88" i="14"/>
  <c r="P55" i="14"/>
  <c r="P61" i="14"/>
  <c r="P69" i="14"/>
  <c r="P77" i="14"/>
  <c r="P85" i="14"/>
  <c r="P31" i="14"/>
  <c r="P66" i="14"/>
  <c r="P74" i="14"/>
  <c r="P82" i="14"/>
  <c r="P90" i="14"/>
  <c r="P7" i="14"/>
  <c r="P63" i="14"/>
  <c r="P71" i="14"/>
  <c r="P79" i="14"/>
  <c r="P87" i="14"/>
  <c r="P84" i="14"/>
  <c r="P93" i="14"/>
  <c r="P106" i="14"/>
  <c r="P114" i="14"/>
  <c r="P122" i="14"/>
  <c r="P130" i="14"/>
  <c r="P138" i="14"/>
  <c r="P146" i="14"/>
  <c r="P154" i="14"/>
  <c r="P162" i="14"/>
  <c r="P170" i="14"/>
  <c r="P186" i="14"/>
  <c r="P49" i="14"/>
  <c r="P60" i="14"/>
  <c r="P100" i="14"/>
  <c r="P108" i="14"/>
  <c r="P116" i="14"/>
  <c r="P124" i="14"/>
  <c r="P132" i="14"/>
  <c r="P140" i="14"/>
  <c r="P148" i="14"/>
  <c r="P156" i="14"/>
  <c r="P164" i="14"/>
  <c r="P172" i="14"/>
  <c r="P180" i="14"/>
  <c r="P70" i="14"/>
  <c r="P92" i="14"/>
  <c r="P98" i="14"/>
  <c r="P105" i="14"/>
  <c r="P113" i="14"/>
  <c r="P121" i="14"/>
  <c r="P129" i="14"/>
  <c r="P137" i="14"/>
  <c r="P145" i="14"/>
  <c r="P161" i="14"/>
  <c r="P169" i="14"/>
  <c r="P177" i="14"/>
  <c r="P185" i="14"/>
  <c r="P68" i="14"/>
  <c r="P96" i="14"/>
  <c r="P102" i="14"/>
  <c r="P110" i="14"/>
  <c r="P118" i="14"/>
  <c r="P126" i="14"/>
  <c r="P134" i="14"/>
  <c r="P142" i="14"/>
  <c r="P150" i="14"/>
  <c r="P158" i="14"/>
  <c r="P166" i="14"/>
  <c r="P174" i="14"/>
  <c r="P182" i="14"/>
  <c r="P78" i="14"/>
  <c r="P107" i="14"/>
  <c r="P115" i="14"/>
  <c r="P123" i="14"/>
  <c r="P131" i="14"/>
  <c r="P139" i="14"/>
  <c r="P147" i="14"/>
  <c r="P155" i="14"/>
  <c r="P163" i="14"/>
  <c r="P171" i="14"/>
  <c r="P179" i="14"/>
  <c r="P187" i="14"/>
  <c r="P62" i="14"/>
  <c r="P76" i="14"/>
  <c r="P111" i="14"/>
  <c r="P144" i="14"/>
  <c r="P157" i="14"/>
  <c r="P175" i="14"/>
  <c r="P190" i="14"/>
  <c r="P198" i="14"/>
  <c r="P206" i="14"/>
  <c r="P214" i="14"/>
  <c r="P222" i="14"/>
  <c r="P230" i="14"/>
  <c r="P238" i="14"/>
  <c r="P246" i="14"/>
  <c r="P94" i="14"/>
  <c r="P103" i="14"/>
  <c r="P136" i="14"/>
  <c r="P149" i="14"/>
  <c r="P167" i="14"/>
  <c r="P195" i="14"/>
  <c r="P203" i="14"/>
  <c r="P211" i="14"/>
  <c r="P219" i="14"/>
  <c r="P227" i="14"/>
  <c r="P235" i="14"/>
  <c r="P243" i="14"/>
  <c r="P128" i="14"/>
  <c r="P141" i="14"/>
  <c r="P159" i="14"/>
  <c r="P192" i="14"/>
  <c r="P200" i="14"/>
  <c r="P208" i="14"/>
  <c r="P216" i="14"/>
  <c r="P224" i="14"/>
  <c r="P232" i="14"/>
  <c r="P240" i="14"/>
  <c r="P248" i="14"/>
  <c r="P120" i="14"/>
  <c r="P133" i="14"/>
  <c r="P151" i="14"/>
  <c r="P184" i="14"/>
  <c r="P189" i="14"/>
  <c r="P197" i="14"/>
  <c r="P205" i="14"/>
  <c r="P213" i="14"/>
  <c r="P221" i="14"/>
  <c r="P229" i="14"/>
  <c r="P237" i="14"/>
  <c r="P245" i="14"/>
  <c r="P112" i="14"/>
  <c r="P125" i="14"/>
  <c r="P143" i="14"/>
  <c r="P176" i="14"/>
  <c r="P194" i="14"/>
  <c r="P202" i="14"/>
  <c r="P210" i="14"/>
  <c r="P218" i="14"/>
  <c r="P226" i="14"/>
  <c r="P234" i="14"/>
  <c r="P242" i="14"/>
  <c r="P250" i="14"/>
  <c r="P86" i="14"/>
  <c r="P95" i="14"/>
  <c r="P104" i="14"/>
  <c r="P117" i="14"/>
  <c r="P135" i="14"/>
  <c r="P168" i="14"/>
  <c r="P181" i="14"/>
  <c r="P191" i="14"/>
  <c r="P199" i="14"/>
  <c r="P207" i="14"/>
  <c r="P215" i="14"/>
  <c r="P223" i="14"/>
  <c r="P231" i="14"/>
  <c r="P239" i="14"/>
  <c r="P247" i="14"/>
  <c r="P101" i="14"/>
  <c r="P119" i="14"/>
  <c r="P152" i="14"/>
  <c r="P165" i="14"/>
  <c r="P183" i="14"/>
  <c r="P193" i="14"/>
  <c r="P201" i="14"/>
  <c r="P209" i="14"/>
  <c r="P217" i="14"/>
  <c r="P225" i="14"/>
  <c r="P233" i="14"/>
  <c r="P241" i="14"/>
  <c r="P249" i="14"/>
  <c r="P160" i="14"/>
  <c r="P173" i="14"/>
  <c r="P236" i="14"/>
  <c r="N28" i="24" s="1"/>
  <c r="P257" i="14"/>
  <c r="P265" i="14"/>
  <c r="P273" i="14"/>
  <c r="P281" i="14"/>
  <c r="P204" i="14"/>
  <c r="P109" i="14"/>
  <c r="P212" i="14"/>
  <c r="P252" i="14"/>
  <c r="P254" i="14"/>
  <c r="P262" i="14"/>
  <c r="P270" i="14"/>
  <c r="P278" i="14"/>
  <c r="P127" i="14"/>
  <c r="P253" i="14"/>
  <c r="P269" i="14"/>
  <c r="P277" i="14"/>
  <c r="P188" i="14"/>
  <c r="P259" i="14"/>
  <c r="P267" i="14"/>
  <c r="P275" i="14"/>
  <c r="P228" i="14"/>
  <c r="P256" i="14"/>
  <c r="P272" i="14"/>
  <c r="P280" i="14"/>
  <c r="P261" i="14"/>
  <c r="P244" i="14"/>
  <c r="P251" i="14"/>
  <c r="P258" i="14"/>
  <c r="P266" i="14"/>
  <c r="P274" i="14"/>
  <c r="P282" i="14"/>
  <c r="P255" i="14"/>
  <c r="P263" i="14"/>
  <c r="P279" i="14"/>
  <c r="P196" i="14"/>
  <c r="P260" i="14"/>
  <c r="P276" i="14"/>
  <c r="P220" i="14"/>
  <c r="P271" i="14"/>
  <c r="P268" i="14"/>
  <c r="N42" i="2"/>
  <c r="N6" i="2"/>
  <c r="N96" i="2"/>
  <c r="N64" i="2"/>
  <c r="N27" i="2"/>
  <c r="N20" i="2"/>
  <c r="N66" i="2"/>
  <c r="N34" i="2"/>
  <c r="N94" i="2"/>
  <c r="N57" i="2"/>
  <c r="N25" i="2"/>
  <c r="N7" i="2"/>
  <c r="N62" i="2"/>
  <c r="Q7" i="2"/>
  <c r="Q11" i="2"/>
  <c r="Q15" i="2"/>
  <c r="Q23" i="2"/>
  <c r="Q27" i="2"/>
  <c r="Q31" i="2"/>
  <c r="Q35" i="2"/>
  <c r="Q39" i="2"/>
  <c r="Q43" i="2"/>
  <c r="Q47" i="2"/>
  <c r="Q51" i="2"/>
  <c r="Q55" i="2"/>
  <c r="Q59" i="2"/>
  <c r="Q63" i="2"/>
  <c r="Q67" i="2"/>
  <c r="Q71" i="2"/>
  <c r="Q75" i="2"/>
  <c r="Q79" i="2"/>
  <c r="Q83" i="2"/>
  <c r="Q87" i="2"/>
  <c r="Q91" i="2"/>
  <c r="Q95" i="2"/>
  <c r="Q99" i="2"/>
  <c r="Q103" i="2"/>
  <c r="Q107" i="2"/>
  <c r="Q111" i="2"/>
  <c r="Q115" i="2"/>
  <c r="Q6" i="2"/>
  <c r="Q10" i="2"/>
  <c r="Q14" i="2"/>
  <c r="Q18" i="2"/>
  <c r="Q22" i="2"/>
  <c r="Q26" i="2"/>
  <c r="Q9" i="2"/>
  <c r="Q28" i="2"/>
  <c r="Q30" i="2"/>
  <c r="Q37" i="2"/>
  <c r="Q44" i="2"/>
  <c r="Q46" i="2"/>
  <c r="Q53" i="2"/>
  <c r="Q60" i="2"/>
  <c r="Q62" i="2"/>
  <c r="Q69" i="2"/>
  <c r="Q76" i="2"/>
  <c r="Q78" i="2"/>
  <c r="Q85" i="2"/>
  <c r="Q90" i="2"/>
  <c r="Q93" i="2"/>
  <c r="Q96" i="2"/>
  <c r="Q120" i="2"/>
  <c r="Q124" i="2"/>
  <c r="Q128" i="2"/>
  <c r="Q132" i="2"/>
  <c r="Q136" i="2"/>
  <c r="Q140" i="2"/>
  <c r="Q144" i="2"/>
  <c r="Q148" i="2"/>
  <c r="Q152" i="2"/>
  <c r="Q156" i="2"/>
  <c r="Q160" i="2"/>
  <c r="Q164" i="2"/>
  <c r="Q168" i="2"/>
  <c r="Q172" i="2"/>
  <c r="Q176" i="2"/>
  <c r="Q180" i="2"/>
  <c r="Q20" i="2"/>
  <c r="Q32" i="2"/>
  <c r="Q34" i="2"/>
  <c r="Q48" i="2"/>
  <c r="Q50" i="2"/>
  <c r="Q57" i="2"/>
  <c r="Q64" i="2"/>
  <c r="Q66" i="2"/>
  <c r="Q73" i="2"/>
  <c r="Q80" i="2"/>
  <c r="Q82" i="2"/>
  <c r="Q98" i="2"/>
  <c r="Q101" i="2"/>
  <c r="Q104" i="2"/>
  <c r="Q119" i="2"/>
  <c r="Q123" i="2"/>
  <c r="Q127" i="2"/>
  <c r="Q131" i="2"/>
  <c r="Q135" i="2"/>
  <c r="Q139" i="2"/>
  <c r="Q143" i="2"/>
  <c r="Q5" i="2"/>
  <c r="Q146" i="2"/>
  <c r="Q149" i="2"/>
  <c r="Q12" i="2"/>
  <c r="Q33" i="2"/>
  <c r="Q40" i="2"/>
  <c r="Q45" i="2"/>
  <c r="Q52" i="2"/>
  <c r="Q92" i="2"/>
  <c r="Q94" i="2"/>
  <c r="Q100" i="2"/>
  <c r="Q102" i="2"/>
  <c r="Q108" i="2"/>
  <c r="Q151" i="2"/>
  <c r="Q154" i="2"/>
  <c r="Q157" i="2"/>
  <c r="Q29" i="2"/>
  <c r="Q36" i="2"/>
  <c r="Q74" i="2"/>
  <c r="Q81" i="2"/>
  <c r="Q86" i="2"/>
  <c r="Q88" i="2"/>
  <c r="Q122" i="2"/>
  <c r="Q129" i="2"/>
  <c r="Q138" i="2"/>
  <c r="Q145" i="2"/>
  <c r="Q17" i="2"/>
  <c r="Q24" i="2"/>
  <c r="Q58" i="2"/>
  <c r="Q65" i="2"/>
  <c r="Q70" i="2"/>
  <c r="Q72" i="2"/>
  <c r="Q77" i="2"/>
  <c r="Q84" i="2"/>
  <c r="Q109" i="2"/>
  <c r="Q113" i="2"/>
  <c r="Q117" i="2"/>
  <c r="Q126" i="2"/>
  <c r="Q133" i="2"/>
  <c r="Q142" i="2"/>
  <c r="Q147" i="2"/>
  <c r="Q150" i="2"/>
  <c r="Q179" i="2"/>
  <c r="Q56" i="2"/>
  <c r="Q130" i="2"/>
  <c r="Q137" i="2"/>
  <c r="Q162" i="2"/>
  <c r="Q166" i="2"/>
  <c r="Q183" i="2"/>
  <c r="Q187" i="2"/>
  <c r="Q191" i="2"/>
  <c r="Q199" i="2"/>
  <c r="Q203" i="2"/>
  <c r="Q207" i="2"/>
  <c r="Q211" i="2"/>
  <c r="Q215" i="2"/>
  <c r="Q219" i="2"/>
  <c r="Q223" i="2"/>
  <c r="Q227" i="2"/>
  <c r="Q231" i="2"/>
  <c r="Q235" i="2"/>
  <c r="Q25" i="2"/>
  <c r="Q182" i="2"/>
  <c r="Q186" i="2"/>
  <c r="Q190" i="2"/>
  <c r="Q194" i="2"/>
  <c r="Q198" i="2"/>
  <c r="Q202" i="2"/>
  <c r="Q206" i="2"/>
  <c r="Q210" i="2"/>
  <c r="Q214" i="2"/>
  <c r="Q218" i="2"/>
  <c r="Q222" i="2"/>
  <c r="Q226" i="2"/>
  <c r="Q230" i="2"/>
  <c r="Q234" i="2"/>
  <c r="Q238" i="2"/>
  <c r="Q89" i="2"/>
  <c r="Q105" i="2"/>
  <c r="Q167" i="2"/>
  <c r="Q171" i="2"/>
  <c r="Q173" i="2"/>
  <c r="Q175" i="2"/>
  <c r="Q177" i="2"/>
  <c r="Q21" i="2"/>
  <c r="Q54" i="2"/>
  <c r="Q106" i="2"/>
  <c r="Q110" i="2"/>
  <c r="Q114" i="2"/>
  <c r="Q118" i="2"/>
  <c r="Q125" i="2"/>
  <c r="Q181" i="2"/>
  <c r="Q112" i="2"/>
  <c r="Q134" i="2"/>
  <c r="Q141" i="2"/>
  <c r="Q245" i="2"/>
  <c r="Q249" i="2"/>
  <c r="Q253" i="2"/>
  <c r="Q257" i="2"/>
  <c r="Q261" i="2"/>
  <c r="Q265" i="2"/>
  <c r="Q269" i="2"/>
  <c r="Q273" i="2"/>
  <c r="Q277" i="2"/>
  <c r="Q281" i="2"/>
  <c r="Q49" i="2"/>
  <c r="Q121" i="2"/>
  <c r="Q155" i="2"/>
  <c r="Q161" i="2"/>
  <c r="Q165" i="2"/>
  <c r="Q169" i="2"/>
  <c r="Q189" i="2"/>
  <c r="Q197" i="2"/>
  <c r="Q205" i="2"/>
  <c r="Q213" i="2"/>
  <c r="Q221" i="2"/>
  <c r="Q229" i="2"/>
  <c r="Q237" i="2"/>
  <c r="Q239" i="2"/>
  <c r="Q241" i="2"/>
  <c r="Q184" i="2"/>
  <c r="Q192" i="2"/>
  <c r="Q200" i="2"/>
  <c r="Q208" i="2"/>
  <c r="Q216" i="2"/>
  <c r="Q224" i="2"/>
  <c r="Q232" i="2"/>
  <c r="Q244" i="2"/>
  <c r="Q248" i="2"/>
  <c r="Q252" i="2"/>
  <c r="Q256" i="2"/>
  <c r="Q260" i="2"/>
  <c r="Q264" i="2"/>
  <c r="Q268" i="2"/>
  <c r="Q272" i="2"/>
  <c r="Q276" i="2"/>
  <c r="Q280" i="2"/>
  <c r="Q243" i="2"/>
  <c r="Q255" i="2"/>
  <c r="Q259" i="2"/>
  <c r="Q271" i="2"/>
  <c r="Q279" i="2"/>
  <c r="Q68" i="2"/>
  <c r="Q170" i="2"/>
  <c r="Q174" i="2"/>
  <c r="Q4" i="2"/>
  <c r="Q116" i="2"/>
  <c r="Q240" i="2"/>
  <c r="Q247" i="2"/>
  <c r="Q251" i="2"/>
  <c r="Q263" i="2"/>
  <c r="Q267" i="2"/>
  <c r="Q275" i="2"/>
  <c r="Q42" i="2"/>
  <c r="Q158" i="2"/>
  <c r="Q163" i="2"/>
  <c r="Q185" i="2"/>
  <c r="Q193" i="2"/>
  <c r="Q201" i="2"/>
  <c r="Q209" i="2"/>
  <c r="Q217" i="2"/>
  <c r="Q225" i="2"/>
  <c r="Q233" i="2"/>
  <c r="Q61" i="2"/>
  <c r="Q159" i="2"/>
  <c r="Q188" i="2"/>
  <c r="Q196" i="2"/>
  <c r="Q204" i="2"/>
  <c r="Q212" i="2"/>
  <c r="Q220" i="2"/>
  <c r="Q228" i="2"/>
  <c r="Q236" i="2"/>
  <c r="Q242" i="2"/>
  <c r="Q246" i="2"/>
  <c r="Q250" i="2"/>
  <c r="Q254" i="2"/>
  <c r="Q258" i="2"/>
  <c r="Q262" i="2"/>
  <c r="Q282" i="2"/>
  <c r="Q278" i="2"/>
  <c r="Q266" i="2"/>
  <c r="Q274" i="2"/>
  <c r="Q270" i="2"/>
  <c r="O6" i="2"/>
  <c r="O10" i="2"/>
  <c r="O14" i="2"/>
  <c r="O18" i="2"/>
  <c r="O22" i="2"/>
  <c r="O26" i="2"/>
  <c r="O30" i="2"/>
  <c r="O34" i="2"/>
  <c r="O42" i="2"/>
  <c r="O46" i="2"/>
  <c r="O50" i="2"/>
  <c r="O54" i="2"/>
  <c r="O58" i="2"/>
  <c r="O62" i="2"/>
  <c r="O66" i="2"/>
  <c r="O70" i="2"/>
  <c r="O74" i="2"/>
  <c r="O78" i="2"/>
  <c r="O82" i="2"/>
  <c r="O86" i="2"/>
  <c r="O90" i="2"/>
  <c r="O94" i="2"/>
  <c r="O98" i="2"/>
  <c r="O102" i="2"/>
  <c r="O106" i="2"/>
  <c r="O110" i="2"/>
  <c r="O114" i="2"/>
  <c r="O5" i="2"/>
  <c r="O9" i="2"/>
  <c r="O17" i="2"/>
  <c r="O21" i="2"/>
  <c r="O25" i="2"/>
  <c r="O11" i="2"/>
  <c r="O24" i="2"/>
  <c r="O7" i="2"/>
  <c r="O20" i="2"/>
  <c r="O32" i="2"/>
  <c r="O39" i="2"/>
  <c r="O48" i="2"/>
  <c r="O55" i="2"/>
  <c r="O57" i="2"/>
  <c r="O64" i="2"/>
  <c r="O71" i="2"/>
  <c r="O73" i="2"/>
  <c r="O80" i="2"/>
  <c r="O87" i="2"/>
  <c r="O101" i="2"/>
  <c r="O104" i="2"/>
  <c r="O107" i="2"/>
  <c r="O119" i="2"/>
  <c r="O123" i="2"/>
  <c r="O127" i="2"/>
  <c r="O131" i="2"/>
  <c r="O135" i="2"/>
  <c r="O139" i="2"/>
  <c r="O143" i="2"/>
  <c r="O147" i="2"/>
  <c r="O151" i="2"/>
  <c r="O155" i="2"/>
  <c r="O159" i="2"/>
  <c r="O163" i="2"/>
  <c r="O167" i="2"/>
  <c r="O171" i="2"/>
  <c r="O175" i="2"/>
  <c r="O179" i="2"/>
  <c r="O12" i="2"/>
  <c r="O29" i="2"/>
  <c r="O36" i="2"/>
  <c r="O43" i="2"/>
  <c r="O45" i="2"/>
  <c r="O52" i="2"/>
  <c r="O59" i="2"/>
  <c r="O61" i="2"/>
  <c r="O68" i="2"/>
  <c r="O75" i="2"/>
  <c r="O77" i="2"/>
  <c r="O84" i="2"/>
  <c r="O109" i="2"/>
  <c r="O112" i="2"/>
  <c r="O115" i="2"/>
  <c r="O118" i="2"/>
  <c r="O122" i="2"/>
  <c r="O126" i="2"/>
  <c r="O130" i="2"/>
  <c r="O134" i="2"/>
  <c r="O138" i="2"/>
  <c r="O142" i="2"/>
  <c r="O15" i="2"/>
  <c r="O100" i="2"/>
  <c r="O108" i="2"/>
  <c r="O116" i="2"/>
  <c r="O154" i="2"/>
  <c r="O157" i="2"/>
  <c r="O160" i="2"/>
  <c r="O31" i="2"/>
  <c r="O69" i="2"/>
  <c r="O76" i="2"/>
  <c r="O81" i="2"/>
  <c r="O83" i="2"/>
  <c r="O23" i="2"/>
  <c r="O162" i="2"/>
  <c r="O165" i="2"/>
  <c r="O168" i="2"/>
  <c r="O53" i="2"/>
  <c r="O60" i="2"/>
  <c r="O65" i="2"/>
  <c r="O67" i="2"/>
  <c r="O72" i="2"/>
  <c r="O79" i="2"/>
  <c r="O117" i="2"/>
  <c r="O124" i="2"/>
  <c r="O133" i="2"/>
  <c r="O140" i="2"/>
  <c r="O150" i="2"/>
  <c r="O156" i="2"/>
  <c r="O37" i="2"/>
  <c r="O44" i="2"/>
  <c r="O49" i="2"/>
  <c r="O51" i="2"/>
  <c r="O56" i="2"/>
  <c r="O63" i="2"/>
  <c r="O89" i="2"/>
  <c r="O91" i="2"/>
  <c r="O93" i="2"/>
  <c r="O95" i="2"/>
  <c r="O99" i="2"/>
  <c r="O121" i="2"/>
  <c r="O128" i="2"/>
  <c r="O137" i="2"/>
  <c r="O144" i="2"/>
  <c r="O158" i="2"/>
  <c r="O161" i="2"/>
  <c r="O164" i="2"/>
  <c r="O141" i="2"/>
  <c r="O182" i="2"/>
  <c r="O186" i="2"/>
  <c r="O190" i="2"/>
  <c r="O194" i="2"/>
  <c r="O198" i="2"/>
  <c r="O202" i="2"/>
  <c r="O206" i="2"/>
  <c r="O210" i="2"/>
  <c r="O214" i="2"/>
  <c r="O218" i="2"/>
  <c r="O222" i="2"/>
  <c r="O226" i="2"/>
  <c r="O230" i="2"/>
  <c r="O234" i="2"/>
  <c r="O27" i="2"/>
  <c r="O33" i="2"/>
  <c r="O105" i="2"/>
  <c r="O113" i="2"/>
  <c r="O169" i="2"/>
  <c r="O173" i="2"/>
  <c r="O177" i="2"/>
  <c r="O185" i="2"/>
  <c r="O189" i="2"/>
  <c r="O193" i="2"/>
  <c r="O197" i="2"/>
  <c r="O201" i="2"/>
  <c r="O205" i="2"/>
  <c r="O209" i="2"/>
  <c r="O213" i="2"/>
  <c r="O217" i="2"/>
  <c r="O221" i="2"/>
  <c r="O225" i="2"/>
  <c r="O229" i="2"/>
  <c r="O233" i="2"/>
  <c r="O237" i="2"/>
  <c r="O241" i="2"/>
  <c r="O40" i="2"/>
  <c r="O146" i="2"/>
  <c r="O149" i="2"/>
  <c r="O152" i="2"/>
  <c r="O181" i="2"/>
  <c r="O35" i="2"/>
  <c r="O129" i="2"/>
  <c r="O136" i="2"/>
  <c r="O88" i="2"/>
  <c r="O96" i="2"/>
  <c r="O120" i="2"/>
  <c r="O148" i="2"/>
  <c r="O244" i="2"/>
  <c r="O248" i="2"/>
  <c r="O252" i="2"/>
  <c r="O256" i="2"/>
  <c r="O260" i="2"/>
  <c r="O264" i="2"/>
  <c r="O268" i="2"/>
  <c r="O272" i="2"/>
  <c r="O276" i="2"/>
  <c r="O280" i="2"/>
  <c r="O184" i="2"/>
  <c r="O192" i="2"/>
  <c r="O200" i="2"/>
  <c r="O208" i="2"/>
  <c r="O216" i="2"/>
  <c r="O224" i="2"/>
  <c r="O232" i="2"/>
  <c r="O4" i="2"/>
  <c r="O166" i="2"/>
  <c r="O170" i="2"/>
  <c r="O174" i="2"/>
  <c r="O187" i="2"/>
  <c r="O203" i="2"/>
  <c r="O211" i="2"/>
  <c r="O219" i="2"/>
  <c r="O227" i="2"/>
  <c r="O235" i="2"/>
  <c r="O243" i="2"/>
  <c r="O247" i="2"/>
  <c r="O251" i="2"/>
  <c r="O255" i="2"/>
  <c r="O259" i="2"/>
  <c r="O263" i="2"/>
  <c r="O267" i="2"/>
  <c r="O271" i="2"/>
  <c r="O275" i="2"/>
  <c r="O279" i="2"/>
  <c r="O92" i="2"/>
  <c r="O238" i="2"/>
  <c r="O246" i="2"/>
  <c r="O262" i="2"/>
  <c r="O282" i="2"/>
  <c r="O240" i="2"/>
  <c r="O145" i="2"/>
  <c r="O242" i="2"/>
  <c r="O250" i="2"/>
  <c r="O254" i="2"/>
  <c r="O258" i="2"/>
  <c r="O266" i="2"/>
  <c r="O270" i="2"/>
  <c r="O278" i="2"/>
  <c r="O85" i="2"/>
  <c r="O125" i="2"/>
  <c r="O132" i="2"/>
  <c r="O188" i="2"/>
  <c r="O196" i="2"/>
  <c r="O204" i="2"/>
  <c r="O212" i="2"/>
  <c r="O220" i="2"/>
  <c r="O228" i="2"/>
  <c r="O236" i="2"/>
  <c r="O28" i="2"/>
  <c r="O103" i="2"/>
  <c r="O111" i="2"/>
  <c r="O172" i="2"/>
  <c r="O176" i="2"/>
  <c r="O180" i="2"/>
  <c r="O183" i="2"/>
  <c r="O191" i="2"/>
  <c r="O199" i="2"/>
  <c r="O207" i="2"/>
  <c r="O215" i="2"/>
  <c r="O223" i="2"/>
  <c r="O231" i="2"/>
  <c r="O245" i="2"/>
  <c r="O249" i="2"/>
  <c r="O253" i="2"/>
  <c r="O257" i="2"/>
  <c r="O261" i="2"/>
  <c r="O265" i="2"/>
  <c r="O273" i="2"/>
  <c r="O281" i="2"/>
  <c r="O47" i="2"/>
  <c r="O239" i="2"/>
  <c r="O269" i="2"/>
  <c r="O274" i="2"/>
  <c r="O277" i="2"/>
  <c r="M5" i="2"/>
  <c r="M9" i="2"/>
  <c r="M17" i="2"/>
  <c r="M21" i="2"/>
  <c r="M25" i="2"/>
  <c r="M29" i="2"/>
  <c r="M33" i="2"/>
  <c r="M37" i="2"/>
  <c r="M45" i="2"/>
  <c r="M49" i="2"/>
  <c r="M53" i="2"/>
  <c r="M57" i="2"/>
  <c r="M61" i="2"/>
  <c r="M65" i="2"/>
  <c r="M69" i="2"/>
  <c r="M73" i="2"/>
  <c r="M77" i="2"/>
  <c r="M81" i="2"/>
  <c r="M85" i="2"/>
  <c r="M89" i="2"/>
  <c r="M93" i="2"/>
  <c r="M101" i="2"/>
  <c r="M105" i="2"/>
  <c r="M109" i="2"/>
  <c r="M113" i="2"/>
  <c r="M117" i="2"/>
  <c r="M12" i="2"/>
  <c r="M20" i="2"/>
  <c r="M24" i="2"/>
  <c r="M28" i="2"/>
  <c r="M22" i="2"/>
  <c r="M18" i="2"/>
  <c r="M34" i="2"/>
  <c r="M36" i="2"/>
  <c r="M43" i="2"/>
  <c r="M50" i="2"/>
  <c r="M52" i="2"/>
  <c r="M59" i="2"/>
  <c r="M66" i="2"/>
  <c r="M68" i="2"/>
  <c r="M75" i="2"/>
  <c r="M82" i="2"/>
  <c r="M84" i="2"/>
  <c r="M112" i="2"/>
  <c r="M115" i="2"/>
  <c r="M118" i="2"/>
  <c r="M122" i="2"/>
  <c r="M126" i="2"/>
  <c r="M130" i="2"/>
  <c r="M134" i="2"/>
  <c r="M138" i="2"/>
  <c r="M142" i="2"/>
  <c r="M146" i="2"/>
  <c r="M150" i="2"/>
  <c r="M154" i="2"/>
  <c r="M158" i="2"/>
  <c r="M162" i="2"/>
  <c r="M166" i="2"/>
  <c r="M170" i="2"/>
  <c r="M174" i="2"/>
  <c r="M182" i="2"/>
  <c r="M10" i="2"/>
  <c r="M23" i="2"/>
  <c r="M31" i="2"/>
  <c r="M40" i="2"/>
  <c r="M47" i="2"/>
  <c r="M54" i="2"/>
  <c r="M56" i="2"/>
  <c r="M63" i="2"/>
  <c r="M70" i="2"/>
  <c r="M72" i="2"/>
  <c r="M79" i="2"/>
  <c r="M86" i="2"/>
  <c r="M88" i="2"/>
  <c r="M91" i="2"/>
  <c r="M94" i="2"/>
  <c r="M121" i="2"/>
  <c r="M125" i="2"/>
  <c r="M129" i="2"/>
  <c r="M133" i="2"/>
  <c r="M137" i="2"/>
  <c r="M141" i="2"/>
  <c r="M145" i="2"/>
  <c r="M90" i="2"/>
  <c r="M92" i="2"/>
  <c r="M98" i="2"/>
  <c r="M6" i="2"/>
  <c r="M26" i="2"/>
  <c r="M48" i="2"/>
  <c r="M55" i="2"/>
  <c r="M60" i="2"/>
  <c r="M62" i="2"/>
  <c r="M67" i="2"/>
  <c r="M74" i="2"/>
  <c r="M111" i="2"/>
  <c r="M147" i="2"/>
  <c r="M173" i="2"/>
  <c r="M176" i="2"/>
  <c r="M179" i="2"/>
  <c r="M27" i="2"/>
  <c r="M32" i="2"/>
  <c r="M39" i="2"/>
  <c r="M44" i="2"/>
  <c r="M46" i="2"/>
  <c r="M51" i="2"/>
  <c r="M58" i="2"/>
  <c r="M99" i="2"/>
  <c r="M103" i="2"/>
  <c r="M107" i="2"/>
  <c r="M119" i="2"/>
  <c r="M128" i="2"/>
  <c r="M135" i="2"/>
  <c r="M144" i="2"/>
  <c r="M161" i="2"/>
  <c r="M11" i="2"/>
  <c r="M30" i="2"/>
  <c r="M35" i="2"/>
  <c r="M42" i="2"/>
  <c r="M80" i="2"/>
  <c r="M87" i="2"/>
  <c r="M123" i="2"/>
  <c r="M132" i="2"/>
  <c r="M139" i="2"/>
  <c r="M169" i="2"/>
  <c r="M172" i="2"/>
  <c r="M175" i="2"/>
  <c r="M7" i="2"/>
  <c r="M76" i="2"/>
  <c r="M96" i="2"/>
  <c r="M100" i="2"/>
  <c r="M104" i="2"/>
  <c r="M120" i="2"/>
  <c r="M127" i="2"/>
  <c r="M148" i="2"/>
  <c r="M151" i="2"/>
  <c r="M177" i="2"/>
  <c r="M185" i="2"/>
  <c r="M189" i="2"/>
  <c r="M193" i="2"/>
  <c r="M197" i="2"/>
  <c r="M201" i="2"/>
  <c r="M205" i="2"/>
  <c r="M209" i="2"/>
  <c r="M213" i="2"/>
  <c r="M217" i="2"/>
  <c r="M221" i="2"/>
  <c r="M225" i="2"/>
  <c r="M229" i="2"/>
  <c r="M233" i="2"/>
  <c r="M237" i="2"/>
  <c r="M71" i="2"/>
  <c r="M149" i="2"/>
  <c r="M152" i="2"/>
  <c r="M155" i="2"/>
  <c r="M184" i="2"/>
  <c r="M188" i="2"/>
  <c r="M192" i="2"/>
  <c r="M196" i="2"/>
  <c r="M200" i="2"/>
  <c r="M204" i="2"/>
  <c r="M208" i="2"/>
  <c r="M212" i="2"/>
  <c r="M216" i="2"/>
  <c r="M220" i="2"/>
  <c r="M224" i="2"/>
  <c r="M228" i="2"/>
  <c r="M232" i="2"/>
  <c r="M236" i="2"/>
  <c r="M240" i="2"/>
  <c r="M78" i="2"/>
  <c r="M114" i="2"/>
  <c r="M140" i="2"/>
  <c r="M156" i="2"/>
  <c r="M159" i="2"/>
  <c r="M164" i="2"/>
  <c r="M168" i="2"/>
  <c r="M64" i="2"/>
  <c r="M165" i="2"/>
  <c r="M181" i="2"/>
  <c r="M243" i="2"/>
  <c r="M247" i="2"/>
  <c r="M251" i="2"/>
  <c r="M255" i="2"/>
  <c r="M259" i="2"/>
  <c r="M263" i="2"/>
  <c r="M267" i="2"/>
  <c r="M271" i="2"/>
  <c r="M275" i="2"/>
  <c r="M279" i="2"/>
  <c r="M14" i="2"/>
  <c r="M106" i="2"/>
  <c r="M136" i="2"/>
  <c r="M143" i="2"/>
  <c r="M187" i="2"/>
  <c r="M203" i="2"/>
  <c r="M211" i="2"/>
  <c r="M219" i="2"/>
  <c r="M227" i="2"/>
  <c r="M235" i="2"/>
  <c r="M15" i="2"/>
  <c r="M190" i="2"/>
  <c r="M198" i="2"/>
  <c r="M206" i="2"/>
  <c r="M214" i="2"/>
  <c r="M222" i="2"/>
  <c r="M230" i="2"/>
  <c r="M238" i="2"/>
  <c r="M242" i="2"/>
  <c r="M246" i="2"/>
  <c r="M250" i="2"/>
  <c r="M254" i="2"/>
  <c r="M258" i="2"/>
  <c r="M262" i="2"/>
  <c r="M266" i="2"/>
  <c r="M270" i="2"/>
  <c r="M274" i="2"/>
  <c r="M278" i="2"/>
  <c r="M282" i="2"/>
  <c r="M124" i="2"/>
  <c r="M163" i="2"/>
  <c r="M249" i="2"/>
  <c r="M253" i="2"/>
  <c r="M257" i="2"/>
  <c r="M265" i="2"/>
  <c r="M269" i="2"/>
  <c r="M277" i="2"/>
  <c r="M108" i="2"/>
  <c r="M116" i="2"/>
  <c r="M157" i="2"/>
  <c r="M83" i="2"/>
  <c r="M131" i="2"/>
  <c r="M171" i="2"/>
  <c r="M245" i="2"/>
  <c r="M261" i="2"/>
  <c r="M273" i="2"/>
  <c r="M281" i="2"/>
  <c r="M102" i="2"/>
  <c r="M110" i="2"/>
  <c r="M180" i="2"/>
  <c r="M183" i="2"/>
  <c r="M191" i="2"/>
  <c r="M199" i="2"/>
  <c r="M207" i="2"/>
  <c r="M215" i="2"/>
  <c r="M223" i="2"/>
  <c r="M231" i="2"/>
  <c r="M95" i="2"/>
  <c r="M186" i="2"/>
  <c r="M194" i="2"/>
  <c r="M202" i="2"/>
  <c r="M210" i="2"/>
  <c r="M218" i="2"/>
  <c r="M226" i="2"/>
  <c r="M234" i="2"/>
  <c r="M239" i="2"/>
  <c r="M241" i="2"/>
  <c r="M244" i="2"/>
  <c r="M248" i="2"/>
  <c r="M252" i="2"/>
  <c r="M256" i="2"/>
  <c r="M260" i="2"/>
  <c r="M264" i="2"/>
  <c r="M167" i="2"/>
  <c r="M268" i="2"/>
  <c r="M4" i="2"/>
  <c r="M160" i="2"/>
  <c r="M272" i="2"/>
  <c r="M280" i="2"/>
  <c r="M276" i="2"/>
  <c r="AB7" i="10"/>
  <c r="AB15" i="10"/>
  <c r="AB23" i="10"/>
  <c r="AB31" i="10"/>
  <c r="AB39" i="10"/>
  <c r="AB47" i="10"/>
  <c r="AB55" i="10"/>
  <c r="AB63" i="10"/>
  <c r="AB71" i="10"/>
  <c r="AB79" i="10"/>
  <c r="AB87" i="10"/>
  <c r="AB95" i="10"/>
  <c r="AB103" i="10"/>
  <c r="AB111" i="10"/>
  <c r="AB119" i="10"/>
  <c r="AB127" i="10"/>
  <c r="AB135" i="10"/>
  <c r="AB143" i="10"/>
  <c r="AB151" i="10"/>
  <c r="AB159" i="10"/>
  <c r="AB167" i="10"/>
  <c r="AB175" i="10"/>
  <c r="AB183" i="10"/>
  <c r="AB191" i="10"/>
  <c r="AB199" i="10"/>
  <c r="AB207" i="10"/>
  <c r="AB215" i="10"/>
  <c r="AB223" i="10"/>
  <c r="AB231" i="10"/>
  <c r="AB239" i="10"/>
  <c r="AB247" i="10"/>
  <c r="AB255" i="10"/>
  <c r="AB263" i="10"/>
  <c r="AB271" i="10"/>
  <c r="AB279" i="10"/>
  <c r="AB8" i="10"/>
  <c r="AB16" i="10"/>
  <c r="AB32" i="10"/>
  <c r="AB40" i="10"/>
  <c r="AB48" i="10"/>
  <c r="AB56" i="10"/>
  <c r="AB64" i="10"/>
  <c r="AB72" i="10"/>
  <c r="AB80" i="10"/>
  <c r="AB88" i="10"/>
  <c r="AB96" i="10"/>
  <c r="AB104" i="10"/>
  <c r="AB112" i="10"/>
  <c r="AB120" i="10"/>
  <c r="AB128" i="10"/>
  <c r="AB136" i="10"/>
  <c r="AB144" i="10"/>
  <c r="AB152" i="10"/>
  <c r="AB160" i="10"/>
  <c r="AB168" i="10"/>
  <c r="AB176" i="10"/>
  <c r="AB184" i="10"/>
  <c r="AB192" i="10"/>
  <c r="AB200" i="10"/>
  <c r="AB208" i="10"/>
  <c r="AB216" i="10"/>
  <c r="AB224" i="10"/>
  <c r="AB232" i="10"/>
  <c r="AB240" i="10"/>
  <c r="AB248" i="10"/>
  <c r="AB256" i="10"/>
  <c r="AB264" i="10"/>
  <c r="AB272" i="10"/>
  <c r="AB280" i="10"/>
  <c r="AB9" i="10"/>
  <c r="AB17" i="10"/>
  <c r="AB25" i="10"/>
  <c r="AB33" i="10"/>
  <c r="AB41" i="10"/>
  <c r="AB49" i="10"/>
  <c r="AB57" i="10"/>
  <c r="AB65" i="10"/>
  <c r="AB73" i="10"/>
  <c r="AB81" i="10"/>
  <c r="AB89" i="10"/>
  <c r="AB97" i="10"/>
  <c r="AB105" i="10"/>
  <c r="AB113" i="10"/>
  <c r="AB121" i="10"/>
  <c r="AB129" i="10"/>
  <c r="AB137" i="10"/>
  <c r="AB145" i="10"/>
  <c r="AB153" i="10"/>
  <c r="AB161" i="10"/>
  <c r="AB169" i="10"/>
  <c r="AB177" i="10"/>
  <c r="AB185" i="10"/>
  <c r="AB193" i="10"/>
  <c r="AB201" i="10"/>
  <c r="AB209" i="10"/>
  <c r="AB217" i="10"/>
  <c r="AB225" i="10"/>
  <c r="AB233" i="10"/>
  <c r="AB241" i="10"/>
  <c r="AB249" i="10"/>
  <c r="AB257" i="10"/>
  <c r="AB265" i="10"/>
  <c r="AB273" i="10"/>
  <c r="AB281" i="10"/>
  <c r="AB10" i="10"/>
  <c r="AB18" i="10"/>
  <c r="AB26" i="10"/>
  <c r="AB34" i="10"/>
  <c r="AB42" i="10"/>
  <c r="AB50" i="10"/>
  <c r="AB58" i="10"/>
  <c r="AB66" i="10"/>
  <c r="AB74" i="10"/>
  <c r="AB82" i="10"/>
  <c r="AB90" i="10"/>
  <c r="AB98" i="10"/>
  <c r="AB106" i="10"/>
  <c r="AB114" i="10"/>
  <c r="AB122" i="10"/>
  <c r="AB130" i="10"/>
  <c r="AB138" i="10"/>
  <c r="AB146" i="10"/>
  <c r="AB154" i="10"/>
  <c r="AB162" i="10"/>
  <c r="AB170" i="10"/>
  <c r="AB178" i="10"/>
  <c r="AB186" i="10"/>
  <c r="AB194" i="10"/>
  <c r="AB202" i="10"/>
  <c r="AB210" i="10"/>
  <c r="AB218" i="10"/>
  <c r="AB226" i="10"/>
  <c r="AB234" i="10"/>
  <c r="AB242" i="10"/>
  <c r="AB250" i="10"/>
  <c r="AB258" i="10"/>
  <c r="AB266" i="10"/>
  <c r="AB274" i="10"/>
  <c r="AB282" i="10"/>
  <c r="AB11" i="10"/>
  <c r="AB19" i="10"/>
  <c r="AB27" i="10"/>
  <c r="AB35" i="10"/>
  <c r="AB43" i="10"/>
  <c r="AB51" i="10"/>
  <c r="AB59" i="10"/>
  <c r="AB67" i="10"/>
  <c r="AB75" i="10"/>
  <c r="AB83" i="10"/>
  <c r="AB91" i="10"/>
  <c r="AB99" i="10"/>
  <c r="AB107" i="10"/>
  <c r="AB115" i="10"/>
  <c r="AB123" i="10"/>
  <c r="AB131" i="10"/>
  <c r="AB139" i="10"/>
  <c r="AB147" i="10"/>
  <c r="AB155" i="10"/>
  <c r="AB163" i="10"/>
  <c r="AB171" i="10"/>
  <c r="AB179" i="10"/>
  <c r="AB187" i="10"/>
  <c r="AB195" i="10"/>
  <c r="AB203" i="10"/>
  <c r="AB211" i="10"/>
  <c r="AB219" i="10"/>
  <c r="AB227" i="10"/>
  <c r="AB235" i="10"/>
  <c r="AB243" i="10"/>
  <c r="AB251" i="10"/>
  <c r="AB259" i="10"/>
  <c r="AB267" i="10"/>
  <c r="AB275" i="10"/>
  <c r="AB4" i="10"/>
  <c r="AB12" i="10"/>
  <c r="AB20" i="10"/>
  <c r="AB28" i="10"/>
  <c r="AB36" i="10"/>
  <c r="AB44" i="10"/>
  <c r="AB52" i="10"/>
  <c r="AB60" i="10"/>
  <c r="AB68" i="10"/>
  <c r="AB76" i="10"/>
  <c r="AB84" i="10"/>
  <c r="AB92" i="10"/>
  <c r="AB100" i="10"/>
  <c r="AB108" i="10"/>
  <c r="AB116" i="10"/>
  <c r="AB124" i="10"/>
  <c r="AB132" i="10"/>
  <c r="AB140" i="10"/>
  <c r="AB148" i="10"/>
  <c r="AB156" i="10"/>
  <c r="AB164" i="10"/>
  <c r="AB172" i="10"/>
  <c r="AB180" i="10"/>
  <c r="AB188" i="10"/>
  <c r="AB196" i="10"/>
  <c r="AB204" i="10"/>
  <c r="AB212" i="10"/>
  <c r="AB220" i="10"/>
  <c r="AB228" i="10"/>
  <c r="AB236" i="10"/>
  <c r="AB244" i="10"/>
  <c r="AB252" i="10"/>
  <c r="AB260" i="10"/>
  <c r="AB268" i="10"/>
  <c r="AB276" i="10"/>
  <c r="AB5" i="10"/>
  <c r="AB13" i="10"/>
  <c r="AB21" i="10"/>
  <c r="AB29" i="10"/>
  <c r="AB37" i="10"/>
  <c r="AB45" i="10"/>
  <c r="AB53" i="10"/>
  <c r="AB61" i="10"/>
  <c r="AB69" i="10"/>
  <c r="AB77" i="10"/>
  <c r="AB85" i="10"/>
  <c r="AB93" i="10"/>
  <c r="AB101" i="10"/>
  <c r="AB109" i="10"/>
  <c r="AB117" i="10"/>
  <c r="AB125" i="10"/>
  <c r="AB133" i="10"/>
  <c r="AB141" i="10"/>
  <c r="AB149" i="10"/>
  <c r="AB157" i="10"/>
  <c r="AB165" i="10"/>
  <c r="AB173" i="10"/>
  <c r="AB181" i="10"/>
  <c r="AB189" i="10"/>
  <c r="AB197" i="10"/>
  <c r="AB205" i="10"/>
  <c r="AB213" i="10"/>
  <c r="AB221" i="10"/>
  <c r="AB229" i="10"/>
  <c r="AB237" i="10"/>
  <c r="AB245" i="10"/>
  <c r="AB253" i="10"/>
  <c r="AB261" i="10"/>
  <c r="AB269" i="10"/>
  <c r="AB277" i="10"/>
  <c r="AB6" i="10"/>
  <c r="AB14" i="10"/>
  <c r="AB22" i="10"/>
  <c r="AB30" i="10"/>
  <c r="AB38" i="10"/>
  <c r="AB46" i="10"/>
  <c r="AB54" i="10"/>
  <c r="AB62" i="10"/>
  <c r="AB70" i="10"/>
  <c r="AB78" i="10"/>
  <c r="AB86" i="10"/>
  <c r="AB94" i="10"/>
  <c r="AB102" i="10"/>
  <c r="AB110" i="10"/>
  <c r="AB118" i="10"/>
  <c r="AB126" i="10"/>
  <c r="AB134" i="10"/>
  <c r="AB142" i="10"/>
  <c r="AB150" i="10"/>
  <c r="AB158" i="10"/>
  <c r="AB166" i="10"/>
  <c r="AB174" i="10"/>
  <c r="AB182" i="10"/>
  <c r="AB190" i="10"/>
  <c r="AB198" i="10"/>
  <c r="AB206" i="10"/>
  <c r="AB214" i="10"/>
  <c r="AB222" i="10"/>
  <c r="AB230" i="10"/>
  <c r="AB238" i="10"/>
  <c r="AB246" i="10"/>
  <c r="AB254" i="10"/>
  <c r="AB262" i="10"/>
  <c r="AB270" i="10"/>
  <c r="AB278" i="10"/>
  <c r="X6" i="8"/>
  <c r="X5" i="8"/>
  <c r="X4" i="8"/>
  <c r="H7" i="8"/>
  <c r="H10" i="8" s="1"/>
  <c r="H12" i="8" s="1"/>
  <c r="I7" i="8"/>
  <c r="I10" i="8" s="1"/>
  <c r="I12" i="8" s="1"/>
  <c r="J16" i="8"/>
  <c r="K7" i="8"/>
  <c r="K10" i="8" s="1"/>
  <c r="K12" i="8" s="1"/>
  <c r="L7" i="8"/>
  <c r="L10" i="8" s="1"/>
  <c r="L12" i="8" s="1"/>
  <c r="M7" i="8"/>
  <c r="M10" i="8" s="1"/>
  <c r="M12" i="8" s="1"/>
  <c r="N7" i="8"/>
  <c r="N10" i="8" s="1"/>
  <c r="N12" i="8" s="1"/>
  <c r="O7" i="8"/>
  <c r="O10" i="8" s="1"/>
  <c r="O12" i="8" s="1"/>
  <c r="P7" i="8"/>
  <c r="P10" i="8" s="1"/>
  <c r="P12" i="8" s="1"/>
  <c r="Q7" i="8"/>
  <c r="Q10" i="8" s="1"/>
  <c r="Q12" i="8" s="1"/>
  <c r="R7" i="8"/>
  <c r="R10" i="8" s="1"/>
  <c r="R16" i="8" s="1"/>
  <c r="S7" i="8"/>
  <c r="S10" i="8" s="1"/>
  <c r="S12" i="8" s="1"/>
  <c r="T7" i="8"/>
  <c r="T10" i="8" s="1"/>
  <c r="T12" i="8" s="1"/>
  <c r="U7" i="8"/>
  <c r="U10" i="8" s="1"/>
  <c r="U12" i="8" s="1"/>
  <c r="D7" i="8"/>
  <c r="D10" i="8" s="1"/>
  <c r="D12" i="8" s="1"/>
  <c r="D14" i="8" s="1"/>
  <c r="E7" i="8"/>
  <c r="E10" i="8" s="1"/>
  <c r="E12" i="8" s="1"/>
  <c r="E14" i="8" s="1"/>
  <c r="H283" i="1" s="1"/>
  <c r="F7" i="8"/>
  <c r="F10" i="8" s="1"/>
  <c r="F12" i="8" s="1"/>
  <c r="C7" i="8"/>
  <c r="C10" i="8" s="1"/>
  <c r="R22" i="22" l="1"/>
  <c r="AA165" i="10"/>
  <c r="AA243" i="10"/>
  <c r="AA109" i="10"/>
  <c r="AA218" i="10"/>
  <c r="AA272" i="10"/>
  <c r="AA219" i="10"/>
  <c r="AA54" i="10"/>
  <c r="AA68" i="10"/>
  <c r="AA258" i="10"/>
  <c r="AA187" i="10"/>
  <c r="AA101" i="10"/>
  <c r="AA266" i="10"/>
  <c r="AA198" i="10"/>
  <c r="AA213" i="10"/>
  <c r="AA65" i="10"/>
  <c r="AA140" i="10"/>
  <c r="AA200" i="10"/>
  <c r="AA199" i="10"/>
  <c r="AA221" i="10"/>
  <c r="AA22" i="10"/>
  <c r="AA161" i="10"/>
  <c r="L30" i="24"/>
  <c r="AA146" i="10"/>
  <c r="AA39" i="10"/>
  <c r="AA116" i="10"/>
  <c r="AA246" i="10"/>
  <c r="AA220" i="10"/>
  <c r="AA281" i="10"/>
  <c r="AA42" i="10"/>
  <c r="AA36" i="10"/>
  <c r="AA158" i="10"/>
  <c r="AA202" i="10"/>
  <c r="AA84" i="10"/>
  <c r="AA273" i="10"/>
  <c r="AA262" i="10"/>
  <c r="AA107" i="10"/>
  <c r="AA102" i="10"/>
  <c r="AA95" i="10"/>
  <c r="AA120" i="10"/>
  <c r="AA94" i="10"/>
  <c r="AA163" i="10"/>
  <c r="AA149" i="10"/>
  <c r="AA265" i="10"/>
  <c r="AA210" i="10"/>
  <c r="AA88" i="10"/>
  <c r="AA194" i="10"/>
  <c r="AA250" i="10"/>
  <c r="AA75" i="10"/>
  <c r="AA53" i="10"/>
  <c r="AA32" i="10"/>
  <c r="AA171" i="10"/>
  <c r="AA24" i="10"/>
  <c r="AA168" i="10"/>
  <c r="AA197" i="10"/>
  <c r="AA30" i="10"/>
  <c r="AA182" i="10"/>
  <c r="AA228" i="10"/>
  <c r="AA142" i="10"/>
  <c r="AA275" i="10"/>
  <c r="AA241" i="10"/>
  <c r="AA143" i="10"/>
  <c r="AA132" i="10"/>
  <c r="AA134" i="10"/>
  <c r="AA63" i="10"/>
  <c r="AA130" i="10"/>
  <c r="AA184" i="10"/>
  <c r="AA174" i="10"/>
  <c r="AA164" i="10"/>
  <c r="AA236" i="10"/>
  <c r="AA268" i="10"/>
  <c r="AA169" i="10"/>
  <c r="AA267" i="10"/>
  <c r="AA21" i="10"/>
  <c r="AA103" i="10"/>
  <c r="AA151" i="10"/>
  <c r="AA208" i="10"/>
  <c r="AA195" i="10"/>
  <c r="AA249" i="10"/>
  <c r="AA66" i="10"/>
  <c r="AA55" i="10"/>
  <c r="AA181" i="10"/>
  <c r="AA18" i="10"/>
  <c r="AA48" i="10"/>
  <c r="AA138" i="10"/>
  <c r="AA144" i="10"/>
  <c r="AA93" i="10"/>
  <c r="AA85" i="10"/>
  <c r="AA115" i="10"/>
  <c r="AA274" i="10"/>
  <c r="AA9" i="10"/>
  <c r="AA253" i="10"/>
  <c r="AA97" i="10"/>
  <c r="AA31" i="10"/>
  <c r="AA67" i="10"/>
  <c r="AA49" i="10"/>
  <c r="AA98" i="10"/>
  <c r="AA131" i="10"/>
  <c r="AA180" i="10"/>
  <c r="AA207" i="10"/>
  <c r="AA222" i="10"/>
  <c r="AA229" i="10"/>
  <c r="J30" i="24"/>
  <c r="AA14" i="10"/>
  <c r="AA127" i="10"/>
  <c r="AA123" i="10"/>
  <c r="AA47" i="10"/>
  <c r="AA137" i="10"/>
  <c r="AA145" i="10"/>
  <c r="AA86" i="10"/>
  <c r="AA175" i="10"/>
  <c r="AA201" i="10"/>
  <c r="AA6" i="10"/>
  <c r="AA61" i="10"/>
  <c r="AA121" i="10"/>
  <c r="AA124" i="10"/>
  <c r="AA76" i="10"/>
  <c r="AA192" i="10"/>
  <c r="AA215" i="10"/>
  <c r="AA233" i="10"/>
  <c r="AA129" i="10"/>
  <c r="AA238" i="10"/>
  <c r="AA263" i="10"/>
  <c r="AA80" i="10"/>
  <c r="AA148" i="10"/>
  <c r="AA224" i="10"/>
  <c r="AA25" i="10"/>
  <c r="AA37" i="10"/>
  <c r="AA167" i="10"/>
  <c r="AA155" i="10"/>
  <c r="AA216" i="10"/>
  <c r="AA239" i="10"/>
  <c r="AA156" i="10"/>
  <c r="AA235" i="10"/>
  <c r="AA227" i="10"/>
  <c r="AA280" i="10"/>
  <c r="AA117" i="10"/>
  <c r="AA212" i="10"/>
  <c r="AA70" i="10"/>
  <c r="AA278" i="10"/>
  <c r="AA133" i="10"/>
  <c r="AA185" i="10"/>
  <c r="AA56" i="10"/>
  <c r="AA150" i="10"/>
  <c r="AA112" i="10"/>
  <c r="AA91" i="10"/>
  <c r="AA12" i="10"/>
  <c r="AA110" i="10"/>
  <c r="AA27" i="10"/>
  <c r="AA52" i="10"/>
  <c r="AA128" i="10"/>
  <c r="AA217" i="10"/>
  <c r="AA196" i="10"/>
  <c r="AA118" i="10"/>
  <c r="AA104" i="10"/>
  <c r="AA189" i="10"/>
  <c r="AA7" i="10"/>
  <c r="AA172" i="10"/>
  <c r="AA177" i="10"/>
  <c r="AA193" i="10"/>
  <c r="P30" i="24"/>
  <c r="AA78" i="10"/>
  <c r="AA170" i="10"/>
  <c r="AA251" i="10"/>
  <c r="AA15" i="10"/>
  <c r="N30" i="24"/>
  <c r="AA248" i="10"/>
  <c r="AA17" i="10"/>
  <c r="AA73" i="10"/>
  <c r="AA59" i="10"/>
  <c r="AA186" i="10"/>
  <c r="AA74" i="10"/>
  <c r="AA256" i="10"/>
  <c r="AA234" i="10"/>
  <c r="AA211" i="10"/>
  <c r="AA71" i="10"/>
  <c r="Q282" i="14"/>
  <c r="Q261" i="14"/>
  <c r="Q262" i="14"/>
  <c r="T262" i="14" s="1"/>
  <c r="Y262" i="10" s="1"/>
  <c r="Q276" i="14"/>
  <c r="T276" i="14" s="1"/>
  <c r="Y276" i="10" s="1"/>
  <c r="Q196" i="14"/>
  <c r="T196" i="14" s="1"/>
  <c r="Y196" i="10" s="1"/>
  <c r="Q202" i="14"/>
  <c r="T202" i="14" s="1"/>
  <c r="Y202" i="10" s="1"/>
  <c r="Q197" i="14"/>
  <c r="T197" i="14" s="1"/>
  <c r="Y197" i="10" s="1"/>
  <c r="Q216" i="14"/>
  <c r="T216" i="14" s="1"/>
  <c r="Y216" i="10" s="1"/>
  <c r="Q219" i="14"/>
  <c r="T219" i="14" s="1"/>
  <c r="Y219" i="10" s="1"/>
  <c r="Q222" i="14"/>
  <c r="T222" i="14" s="1"/>
  <c r="Y222" i="10" s="1"/>
  <c r="Q225" i="14"/>
  <c r="T225" i="14" s="1"/>
  <c r="Y225" i="10" s="1"/>
  <c r="Q158" i="14"/>
  <c r="T158" i="14" s="1"/>
  <c r="Y158" i="10" s="1"/>
  <c r="Q177" i="14"/>
  <c r="T177" i="14" s="1"/>
  <c r="Y177" i="10" s="1"/>
  <c r="Q172" i="14"/>
  <c r="T172" i="14" s="1"/>
  <c r="Y172" i="10" s="1"/>
  <c r="Q175" i="14"/>
  <c r="T175" i="14" s="1"/>
  <c r="Y175" i="10" s="1"/>
  <c r="Q181" i="14"/>
  <c r="T181" i="14" s="1"/>
  <c r="Y181" i="10" s="1"/>
  <c r="Q94" i="14"/>
  <c r="T94" i="14" s="1"/>
  <c r="Y94" i="10" s="1"/>
  <c r="Q88" i="14"/>
  <c r="T88" i="14" s="1"/>
  <c r="Y88" i="10" s="1"/>
  <c r="Q86" i="14"/>
  <c r="T86" i="14" s="1"/>
  <c r="Y86" i="10" s="1"/>
  <c r="Q47" i="14"/>
  <c r="T47" i="14" s="1"/>
  <c r="Y47" i="10" s="1"/>
  <c r="Q5" i="14"/>
  <c r="T5" i="14" s="1"/>
  <c r="Y5" i="10" s="1"/>
  <c r="Q46" i="14"/>
  <c r="T46" i="14" s="1"/>
  <c r="Y46" i="10" s="1"/>
  <c r="Q20" i="14"/>
  <c r="T20" i="14" s="1"/>
  <c r="Y20" i="10" s="1"/>
  <c r="Q251" i="14"/>
  <c r="T251" i="14" s="1"/>
  <c r="Y251" i="10" s="1"/>
  <c r="Q253" i="14"/>
  <c r="T253" i="14" s="1"/>
  <c r="Y253" i="10" s="1"/>
  <c r="Q254" i="14"/>
  <c r="Q268" i="14"/>
  <c r="T268" i="14" s="1"/>
  <c r="Y268" i="10" s="1"/>
  <c r="Q188" i="14"/>
  <c r="T188" i="14" s="1"/>
  <c r="Y188" i="10" s="1"/>
  <c r="Q194" i="14"/>
  <c r="T194" i="14" s="1"/>
  <c r="Y194" i="10" s="1"/>
  <c r="Q189" i="14"/>
  <c r="T189" i="14" s="1"/>
  <c r="Y189" i="10" s="1"/>
  <c r="Q208" i="14"/>
  <c r="T208" i="14" s="1"/>
  <c r="Y208" i="10" s="1"/>
  <c r="Q211" i="14"/>
  <c r="T211" i="14" s="1"/>
  <c r="Y211" i="10" s="1"/>
  <c r="Q214" i="14"/>
  <c r="Q217" i="14"/>
  <c r="T217" i="14" s="1"/>
  <c r="Y217" i="10" s="1"/>
  <c r="Q150" i="14"/>
  <c r="T150" i="14" s="1"/>
  <c r="Y150" i="10" s="1"/>
  <c r="Q169" i="14"/>
  <c r="T169" i="14" s="1"/>
  <c r="Y169" i="10" s="1"/>
  <c r="Q164" i="14"/>
  <c r="T164" i="14" s="1"/>
  <c r="Y164" i="10" s="1"/>
  <c r="Q167" i="14"/>
  <c r="T167" i="14" s="1"/>
  <c r="Y167" i="10" s="1"/>
  <c r="Q173" i="14"/>
  <c r="T173" i="14" s="1"/>
  <c r="Y173" i="10" s="1"/>
  <c r="Q79" i="14"/>
  <c r="Q80" i="14"/>
  <c r="T80" i="14" s="1"/>
  <c r="Y80" i="10" s="1"/>
  <c r="Q78" i="14"/>
  <c r="T78" i="14" s="1"/>
  <c r="Y78" i="10" s="1"/>
  <c r="Q39" i="14"/>
  <c r="T39" i="14" s="1"/>
  <c r="Y39" i="10" s="1"/>
  <c r="Q56" i="14"/>
  <c r="T56" i="14" s="1"/>
  <c r="Y56" i="10" s="1"/>
  <c r="Q38" i="14"/>
  <c r="Q12" i="14"/>
  <c r="T12" i="14" s="1"/>
  <c r="Y12" i="10" s="1"/>
  <c r="Q215" i="14"/>
  <c r="T215" i="14" s="1"/>
  <c r="Y215" i="10" s="1"/>
  <c r="Q239" i="14"/>
  <c r="T239" i="14" s="1"/>
  <c r="Y239" i="10" s="1"/>
  <c r="Q247" i="14"/>
  <c r="T247" i="14" s="1"/>
  <c r="Y247" i="10" s="1"/>
  <c r="Q260" i="14"/>
  <c r="Q160" i="14"/>
  <c r="Q176" i="14"/>
  <c r="Q184" i="14"/>
  <c r="T184" i="14" s="1"/>
  <c r="Y184" i="10" s="1"/>
  <c r="Q200" i="14"/>
  <c r="T200" i="14" s="1"/>
  <c r="Y200" i="10" s="1"/>
  <c r="Q203" i="14"/>
  <c r="Q206" i="14"/>
  <c r="T206" i="14" s="1"/>
  <c r="Y206" i="10" s="1"/>
  <c r="Q209" i="14"/>
  <c r="Q142" i="14"/>
  <c r="T142" i="14" s="1"/>
  <c r="Y142" i="10" s="1"/>
  <c r="Q161" i="14"/>
  <c r="T161" i="14" s="1"/>
  <c r="Y161" i="10" s="1"/>
  <c r="Q156" i="14"/>
  <c r="T156" i="14" s="1"/>
  <c r="Y156" i="10" s="1"/>
  <c r="Q159" i="14"/>
  <c r="Q165" i="14"/>
  <c r="T165" i="14" s="1"/>
  <c r="Y165" i="10" s="1"/>
  <c r="Q90" i="14"/>
  <c r="T90" i="14" s="1"/>
  <c r="Y90" i="10" s="1"/>
  <c r="Q72" i="14"/>
  <c r="Q70" i="14"/>
  <c r="T70" i="14" s="1"/>
  <c r="Y70" i="10" s="1"/>
  <c r="Q31" i="14"/>
  <c r="Q48" i="14"/>
  <c r="T48" i="14" s="1"/>
  <c r="Y48" i="10" s="1"/>
  <c r="Q30" i="14"/>
  <c r="T30" i="14" s="1"/>
  <c r="Y30" i="10" s="1"/>
  <c r="Q271" i="14"/>
  <c r="T271" i="14" s="1"/>
  <c r="Y271" i="10" s="1"/>
  <c r="Q155" i="14"/>
  <c r="T155" i="14" s="1"/>
  <c r="Y155" i="10" s="1"/>
  <c r="Q281" i="14"/>
  <c r="T281" i="14" s="1"/>
  <c r="Y281" i="10" s="1"/>
  <c r="Q186" i="14"/>
  <c r="T186" i="14" s="1"/>
  <c r="Y186" i="10" s="1"/>
  <c r="Q114" i="14"/>
  <c r="T114" i="14" s="1"/>
  <c r="Y114" i="10" s="1"/>
  <c r="Q130" i="14"/>
  <c r="T130" i="14" s="1"/>
  <c r="Y130" i="10" s="1"/>
  <c r="Q138" i="14"/>
  <c r="T138" i="14" s="1"/>
  <c r="Y138" i="10" s="1"/>
  <c r="Q187" i="14"/>
  <c r="T187" i="14" s="1"/>
  <c r="Y187" i="10" s="1"/>
  <c r="Q154" i="14"/>
  <c r="Q190" i="14"/>
  <c r="T190" i="14" s="1"/>
  <c r="Y190" i="10" s="1"/>
  <c r="Q193" i="14"/>
  <c r="T193" i="14" s="1"/>
  <c r="Y193" i="10" s="1"/>
  <c r="Q126" i="14"/>
  <c r="Q137" i="14"/>
  <c r="T137" i="14" s="1"/>
  <c r="Y137" i="10" s="1"/>
  <c r="Q140" i="14"/>
  <c r="T140" i="14" s="1"/>
  <c r="Y140" i="10" s="1"/>
  <c r="Q143" i="14"/>
  <c r="T143" i="14" s="1"/>
  <c r="Y143" i="10" s="1"/>
  <c r="Q149" i="14"/>
  <c r="T149" i="14" s="1"/>
  <c r="Y149" i="10" s="1"/>
  <c r="Q74" i="14"/>
  <c r="T74" i="14" s="1"/>
  <c r="Y74" i="10" s="1"/>
  <c r="Q50" i="14"/>
  <c r="T50" i="14" s="1"/>
  <c r="Y50" i="10" s="1"/>
  <c r="Q42" i="14"/>
  <c r="T42" i="14" s="1"/>
  <c r="Y42" i="10" s="1"/>
  <c r="Q15" i="14"/>
  <c r="T15" i="14" s="1"/>
  <c r="Y15" i="10" s="1"/>
  <c r="Q32" i="14"/>
  <c r="T32" i="14" s="1"/>
  <c r="Y32" i="10" s="1"/>
  <c r="Q14" i="14"/>
  <c r="T14" i="14" s="1"/>
  <c r="Y14" i="10" s="1"/>
  <c r="Q255" i="14"/>
  <c r="Q199" i="14"/>
  <c r="T199" i="14" s="1"/>
  <c r="Y199" i="10" s="1"/>
  <c r="Q273" i="14"/>
  <c r="T273" i="14" s="1"/>
  <c r="Y273" i="10" s="1"/>
  <c r="Q252" i="14"/>
  <c r="Q81" i="14"/>
  <c r="T81" i="14" s="1"/>
  <c r="Y81" i="10" s="1"/>
  <c r="Q112" i="14"/>
  <c r="T112" i="14" s="1"/>
  <c r="Y112" i="10" s="1"/>
  <c r="Q120" i="14"/>
  <c r="T120" i="14" s="1"/>
  <c r="Y120" i="10" s="1"/>
  <c r="Q179" i="14"/>
  <c r="Q136" i="14"/>
  <c r="T136" i="14" s="1"/>
  <c r="Y136" i="10" s="1"/>
  <c r="Q162" i="14"/>
  <c r="T162" i="14" s="1"/>
  <c r="Y162" i="10" s="1"/>
  <c r="Q170" i="14"/>
  <c r="T170" i="14" s="1"/>
  <c r="Y170" i="10" s="1"/>
  <c r="Q118" i="14"/>
  <c r="T118" i="14" s="1"/>
  <c r="Y118" i="10" s="1"/>
  <c r="Q129" i="14"/>
  <c r="T129" i="14" s="1"/>
  <c r="Y129" i="10" s="1"/>
  <c r="Q132" i="14"/>
  <c r="T132" i="14" s="1"/>
  <c r="Y132" i="10" s="1"/>
  <c r="Q135" i="14"/>
  <c r="T135" i="14" s="1"/>
  <c r="Y135" i="10" s="1"/>
  <c r="Q141" i="14"/>
  <c r="T141" i="14" s="1"/>
  <c r="Y141" i="10" s="1"/>
  <c r="Q66" i="14"/>
  <c r="T66" i="14" s="1"/>
  <c r="Y66" i="10" s="1"/>
  <c r="Q91" i="14"/>
  <c r="T91" i="14" s="1"/>
  <c r="Y91" i="10" s="1"/>
  <c r="Q92" i="14"/>
  <c r="T92" i="14" s="1"/>
  <c r="Y92" i="10" s="1"/>
  <c r="Q7" i="14"/>
  <c r="T7" i="14" s="1"/>
  <c r="Y7" i="10" s="1"/>
  <c r="Q24" i="14"/>
  <c r="T24" i="14" s="1"/>
  <c r="Y24" i="10" s="1"/>
  <c r="Q6" i="14"/>
  <c r="T6" i="14" s="1"/>
  <c r="Y6" i="10" s="1"/>
  <c r="AA242" i="10"/>
  <c r="AA147" i="10"/>
  <c r="AA72" i="10"/>
  <c r="AA13" i="10"/>
  <c r="AA43" i="10"/>
  <c r="AA126" i="10"/>
  <c r="AA69" i="10"/>
  <c r="AA176" i="10"/>
  <c r="AA260" i="10"/>
  <c r="AA214" i="10"/>
  <c r="AA106" i="10"/>
  <c r="AA255" i="10"/>
  <c r="AA209" i="10"/>
  <c r="AA96" i="10"/>
  <c r="AA57" i="10"/>
  <c r="AA254" i="10"/>
  <c r="AA252" i="10"/>
  <c r="AA38" i="10"/>
  <c r="AA154" i="10"/>
  <c r="AA77" i="10"/>
  <c r="AA245" i="10"/>
  <c r="AA160" i="10"/>
  <c r="AA79" i="10"/>
  <c r="AA19" i="10"/>
  <c r="Q242" i="18"/>
  <c r="H242" i="10" s="1"/>
  <c r="Q160" i="18"/>
  <c r="H160" i="10" s="1"/>
  <c r="Q89" i="18"/>
  <c r="H89" i="10" s="1"/>
  <c r="Q45" i="18"/>
  <c r="H45" i="10" s="1"/>
  <c r="Q13" i="18"/>
  <c r="H13" i="10" s="1"/>
  <c r="Q237" i="18"/>
  <c r="H237" i="10" s="1"/>
  <c r="Q154" i="18"/>
  <c r="H154" i="10" s="1"/>
  <c r="Q83" i="18"/>
  <c r="H83" i="10" s="1"/>
  <c r="Q43" i="18"/>
  <c r="H43" i="10" s="1"/>
  <c r="Q72" i="18"/>
  <c r="H72" i="10" s="1"/>
  <c r="Q244" i="18"/>
  <c r="H244" i="10" s="1"/>
  <c r="Q260" i="18"/>
  <c r="H260" i="10" s="1"/>
  <c r="Q147" i="18"/>
  <c r="H147" i="10" s="1"/>
  <c r="Q79" i="18"/>
  <c r="H79" i="10" s="1"/>
  <c r="Q38" i="18"/>
  <c r="H38" i="10" s="1"/>
  <c r="Q254" i="18"/>
  <c r="Q203" i="18"/>
  <c r="H203" i="10" s="1"/>
  <c r="Q57" i="18"/>
  <c r="H57" i="10" s="1"/>
  <c r="Q126" i="18"/>
  <c r="H126" i="10" s="1"/>
  <c r="Q77" i="18"/>
  <c r="H77" i="10" s="1"/>
  <c r="Q19" i="18"/>
  <c r="H19" i="10" s="1"/>
  <c r="Q119" i="18"/>
  <c r="H119" i="10" s="1"/>
  <c r="Q96" i="18"/>
  <c r="Q252" i="18"/>
  <c r="H252" i="10" s="1"/>
  <c r="Q69" i="18"/>
  <c r="H69" i="10" s="1"/>
  <c r="Q245" i="18"/>
  <c r="H245" i="10" s="1"/>
  <c r="Q176" i="18"/>
  <c r="H176" i="10" s="1"/>
  <c r="Q100" i="18"/>
  <c r="H100" i="10" s="1"/>
  <c r="Q60" i="18"/>
  <c r="H60" i="10" s="1"/>
  <c r="N255" i="16"/>
  <c r="D255" i="10" s="1"/>
  <c r="N209" i="16"/>
  <c r="D209" i="10" s="1"/>
  <c r="N126" i="16"/>
  <c r="D126" i="10" s="1"/>
  <c r="N77" i="16"/>
  <c r="D77" i="10" s="1"/>
  <c r="N19" i="16"/>
  <c r="D19" i="10" s="1"/>
  <c r="N254" i="16"/>
  <c r="D254" i="10" s="1"/>
  <c r="N203" i="16"/>
  <c r="D203" i="10" s="1"/>
  <c r="N119" i="16"/>
  <c r="D119" i="10" s="1"/>
  <c r="N176" i="16"/>
  <c r="D176" i="10" s="1"/>
  <c r="N96" i="16"/>
  <c r="D96" i="10" s="1"/>
  <c r="N252" i="16"/>
  <c r="D252" i="10" s="1"/>
  <c r="N179" i="16"/>
  <c r="D179" i="10" s="1"/>
  <c r="N106" i="16"/>
  <c r="D106" i="10" s="1"/>
  <c r="N69" i="16"/>
  <c r="D69" i="10" s="1"/>
  <c r="N245" i="16"/>
  <c r="D245" i="10" s="1"/>
  <c r="N57" i="16"/>
  <c r="D57" i="10" s="1"/>
  <c r="N282" i="16"/>
  <c r="D282" i="10" s="1"/>
  <c r="N242" i="16"/>
  <c r="D242" i="10" s="1"/>
  <c r="N160" i="16"/>
  <c r="D160" i="10" s="1"/>
  <c r="N89" i="16"/>
  <c r="D89" i="10" s="1"/>
  <c r="N45" i="16"/>
  <c r="D45" i="10" s="1"/>
  <c r="N214" i="16"/>
  <c r="D214" i="10" s="1"/>
  <c r="N79" i="16"/>
  <c r="D79" i="10" s="1"/>
  <c r="N72" i="16"/>
  <c r="D72" i="10" s="1"/>
  <c r="N100" i="16"/>
  <c r="D100" i="10" s="1"/>
  <c r="N166" i="16"/>
  <c r="D166" i="10" s="1"/>
  <c r="N261" i="16"/>
  <c r="D261" i="10" s="1"/>
  <c r="N237" i="16"/>
  <c r="D237" i="10" s="1"/>
  <c r="N154" i="16"/>
  <c r="D154" i="10" s="1"/>
  <c r="N83" i="16"/>
  <c r="D83" i="10" s="1"/>
  <c r="N43" i="16"/>
  <c r="D43" i="10" s="1"/>
  <c r="N260" i="16"/>
  <c r="D260" i="10" s="1"/>
  <c r="N147" i="16"/>
  <c r="D147" i="10" s="1"/>
  <c r="N38" i="16"/>
  <c r="D38" i="10" s="1"/>
  <c r="N13" i="16"/>
  <c r="D13" i="10" s="1"/>
  <c r="N60" i="16"/>
  <c r="D60" i="10" s="1"/>
  <c r="N244" i="16"/>
  <c r="D244" i="10" s="1"/>
  <c r="F282" i="14"/>
  <c r="T282" i="14" s="1"/>
  <c r="Y282" i="10" s="1"/>
  <c r="F242" i="14"/>
  <c r="T242" i="14" s="1"/>
  <c r="F160" i="14"/>
  <c r="T160" i="14" s="1"/>
  <c r="Y160" i="10" s="1"/>
  <c r="F89" i="14"/>
  <c r="T89" i="14" s="1"/>
  <c r="Y89" i="10" s="1"/>
  <c r="F45" i="14"/>
  <c r="T45" i="14" s="1"/>
  <c r="Y45" i="10" s="1"/>
  <c r="F252" i="14"/>
  <c r="T252" i="14" s="1"/>
  <c r="Y252" i="10" s="1"/>
  <c r="F245" i="14"/>
  <c r="T245" i="14" s="1"/>
  <c r="Y245" i="10" s="1"/>
  <c r="F166" i="14"/>
  <c r="T166" i="14" s="1"/>
  <c r="Y166" i="10" s="1"/>
  <c r="F261" i="14"/>
  <c r="T261" i="14" s="1"/>
  <c r="Y261" i="10" s="1"/>
  <c r="F237" i="14"/>
  <c r="T237" i="14" s="1"/>
  <c r="Y237" i="10" s="1"/>
  <c r="F154" i="14"/>
  <c r="T154" i="14" s="1"/>
  <c r="Y154" i="10" s="1"/>
  <c r="F83" i="14"/>
  <c r="T83" i="14" s="1"/>
  <c r="Y83" i="10" s="1"/>
  <c r="F43" i="14"/>
  <c r="T43" i="14" s="1"/>
  <c r="Y43" i="10" s="1"/>
  <c r="F69" i="14"/>
  <c r="T69" i="14" s="1"/>
  <c r="Y69" i="10" s="1"/>
  <c r="F176" i="14"/>
  <c r="T176" i="14" s="1"/>
  <c r="Y176" i="10" s="1"/>
  <c r="F57" i="14"/>
  <c r="T57" i="14" s="1"/>
  <c r="Y57" i="10" s="1"/>
  <c r="F260" i="14"/>
  <c r="T260" i="14" s="1"/>
  <c r="Y260" i="10" s="1"/>
  <c r="F214" i="14"/>
  <c r="T214" i="14" s="1"/>
  <c r="Y214" i="10" s="1"/>
  <c r="F147" i="14"/>
  <c r="T147" i="14" s="1"/>
  <c r="Y147" i="10" s="1"/>
  <c r="F79" i="14"/>
  <c r="T79" i="14" s="1"/>
  <c r="Y79" i="10" s="1"/>
  <c r="F38" i="14"/>
  <c r="T38" i="14" s="1"/>
  <c r="Y38" i="10" s="1"/>
  <c r="F179" i="14"/>
  <c r="T179" i="14" s="1"/>
  <c r="Y179" i="10" s="1"/>
  <c r="F60" i="14"/>
  <c r="T60" i="14" s="1"/>
  <c r="Y60" i="10" s="1"/>
  <c r="F244" i="14"/>
  <c r="T244" i="14" s="1"/>
  <c r="Y244" i="10" s="1"/>
  <c r="F255" i="14"/>
  <c r="T255" i="14" s="1"/>
  <c r="F209" i="14"/>
  <c r="T209" i="14" s="1"/>
  <c r="F126" i="14"/>
  <c r="T126" i="14" s="1"/>
  <c r="Y126" i="10" s="1"/>
  <c r="F77" i="14"/>
  <c r="T77" i="14" s="1"/>
  <c r="Y77" i="10" s="1"/>
  <c r="F19" i="14"/>
  <c r="T19" i="14" s="1"/>
  <c r="Y19" i="10" s="1"/>
  <c r="F106" i="14"/>
  <c r="T106" i="14" s="1"/>
  <c r="Y106" i="10" s="1"/>
  <c r="F100" i="14"/>
  <c r="T100" i="14" s="1"/>
  <c r="Y100" i="10" s="1"/>
  <c r="F96" i="14"/>
  <c r="T96" i="14" s="1"/>
  <c r="Y96" i="10" s="1"/>
  <c r="F254" i="14"/>
  <c r="T254" i="14" s="1"/>
  <c r="Y254" i="10" s="1"/>
  <c r="F203" i="14"/>
  <c r="T203" i="14" s="1"/>
  <c r="Y203" i="10" s="1"/>
  <c r="F119" i="14"/>
  <c r="T119" i="14" s="1"/>
  <c r="Y119" i="10" s="1"/>
  <c r="F72" i="14"/>
  <c r="T72" i="14" s="1"/>
  <c r="Y72" i="10" s="1"/>
  <c r="F13" i="14"/>
  <c r="T13" i="14" s="1"/>
  <c r="Y13" i="10" s="1"/>
  <c r="G283" i="1"/>
  <c r="Q46" i="18"/>
  <c r="H46" i="10" s="1"/>
  <c r="N186" i="16"/>
  <c r="D186" i="10" s="1"/>
  <c r="AA99" i="10"/>
  <c r="AA277" i="10"/>
  <c r="AA205" i="10"/>
  <c r="AA247" i="10"/>
  <c r="AA178" i="10"/>
  <c r="AA16" i="10"/>
  <c r="AA20" i="10"/>
  <c r="AA269" i="10"/>
  <c r="AA279" i="10"/>
  <c r="AA4" i="10"/>
  <c r="AA225" i="10"/>
  <c r="AA173" i="10"/>
  <c r="AA136" i="10"/>
  <c r="AA125" i="10"/>
  <c r="AA46" i="10"/>
  <c r="AA8" i="10"/>
  <c r="AA10" i="10"/>
  <c r="AA139" i="10"/>
  <c r="AA81" i="10"/>
  <c r="AA50" i="10"/>
  <c r="AA264" i="10"/>
  <c r="AA271" i="10"/>
  <c r="AA188" i="10"/>
  <c r="AA190" i="10"/>
  <c r="AA206" i="10"/>
  <c r="AA231" i="10"/>
  <c r="AA162" i="10"/>
  <c r="AA108" i="10"/>
  <c r="AA44" i="10"/>
  <c r="AA64" i="10"/>
  <c r="AA33" i="10"/>
  <c r="AA35" i="10"/>
  <c r="AA45" i="10"/>
  <c r="AA259" i="10"/>
  <c r="AA223" i="10"/>
  <c r="AA240" i="10"/>
  <c r="AA157" i="10"/>
  <c r="AA183" i="10"/>
  <c r="AA58" i="10"/>
  <c r="AA23" i="10"/>
  <c r="AA203" i="10"/>
  <c r="AA232" i="10"/>
  <c r="AA135" i="10"/>
  <c r="AA122" i="10"/>
  <c r="AA90" i="10"/>
  <c r="AA100" i="10"/>
  <c r="AA41" i="10"/>
  <c r="AA29" i="10"/>
  <c r="AA270" i="10"/>
  <c r="AA141" i="10"/>
  <c r="AA226" i="10"/>
  <c r="AA153" i="10"/>
  <c r="AA114" i="10"/>
  <c r="AA105" i="10"/>
  <c r="AA82" i="10"/>
  <c r="AA92" i="10"/>
  <c r="AA11" i="10"/>
  <c r="AA282" i="10"/>
  <c r="AA276" i="10"/>
  <c r="AA159" i="10"/>
  <c r="AA152" i="10"/>
  <c r="AA119" i="10"/>
  <c r="AA51" i="10"/>
  <c r="AA40" i="10"/>
  <c r="AA257" i="10"/>
  <c r="AA204" i="10"/>
  <c r="AA230" i="10"/>
  <c r="AA191" i="10"/>
  <c r="AA179" i="10"/>
  <c r="AA111" i="10"/>
  <c r="AA113" i="10"/>
  <c r="AA87" i="10"/>
  <c r="AA26" i="10"/>
  <c r="AA28" i="10"/>
  <c r="AA5" i="10"/>
  <c r="Q133" i="18"/>
  <c r="H133" i="10" s="1"/>
  <c r="Q257" i="18"/>
  <c r="H257" i="10" s="1"/>
  <c r="Q273" i="18"/>
  <c r="H273" i="10" s="1"/>
  <c r="Q229" i="18"/>
  <c r="H229" i="10" s="1"/>
  <c r="Q213" i="18"/>
  <c r="H213" i="10" s="1"/>
  <c r="Q101" i="18"/>
  <c r="H101" i="10" s="1"/>
  <c r="Q153" i="18"/>
  <c r="H153" i="10" s="1"/>
  <c r="Q195" i="18"/>
  <c r="H195" i="10" s="1"/>
  <c r="Q145" i="18"/>
  <c r="H145" i="10" s="1"/>
  <c r="Q117" i="18"/>
  <c r="H117" i="10" s="1"/>
  <c r="Q121" i="18"/>
  <c r="H121" i="10" s="1"/>
  <c r="Q113" i="18"/>
  <c r="H113" i="10" s="1"/>
  <c r="Q250" i="18"/>
  <c r="H250" i="10" s="1"/>
  <c r="Q162" i="18"/>
  <c r="H162" i="10" s="1"/>
  <c r="Q109" i="18"/>
  <c r="H109" i="10" s="1"/>
  <c r="Q158" i="18"/>
  <c r="H158" i="10" s="1"/>
  <c r="Q217" i="18"/>
  <c r="H217" i="10" s="1"/>
  <c r="Q185" i="18"/>
  <c r="H185" i="10" s="1"/>
  <c r="Q220" i="18"/>
  <c r="H220" i="10" s="1"/>
  <c r="Q188" i="18"/>
  <c r="H188" i="10" s="1"/>
  <c r="Q149" i="18"/>
  <c r="H149" i="10" s="1"/>
  <c r="Q130" i="18"/>
  <c r="H130" i="10" s="1"/>
  <c r="Q16" i="18"/>
  <c r="H16" i="10" s="1"/>
  <c r="Q12" i="18"/>
  <c r="H12" i="10" s="1"/>
  <c r="Q32" i="18"/>
  <c r="H32" i="10" s="1"/>
  <c r="Q20" i="18"/>
  <c r="H20" i="10" s="1"/>
  <c r="Q40" i="18"/>
  <c r="H40" i="10" s="1"/>
  <c r="Q141" i="18"/>
  <c r="H141" i="10" s="1"/>
  <c r="Q159" i="18"/>
  <c r="H159" i="10" s="1"/>
  <c r="Q167" i="18"/>
  <c r="H167" i="10" s="1"/>
  <c r="Q41" i="18"/>
  <c r="H41" i="10" s="1"/>
  <c r="Q49" i="18"/>
  <c r="H49" i="10" s="1"/>
  <c r="Q97" i="18"/>
  <c r="H97" i="10" s="1"/>
  <c r="Q274" i="18"/>
  <c r="H274" i="10" s="1"/>
  <c r="H254" i="10"/>
  <c r="Q194" i="18"/>
  <c r="H194" i="10" s="1"/>
  <c r="Q33" i="18"/>
  <c r="H33" i="10" s="1"/>
  <c r="Q186" i="18"/>
  <c r="H186" i="10" s="1"/>
  <c r="Q253" i="18"/>
  <c r="H253" i="10" s="1"/>
  <c r="Q256" i="18"/>
  <c r="H256" i="10" s="1"/>
  <c r="Q224" i="18"/>
  <c r="H224" i="10" s="1"/>
  <c r="Q259" i="18"/>
  <c r="H259" i="10" s="1"/>
  <c r="Q227" i="18"/>
  <c r="H227" i="10" s="1"/>
  <c r="Q221" i="18"/>
  <c r="H221" i="10" s="1"/>
  <c r="Q189" i="18"/>
  <c r="H189" i="10" s="1"/>
  <c r="Q103" i="18"/>
  <c r="H103" i="10" s="1"/>
  <c r="Q192" i="18"/>
  <c r="H192" i="10" s="1"/>
  <c r="Q112" i="18"/>
  <c r="H112" i="10" s="1"/>
  <c r="Q148" i="18"/>
  <c r="H148" i="10" s="1"/>
  <c r="Q150" i="18"/>
  <c r="H150" i="10" s="1"/>
  <c r="Q84" i="18"/>
  <c r="H84" i="10" s="1"/>
  <c r="Q115" i="18"/>
  <c r="H115" i="10" s="1"/>
  <c r="Q134" i="18"/>
  <c r="H134" i="10" s="1"/>
  <c r="Q98" i="18"/>
  <c r="H98" i="10" s="1"/>
  <c r="Q14" i="18"/>
  <c r="H14" i="10" s="1"/>
  <c r="Q67" i="18"/>
  <c r="H67" i="10" s="1"/>
  <c r="Q85" i="18"/>
  <c r="H85" i="10" s="1"/>
  <c r="Q34" i="18"/>
  <c r="H34" i="10" s="1"/>
  <c r="Q21" i="18"/>
  <c r="H21" i="10" s="1"/>
  <c r="Q59" i="18"/>
  <c r="H59" i="10" s="1"/>
  <c r="Q27" i="18"/>
  <c r="H27" i="10" s="1"/>
  <c r="Q215" i="18"/>
  <c r="H215" i="10" s="1"/>
  <c r="Q146" i="18"/>
  <c r="H146" i="10" s="1"/>
  <c r="Q111" i="18"/>
  <c r="H111" i="10" s="1"/>
  <c r="Q124" i="18"/>
  <c r="H124" i="10" s="1"/>
  <c r="Q226" i="18"/>
  <c r="H226" i="10" s="1"/>
  <c r="Q262" i="18"/>
  <c r="H262" i="10" s="1"/>
  <c r="Q175" i="18"/>
  <c r="H175" i="10" s="1"/>
  <c r="Q151" i="18"/>
  <c r="H151" i="10" s="1"/>
  <c r="Q280" i="18"/>
  <c r="H280" i="10" s="1"/>
  <c r="Q248" i="18"/>
  <c r="H248" i="10" s="1"/>
  <c r="Q218" i="18"/>
  <c r="H218" i="10" s="1"/>
  <c r="Q190" i="18"/>
  <c r="H190" i="10" s="1"/>
  <c r="Q251" i="18"/>
  <c r="H251" i="10" s="1"/>
  <c r="Q210" i="18"/>
  <c r="H210" i="10" s="1"/>
  <c r="Q181" i="18"/>
  <c r="H181" i="10" s="1"/>
  <c r="Q216" i="18"/>
  <c r="H216" i="10" s="1"/>
  <c r="Q184" i="18"/>
  <c r="H184" i="10" s="1"/>
  <c r="Q172" i="18"/>
  <c r="H172" i="10" s="1"/>
  <c r="Q139" i="18"/>
  <c r="H139" i="10" s="1"/>
  <c r="Q107" i="18"/>
  <c r="H107" i="10" s="1"/>
  <c r="Q76" i="18"/>
  <c r="H76" i="10" s="1"/>
  <c r="Q104" i="18"/>
  <c r="H104" i="10" s="1"/>
  <c r="Q91" i="18"/>
  <c r="H91" i="10" s="1"/>
  <c r="Q50" i="18"/>
  <c r="H50" i="10" s="1"/>
  <c r="Q17" i="18"/>
  <c r="H17" i="10" s="1"/>
  <c r="Q6" i="18"/>
  <c r="H6" i="10" s="1"/>
  <c r="Q26" i="18"/>
  <c r="H26" i="10" s="1"/>
  <c r="Q51" i="18"/>
  <c r="H51" i="10" s="1"/>
  <c r="Q281" i="18"/>
  <c r="H281" i="10" s="1"/>
  <c r="Q37" i="18"/>
  <c r="H37" i="10" s="1"/>
  <c r="Q82" i="18"/>
  <c r="H82" i="10" s="1"/>
  <c r="Q207" i="18"/>
  <c r="H207" i="10" s="1"/>
  <c r="Q266" i="18"/>
  <c r="H266" i="10" s="1"/>
  <c r="Q277" i="18"/>
  <c r="H277" i="10" s="1"/>
  <c r="Q187" i="18"/>
  <c r="H187" i="10" s="1"/>
  <c r="Q276" i="18"/>
  <c r="H276" i="10" s="1"/>
  <c r="Q174" i="18"/>
  <c r="H174" i="10" s="1"/>
  <c r="Q182" i="18"/>
  <c r="H182" i="10" s="1"/>
  <c r="Q279" i="18"/>
  <c r="H279" i="10" s="1"/>
  <c r="Q247" i="18"/>
  <c r="H247" i="10" s="1"/>
  <c r="Q155" i="18"/>
  <c r="H155" i="10" s="1"/>
  <c r="Q177" i="18"/>
  <c r="H177" i="10" s="1"/>
  <c r="Q212" i="18"/>
  <c r="H212" i="10" s="1"/>
  <c r="Q180" i="18"/>
  <c r="H180" i="10" s="1"/>
  <c r="Q168" i="18"/>
  <c r="H168" i="10" s="1"/>
  <c r="Q99" i="18"/>
  <c r="H99" i="10" s="1"/>
  <c r="Q140" i="18"/>
  <c r="H140" i="10" s="1"/>
  <c r="Q135" i="18"/>
  <c r="H135" i="10" s="1"/>
  <c r="Q122" i="18"/>
  <c r="H122" i="10" s="1"/>
  <c r="Q74" i="18"/>
  <c r="H74" i="10" s="1"/>
  <c r="Q88" i="18"/>
  <c r="H88" i="10" s="1"/>
  <c r="Q87" i="18"/>
  <c r="H87" i="10" s="1"/>
  <c r="Q30" i="18"/>
  <c r="H30" i="10" s="1"/>
  <c r="Q73" i="18"/>
  <c r="H73" i="10" s="1"/>
  <c r="Q44" i="18"/>
  <c r="H44" i="10" s="1"/>
  <c r="Q5" i="18"/>
  <c r="H5" i="10" s="1"/>
  <c r="Q25" i="18"/>
  <c r="H25" i="10" s="1"/>
  <c r="Q47" i="18"/>
  <c r="H47" i="10" s="1"/>
  <c r="Q15" i="18"/>
  <c r="H15" i="10" s="1"/>
  <c r="Q234" i="18"/>
  <c r="H234" i="10" s="1"/>
  <c r="Q246" i="18"/>
  <c r="H246" i="10" s="1"/>
  <c r="Q191" i="18"/>
  <c r="H191" i="10" s="1"/>
  <c r="Q230" i="18"/>
  <c r="H230" i="10" s="1"/>
  <c r="Q272" i="18"/>
  <c r="H272" i="10" s="1"/>
  <c r="Q240" i="18"/>
  <c r="H240" i="10" s="1"/>
  <c r="Q163" i="18"/>
  <c r="H163" i="10" s="1"/>
  <c r="Q241" i="18"/>
  <c r="H241" i="10" s="1"/>
  <c r="Q120" i="18"/>
  <c r="H120" i="10" s="1"/>
  <c r="Q275" i="18"/>
  <c r="H275" i="10" s="1"/>
  <c r="Q243" i="18"/>
  <c r="H243" i="10" s="1"/>
  <c r="Q125" i="18"/>
  <c r="H125" i="10" s="1"/>
  <c r="Q205" i="18"/>
  <c r="H205" i="10" s="1"/>
  <c r="Q170" i="18"/>
  <c r="H170" i="10" s="1"/>
  <c r="Q208" i="18"/>
  <c r="H208" i="10" s="1"/>
  <c r="Q164" i="18"/>
  <c r="H164" i="10" s="1"/>
  <c r="Q95" i="18"/>
  <c r="H95" i="10" s="1"/>
  <c r="Q102" i="18"/>
  <c r="H102" i="10" s="1"/>
  <c r="Q131" i="18"/>
  <c r="H131" i="10" s="1"/>
  <c r="Q68" i="18"/>
  <c r="H68" i="10" s="1"/>
  <c r="Q118" i="18"/>
  <c r="H118" i="10" s="1"/>
  <c r="H96" i="10"/>
  <c r="Q86" i="18"/>
  <c r="H86" i="10" s="1"/>
  <c r="Q28" i="18"/>
  <c r="H28" i="10" s="1"/>
  <c r="Q56" i="18"/>
  <c r="H56" i="10" s="1"/>
  <c r="Q24" i="18"/>
  <c r="H24" i="10" s="1"/>
  <c r="Q11" i="18"/>
  <c r="H11" i="10" s="1"/>
  <c r="Q202" i="18"/>
  <c r="H202" i="10" s="1"/>
  <c r="Q223" i="18"/>
  <c r="H223" i="10" s="1"/>
  <c r="Q81" i="18"/>
  <c r="H81" i="10" s="1"/>
  <c r="Q249" i="18"/>
  <c r="H249" i="10" s="1"/>
  <c r="Q137" i="18"/>
  <c r="H137" i="10" s="1"/>
  <c r="Q105" i="18"/>
  <c r="H105" i="10" s="1"/>
  <c r="Q183" i="18"/>
  <c r="H183" i="10" s="1"/>
  <c r="Q136" i="18"/>
  <c r="H136" i="10" s="1"/>
  <c r="Q206" i="18"/>
  <c r="H206" i="10" s="1"/>
  <c r="Q199" i="18"/>
  <c r="H199" i="10" s="1"/>
  <c r="Q233" i="18"/>
  <c r="H233" i="10" s="1"/>
  <c r="Q165" i="18"/>
  <c r="H165" i="10" s="1"/>
  <c r="Q268" i="18"/>
  <c r="H268" i="10" s="1"/>
  <c r="Q236" i="18"/>
  <c r="H236" i="10" s="1"/>
  <c r="Q143" i="18"/>
  <c r="H143" i="10" s="1"/>
  <c r="Q90" i="18"/>
  <c r="H90" i="10" s="1"/>
  <c r="Q271" i="18"/>
  <c r="H271" i="10" s="1"/>
  <c r="Q239" i="18"/>
  <c r="H239" i="10" s="1"/>
  <c r="Q171" i="18"/>
  <c r="H171" i="10" s="1"/>
  <c r="Q201" i="18"/>
  <c r="H201" i="10" s="1"/>
  <c r="Q204" i="18"/>
  <c r="H204" i="10" s="1"/>
  <c r="Q70" i="18"/>
  <c r="H70" i="10" s="1"/>
  <c r="Q94" i="18"/>
  <c r="H94" i="10" s="1"/>
  <c r="Q127" i="18"/>
  <c r="H127" i="10" s="1"/>
  <c r="Q66" i="18"/>
  <c r="H66" i="10" s="1"/>
  <c r="Q114" i="18"/>
  <c r="H114" i="10" s="1"/>
  <c r="Q80" i="18"/>
  <c r="H80" i="10" s="1"/>
  <c r="Q63" i="18"/>
  <c r="H63" i="10" s="1"/>
  <c r="Q65" i="18"/>
  <c r="H65" i="10" s="1"/>
  <c r="Q52" i="18"/>
  <c r="H52" i="10" s="1"/>
  <c r="Q10" i="18"/>
  <c r="H10" i="10" s="1"/>
  <c r="Q39" i="18"/>
  <c r="H39" i="10" s="1"/>
  <c r="Q7" i="18"/>
  <c r="H7" i="10" s="1"/>
  <c r="Q258" i="18"/>
  <c r="H258" i="10" s="1"/>
  <c r="Q173" i="18"/>
  <c r="H173" i="10" s="1"/>
  <c r="Q222" i="18"/>
  <c r="H222" i="10" s="1"/>
  <c r="Q198" i="18"/>
  <c r="H198" i="10" s="1"/>
  <c r="Q144" i="18"/>
  <c r="H144" i="10" s="1"/>
  <c r="Q62" i="18"/>
  <c r="H62" i="10" s="1"/>
  <c r="Q55" i="18"/>
  <c r="H55" i="10" s="1"/>
  <c r="Q270" i="18"/>
  <c r="H270" i="10" s="1"/>
  <c r="Q225" i="18"/>
  <c r="H225" i="10" s="1"/>
  <c r="Q108" i="18"/>
  <c r="H108" i="10" s="1"/>
  <c r="Q264" i="18"/>
  <c r="H264" i="10" s="1"/>
  <c r="Q232" i="18"/>
  <c r="H232" i="10" s="1"/>
  <c r="Q4" i="18"/>
  <c r="H4" i="10" s="1"/>
  <c r="Q269" i="18"/>
  <c r="H269" i="10" s="1"/>
  <c r="Q267" i="18"/>
  <c r="H267" i="10" s="1"/>
  <c r="Q235" i="18"/>
  <c r="H235" i="10" s="1"/>
  <c r="Q161" i="18"/>
  <c r="H161" i="10" s="1"/>
  <c r="Q197" i="18"/>
  <c r="H197" i="10" s="1"/>
  <c r="Q132" i="18"/>
  <c r="H132" i="10" s="1"/>
  <c r="Q200" i="18"/>
  <c r="H200" i="10" s="1"/>
  <c r="Q157" i="18"/>
  <c r="H157" i="10" s="1"/>
  <c r="Q156" i="18"/>
  <c r="H156" i="10" s="1"/>
  <c r="Q61" i="18"/>
  <c r="H61" i="10" s="1"/>
  <c r="Q64" i="18"/>
  <c r="H64" i="10" s="1"/>
  <c r="Q123" i="18"/>
  <c r="H123" i="10" s="1"/>
  <c r="Q142" i="18"/>
  <c r="H142" i="10" s="1"/>
  <c r="Q110" i="18"/>
  <c r="H110" i="10" s="1"/>
  <c r="Q78" i="18"/>
  <c r="H78" i="10" s="1"/>
  <c r="Q58" i="18"/>
  <c r="H58" i="10" s="1"/>
  <c r="Q75" i="18"/>
  <c r="H75" i="10" s="1"/>
  <c r="Q93" i="18"/>
  <c r="H93" i="10" s="1"/>
  <c r="Q54" i="18"/>
  <c r="H54" i="10" s="1"/>
  <c r="Q36" i="18"/>
  <c r="H36" i="10" s="1"/>
  <c r="Q48" i="18"/>
  <c r="H48" i="10" s="1"/>
  <c r="Q9" i="18"/>
  <c r="H9" i="10" s="1"/>
  <c r="Q35" i="18"/>
  <c r="H35" i="10" s="1"/>
  <c r="Q265" i="18"/>
  <c r="H265" i="10" s="1"/>
  <c r="Q23" i="18"/>
  <c r="H23" i="10" s="1"/>
  <c r="Q129" i="18"/>
  <c r="H129" i="10" s="1"/>
  <c r="Q278" i="18"/>
  <c r="H278" i="10" s="1"/>
  <c r="Q211" i="18"/>
  <c r="H211" i="10" s="1"/>
  <c r="Q178" i="18"/>
  <c r="H178" i="10" s="1"/>
  <c r="Q238" i="18"/>
  <c r="H238" i="10" s="1"/>
  <c r="Q169" i="18"/>
  <c r="H169" i="10" s="1"/>
  <c r="Q92" i="18"/>
  <c r="H92" i="10" s="1"/>
  <c r="Q228" i="18"/>
  <c r="H228" i="10" s="1"/>
  <c r="Q53" i="18"/>
  <c r="H53" i="10" s="1"/>
  <c r="Q219" i="18"/>
  <c r="H219" i="10" s="1"/>
  <c r="Q263" i="18"/>
  <c r="H263" i="10" s="1"/>
  <c r="Q231" i="18"/>
  <c r="H231" i="10" s="1"/>
  <c r="Q193" i="18"/>
  <c r="H193" i="10" s="1"/>
  <c r="Q116" i="18"/>
  <c r="H116" i="10" s="1"/>
  <c r="Q196" i="18"/>
  <c r="H196" i="10" s="1"/>
  <c r="Q128" i="18"/>
  <c r="H128" i="10" s="1"/>
  <c r="Q152" i="18"/>
  <c r="H152" i="10" s="1"/>
  <c r="Q18" i="18"/>
  <c r="H18" i="10" s="1"/>
  <c r="Q138" i="18"/>
  <c r="H138" i="10" s="1"/>
  <c r="Q29" i="18"/>
  <c r="H29" i="10" s="1"/>
  <c r="Q71" i="18"/>
  <c r="H71" i="10" s="1"/>
  <c r="Q22" i="18"/>
  <c r="H22" i="10" s="1"/>
  <c r="Q42" i="18"/>
  <c r="H42" i="10" s="1"/>
  <c r="Q8" i="18"/>
  <c r="H8" i="10" s="1"/>
  <c r="Q31" i="18"/>
  <c r="H31" i="10" s="1"/>
  <c r="N122" i="16"/>
  <c r="D122" i="10" s="1"/>
  <c r="N26" i="16"/>
  <c r="D26" i="10" s="1"/>
  <c r="N221" i="16"/>
  <c r="D221" i="10" s="1"/>
  <c r="N231" i="16"/>
  <c r="D231" i="10" s="1"/>
  <c r="N183" i="16"/>
  <c r="D183" i="10" s="1"/>
  <c r="N247" i="16"/>
  <c r="D247" i="10" s="1"/>
  <c r="N229" i="16"/>
  <c r="D229" i="10" s="1"/>
  <c r="N190" i="16"/>
  <c r="D190" i="10" s="1"/>
  <c r="N21" i="16"/>
  <c r="D21" i="10" s="1"/>
  <c r="N168" i="16"/>
  <c r="D168" i="10" s="1"/>
  <c r="N86" i="16"/>
  <c r="D86" i="10" s="1"/>
  <c r="N124" i="16"/>
  <c r="D124" i="10" s="1"/>
  <c r="N165" i="16"/>
  <c r="D165" i="10" s="1"/>
  <c r="N78" i="16"/>
  <c r="D78" i="10" s="1"/>
  <c r="N103" i="16"/>
  <c r="D103" i="10" s="1"/>
  <c r="N23" i="16"/>
  <c r="D23" i="10" s="1"/>
  <c r="N48" i="16"/>
  <c r="D48" i="10" s="1"/>
  <c r="N28" i="16"/>
  <c r="D28" i="10" s="1"/>
  <c r="N107" i="16"/>
  <c r="D107" i="10" s="1"/>
  <c r="N11" i="16"/>
  <c r="D11" i="10" s="1"/>
  <c r="N205" i="16"/>
  <c r="D205" i="10" s="1"/>
  <c r="N246" i="16"/>
  <c r="D246" i="10" s="1"/>
  <c r="N172" i="16"/>
  <c r="D172" i="10" s="1"/>
  <c r="N233" i="16"/>
  <c r="D233" i="10" s="1"/>
  <c r="N110" i="16"/>
  <c r="D110" i="10" s="1"/>
  <c r="N157" i="16"/>
  <c r="D157" i="10" s="1"/>
  <c r="N95" i="16"/>
  <c r="D95" i="10" s="1"/>
  <c r="N182" i="16"/>
  <c r="D182" i="10" s="1"/>
  <c r="N10" i="16"/>
  <c r="D10" i="10" s="1"/>
  <c r="N84" i="16"/>
  <c r="D84" i="10" s="1"/>
  <c r="N92" i="16"/>
  <c r="D92" i="10" s="1"/>
  <c r="N8" i="16"/>
  <c r="D8" i="10" s="1"/>
  <c r="N67" i="16"/>
  <c r="D67" i="10" s="1"/>
  <c r="N158" i="16"/>
  <c r="D158" i="10" s="1"/>
  <c r="N32" i="16"/>
  <c r="D32" i="10" s="1"/>
  <c r="N20" i="16"/>
  <c r="D20" i="10" s="1"/>
  <c r="N218" i="16"/>
  <c r="D218" i="10" s="1"/>
  <c r="N114" i="16"/>
  <c r="D114" i="10" s="1"/>
  <c r="N259" i="16"/>
  <c r="D259" i="10" s="1"/>
  <c r="N195" i="16"/>
  <c r="D195" i="10" s="1"/>
  <c r="N109" i="16"/>
  <c r="D109" i="10" s="1"/>
  <c r="N194" i="16"/>
  <c r="D194" i="10" s="1"/>
  <c r="N236" i="16"/>
  <c r="D236" i="10" s="1"/>
  <c r="N204" i="16"/>
  <c r="D204" i="10" s="1"/>
  <c r="N240" i="16"/>
  <c r="D240" i="10" s="1"/>
  <c r="N224" i="16"/>
  <c r="D224" i="10" s="1"/>
  <c r="N4" i="16"/>
  <c r="D4" i="10" s="1"/>
  <c r="N144" i="16"/>
  <c r="D144" i="10" s="1"/>
  <c r="N189" i="16"/>
  <c r="D189" i="10" s="1"/>
  <c r="N238" i="16"/>
  <c r="D238" i="10" s="1"/>
  <c r="N175" i="16"/>
  <c r="D175" i="10" s="1"/>
  <c r="N199" i="16"/>
  <c r="D199" i="10" s="1"/>
  <c r="N200" i="16"/>
  <c r="D200" i="10" s="1"/>
  <c r="N136" i="16"/>
  <c r="D136" i="10" s="1"/>
  <c r="N225" i="16"/>
  <c r="D225" i="10" s="1"/>
  <c r="N125" i="16"/>
  <c r="D125" i="10" s="1"/>
  <c r="N153" i="16"/>
  <c r="D153" i="10" s="1"/>
  <c r="N30" i="16"/>
  <c r="D30" i="10" s="1"/>
  <c r="N108" i="16"/>
  <c r="D108" i="10" s="1"/>
  <c r="N56" i="16"/>
  <c r="D56" i="10" s="1"/>
  <c r="N101" i="16"/>
  <c r="D101" i="10" s="1"/>
  <c r="N149" i="16"/>
  <c r="D149" i="10" s="1"/>
  <c r="N87" i="16"/>
  <c r="D87" i="10" s="1"/>
  <c r="N104" i="16"/>
  <c r="D104" i="10" s="1"/>
  <c r="N16" i="16"/>
  <c r="D16" i="10" s="1"/>
  <c r="N65" i="16"/>
  <c r="D65" i="10" s="1"/>
  <c r="N49" i="16"/>
  <c r="D49" i="10" s="1"/>
  <c r="N34" i="16"/>
  <c r="D34" i="10" s="1"/>
  <c r="N12" i="16"/>
  <c r="D12" i="10" s="1"/>
  <c r="N155" i="16"/>
  <c r="D155" i="10" s="1"/>
  <c r="N91" i="16"/>
  <c r="D91" i="10" s="1"/>
  <c r="N269" i="16"/>
  <c r="D269" i="10" s="1"/>
  <c r="N81" i="16"/>
  <c r="D81" i="10" s="1"/>
  <c r="N171" i="16"/>
  <c r="D171" i="10" s="1"/>
  <c r="N177" i="16"/>
  <c r="D177" i="10" s="1"/>
  <c r="N239" i="16"/>
  <c r="D239" i="10" s="1"/>
  <c r="N228" i="16"/>
  <c r="D228" i="10" s="1"/>
  <c r="N219" i="16"/>
  <c r="D219" i="10" s="1"/>
  <c r="N178" i="16"/>
  <c r="D178" i="10" s="1"/>
  <c r="N18" i="16"/>
  <c r="D18" i="10" s="1"/>
  <c r="N248" i="16"/>
  <c r="D248" i="10" s="1"/>
  <c r="N220" i="16"/>
  <c r="D220" i="10" s="1"/>
  <c r="N188" i="16"/>
  <c r="D188" i="10" s="1"/>
  <c r="N215" i="16"/>
  <c r="D215" i="10" s="1"/>
  <c r="N143" i="16"/>
  <c r="D143" i="10" s="1"/>
  <c r="N230" i="16"/>
  <c r="D230" i="10" s="1"/>
  <c r="N169" i="16"/>
  <c r="D169" i="10" s="1"/>
  <c r="N191" i="16"/>
  <c r="D191" i="10" s="1"/>
  <c r="N192" i="16"/>
  <c r="D192" i="10" s="1"/>
  <c r="N281" i="16"/>
  <c r="D281" i="10" s="1"/>
  <c r="N217" i="16"/>
  <c r="D217" i="10" s="1"/>
  <c r="N145" i="16"/>
  <c r="D145" i="10" s="1"/>
  <c r="N7" i="16"/>
  <c r="D7" i="10" s="1"/>
  <c r="N24" i="16"/>
  <c r="D24" i="10" s="1"/>
  <c r="N85" i="16"/>
  <c r="D85" i="10" s="1"/>
  <c r="N141" i="16"/>
  <c r="D141" i="10" s="1"/>
  <c r="N46" i="16"/>
  <c r="D46" i="10" s="1"/>
  <c r="N6" i="16"/>
  <c r="D6" i="10" s="1"/>
  <c r="N66" i="16"/>
  <c r="D66" i="10" s="1"/>
  <c r="N41" i="16"/>
  <c r="D41" i="10" s="1"/>
  <c r="N243" i="16"/>
  <c r="D243" i="10" s="1"/>
  <c r="N234" i="16"/>
  <c r="D234" i="10" s="1"/>
  <c r="N146" i="16"/>
  <c r="D146" i="10" s="1"/>
  <c r="N170" i="16"/>
  <c r="D170" i="10" s="1"/>
  <c r="N58" i="16"/>
  <c r="D58" i="10" s="1"/>
  <c r="N280" i="16"/>
  <c r="D280" i="10" s="1"/>
  <c r="N277" i="16"/>
  <c r="D277" i="10" s="1"/>
  <c r="N266" i="16"/>
  <c r="D266" i="10" s="1"/>
  <c r="N223" i="16"/>
  <c r="D223" i="10" s="1"/>
  <c r="N196" i="16"/>
  <c r="D196" i="10" s="1"/>
  <c r="N264" i="16"/>
  <c r="D264" i="10" s="1"/>
  <c r="N256" i="16"/>
  <c r="D256" i="10" s="1"/>
  <c r="N222" i="16"/>
  <c r="D222" i="10" s="1"/>
  <c r="N152" i="16"/>
  <c r="D152" i="10" s="1"/>
  <c r="N184" i="16"/>
  <c r="D184" i="10" s="1"/>
  <c r="N151" i="16"/>
  <c r="D151" i="10" s="1"/>
  <c r="N273" i="16"/>
  <c r="D273" i="10" s="1"/>
  <c r="N93" i="16"/>
  <c r="D93" i="10" s="1"/>
  <c r="N137" i="16"/>
  <c r="D137" i="10" s="1"/>
  <c r="N162" i="16"/>
  <c r="D162" i="10" s="1"/>
  <c r="N164" i="16"/>
  <c r="D164" i="10" s="1"/>
  <c r="N133" i="16"/>
  <c r="D133" i="10" s="1"/>
  <c r="N14" i="16"/>
  <c r="D14" i="10" s="1"/>
  <c r="N71" i="16"/>
  <c r="D71" i="10" s="1"/>
  <c r="N88" i="16"/>
  <c r="D88" i="10" s="1"/>
  <c r="N113" i="16"/>
  <c r="D113" i="10" s="1"/>
  <c r="N29" i="16"/>
  <c r="D29" i="10" s="1"/>
  <c r="N54" i="16"/>
  <c r="D54" i="10" s="1"/>
  <c r="N33" i="16"/>
  <c r="D33" i="10" s="1"/>
  <c r="N267" i="16"/>
  <c r="D267" i="10" s="1"/>
  <c r="N75" i="16"/>
  <c r="D75" i="10" s="1"/>
  <c r="N275" i="16"/>
  <c r="D275" i="10" s="1"/>
  <c r="N210" i="16"/>
  <c r="D210" i="10" s="1"/>
  <c r="N207" i="16"/>
  <c r="D207" i="10" s="1"/>
  <c r="N216" i="16"/>
  <c r="D216" i="10" s="1"/>
  <c r="N70" i="16"/>
  <c r="D70" i="10" s="1"/>
  <c r="N120" i="16"/>
  <c r="D120" i="10" s="1"/>
  <c r="N73" i="16"/>
  <c r="D73" i="10" s="1"/>
  <c r="N250" i="16"/>
  <c r="D250" i="10" s="1"/>
  <c r="N138" i="16"/>
  <c r="D138" i="10" s="1"/>
  <c r="N90" i="16"/>
  <c r="D90" i="10" s="1"/>
  <c r="N131" i="16"/>
  <c r="D131" i="10" s="1"/>
  <c r="N35" i="16"/>
  <c r="D35" i="10" s="1"/>
  <c r="N150" i="16"/>
  <c r="D150" i="10" s="1"/>
  <c r="N263" i="16"/>
  <c r="D263" i="10" s="1"/>
  <c r="N134" i="16"/>
  <c r="D134" i="10" s="1"/>
  <c r="N212" i="16"/>
  <c r="D212" i="10" s="1"/>
  <c r="N279" i="16"/>
  <c r="D279" i="10" s="1"/>
  <c r="N174" i="16"/>
  <c r="D174" i="10" s="1"/>
  <c r="N253" i="16"/>
  <c r="D253" i="10" s="1"/>
  <c r="N278" i="16"/>
  <c r="D278" i="10" s="1"/>
  <c r="N130" i="16"/>
  <c r="D130" i="10" s="1"/>
  <c r="N265" i="16"/>
  <c r="D265" i="10" s="1"/>
  <c r="N201" i="16"/>
  <c r="D201" i="10" s="1"/>
  <c r="N68" i="16"/>
  <c r="D68" i="10" s="1"/>
  <c r="N132" i="16"/>
  <c r="D132" i="10" s="1"/>
  <c r="N156" i="16"/>
  <c r="D156" i="10" s="1"/>
  <c r="N37" i="16"/>
  <c r="D37" i="10" s="1"/>
  <c r="N129" i="16"/>
  <c r="D129" i="10" s="1"/>
  <c r="N127" i="16"/>
  <c r="D127" i="10" s="1"/>
  <c r="N63" i="16"/>
  <c r="D63" i="10" s="1"/>
  <c r="N80" i="16"/>
  <c r="D80" i="10" s="1"/>
  <c r="N105" i="16"/>
  <c r="D105" i="10" s="1"/>
  <c r="N25" i="16"/>
  <c r="D25" i="10" s="1"/>
  <c r="N52" i="16"/>
  <c r="D52" i="10" s="1"/>
  <c r="N251" i="16"/>
  <c r="D251" i="10" s="1"/>
  <c r="N42" i="16"/>
  <c r="D42" i="10" s="1"/>
  <c r="N82" i="16"/>
  <c r="D82" i="10" s="1"/>
  <c r="N227" i="16"/>
  <c r="D227" i="10" s="1"/>
  <c r="N258" i="16"/>
  <c r="D258" i="10" s="1"/>
  <c r="N271" i="16"/>
  <c r="D271" i="10" s="1"/>
  <c r="N276" i="16"/>
  <c r="D276" i="10" s="1"/>
  <c r="N167" i="16"/>
  <c r="D167" i="10" s="1"/>
  <c r="N270" i="16"/>
  <c r="D270" i="10" s="1"/>
  <c r="N206" i="16"/>
  <c r="D206" i="10" s="1"/>
  <c r="N142" i="16"/>
  <c r="D142" i="10" s="1"/>
  <c r="N208" i="16"/>
  <c r="D208" i="10" s="1"/>
  <c r="N257" i="16"/>
  <c r="D257" i="10" s="1"/>
  <c r="N193" i="16"/>
  <c r="D193" i="10" s="1"/>
  <c r="N61" i="16"/>
  <c r="D61" i="10" s="1"/>
  <c r="N118" i="16"/>
  <c r="D118" i="10" s="1"/>
  <c r="N47" i="16"/>
  <c r="D47" i="10" s="1"/>
  <c r="N128" i="16"/>
  <c r="D128" i="10" s="1"/>
  <c r="N148" i="16"/>
  <c r="D148" i="10" s="1"/>
  <c r="N181" i="16"/>
  <c r="D181" i="10" s="1"/>
  <c r="N116" i="16"/>
  <c r="D116" i="10" s="1"/>
  <c r="N55" i="16"/>
  <c r="D55" i="10" s="1"/>
  <c r="N97" i="16"/>
  <c r="D97" i="10" s="1"/>
  <c r="N22" i="16"/>
  <c r="D22" i="10" s="1"/>
  <c r="N17" i="16"/>
  <c r="D17" i="10" s="1"/>
  <c r="N44" i="16"/>
  <c r="D44" i="10" s="1"/>
  <c r="N139" i="16"/>
  <c r="D139" i="10" s="1"/>
  <c r="N187" i="16"/>
  <c r="D187" i="10" s="1"/>
  <c r="N59" i="16"/>
  <c r="D59" i="10" s="1"/>
  <c r="N123" i="16"/>
  <c r="D123" i="10" s="1"/>
  <c r="N226" i="16"/>
  <c r="D226" i="10" s="1"/>
  <c r="N135" i="16"/>
  <c r="D135" i="10" s="1"/>
  <c r="N241" i="16"/>
  <c r="D241" i="10" s="1"/>
  <c r="N40" i="16"/>
  <c r="D40" i="10" s="1"/>
  <c r="N50" i="16"/>
  <c r="D50" i="10" s="1"/>
  <c r="N121" i="16"/>
  <c r="D121" i="10" s="1"/>
  <c r="N161" i="16"/>
  <c r="D161" i="10" s="1"/>
  <c r="N76" i="16"/>
  <c r="D76" i="10" s="1"/>
  <c r="N62" i="16"/>
  <c r="D62" i="10" s="1"/>
  <c r="N112" i="16"/>
  <c r="D112" i="10" s="1"/>
  <c r="N274" i="16"/>
  <c r="D274" i="10" s="1"/>
  <c r="N202" i="16"/>
  <c r="D202" i="10" s="1"/>
  <c r="N74" i="16"/>
  <c r="D74" i="10" s="1"/>
  <c r="N163" i="16"/>
  <c r="D163" i="10" s="1"/>
  <c r="N99" i="16"/>
  <c r="D99" i="10" s="1"/>
  <c r="N159" i="16"/>
  <c r="D159" i="10" s="1"/>
  <c r="N268" i="16"/>
  <c r="D268" i="10" s="1"/>
  <c r="N272" i="16"/>
  <c r="D272" i="10" s="1"/>
  <c r="N197" i="16"/>
  <c r="D197" i="10" s="1"/>
  <c r="N117" i="16"/>
  <c r="D117" i="10" s="1"/>
  <c r="N232" i="16"/>
  <c r="D232" i="10" s="1"/>
  <c r="N213" i="16"/>
  <c r="D213" i="10" s="1"/>
  <c r="N262" i="16"/>
  <c r="D262" i="10" s="1"/>
  <c r="N198" i="16"/>
  <c r="D198" i="10" s="1"/>
  <c r="N31" i="16"/>
  <c r="D31" i="10" s="1"/>
  <c r="N180" i="16"/>
  <c r="D180" i="10" s="1"/>
  <c r="N249" i="16"/>
  <c r="D249" i="10" s="1"/>
  <c r="N185" i="16"/>
  <c r="D185" i="10" s="1"/>
  <c r="N53" i="16"/>
  <c r="D53" i="10" s="1"/>
  <c r="N102" i="16"/>
  <c r="D102" i="10" s="1"/>
  <c r="N15" i="16"/>
  <c r="D15" i="10" s="1"/>
  <c r="N140" i="16"/>
  <c r="D140" i="10" s="1"/>
  <c r="N173" i="16"/>
  <c r="D173" i="10" s="1"/>
  <c r="N94" i="16"/>
  <c r="D94" i="10" s="1"/>
  <c r="N111" i="16"/>
  <c r="D111" i="10" s="1"/>
  <c r="N39" i="16"/>
  <c r="D39" i="10" s="1"/>
  <c r="N64" i="16"/>
  <c r="D64" i="10" s="1"/>
  <c r="N98" i="16"/>
  <c r="D98" i="10" s="1"/>
  <c r="N5" i="16"/>
  <c r="D5" i="10" s="1"/>
  <c r="N9" i="16"/>
  <c r="D9" i="10" s="1"/>
  <c r="N36" i="16"/>
  <c r="D36" i="10" s="1"/>
  <c r="N235" i="16"/>
  <c r="D235" i="10" s="1"/>
  <c r="N211" i="16"/>
  <c r="D211" i="10" s="1"/>
  <c r="N51" i="16"/>
  <c r="D51" i="10" s="1"/>
  <c r="N115" i="16"/>
  <c r="D115" i="10" s="1"/>
  <c r="N27" i="16"/>
  <c r="D27" i="10" s="1"/>
  <c r="T220" i="14"/>
  <c r="Y220" i="10" s="1"/>
  <c r="T205" i="14"/>
  <c r="Y205" i="10" s="1"/>
  <c r="T133" i="14"/>
  <c r="Y133" i="10" s="1"/>
  <c r="T168" i="14"/>
  <c r="Y168" i="10" s="1"/>
  <c r="T63" i="14"/>
  <c r="Y63" i="10" s="1"/>
  <c r="T256" i="14"/>
  <c r="Y256" i="10" s="1"/>
  <c r="T195" i="14"/>
  <c r="Y195" i="10" s="1"/>
  <c r="T183" i="14"/>
  <c r="Y183" i="10" s="1"/>
  <c r="T104" i="14"/>
  <c r="Y104" i="10" s="1"/>
  <c r="T93" i="14"/>
  <c r="Y93" i="10" s="1"/>
  <c r="T265" i="14"/>
  <c r="Y265" i="10" s="1"/>
  <c r="T258" i="14"/>
  <c r="Y258" i="10" s="1"/>
  <c r="T264" i="14"/>
  <c r="Y264" i="10" s="1"/>
  <c r="T249" i="14"/>
  <c r="Y249" i="10" s="1"/>
  <c r="T185" i="14"/>
  <c r="Y185" i="10" s="1"/>
  <c r="T228" i="14"/>
  <c r="Y228" i="10" s="1"/>
  <c r="T111" i="14"/>
  <c r="Y111" i="10" s="1"/>
  <c r="T191" i="14"/>
  <c r="Y191" i="10" s="1"/>
  <c r="T234" i="14"/>
  <c r="Y234" i="10" s="1"/>
  <c r="T127" i="14"/>
  <c r="Y127" i="10" s="1"/>
  <c r="T213" i="14"/>
  <c r="Y213" i="10" s="1"/>
  <c r="T248" i="14"/>
  <c r="Y248" i="10" s="1"/>
  <c r="T108" i="14"/>
  <c r="Y108" i="10" s="1"/>
  <c r="T84" i="14"/>
  <c r="Y84" i="10" s="1"/>
  <c r="T71" i="14"/>
  <c r="Y71" i="10" s="1"/>
  <c r="T36" i="14"/>
  <c r="Y36" i="10" s="1"/>
  <c r="T23" i="14"/>
  <c r="Y23" i="10" s="1"/>
  <c r="T10" i="14"/>
  <c r="Y10" i="10" s="1"/>
  <c r="T27" i="14"/>
  <c r="Y27" i="10" s="1"/>
  <c r="T226" i="14"/>
  <c r="Y226" i="10" s="1"/>
  <c r="T240" i="14"/>
  <c r="Y240" i="10" s="1"/>
  <c r="T76" i="14"/>
  <c r="Y76" i="10" s="1"/>
  <c r="T28" i="14"/>
  <c r="Y28" i="10" s="1"/>
  <c r="T230" i="14"/>
  <c r="Y230" i="10" s="1"/>
  <c r="T238" i="14"/>
  <c r="Y238" i="10" s="1"/>
  <c r="T198" i="14"/>
  <c r="Y198" i="10" s="1"/>
  <c r="T233" i="14"/>
  <c r="Y233" i="10" s="1"/>
  <c r="T212" i="14"/>
  <c r="Y212" i="10" s="1"/>
  <c r="T218" i="14"/>
  <c r="Y218" i="10" s="1"/>
  <c r="T97" i="14"/>
  <c r="Y97" i="10" s="1"/>
  <c r="T232" i="14"/>
  <c r="Y232" i="10" s="1"/>
  <c r="T125" i="14"/>
  <c r="Y125" i="10" s="1"/>
  <c r="T139" i="14"/>
  <c r="Y139" i="10" s="1"/>
  <c r="T174" i="14"/>
  <c r="Y174" i="10" s="1"/>
  <c r="T110" i="14"/>
  <c r="Y110" i="10" s="1"/>
  <c r="T68" i="14"/>
  <c r="Y68" i="10" s="1"/>
  <c r="T41" i="14"/>
  <c r="Y41" i="10" s="1"/>
  <c r="T85" i="14"/>
  <c r="Y85" i="10" s="1"/>
  <c r="T75" i="14"/>
  <c r="Y75" i="10" s="1"/>
  <c r="T40" i="14"/>
  <c r="Y40" i="10" s="1"/>
  <c r="T11" i="14"/>
  <c r="Y11" i="10" s="1"/>
  <c r="T241" i="14"/>
  <c r="Y241" i="10" s="1"/>
  <c r="T246" i="14"/>
  <c r="Y246" i="10" s="1"/>
  <c r="T279" i="14"/>
  <c r="Y279" i="10" s="1"/>
  <c r="T113" i="14"/>
  <c r="Y113" i="10" s="1"/>
  <c r="T278" i="14"/>
  <c r="Y278" i="10" s="1"/>
  <c r="T243" i="14"/>
  <c r="Y243" i="10" s="1"/>
  <c r="T151" i="14"/>
  <c r="Y151" i="10" s="1"/>
  <c r="T121" i="14"/>
  <c r="Y121" i="10" s="1"/>
  <c r="T204" i="14"/>
  <c r="Y204" i="10" s="1"/>
  <c r="T231" i="14"/>
  <c r="Y231" i="10" s="1"/>
  <c r="T210" i="14"/>
  <c r="Y210" i="10" s="1"/>
  <c r="T95" i="14"/>
  <c r="Y95" i="10" s="1"/>
  <c r="T224" i="14"/>
  <c r="Y224" i="10" s="1"/>
  <c r="T117" i="14"/>
  <c r="Y117" i="10" s="1"/>
  <c r="T152" i="14"/>
  <c r="Y152" i="10" s="1"/>
  <c r="T33" i="14"/>
  <c r="Y33" i="10" s="1"/>
  <c r="T131" i="14"/>
  <c r="Y131" i="10" s="1"/>
  <c r="T102" i="14"/>
  <c r="Y102" i="10" s="1"/>
  <c r="T148" i="14"/>
  <c r="Y148" i="10" s="1"/>
  <c r="T67" i="14"/>
  <c r="Y67" i="10" s="1"/>
  <c r="T22" i="14"/>
  <c r="Y22" i="10" s="1"/>
  <c r="T37" i="14"/>
  <c r="Y37" i="10" s="1"/>
  <c r="T182" i="14"/>
  <c r="Y182" i="10" s="1"/>
  <c r="T270" i="14"/>
  <c r="Y270" i="10" s="1"/>
  <c r="T146" i="14"/>
  <c r="Y146" i="10" s="1"/>
  <c r="Y255" i="10"/>
  <c r="T62" i="14"/>
  <c r="Y62" i="10" s="1"/>
  <c r="T4" i="14"/>
  <c r="Y4" i="10" s="1"/>
  <c r="T235" i="14"/>
  <c r="Y235" i="10" s="1"/>
  <c r="T103" i="14"/>
  <c r="Y103" i="10" s="1"/>
  <c r="T223" i="14"/>
  <c r="Y223" i="10" s="1"/>
  <c r="T109" i="14"/>
  <c r="Y109" i="10" s="1"/>
  <c r="T144" i="14"/>
  <c r="Y144" i="10" s="1"/>
  <c r="T123" i="14"/>
  <c r="Y123" i="10" s="1"/>
  <c r="T98" i="14"/>
  <c r="Y98" i="10" s="1"/>
  <c r="T73" i="14"/>
  <c r="Y73" i="10" s="1"/>
  <c r="T51" i="14"/>
  <c r="Y51" i="10" s="1"/>
  <c r="T82" i="14"/>
  <c r="Y82" i="10" s="1"/>
  <c r="T59" i="14"/>
  <c r="Y59" i="10" s="1"/>
  <c r="T55" i="14"/>
  <c r="Y55" i="10" s="1"/>
  <c r="T29" i="14"/>
  <c r="Y29" i="10" s="1"/>
  <c r="T250" i="14"/>
  <c r="Y250" i="10" s="1"/>
  <c r="T263" i="14"/>
  <c r="Y263" i="10" s="1"/>
  <c r="T275" i="14"/>
  <c r="Y275" i="10" s="1"/>
  <c r="T227" i="14"/>
  <c r="Y227" i="10" s="1"/>
  <c r="T105" i="14"/>
  <c r="Y105" i="10" s="1"/>
  <c r="Y209" i="10"/>
  <c r="T153" i="14"/>
  <c r="Y153" i="10" s="1"/>
  <c r="T101" i="14"/>
  <c r="Y101" i="10" s="1"/>
  <c r="T115" i="14"/>
  <c r="Y115" i="10" s="1"/>
  <c r="T65" i="14"/>
  <c r="Y65" i="10" s="1"/>
  <c r="T17" i="14"/>
  <c r="Y17" i="10" s="1"/>
  <c r="T61" i="14"/>
  <c r="Y61" i="10" s="1"/>
  <c r="T34" i="14"/>
  <c r="Y34" i="10" s="1"/>
  <c r="T21" i="14"/>
  <c r="Y21" i="10" s="1"/>
  <c r="T16" i="14"/>
  <c r="Y16" i="10" s="1"/>
  <c r="T53" i="14"/>
  <c r="Y53" i="10" s="1"/>
  <c r="T159" i="14"/>
  <c r="Y159" i="10" s="1"/>
  <c r="T257" i="14"/>
  <c r="Y257" i="10" s="1"/>
  <c r="T274" i="14"/>
  <c r="Y274" i="10" s="1"/>
  <c r="T277" i="14"/>
  <c r="Y277" i="10" s="1"/>
  <c r="T280" i="14"/>
  <c r="Y280" i="10" s="1"/>
  <c r="T267" i="14"/>
  <c r="Y267" i="10" s="1"/>
  <c r="T201" i="14"/>
  <c r="Y201" i="10" s="1"/>
  <c r="T207" i="14"/>
  <c r="Y207" i="10" s="1"/>
  <c r="T178" i="14"/>
  <c r="Y178" i="10" s="1"/>
  <c r="T229" i="14"/>
  <c r="Y229" i="10" s="1"/>
  <c r="T157" i="14"/>
  <c r="Y157" i="10" s="1"/>
  <c r="T64" i="14"/>
  <c r="Y64" i="10" s="1"/>
  <c r="T128" i="14"/>
  <c r="Y128" i="10" s="1"/>
  <c r="T171" i="14"/>
  <c r="Y171" i="10" s="1"/>
  <c r="T107" i="14"/>
  <c r="Y107" i="10" s="1"/>
  <c r="T124" i="14"/>
  <c r="Y124" i="10" s="1"/>
  <c r="T49" i="14"/>
  <c r="Y49" i="10" s="1"/>
  <c r="T87" i="14"/>
  <c r="Y87" i="10" s="1"/>
  <c r="T25" i="14"/>
  <c r="Y25" i="10" s="1"/>
  <c r="T9" i="14"/>
  <c r="Y9" i="10" s="1"/>
  <c r="T52" i="14"/>
  <c r="Y52" i="10" s="1"/>
  <c r="T26" i="14"/>
  <c r="Y26" i="10" s="1"/>
  <c r="T8" i="14"/>
  <c r="Y8" i="10" s="1"/>
  <c r="T266" i="14"/>
  <c r="Y266" i="10" s="1"/>
  <c r="T269" i="14"/>
  <c r="Y269" i="10" s="1"/>
  <c r="T272" i="14"/>
  <c r="Y272" i="10" s="1"/>
  <c r="T259" i="14"/>
  <c r="Y259" i="10" s="1"/>
  <c r="T236" i="14"/>
  <c r="Y236" i="10" s="1"/>
  <c r="Y242" i="10"/>
  <c r="T145" i="14"/>
  <c r="Y145" i="10" s="1"/>
  <c r="T221" i="14"/>
  <c r="Y221" i="10" s="1"/>
  <c r="T122" i="14"/>
  <c r="Y122" i="10" s="1"/>
  <c r="T192" i="14"/>
  <c r="Y192" i="10" s="1"/>
  <c r="T163" i="14"/>
  <c r="Y163" i="10" s="1"/>
  <c r="T134" i="14"/>
  <c r="Y134" i="10" s="1"/>
  <c r="T180" i="14"/>
  <c r="Y180" i="10" s="1"/>
  <c r="T116" i="14"/>
  <c r="Y116" i="10" s="1"/>
  <c r="T58" i="14"/>
  <c r="Y58" i="10" s="1"/>
  <c r="T99" i="14"/>
  <c r="Y99" i="10" s="1"/>
  <c r="T54" i="14"/>
  <c r="Y54" i="10" s="1"/>
  <c r="T44" i="14"/>
  <c r="Y44" i="10" s="1"/>
  <c r="T31" i="14"/>
  <c r="Y31" i="10" s="1"/>
  <c r="T18" i="14"/>
  <c r="Y18" i="10" s="1"/>
  <c r="T35" i="14"/>
  <c r="Y35" i="10" s="1"/>
  <c r="J12" i="8"/>
  <c r="C16" i="8"/>
  <c r="X10" i="8"/>
  <c r="AB24" i="10"/>
  <c r="R17" i="8"/>
  <c r="J17" i="8"/>
  <c r="R18" i="8"/>
  <c r="J18" i="8"/>
  <c r="R12" i="8"/>
  <c r="U16" i="8"/>
  <c r="M16" i="8"/>
  <c r="X7" i="8"/>
  <c r="T16" i="8"/>
  <c r="L16" i="8"/>
  <c r="S16" i="8"/>
  <c r="K16" i="8"/>
  <c r="Q16" i="8"/>
  <c r="I16" i="8"/>
  <c r="F16" i="8"/>
  <c r="P16" i="8"/>
  <c r="E16" i="8"/>
  <c r="O16" i="8"/>
  <c r="D16" i="8"/>
  <c r="N16" i="8"/>
  <c r="H16" i="8"/>
  <c r="AA244" i="10" l="1"/>
  <c r="AA83" i="10"/>
  <c r="AA89" i="10"/>
  <c r="AA237" i="10"/>
  <c r="AA34" i="10"/>
  <c r="AA166" i="10"/>
  <c r="AA60" i="10"/>
  <c r="AA261" i="10"/>
  <c r="Q106" i="18"/>
  <c r="H106" i="10" s="1"/>
  <c r="Q209" i="18"/>
  <c r="H209" i="10" s="1"/>
  <c r="Q214" i="18"/>
  <c r="H214" i="10" s="1"/>
  <c r="Q261" i="18"/>
  <c r="H261" i="10" s="1"/>
  <c r="Q179" i="18"/>
  <c r="H179" i="10" s="1"/>
  <c r="Q255" i="18"/>
  <c r="H255" i="10" s="1"/>
  <c r="Q166" i="18"/>
  <c r="H166" i="10" s="1"/>
  <c r="R21" i="8"/>
  <c r="U90" i="1" s="1"/>
  <c r="C17" i="8"/>
  <c r="C18" i="8"/>
  <c r="I17" i="8"/>
  <c r="I18" i="8"/>
  <c r="H18" i="8"/>
  <c r="H17" i="8"/>
  <c r="E17" i="8"/>
  <c r="E18" i="8"/>
  <c r="F17" i="8"/>
  <c r="F18" i="8"/>
  <c r="D17" i="8"/>
  <c r="D18" i="8"/>
  <c r="X12" i="8"/>
  <c r="X16" i="8"/>
  <c r="U5" i="1"/>
  <c r="U21" i="1"/>
  <c r="U29" i="1"/>
  <c r="U37" i="1"/>
  <c r="U85" i="1"/>
  <c r="U58" i="1"/>
  <c r="U140" i="1"/>
  <c r="U67" i="1"/>
  <c r="U123" i="1"/>
  <c r="U131" i="1"/>
  <c r="U110" i="1"/>
  <c r="U167" i="1"/>
  <c r="U30" i="1"/>
  <c r="U73" i="1"/>
  <c r="U148" i="1"/>
  <c r="U164" i="1"/>
  <c r="U268" i="1"/>
  <c r="U276" i="1"/>
  <c r="U281" i="1"/>
  <c r="U57" i="1"/>
  <c r="U78" i="1"/>
  <c r="U144" i="1"/>
  <c r="U152" i="1"/>
  <c r="U160" i="1"/>
  <c r="U168" i="1"/>
  <c r="U54" i="1"/>
  <c r="U88" i="1"/>
  <c r="U221" i="1"/>
  <c r="U230" i="1"/>
  <c r="U113" i="1"/>
  <c r="U171" i="1"/>
  <c r="U278" i="1"/>
  <c r="U198" i="1"/>
  <c r="U253" i="1"/>
  <c r="J21" i="8"/>
  <c r="P17" i="8"/>
  <c r="P18" i="8"/>
  <c r="T17" i="8"/>
  <c r="T18" i="8"/>
  <c r="M17" i="8"/>
  <c r="M18" i="8"/>
  <c r="U17" i="8"/>
  <c r="U18" i="8"/>
  <c r="Q17" i="8"/>
  <c r="Q18" i="8"/>
  <c r="N17" i="8"/>
  <c r="N18" i="8"/>
  <c r="K17" i="8"/>
  <c r="K18" i="8"/>
  <c r="S17" i="8"/>
  <c r="S18" i="8"/>
  <c r="O17" i="8"/>
  <c r="O18" i="8"/>
  <c r="L17" i="8"/>
  <c r="L18" i="8"/>
  <c r="U36" i="1" l="1"/>
  <c r="U20" i="1"/>
  <c r="U219" i="1"/>
  <c r="U267" i="1"/>
  <c r="U273" i="1"/>
  <c r="U81" i="1"/>
  <c r="U135" i="1"/>
  <c r="U163" i="1"/>
  <c r="U275" i="1"/>
  <c r="U65" i="1"/>
  <c r="U282" i="1"/>
  <c r="U111" i="1"/>
  <c r="U70" i="1"/>
  <c r="U127" i="1"/>
  <c r="U134" i="1"/>
  <c r="U211" i="1"/>
  <c r="U56" i="1"/>
  <c r="U258" i="1"/>
  <c r="U63" i="1"/>
  <c r="U257" i="1"/>
  <c r="U17" i="1"/>
  <c r="U149" i="1"/>
  <c r="U248" i="1"/>
  <c r="U22" i="1"/>
  <c r="U250" i="1"/>
  <c r="U15" i="1"/>
  <c r="U232" i="1"/>
  <c r="U271" i="1"/>
  <c r="U98" i="1"/>
  <c r="U213" i="1"/>
  <c r="U225" i="1"/>
  <c r="U279" i="1"/>
  <c r="U115" i="1"/>
  <c r="U106" i="1"/>
  <c r="U141" i="1"/>
  <c r="U224" i="1"/>
  <c r="U217" i="1"/>
  <c r="U107" i="1"/>
  <c r="U251" i="1"/>
  <c r="U216" i="1"/>
  <c r="U86" i="1"/>
  <c r="U263" i="1"/>
  <c r="U91" i="1"/>
  <c r="M191" i="1"/>
  <c r="M189" i="1"/>
  <c r="M193" i="1"/>
  <c r="M192" i="1"/>
  <c r="M182" i="1"/>
  <c r="M185" i="1"/>
  <c r="M188" i="1"/>
  <c r="M186" i="1"/>
  <c r="M180" i="1"/>
  <c r="M183" i="1"/>
  <c r="M179" i="1"/>
  <c r="M190" i="1"/>
  <c r="M184" i="1"/>
  <c r="M187" i="1"/>
  <c r="M181" i="1"/>
  <c r="M194" i="1"/>
  <c r="U45" i="1"/>
  <c r="U179" i="1"/>
  <c r="U192" i="1"/>
  <c r="U189" i="1"/>
  <c r="U193" i="1"/>
  <c r="U187" i="1"/>
  <c r="U181" i="1"/>
  <c r="U194" i="1"/>
  <c r="U183" i="1"/>
  <c r="U184" i="1"/>
  <c r="U186" i="1"/>
  <c r="U180" i="1"/>
  <c r="U190" i="1"/>
  <c r="U191" i="1"/>
  <c r="U182" i="1"/>
  <c r="U185" i="1"/>
  <c r="U188" i="1"/>
  <c r="U92" i="1"/>
  <c r="U74" i="1"/>
  <c r="U254" i="1"/>
  <c r="U14" i="1"/>
  <c r="U260" i="1"/>
  <c r="U266" i="1"/>
  <c r="U76" i="1"/>
  <c r="U66" i="1"/>
  <c r="U212" i="1"/>
  <c r="U215" i="1"/>
  <c r="U226" i="1"/>
  <c r="U42" i="1"/>
  <c r="U269" i="1"/>
  <c r="U238" i="1"/>
  <c r="U126" i="1"/>
  <c r="U209" i="1"/>
  <c r="U204" i="1"/>
  <c r="U207" i="1"/>
  <c r="U132" i="1"/>
  <c r="U55" i="1"/>
  <c r="U133" i="1"/>
  <c r="U235" i="1"/>
  <c r="U229" i="1"/>
  <c r="U118" i="1"/>
  <c r="U105" i="1"/>
  <c r="U196" i="1"/>
  <c r="U199" i="1"/>
  <c r="U170" i="1"/>
  <c r="U124" i="1"/>
  <c r="U47" i="1"/>
  <c r="U117" i="1"/>
  <c r="U214" i="1"/>
  <c r="U174" i="1"/>
  <c r="U264" i="1"/>
  <c r="U62" i="1"/>
  <c r="U154" i="1"/>
  <c r="U108" i="1"/>
  <c r="U39" i="1"/>
  <c r="U101" i="1"/>
  <c r="U262" i="1"/>
  <c r="U205" i="1"/>
  <c r="U165" i="1"/>
  <c r="U256" i="1"/>
  <c r="U112" i="1"/>
  <c r="U177" i="1"/>
  <c r="U172" i="1"/>
  <c r="U146" i="1"/>
  <c r="U100" i="1"/>
  <c r="U31" i="1"/>
  <c r="U93" i="1"/>
  <c r="U64" i="1"/>
  <c r="U175" i="1"/>
  <c r="U75" i="1"/>
  <c r="U28" i="1"/>
  <c r="U23" i="1"/>
  <c r="U125" i="1"/>
  <c r="U270" i="1"/>
  <c r="U24" i="1"/>
  <c r="U237" i="1"/>
  <c r="U240" i="1"/>
  <c r="U158" i="1"/>
  <c r="U201" i="1"/>
  <c r="U244" i="1"/>
  <c r="U9" i="1"/>
  <c r="U151" i="1"/>
  <c r="U162" i="1"/>
  <c r="U51" i="1"/>
  <c r="U12" i="1"/>
  <c r="U138" i="1"/>
  <c r="U109" i="1"/>
  <c r="U147" i="1"/>
  <c r="U245" i="1"/>
  <c r="U200" i="1"/>
  <c r="U48" i="1"/>
  <c r="U161" i="1"/>
  <c r="U247" i="1"/>
  <c r="U274" i="1"/>
  <c r="U80" i="1"/>
  <c r="U116" i="1"/>
  <c r="U95" i="1"/>
  <c r="U82" i="1"/>
  <c r="U69" i="1"/>
  <c r="E21" i="8"/>
  <c r="U49" i="1"/>
  <c r="U155" i="1"/>
  <c r="U246" i="1"/>
  <c r="U157" i="1"/>
  <c r="U208" i="1"/>
  <c r="U32" i="1"/>
  <c r="U265" i="1"/>
  <c r="U169" i="1"/>
  <c r="U252" i="1"/>
  <c r="U156" i="1"/>
  <c r="U255" i="1"/>
  <c r="U159" i="1"/>
  <c r="U234" i="1"/>
  <c r="U89" i="1"/>
  <c r="U59" i="1"/>
  <c r="U84" i="1"/>
  <c r="U103" i="1"/>
  <c r="U7" i="1"/>
  <c r="U50" i="1"/>
  <c r="U77" i="1"/>
  <c r="D21" i="8"/>
  <c r="U227" i="1"/>
  <c r="U277" i="1"/>
  <c r="U40" i="1"/>
  <c r="U33" i="1"/>
  <c r="U150" i="1"/>
  <c r="U249" i="1"/>
  <c r="U145" i="1"/>
  <c r="U236" i="1"/>
  <c r="U137" i="1"/>
  <c r="U239" i="1"/>
  <c r="U143" i="1"/>
  <c r="U218" i="1"/>
  <c r="U46" i="1"/>
  <c r="U43" i="1"/>
  <c r="U68" i="1"/>
  <c r="U87" i="1"/>
  <c r="U130" i="1"/>
  <c r="U26" i="1"/>
  <c r="U61" i="1"/>
  <c r="U206" i="1"/>
  <c r="U243" i="1"/>
  <c r="U6" i="1"/>
  <c r="U173" i="1"/>
  <c r="U280" i="1"/>
  <c r="U142" i="1"/>
  <c r="U241" i="1"/>
  <c r="U129" i="1"/>
  <c r="U228" i="1"/>
  <c r="U128" i="1"/>
  <c r="U231" i="1"/>
  <c r="U136" i="1"/>
  <c r="U210" i="1"/>
  <c r="U25" i="1"/>
  <c r="U35" i="1"/>
  <c r="U52" i="1"/>
  <c r="U79" i="1"/>
  <c r="U122" i="1"/>
  <c r="U18" i="1"/>
  <c r="U53" i="1"/>
  <c r="U4" i="1"/>
  <c r="U197" i="1"/>
  <c r="U222" i="1"/>
  <c r="U259" i="1"/>
  <c r="U104" i="1"/>
  <c r="U272" i="1"/>
  <c r="U176" i="1"/>
  <c r="U121" i="1"/>
  <c r="U233" i="1"/>
  <c r="U120" i="1"/>
  <c r="U220" i="1"/>
  <c r="U94" i="1"/>
  <c r="U223" i="1"/>
  <c r="U102" i="1"/>
  <c r="U202" i="1"/>
  <c r="U139" i="1"/>
  <c r="U27" i="1"/>
  <c r="U44" i="1"/>
  <c r="U71" i="1"/>
  <c r="U114" i="1"/>
  <c r="U10" i="1"/>
  <c r="U11" i="1"/>
  <c r="M11" i="1"/>
  <c r="I21" i="8"/>
  <c r="C21" i="8"/>
  <c r="H21" i="8"/>
  <c r="N21" i="8"/>
  <c r="Q170" i="1" s="1"/>
  <c r="F21" i="8"/>
  <c r="M21" i="8"/>
  <c r="P21" i="8"/>
  <c r="U21" i="8"/>
  <c r="Q67" i="1"/>
  <c r="Q68" i="1"/>
  <c r="L21" i="8"/>
  <c r="K21" i="8"/>
  <c r="M24" i="1"/>
  <c r="M32" i="1"/>
  <c r="M40" i="1"/>
  <c r="M48" i="1"/>
  <c r="M27" i="1"/>
  <c r="M35" i="1"/>
  <c r="M43" i="1"/>
  <c r="M51" i="1"/>
  <c r="M54" i="1"/>
  <c r="M55" i="1"/>
  <c r="M56" i="1"/>
  <c r="M57" i="1"/>
  <c r="M58" i="1"/>
  <c r="M59" i="1"/>
  <c r="M61" i="1"/>
  <c r="M62" i="1"/>
  <c r="M63" i="1"/>
  <c r="M64" i="1"/>
  <c r="M65" i="1"/>
  <c r="M66" i="1"/>
  <c r="M67" i="1"/>
  <c r="M68" i="1"/>
  <c r="M69" i="1"/>
  <c r="M70" i="1"/>
  <c r="M71" i="1"/>
  <c r="M73" i="1"/>
  <c r="M74" i="1"/>
  <c r="M75" i="1"/>
  <c r="M76" i="1"/>
  <c r="M77" i="1"/>
  <c r="M78" i="1"/>
  <c r="M79" i="1"/>
  <c r="M80" i="1"/>
  <c r="M6" i="1"/>
  <c r="M14" i="1"/>
  <c r="M22" i="1"/>
  <c r="M30" i="1"/>
  <c r="M46" i="1"/>
  <c r="M9" i="1"/>
  <c r="M17" i="1"/>
  <c r="M25" i="1"/>
  <c r="M33" i="1"/>
  <c r="M49" i="1"/>
  <c r="M53" i="1"/>
  <c r="M12" i="1"/>
  <c r="M20" i="1"/>
  <c r="M28" i="1"/>
  <c r="M36" i="1"/>
  <c r="M44" i="1"/>
  <c r="M7" i="1"/>
  <c r="M15" i="1"/>
  <c r="M23" i="1"/>
  <c r="M31" i="1"/>
  <c r="M39" i="1"/>
  <c r="M47" i="1"/>
  <c r="M10" i="1"/>
  <c r="M18" i="1"/>
  <c r="M26" i="1"/>
  <c r="M42" i="1"/>
  <c r="M50" i="1"/>
  <c r="M52" i="1"/>
  <c r="M5" i="1"/>
  <c r="M21" i="1"/>
  <c r="M29" i="1"/>
  <c r="M37" i="1"/>
  <c r="M45" i="1"/>
  <c r="M81" i="1"/>
  <c r="M84" i="1"/>
  <c r="M85" i="1"/>
  <c r="M86" i="1"/>
  <c r="M87" i="1"/>
  <c r="M88" i="1"/>
  <c r="M89" i="1"/>
  <c r="M90" i="1"/>
  <c r="M91" i="1"/>
  <c r="M92" i="1"/>
  <c r="M93" i="1"/>
  <c r="M94" i="1"/>
  <c r="M95" i="1"/>
  <c r="M98" i="1"/>
  <c r="M100" i="1"/>
  <c r="M101" i="1"/>
  <c r="M102" i="1"/>
  <c r="M103" i="1"/>
  <c r="M104" i="1"/>
  <c r="M105" i="1"/>
  <c r="M106" i="1"/>
  <c r="M107" i="1"/>
  <c r="M108" i="1"/>
  <c r="M109" i="1"/>
  <c r="M110" i="1"/>
  <c r="M111" i="1"/>
  <c r="M112" i="1"/>
  <c r="M113" i="1"/>
  <c r="M114" i="1"/>
  <c r="M115" i="1"/>
  <c r="M116" i="1"/>
  <c r="M117" i="1"/>
  <c r="M118"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4" i="1"/>
  <c r="M155" i="1"/>
  <c r="M156" i="1"/>
  <c r="M157" i="1"/>
  <c r="M158" i="1"/>
  <c r="M159" i="1"/>
  <c r="M160" i="1"/>
  <c r="M161" i="1"/>
  <c r="M162" i="1"/>
  <c r="M163" i="1"/>
  <c r="M164" i="1"/>
  <c r="M165" i="1"/>
  <c r="M167" i="1"/>
  <c r="M82" i="1"/>
  <c r="M168" i="1"/>
  <c r="M169" i="1"/>
  <c r="M170" i="1"/>
  <c r="M171" i="1"/>
  <c r="M172" i="1"/>
  <c r="M173" i="1"/>
  <c r="M174" i="1"/>
  <c r="M175" i="1"/>
  <c r="M176" i="1"/>
  <c r="M177" i="1"/>
  <c r="M196" i="1"/>
  <c r="M197" i="1"/>
  <c r="M198" i="1"/>
  <c r="M199" i="1"/>
  <c r="M200" i="1"/>
  <c r="M201" i="1"/>
  <c r="M202"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3" i="1"/>
  <c r="M244" i="1"/>
  <c r="M245" i="1"/>
  <c r="M246" i="1"/>
  <c r="M247" i="1"/>
  <c r="M248" i="1"/>
  <c r="M249" i="1"/>
  <c r="M250" i="1"/>
  <c r="M251" i="1"/>
  <c r="M252" i="1"/>
  <c r="M253" i="1"/>
  <c r="M254" i="1"/>
  <c r="M255" i="1"/>
  <c r="M256" i="1"/>
  <c r="M257" i="1"/>
  <c r="M258" i="1"/>
  <c r="M259" i="1"/>
  <c r="M260" i="1"/>
  <c r="M262" i="1"/>
  <c r="M263" i="1"/>
  <c r="M264" i="1"/>
  <c r="M265" i="1"/>
  <c r="M266" i="1"/>
  <c r="M267" i="1"/>
  <c r="M268" i="1"/>
  <c r="M269" i="1"/>
  <c r="M270" i="1"/>
  <c r="M271" i="1"/>
  <c r="M272" i="1"/>
  <c r="M273" i="1"/>
  <c r="M274" i="1"/>
  <c r="M275" i="1"/>
  <c r="M276" i="1"/>
  <c r="M277" i="1"/>
  <c r="M278" i="1"/>
  <c r="M279" i="1"/>
  <c r="M280" i="1"/>
  <c r="M281" i="1"/>
  <c r="M282" i="1"/>
  <c r="M4" i="1"/>
  <c r="O21" i="8"/>
  <c r="T21" i="8"/>
  <c r="S21" i="8"/>
  <c r="Q21" i="8"/>
  <c r="X17" i="8"/>
  <c r="X18" i="8"/>
  <c r="E22" i="11"/>
  <c r="Q76" i="1" l="1"/>
  <c r="Q169" i="1"/>
  <c r="Q177" i="1"/>
  <c r="Q279" i="1"/>
  <c r="Q221" i="1"/>
  <c r="O184" i="1"/>
  <c r="O187" i="1"/>
  <c r="O181" i="1"/>
  <c r="O194" i="1"/>
  <c r="O182" i="1"/>
  <c r="O185" i="1"/>
  <c r="O188" i="1"/>
  <c r="O191" i="1"/>
  <c r="O192" i="1"/>
  <c r="O189" i="1"/>
  <c r="O186" i="1"/>
  <c r="O179" i="1"/>
  <c r="O180" i="1"/>
  <c r="O183" i="1"/>
  <c r="O193" i="1"/>
  <c r="O190" i="1"/>
  <c r="Q6" i="1"/>
  <c r="Q193" i="1"/>
  <c r="Q190" i="1"/>
  <c r="Q181" i="1"/>
  <c r="Q191" i="1"/>
  <c r="Q185" i="1"/>
  <c r="Q194" i="1"/>
  <c r="Q182" i="1"/>
  <c r="Q184" i="1"/>
  <c r="Q187" i="1"/>
  <c r="Q188" i="1"/>
  <c r="Q192" i="1"/>
  <c r="Q179" i="1"/>
  <c r="Q189" i="1"/>
  <c r="Q186" i="1"/>
  <c r="Q180" i="1"/>
  <c r="Q183" i="1"/>
  <c r="T189" i="1"/>
  <c r="T186" i="1"/>
  <c r="T193" i="1"/>
  <c r="T190" i="1"/>
  <c r="T184" i="1"/>
  <c r="T187" i="1"/>
  <c r="T181" i="1"/>
  <c r="T194" i="1"/>
  <c r="T180" i="1"/>
  <c r="T183" i="1"/>
  <c r="T191" i="1"/>
  <c r="T182" i="1"/>
  <c r="T185" i="1"/>
  <c r="T188" i="1"/>
  <c r="T179" i="1"/>
  <c r="T192" i="1"/>
  <c r="V192" i="1"/>
  <c r="V180" i="1"/>
  <c r="V181" i="1"/>
  <c r="V179" i="1"/>
  <c r="V186" i="1"/>
  <c r="V190" i="1"/>
  <c r="V187" i="1"/>
  <c r="V189" i="1"/>
  <c r="V183" i="1"/>
  <c r="V193" i="1"/>
  <c r="V194" i="1"/>
  <c r="V191" i="1"/>
  <c r="V182" i="1"/>
  <c r="V185" i="1"/>
  <c r="V188" i="1"/>
  <c r="V184" i="1"/>
  <c r="W182" i="1"/>
  <c r="W185" i="1"/>
  <c r="W188" i="1"/>
  <c r="W193" i="1"/>
  <c r="W189" i="1"/>
  <c r="W186" i="1"/>
  <c r="W180" i="1"/>
  <c r="W179" i="1"/>
  <c r="W192" i="1"/>
  <c r="W183" i="1"/>
  <c r="W190" i="1"/>
  <c r="W187" i="1"/>
  <c r="W181" i="1"/>
  <c r="W194" i="1"/>
  <c r="W184" i="1"/>
  <c r="W191" i="1"/>
  <c r="R180" i="1"/>
  <c r="R183" i="1"/>
  <c r="R193" i="1"/>
  <c r="R181" i="1"/>
  <c r="R191" i="1"/>
  <c r="R182" i="1"/>
  <c r="R185" i="1"/>
  <c r="R187" i="1"/>
  <c r="R194" i="1"/>
  <c r="R190" i="1"/>
  <c r="R184" i="1"/>
  <c r="R188" i="1"/>
  <c r="R179" i="1"/>
  <c r="R192" i="1"/>
  <c r="R189" i="1"/>
  <c r="R186" i="1"/>
  <c r="X191" i="1"/>
  <c r="X182" i="1"/>
  <c r="X185" i="1"/>
  <c r="X188" i="1"/>
  <c r="X179" i="1"/>
  <c r="X186" i="1"/>
  <c r="X180" i="1"/>
  <c r="X183" i="1"/>
  <c r="X192" i="1"/>
  <c r="X189" i="1"/>
  <c r="X190" i="1"/>
  <c r="X193" i="1"/>
  <c r="X184" i="1"/>
  <c r="X187" i="1"/>
  <c r="X181" i="1"/>
  <c r="X194" i="1"/>
  <c r="L191" i="1"/>
  <c r="L182" i="1"/>
  <c r="L185" i="1"/>
  <c r="L188" i="1"/>
  <c r="L190" i="1"/>
  <c r="L192" i="1"/>
  <c r="L189" i="1"/>
  <c r="L186" i="1"/>
  <c r="L180" i="1"/>
  <c r="L183" i="1"/>
  <c r="L179" i="1"/>
  <c r="L184" i="1"/>
  <c r="L187" i="1"/>
  <c r="L181" i="1"/>
  <c r="L194" i="1"/>
  <c r="L193" i="1"/>
  <c r="S10" i="1"/>
  <c r="S186" i="1"/>
  <c r="S180" i="1"/>
  <c r="S183" i="1"/>
  <c r="S190" i="1"/>
  <c r="S181" i="1"/>
  <c r="S191" i="1"/>
  <c r="S185" i="1"/>
  <c r="S184" i="1"/>
  <c r="S194" i="1"/>
  <c r="S193" i="1"/>
  <c r="S187" i="1"/>
  <c r="S179" i="1"/>
  <c r="S192" i="1"/>
  <c r="S182" i="1"/>
  <c r="S189" i="1"/>
  <c r="S188" i="1"/>
  <c r="N181" i="1"/>
  <c r="N194" i="1"/>
  <c r="N182" i="1"/>
  <c r="N189" i="1"/>
  <c r="N188" i="1"/>
  <c r="N183" i="1"/>
  <c r="N191" i="1"/>
  <c r="N185" i="1"/>
  <c r="N192" i="1"/>
  <c r="N186" i="1"/>
  <c r="N179" i="1"/>
  <c r="N180" i="1"/>
  <c r="N193" i="1"/>
  <c r="N190" i="1"/>
  <c r="N184" i="1"/>
  <c r="N187" i="1"/>
  <c r="P135" i="1"/>
  <c r="P190" i="1"/>
  <c r="P184" i="1"/>
  <c r="P187" i="1"/>
  <c r="P182" i="1"/>
  <c r="P185" i="1"/>
  <c r="P192" i="1"/>
  <c r="P181" i="1"/>
  <c r="P194" i="1"/>
  <c r="P191" i="1"/>
  <c r="P188" i="1"/>
  <c r="P179" i="1"/>
  <c r="P186" i="1"/>
  <c r="P180" i="1"/>
  <c r="P183" i="1"/>
  <c r="P189" i="1"/>
  <c r="P193" i="1"/>
  <c r="Q137" i="1"/>
  <c r="Q271" i="1"/>
  <c r="Q136" i="1"/>
  <c r="Q270" i="1"/>
  <c r="Q128" i="1"/>
  <c r="Q237" i="1"/>
  <c r="Q121" i="1"/>
  <c r="P249" i="1"/>
  <c r="Q236" i="1"/>
  <c r="Q84" i="1"/>
  <c r="Q278" i="1"/>
  <c r="Q228" i="1"/>
  <c r="Q77" i="1"/>
  <c r="S199" i="1"/>
  <c r="Q229" i="1"/>
  <c r="Q129" i="1"/>
  <c r="Q220" i="1"/>
  <c r="Q120" i="1"/>
  <c r="Q85" i="1"/>
  <c r="P128" i="1"/>
  <c r="Q263" i="1"/>
  <c r="Q213" i="1"/>
  <c r="Q162" i="1"/>
  <c r="Q112" i="1"/>
  <c r="Q58" i="1"/>
  <c r="Q262" i="1"/>
  <c r="Q212" i="1"/>
  <c r="Q161" i="1"/>
  <c r="Q111" i="1"/>
  <c r="Q49" i="1"/>
  <c r="Q154" i="1"/>
  <c r="Q253" i="1"/>
  <c r="Q204" i="1"/>
  <c r="Q152" i="1"/>
  <c r="Q103" i="1"/>
  <c r="Q30" i="1"/>
  <c r="Q254" i="1"/>
  <c r="Q104" i="1"/>
  <c r="Q246" i="1"/>
  <c r="Q196" i="1"/>
  <c r="Q145" i="1"/>
  <c r="Q93" i="1"/>
  <c r="Q22" i="1"/>
  <c r="Q205" i="1"/>
  <c r="Q40" i="1"/>
  <c r="Q245" i="1"/>
  <c r="Q144" i="1"/>
  <c r="Q92" i="1"/>
  <c r="Q10" i="1"/>
  <c r="Q59" i="1"/>
  <c r="Q50" i="1"/>
  <c r="Q42" i="1"/>
  <c r="Q31" i="1"/>
  <c r="Q23" i="1"/>
  <c r="Q12" i="1"/>
  <c r="Q277" i="1"/>
  <c r="Q269" i="1"/>
  <c r="Q260" i="1"/>
  <c r="Q252" i="1"/>
  <c r="Q244" i="1"/>
  <c r="Q235" i="1"/>
  <c r="Q227" i="1"/>
  <c r="Q219" i="1"/>
  <c r="Q211" i="1"/>
  <c r="Q202" i="1"/>
  <c r="Q176" i="1"/>
  <c r="Q168" i="1"/>
  <c r="Q160" i="1"/>
  <c r="Q151" i="1"/>
  <c r="Q143" i="1"/>
  <c r="Q135" i="1"/>
  <c r="Q127" i="1"/>
  <c r="Q118" i="1"/>
  <c r="Q110" i="1"/>
  <c r="Q102" i="1"/>
  <c r="Q91" i="1"/>
  <c r="Q80" i="1"/>
  <c r="Q75" i="1"/>
  <c r="Q66" i="1"/>
  <c r="Q57" i="1"/>
  <c r="Q48" i="1"/>
  <c r="Q39" i="1"/>
  <c r="Q29" i="1"/>
  <c r="Q21" i="1"/>
  <c r="Q9" i="1"/>
  <c r="N11" i="1"/>
  <c r="Q276" i="1"/>
  <c r="Q268" i="1"/>
  <c r="Q259" i="1"/>
  <c r="Q251" i="1"/>
  <c r="Q243" i="1"/>
  <c r="Q234" i="1"/>
  <c r="Q226" i="1"/>
  <c r="Q218" i="1"/>
  <c r="Q210" i="1"/>
  <c r="Q201" i="1"/>
  <c r="Q175" i="1"/>
  <c r="Q4" i="1"/>
  <c r="Q159" i="1"/>
  <c r="Q150" i="1"/>
  <c r="Q142" i="1"/>
  <c r="Q134" i="1"/>
  <c r="Q126" i="1"/>
  <c r="Q117" i="1"/>
  <c r="Q109" i="1"/>
  <c r="Q101" i="1"/>
  <c r="Q90" i="1"/>
  <c r="Q79" i="1"/>
  <c r="Q74" i="1"/>
  <c r="Q65" i="1"/>
  <c r="Q56" i="1"/>
  <c r="Q47" i="1"/>
  <c r="Q37" i="1"/>
  <c r="Q28" i="1"/>
  <c r="Q20" i="1"/>
  <c r="Q7" i="1"/>
  <c r="R20" i="8"/>
  <c r="R13" i="8" s="1"/>
  <c r="R14" i="8" s="1"/>
  <c r="U283" i="1" s="1"/>
  <c r="P34" i="24" s="1"/>
  <c r="O11" i="1"/>
  <c r="Q275" i="1"/>
  <c r="Q267" i="1"/>
  <c r="Q258" i="1"/>
  <c r="Q250" i="1"/>
  <c r="Q241" i="1"/>
  <c r="Q233" i="1"/>
  <c r="Q225" i="1"/>
  <c r="Q217" i="1"/>
  <c r="Q209" i="1"/>
  <c r="Q200" i="1"/>
  <c r="Q174" i="1"/>
  <c r="Q167" i="1"/>
  <c r="Q158" i="1"/>
  <c r="Q149" i="1"/>
  <c r="Q141" i="1"/>
  <c r="Q133" i="1"/>
  <c r="Q125" i="1"/>
  <c r="Q116" i="1"/>
  <c r="Q108" i="1"/>
  <c r="Q100" i="1"/>
  <c r="Q89" i="1"/>
  <c r="Q81" i="1"/>
  <c r="Q73" i="1"/>
  <c r="Q64" i="1"/>
  <c r="Q55" i="1"/>
  <c r="Q46" i="1"/>
  <c r="Q36" i="1"/>
  <c r="Q27" i="1"/>
  <c r="Q18" i="1"/>
  <c r="L11" i="1"/>
  <c r="R11" i="1"/>
  <c r="Q11" i="1"/>
  <c r="Q282" i="1"/>
  <c r="Q274" i="1"/>
  <c r="Q266" i="1"/>
  <c r="Q257" i="1"/>
  <c r="Q249" i="1"/>
  <c r="Q240" i="1"/>
  <c r="Q232" i="1"/>
  <c r="Q224" i="1"/>
  <c r="Q216" i="1"/>
  <c r="Q208" i="1"/>
  <c r="Q199" i="1"/>
  <c r="Q173" i="1"/>
  <c r="Q165" i="1"/>
  <c r="Q157" i="1"/>
  <c r="Q148" i="1"/>
  <c r="Q140" i="1"/>
  <c r="Q132" i="1"/>
  <c r="Q124" i="1"/>
  <c r="Q115" i="1"/>
  <c r="Q107" i="1"/>
  <c r="Q98" i="1"/>
  <c r="Q88" i="1"/>
  <c r="Q78" i="1"/>
  <c r="Q71" i="1"/>
  <c r="Q63" i="1"/>
  <c r="Q54" i="1"/>
  <c r="Q45" i="1"/>
  <c r="Q35" i="1"/>
  <c r="Q26" i="1"/>
  <c r="Q17" i="1"/>
  <c r="Q5" i="1"/>
  <c r="J20" i="8"/>
  <c r="J13" i="8" s="1"/>
  <c r="J14" i="8" s="1"/>
  <c r="M283" i="1" s="1"/>
  <c r="H34" i="24" s="1"/>
  <c r="T11" i="1"/>
  <c r="Q281" i="1"/>
  <c r="Q273" i="1"/>
  <c r="Q265" i="1"/>
  <c r="Q256" i="1"/>
  <c r="Q248" i="1"/>
  <c r="Q239" i="1"/>
  <c r="Q231" i="1"/>
  <c r="Q223" i="1"/>
  <c r="Q215" i="1"/>
  <c r="Q207" i="1"/>
  <c r="Q198" i="1"/>
  <c r="Q172" i="1"/>
  <c r="Q164" i="1"/>
  <c r="Q156" i="1"/>
  <c r="Q147" i="1"/>
  <c r="Q139" i="1"/>
  <c r="Q131" i="1"/>
  <c r="Q123" i="1"/>
  <c r="Q114" i="1"/>
  <c r="Q106" i="1"/>
  <c r="Q95" i="1"/>
  <c r="Q87" i="1"/>
  <c r="Q82" i="1"/>
  <c r="Q70" i="1"/>
  <c r="Q62" i="1"/>
  <c r="Q51" i="1"/>
  <c r="Q44" i="1"/>
  <c r="Q33" i="1"/>
  <c r="Q25" i="1"/>
  <c r="Q15" i="1"/>
  <c r="X11" i="1"/>
  <c r="S11" i="1"/>
  <c r="W11" i="1"/>
  <c r="V11" i="1"/>
  <c r="Q280" i="1"/>
  <c r="Q272" i="1"/>
  <c r="Q264" i="1"/>
  <c r="Q255" i="1"/>
  <c r="Q247" i="1"/>
  <c r="Q238" i="1"/>
  <c r="Q230" i="1"/>
  <c r="Q222" i="1"/>
  <c r="Q214" i="1"/>
  <c r="Q206" i="1"/>
  <c r="Q197" i="1"/>
  <c r="Q171" i="1"/>
  <c r="Q163" i="1"/>
  <c r="Q155" i="1"/>
  <c r="Q146" i="1"/>
  <c r="Q138" i="1"/>
  <c r="Q130" i="1"/>
  <c r="Q122" i="1"/>
  <c r="Q113" i="1"/>
  <c r="Q105" i="1"/>
  <c r="Q94" i="1"/>
  <c r="Q86" i="1"/>
  <c r="Q53" i="1"/>
  <c r="Q69" i="1"/>
  <c r="Q61" i="1"/>
  <c r="Q52" i="1"/>
  <c r="Q43" i="1"/>
  <c r="Q32" i="1"/>
  <c r="Q24" i="1"/>
  <c r="Q14" i="1"/>
  <c r="P33" i="1"/>
  <c r="S157" i="1"/>
  <c r="P244" i="1"/>
  <c r="P81" i="1"/>
  <c r="S139" i="1"/>
  <c r="P238" i="1"/>
  <c r="P73" i="1"/>
  <c r="S281" i="1"/>
  <c r="S116" i="1"/>
  <c r="P199" i="1"/>
  <c r="P65" i="1"/>
  <c r="S176" i="1"/>
  <c r="S263" i="1"/>
  <c r="S92" i="1"/>
  <c r="P9" i="1"/>
  <c r="S240" i="1"/>
  <c r="S64" i="1"/>
  <c r="S217" i="1"/>
  <c r="S40" i="1"/>
  <c r="P142" i="1"/>
  <c r="S264" i="1"/>
  <c r="S241" i="1"/>
  <c r="S223" i="1"/>
  <c r="S200" i="1"/>
  <c r="S177" i="1"/>
  <c r="S163" i="1"/>
  <c r="S140" i="1"/>
  <c r="S117" i="1"/>
  <c r="S93" i="1"/>
  <c r="S65" i="1"/>
  <c r="S42" i="1"/>
  <c r="S17" i="1"/>
  <c r="S239" i="1"/>
  <c r="S115" i="1"/>
  <c r="S279" i="1"/>
  <c r="S256" i="1"/>
  <c r="S233" i="1"/>
  <c r="S215" i="1"/>
  <c r="S169" i="1"/>
  <c r="S155" i="1"/>
  <c r="S132" i="1"/>
  <c r="S109" i="1"/>
  <c r="S85" i="1"/>
  <c r="S57" i="1"/>
  <c r="S32" i="1"/>
  <c r="P279" i="1"/>
  <c r="P231" i="1"/>
  <c r="P121" i="1"/>
  <c r="P57" i="1"/>
  <c r="S216" i="1"/>
  <c r="S156" i="1"/>
  <c r="S133" i="1"/>
  <c r="S33" i="1"/>
  <c r="S9" i="1"/>
  <c r="S273" i="1"/>
  <c r="S255" i="1"/>
  <c r="S232" i="1"/>
  <c r="S209" i="1"/>
  <c r="S168" i="1"/>
  <c r="S149" i="1"/>
  <c r="S131" i="1"/>
  <c r="S108" i="1"/>
  <c r="S84" i="1"/>
  <c r="S56" i="1"/>
  <c r="S26" i="1"/>
  <c r="P273" i="1"/>
  <c r="P224" i="1"/>
  <c r="P174" i="1"/>
  <c r="P116" i="1"/>
  <c r="P49" i="1"/>
  <c r="S272" i="1"/>
  <c r="S249" i="1"/>
  <c r="S231" i="1"/>
  <c r="S208" i="1"/>
  <c r="S167" i="1"/>
  <c r="S148" i="1"/>
  <c r="S125" i="1"/>
  <c r="S107" i="1"/>
  <c r="S74" i="1"/>
  <c r="S50" i="1"/>
  <c r="S25" i="1"/>
  <c r="P269" i="1"/>
  <c r="P217" i="1"/>
  <c r="P4" i="1"/>
  <c r="P110" i="1"/>
  <c r="S257" i="1"/>
  <c r="S175" i="1"/>
  <c r="S58" i="1"/>
  <c r="P10" i="1"/>
  <c r="P11" i="1"/>
  <c r="S271" i="1"/>
  <c r="S248" i="1"/>
  <c r="S225" i="1"/>
  <c r="S207" i="1"/>
  <c r="S165" i="1"/>
  <c r="S147" i="1"/>
  <c r="S124" i="1"/>
  <c r="S101" i="1"/>
  <c r="S73" i="1"/>
  <c r="S49" i="1"/>
  <c r="S24" i="1"/>
  <c r="P263" i="1"/>
  <c r="P212" i="1"/>
  <c r="P160" i="1"/>
  <c r="P103" i="1"/>
  <c r="P25" i="1"/>
  <c r="S280" i="1"/>
  <c r="S91" i="1"/>
  <c r="S265" i="1"/>
  <c r="S247" i="1"/>
  <c r="S224" i="1"/>
  <c r="S201" i="1"/>
  <c r="S164" i="1"/>
  <c r="S141" i="1"/>
  <c r="S123" i="1"/>
  <c r="S100" i="1"/>
  <c r="S66" i="1"/>
  <c r="S48" i="1"/>
  <c r="S18" i="1"/>
  <c r="P256" i="1"/>
  <c r="P206" i="1"/>
  <c r="P148" i="1"/>
  <c r="P89" i="1"/>
  <c r="P17" i="1"/>
  <c r="P278" i="1"/>
  <c r="P268" i="1"/>
  <c r="P255" i="1"/>
  <c r="P241" i="1"/>
  <c r="P230" i="1"/>
  <c r="P216" i="1"/>
  <c r="P204" i="1"/>
  <c r="P177" i="1"/>
  <c r="P152" i="1"/>
  <c r="P140" i="1"/>
  <c r="P127" i="1"/>
  <c r="P113" i="1"/>
  <c r="P102" i="1"/>
  <c r="P88" i="1"/>
  <c r="P56" i="1"/>
  <c r="P40" i="1"/>
  <c r="P24" i="1"/>
  <c r="P277" i="1"/>
  <c r="P265" i="1"/>
  <c r="P254" i="1"/>
  <c r="P240" i="1"/>
  <c r="P228" i="1"/>
  <c r="P215" i="1"/>
  <c r="P201" i="1"/>
  <c r="P176" i="1"/>
  <c r="P164" i="1"/>
  <c r="P151" i="1"/>
  <c r="P137" i="1"/>
  <c r="P126" i="1"/>
  <c r="P112" i="1"/>
  <c r="P100" i="1"/>
  <c r="P87" i="1"/>
  <c r="P71" i="1"/>
  <c r="P55" i="1"/>
  <c r="P39" i="1"/>
  <c r="P23" i="1"/>
  <c r="P7" i="1"/>
  <c r="P276" i="1"/>
  <c r="P264" i="1"/>
  <c r="P252" i="1"/>
  <c r="P239" i="1"/>
  <c r="P225" i="1"/>
  <c r="P214" i="1"/>
  <c r="P200" i="1"/>
  <c r="P175" i="1"/>
  <c r="P161" i="1"/>
  <c r="P150" i="1"/>
  <c r="P136" i="1"/>
  <c r="P124" i="1"/>
  <c r="P111" i="1"/>
  <c r="P86" i="1"/>
  <c r="P70" i="1"/>
  <c r="P54" i="1"/>
  <c r="P22" i="1"/>
  <c r="P6" i="1"/>
  <c r="P272" i="1"/>
  <c r="P262" i="1"/>
  <c r="P248" i="1"/>
  <c r="P236" i="1"/>
  <c r="P223" i="1"/>
  <c r="P209" i="1"/>
  <c r="P198" i="1"/>
  <c r="P172" i="1"/>
  <c r="P159" i="1"/>
  <c r="P145" i="1"/>
  <c r="P134" i="1"/>
  <c r="P120" i="1"/>
  <c r="P108" i="1"/>
  <c r="P95" i="1"/>
  <c r="P82" i="1"/>
  <c r="P64" i="1"/>
  <c r="P48" i="1"/>
  <c r="P32" i="1"/>
  <c r="P281" i="1"/>
  <c r="P271" i="1"/>
  <c r="P260" i="1"/>
  <c r="P247" i="1"/>
  <c r="P233" i="1"/>
  <c r="P222" i="1"/>
  <c r="P208" i="1"/>
  <c r="P196" i="1"/>
  <c r="P169" i="1"/>
  <c r="P158" i="1"/>
  <c r="P144" i="1"/>
  <c r="P132" i="1"/>
  <c r="P105" i="1"/>
  <c r="P94" i="1"/>
  <c r="P79" i="1"/>
  <c r="P63" i="1"/>
  <c r="P47" i="1"/>
  <c r="P31" i="1"/>
  <c r="P15" i="1"/>
  <c r="X21" i="8"/>
  <c r="P280" i="1"/>
  <c r="P270" i="1"/>
  <c r="P257" i="1"/>
  <c r="P246" i="1"/>
  <c r="P232" i="1"/>
  <c r="P220" i="1"/>
  <c r="P207" i="1"/>
  <c r="P168" i="1"/>
  <c r="P156" i="1"/>
  <c r="P143" i="1"/>
  <c r="P129" i="1"/>
  <c r="P118" i="1"/>
  <c r="P104" i="1"/>
  <c r="P92" i="1"/>
  <c r="P78" i="1"/>
  <c r="P62" i="1"/>
  <c r="P46" i="1"/>
  <c r="P30" i="1"/>
  <c r="P14" i="1"/>
  <c r="S278" i="1"/>
  <c r="S270" i="1"/>
  <c r="S262" i="1"/>
  <c r="S254" i="1"/>
  <c r="S246" i="1"/>
  <c r="S238" i="1"/>
  <c r="S230" i="1"/>
  <c r="S222" i="1"/>
  <c r="S214" i="1"/>
  <c r="S206" i="1"/>
  <c r="S198" i="1"/>
  <c r="S174" i="1"/>
  <c r="S4" i="1"/>
  <c r="S162" i="1"/>
  <c r="S154" i="1"/>
  <c r="S146" i="1"/>
  <c r="S138" i="1"/>
  <c r="S130" i="1"/>
  <c r="S122" i="1"/>
  <c r="S114" i="1"/>
  <c r="S106" i="1"/>
  <c r="S98" i="1"/>
  <c r="S90" i="1"/>
  <c r="S79" i="1"/>
  <c r="S71" i="1"/>
  <c r="S63" i="1"/>
  <c r="S55" i="1"/>
  <c r="S47" i="1"/>
  <c r="S39" i="1"/>
  <c r="S31" i="1"/>
  <c r="S23" i="1"/>
  <c r="S15" i="1"/>
  <c r="S7" i="1"/>
  <c r="S277" i="1"/>
  <c r="S269" i="1"/>
  <c r="S253" i="1"/>
  <c r="S245" i="1"/>
  <c r="S237" i="1"/>
  <c r="S229" i="1"/>
  <c r="S221" i="1"/>
  <c r="S213" i="1"/>
  <c r="S205" i="1"/>
  <c r="S197" i="1"/>
  <c r="S173" i="1"/>
  <c r="S80" i="1"/>
  <c r="S161" i="1"/>
  <c r="S145" i="1"/>
  <c r="S137" i="1"/>
  <c r="S129" i="1"/>
  <c r="S121" i="1"/>
  <c r="S113" i="1"/>
  <c r="S105" i="1"/>
  <c r="S89" i="1"/>
  <c r="S78" i="1"/>
  <c r="S70" i="1"/>
  <c r="S62" i="1"/>
  <c r="S54" i="1"/>
  <c r="S46" i="1"/>
  <c r="S30" i="1"/>
  <c r="S22" i="1"/>
  <c r="S14" i="1"/>
  <c r="S6" i="1"/>
  <c r="P253" i="1"/>
  <c r="P245" i="1"/>
  <c r="P237" i="1"/>
  <c r="P229" i="1"/>
  <c r="P221" i="1"/>
  <c r="P213" i="1"/>
  <c r="P205" i="1"/>
  <c r="P197" i="1"/>
  <c r="P173" i="1"/>
  <c r="P165" i="1"/>
  <c r="P157" i="1"/>
  <c r="P149" i="1"/>
  <c r="P141" i="1"/>
  <c r="P133" i="1"/>
  <c r="P125" i="1"/>
  <c r="P117" i="1"/>
  <c r="P109" i="1"/>
  <c r="P101" i="1"/>
  <c r="P93" i="1"/>
  <c r="P85" i="1"/>
  <c r="P77" i="1"/>
  <c r="P69" i="1"/>
  <c r="P61" i="1"/>
  <c r="P53" i="1"/>
  <c r="P45" i="1"/>
  <c r="P37" i="1"/>
  <c r="P29" i="1"/>
  <c r="P21" i="1"/>
  <c r="P5" i="1"/>
  <c r="S276" i="1"/>
  <c r="S268" i="1"/>
  <c r="S260" i="1"/>
  <c r="S252" i="1"/>
  <c r="S244" i="1"/>
  <c r="S236" i="1"/>
  <c r="S228" i="1"/>
  <c r="S220" i="1"/>
  <c r="S212" i="1"/>
  <c r="S204" i="1"/>
  <c r="S196" i="1"/>
  <c r="S172" i="1"/>
  <c r="S81" i="1"/>
  <c r="S160" i="1"/>
  <c r="S152" i="1"/>
  <c r="S144" i="1"/>
  <c r="S136" i="1"/>
  <c r="S128" i="1"/>
  <c r="S120" i="1"/>
  <c r="S112" i="1"/>
  <c r="S104" i="1"/>
  <c r="S88" i="1"/>
  <c r="S77" i="1"/>
  <c r="S69" i="1"/>
  <c r="S61" i="1"/>
  <c r="S53" i="1"/>
  <c r="S45" i="1"/>
  <c r="S37" i="1"/>
  <c r="S29" i="1"/>
  <c r="S21" i="1"/>
  <c r="S5" i="1"/>
  <c r="P84" i="1"/>
  <c r="P76" i="1"/>
  <c r="P68" i="1"/>
  <c r="P52" i="1"/>
  <c r="P44" i="1"/>
  <c r="P36" i="1"/>
  <c r="P28" i="1"/>
  <c r="P20" i="1"/>
  <c r="P12" i="1"/>
  <c r="S275" i="1"/>
  <c r="S267" i="1"/>
  <c r="S259" i="1"/>
  <c r="S251" i="1"/>
  <c r="S243" i="1"/>
  <c r="S235" i="1"/>
  <c r="S227" i="1"/>
  <c r="S219" i="1"/>
  <c r="S211" i="1"/>
  <c r="S171" i="1"/>
  <c r="S82" i="1"/>
  <c r="S159" i="1"/>
  <c r="S151" i="1"/>
  <c r="S143" i="1"/>
  <c r="S135" i="1"/>
  <c r="S127" i="1"/>
  <c r="S111" i="1"/>
  <c r="S103" i="1"/>
  <c r="S95" i="1"/>
  <c r="S87" i="1"/>
  <c r="S76" i="1"/>
  <c r="S68" i="1"/>
  <c r="S52" i="1"/>
  <c r="S44" i="1"/>
  <c r="S36" i="1"/>
  <c r="S28" i="1"/>
  <c r="S20" i="1"/>
  <c r="S12" i="1"/>
  <c r="P167" i="1"/>
  <c r="P275" i="1"/>
  <c r="P267" i="1"/>
  <c r="P259" i="1"/>
  <c r="P251" i="1"/>
  <c r="P243" i="1"/>
  <c r="P235" i="1"/>
  <c r="P227" i="1"/>
  <c r="P219" i="1"/>
  <c r="P211" i="1"/>
  <c r="P171" i="1"/>
  <c r="P163" i="1"/>
  <c r="P155" i="1"/>
  <c r="P147" i="1"/>
  <c r="P139" i="1"/>
  <c r="P131" i="1"/>
  <c r="P123" i="1"/>
  <c r="P115" i="1"/>
  <c r="P107" i="1"/>
  <c r="P91" i="1"/>
  <c r="P75" i="1"/>
  <c r="P67" i="1"/>
  <c r="P59" i="1"/>
  <c r="P51" i="1"/>
  <c r="P43" i="1"/>
  <c r="P35" i="1"/>
  <c r="P27" i="1"/>
  <c r="S282" i="1"/>
  <c r="S274" i="1"/>
  <c r="S266" i="1"/>
  <c r="S258" i="1"/>
  <c r="S250" i="1"/>
  <c r="S234" i="1"/>
  <c r="S226" i="1"/>
  <c r="S218" i="1"/>
  <c r="S210" i="1"/>
  <c r="S202" i="1"/>
  <c r="S170" i="1"/>
  <c r="S158" i="1"/>
  <c r="S150" i="1"/>
  <c r="S142" i="1"/>
  <c r="S134" i="1"/>
  <c r="S126" i="1"/>
  <c r="S118" i="1"/>
  <c r="S110" i="1"/>
  <c r="S102" i="1"/>
  <c r="S94" i="1"/>
  <c r="S86" i="1"/>
  <c r="S75" i="1"/>
  <c r="S67" i="1"/>
  <c r="S59" i="1"/>
  <c r="S51" i="1"/>
  <c r="S43" i="1"/>
  <c r="S35" i="1"/>
  <c r="S27" i="1"/>
  <c r="P282" i="1"/>
  <c r="P274" i="1"/>
  <c r="P266" i="1"/>
  <c r="P258" i="1"/>
  <c r="P250" i="1"/>
  <c r="P234" i="1"/>
  <c r="P226" i="1"/>
  <c r="P218" i="1"/>
  <c r="P210" i="1"/>
  <c r="P202" i="1"/>
  <c r="P170" i="1"/>
  <c r="P162" i="1"/>
  <c r="P154" i="1"/>
  <c r="P146" i="1"/>
  <c r="P138" i="1"/>
  <c r="P130" i="1"/>
  <c r="P122" i="1"/>
  <c r="P114" i="1"/>
  <c r="P106" i="1"/>
  <c r="P98" i="1"/>
  <c r="P90" i="1"/>
  <c r="P80" i="1"/>
  <c r="P74" i="1"/>
  <c r="P66" i="1"/>
  <c r="P58" i="1"/>
  <c r="P50" i="1"/>
  <c r="P42" i="1"/>
  <c r="P26" i="1"/>
  <c r="P18" i="1"/>
  <c r="W27" i="1"/>
  <c r="W35" i="1"/>
  <c r="W43" i="1"/>
  <c r="W51" i="1"/>
  <c r="W59" i="1"/>
  <c r="W67" i="1"/>
  <c r="W75" i="1"/>
  <c r="W91" i="1"/>
  <c r="W107" i="1"/>
  <c r="W115" i="1"/>
  <c r="W123" i="1"/>
  <c r="W131" i="1"/>
  <c r="W24" i="1"/>
  <c r="W32" i="1"/>
  <c r="W40" i="1"/>
  <c r="W48" i="1"/>
  <c r="W56" i="1"/>
  <c r="W64" i="1"/>
  <c r="W80" i="1"/>
  <c r="W88" i="1"/>
  <c r="W104" i="1"/>
  <c r="W112" i="1"/>
  <c r="W120" i="1"/>
  <c r="W128" i="1"/>
  <c r="W136" i="1"/>
  <c r="W5" i="1"/>
  <c r="W21" i="1"/>
  <c r="W29" i="1"/>
  <c r="W37" i="1"/>
  <c r="W45" i="1"/>
  <c r="W53" i="1"/>
  <c r="W61" i="1"/>
  <c r="W69" i="1"/>
  <c r="W77" i="1"/>
  <c r="W85" i="1"/>
  <c r="W93" i="1"/>
  <c r="W101" i="1"/>
  <c r="W109" i="1"/>
  <c r="W117" i="1"/>
  <c r="W125" i="1"/>
  <c r="W133" i="1"/>
  <c r="W10" i="1"/>
  <c r="W18" i="1"/>
  <c r="W26" i="1"/>
  <c r="W42" i="1"/>
  <c r="W50" i="1"/>
  <c r="W58" i="1"/>
  <c r="W66" i="1"/>
  <c r="W74" i="1"/>
  <c r="W82" i="1"/>
  <c r="W90" i="1"/>
  <c r="W98" i="1"/>
  <c r="W106" i="1"/>
  <c r="W114" i="1"/>
  <c r="W122" i="1"/>
  <c r="W130" i="1"/>
  <c r="W138" i="1"/>
  <c r="W9" i="1"/>
  <c r="W17" i="1"/>
  <c r="W25" i="1"/>
  <c r="W33" i="1"/>
  <c r="W49" i="1"/>
  <c r="W57" i="1"/>
  <c r="W65" i="1"/>
  <c r="W73" i="1"/>
  <c r="W81" i="1"/>
  <c r="W89" i="1"/>
  <c r="W105" i="1"/>
  <c r="W113" i="1"/>
  <c r="W121" i="1"/>
  <c r="W129" i="1"/>
  <c r="W137" i="1"/>
  <c r="W20" i="1"/>
  <c r="W54" i="1"/>
  <c r="W63" i="1"/>
  <c r="W84" i="1"/>
  <c r="W118" i="1"/>
  <c r="W127" i="1"/>
  <c r="W139" i="1"/>
  <c r="W144" i="1"/>
  <c r="W152" i="1"/>
  <c r="W160" i="1"/>
  <c r="W168" i="1"/>
  <c r="W176" i="1"/>
  <c r="W200" i="1"/>
  <c r="W208" i="1"/>
  <c r="W216" i="1"/>
  <c r="W224" i="1"/>
  <c r="W232" i="1"/>
  <c r="W240" i="1"/>
  <c r="W248" i="1"/>
  <c r="W256" i="1"/>
  <c r="W264" i="1"/>
  <c r="W272" i="1"/>
  <c r="W280" i="1"/>
  <c r="W12" i="1"/>
  <c r="W46" i="1"/>
  <c r="W55" i="1"/>
  <c r="W76" i="1"/>
  <c r="W110" i="1"/>
  <c r="W141" i="1"/>
  <c r="W149" i="1"/>
  <c r="W157" i="1"/>
  <c r="W165" i="1"/>
  <c r="W173" i="1"/>
  <c r="W197" i="1"/>
  <c r="W205" i="1"/>
  <c r="W213" i="1"/>
  <c r="W221" i="1"/>
  <c r="W229" i="1"/>
  <c r="W237" i="1"/>
  <c r="W245" i="1"/>
  <c r="W253" i="1"/>
  <c r="W269" i="1"/>
  <c r="W277" i="1"/>
  <c r="W47" i="1"/>
  <c r="W68" i="1"/>
  <c r="W102" i="1"/>
  <c r="W111" i="1"/>
  <c r="W132" i="1"/>
  <c r="W146" i="1"/>
  <c r="W154" i="1"/>
  <c r="W162" i="1"/>
  <c r="W170" i="1"/>
  <c r="W202" i="1"/>
  <c r="W210" i="1"/>
  <c r="W218" i="1"/>
  <c r="W226" i="1"/>
  <c r="W234" i="1"/>
  <c r="W250" i="1"/>
  <c r="W258" i="1"/>
  <c r="W266" i="1"/>
  <c r="W274" i="1"/>
  <c r="W282" i="1"/>
  <c r="W30" i="1"/>
  <c r="W39" i="1"/>
  <c r="W94" i="1"/>
  <c r="W103" i="1"/>
  <c r="W124" i="1"/>
  <c r="W143" i="1"/>
  <c r="W151" i="1"/>
  <c r="W159" i="1"/>
  <c r="W167" i="1"/>
  <c r="W175" i="1"/>
  <c r="W199" i="1"/>
  <c r="W207" i="1"/>
  <c r="W215" i="1"/>
  <c r="W223" i="1"/>
  <c r="W231" i="1"/>
  <c r="W239" i="1"/>
  <c r="W247" i="1"/>
  <c r="W255" i="1"/>
  <c r="W263" i="1"/>
  <c r="W271" i="1"/>
  <c r="W279" i="1"/>
  <c r="W22" i="1"/>
  <c r="W31" i="1"/>
  <c r="W52" i="1"/>
  <c r="W86" i="1"/>
  <c r="W95" i="1"/>
  <c r="W116" i="1"/>
  <c r="W140" i="1"/>
  <c r="W148" i="1"/>
  <c r="W156" i="1"/>
  <c r="W164" i="1"/>
  <c r="W6" i="1"/>
  <c r="W15" i="1"/>
  <c r="W36" i="1"/>
  <c r="W70" i="1"/>
  <c r="W79" i="1"/>
  <c r="W100" i="1"/>
  <c r="W134" i="1"/>
  <c r="W142" i="1"/>
  <c r="W150" i="1"/>
  <c r="W158" i="1"/>
  <c r="W174" i="1"/>
  <c r="W198" i="1"/>
  <c r="W206" i="1"/>
  <c r="W214" i="1"/>
  <c r="W222" i="1"/>
  <c r="W230" i="1"/>
  <c r="W238" i="1"/>
  <c r="W246" i="1"/>
  <c r="W254" i="1"/>
  <c r="W262" i="1"/>
  <c r="W270" i="1"/>
  <c r="W278" i="1"/>
  <c r="W135" i="1"/>
  <c r="W163" i="1"/>
  <c r="W219" i="1"/>
  <c r="W228" i="1"/>
  <c r="W249" i="1"/>
  <c r="W87" i="1"/>
  <c r="W145" i="1"/>
  <c r="W177" i="1"/>
  <c r="W211" i="1"/>
  <c r="W220" i="1"/>
  <c r="W241" i="1"/>
  <c r="W275" i="1"/>
  <c r="W71" i="1"/>
  <c r="W169" i="1"/>
  <c r="W212" i="1"/>
  <c r="W233" i="1"/>
  <c r="W267" i="1"/>
  <c r="W276" i="1"/>
  <c r="W23" i="1"/>
  <c r="W108" i="1"/>
  <c r="W204" i="1"/>
  <c r="W225" i="1"/>
  <c r="W259" i="1"/>
  <c r="W268" i="1"/>
  <c r="W7" i="1"/>
  <c r="W92" i="1"/>
  <c r="W126" i="1"/>
  <c r="W147" i="1"/>
  <c r="W196" i="1"/>
  <c r="W217" i="1"/>
  <c r="W251" i="1"/>
  <c r="W260" i="1"/>
  <c r="W281" i="1"/>
  <c r="W44" i="1"/>
  <c r="W78" i="1"/>
  <c r="W161" i="1"/>
  <c r="W209" i="1"/>
  <c r="W243" i="1"/>
  <c r="W252" i="1"/>
  <c r="W273" i="1"/>
  <c r="W28" i="1"/>
  <c r="W62" i="1"/>
  <c r="W155" i="1"/>
  <c r="W171" i="1"/>
  <c r="W201" i="1"/>
  <c r="W235" i="1"/>
  <c r="W244" i="1"/>
  <c r="W265" i="1"/>
  <c r="W14" i="1"/>
  <c r="W172" i="1"/>
  <c r="W227" i="1"/>
  <c r="W236" i="1"/>
  <c r="W257" i="1"/>
  <c r="W4" i="1"/>
  <c r="O5" i="1"/>
  <c r="O21" i="1"/>
  <c r="O29" i="1"/>
  <c r="O37" i="1"/>
  <c r="O45" i="1"/>
  <c r="O52" i="1"/>
  <c r="O24" i="1"/>
  <c r="O32" i="1"/>
  <c r="O40" i="1"/>
  <c r="O48" i="1"/>
  <c r="O27" i="1"/>
  <c r="O35" i="1"/>
  <c r="O43" i="1"/>
  <c r="O6" i="1"/>
  <c r="O14" i="1"/>
  <c r="O22" i="1"/>
  <c r="O30" i="1"/>
  <c r="O46" i="1"/>
  <c r="O51" i="1"/>
  <c r="O54" i="1"/>
  <c r="O55" i="1"/>
  <c r="O56" i="1"/>
  <c r="O57" i="1"/>
  <c r="O58" i="1"/>
  <c r="O59" i="1"/>
  <c r="O61" i="1"/>
  <c r="O62" i="1"/>
  <c r="O63" i="1"/>
  <c r="O64" i="1"/>
  <c r="O65" i="1"/>
  <c r="O66" i="1"/>
  <c r="O67" i="1"/>
  <c r="O68" i="1"/>
  <c r="O69" i="1"/>
  <c r="O70" i="1"/>
  <c r="O71" i="1"/>
  <c r="O73" i="1"/>
  <c r="O74" i="1"/>
  <c r="O75" i="1"/>
  <c r="O76" i="1"/>
  <c r="O77" i="1"/>
  <c r="O78" i="1"/>
  <c r="O79" i="1"/>
  <c r="O80" i="1"/>
  <c r="O81" i="1"/>
  <c r="O82" i="1"/>
  <c r="O9" i="1"/>
  <c r="O17" i="1"/>
  <c r="O25" i="1"/>
  <c r="O33" i="1"/>
  <c r="O49" i="1"/>
  <c r="O12" i="1"/>
  <c r="O20" i="1"/>
  <c r="O28" i="1"/>
  <c r="O36" i="1"/>
  <c r="O44" i="1"/>
  <c r="O53" i="1"/>
  <c r="O7" i="1"/>
  <c r="O15" i="1"/>
  <c r="O23" i="1"/>
  <c r="O31" i="1"/>
  <c r="O39" i="1"/>
  <c r="O47" i="1"/>
  <c r="O10" i="1"/>
  <c r="O18" i="1"/>
  <c r="O26" i="1"/>
  <c r="O42" i="1"/>
  <c r="O50" i="1"/>
  <c r="O84" i="1"/>
  <c r="O85" i="1"/>
  <c r="O86" i="1"/>
  <c r="O87" i="1"/>
  <c r="O88" i="1"/>
  <c r="O89" i="1"/>
  <c r="O90" i="1"/>
  <c r="O91" i="1"/>
  <c r="O92" i="1"/>
  <c r="O93" i="1"/>
  <c r="O94" i="1"/>
  <c r="O95" i="1"/>
  <c r="O98" i="1"/>
  <c r="O100" i="1"/>
  <c r="O101" i="1"/>
  <c r="O102" i="1"/>
  <c r="O103" i="1"/>
  <c r="O104" i="1"/>
  <c r="O105" i="1"/>
  <c r="O106" i="1"/>
  <c r="O107" i="1"/>
  <c r="O108" i="1"/>
  <c r="O109" i="1"/>
  <c r="O110" i="1"/>
  <c r="O111" i="1"/>
  <c r="O112" i="1"/>
  <c r="O113" i="1"/>
  <c r="O114" i="1"/>
  <c r="O115" i="1"/>
  <c r="O116" i="1"/>
  <c r="O117" i="1"/>
  <c r="O118"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4" i="1"/>
  <c r="O155" i="1"/>
  <c r="O156" i="1"/>
  <c r="O157" i="1"/>
  <c r="O158" i="1"/>
  <c r="O159" i="1"/>
  <c r="O160" i="1"/>
  <c r="O161" i="1"/>
  <c r="O162" i="1"/>
  <c r="O163" i="1"/>
  <c r="O164" i="1"/>
  <c r="O165" i="1"/>
  <c r="O4" i="1"/>
  <c r="O168" i="1"/>
  <c r="O169" i="1"/>
  <c r="O170" i="1"/>
  <c r="O171" i="1"/>
  <c r="O172" i="1"/>
  <c r="O173" i="1"/>
  <c r="O174" i="1"/>
  <c r="O175" i="1"/>
  <c r="O176" i="1"/>
  <c r="O177" i="1"/>
  <c r="O196" i="1"/>
  <c r="O197" i="1"/>
  <c r="O198" i="1"/>
  <c r="O199" i="1"/>
  <c r="O200" i="1"/>
  <c r="O201" i="1"/>
  <c r="O202"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3" i="1"/>
  <c r="O244" i="1"/>
  <c r="O245" i="1"/>
  <c r="O246" i="1"/>
  <c r="O247" i="1"/>
  <c r="O248" i="1"/>
  <c r="O249" i="1"/>
  <c r="O250" i="1"/>
  <c r="O251" i="1"/>
  <c r="O252" i="1"/>
  <c r="O253" i="1"/>
  <c r="O254" i="1"/>
  <c r="O255" i="1"/>
  <c r="O256" i="1"/>
  <c r="O257" i="1"/>
  <c r="O258" i="1"/>
  <c r="O259" i="1"/>
  <c r="O260" i="1"/>
  <c r="O262" i="1"/>
  <c r="O263" i="1"/>
  <c r="O264" i="1"/>
  <c r="O265" i="1"/>
  <c r="O266" i="1"/>
  <c r="O267" i="1"/>
  <c r="O268" i="1"/>
  <c r="O269" i="1"/>
  <c r="O270" i="1"/>
  <c r="O271" i="1"/>
  <c r="O272" i="1"/>
  <c r="O273" i="1"/>
  <c r="O274" i="1"/>
  <c r="O275" i="1"/>
  <c r="O276" i="1"/>
  <c r="O277" i="1"/>
  <c r="O278" i="1"/>
  <c r="O279" i="1"/>
  <c r="O280" i="1"/>
  <c r="O281" i="1"/>
  <c r="O282" i="1"/>
  <c r="O167" i="1"/>
  <c r="X6" i="1"/>
  <c r="X14" i="1"/>
  <c r="X22" i="1"/>
  <c r="X30" i="1"/>
  <c r="X46" i="1"/>
  <c r="X54" i="1"/>
  <c r="X62" i="1"/>
  <c r="X70" i="1"/>
  <c r="X78" i="1"/>
  <c r="X86" i="1"/>
  <c r="X94" i="1"/>
  <c r="X102" i="1"/>
  <c r="X110" i="1"/>
  <c r="X118" i="1"/>
  <c r="X126" i="1"/>
  <c r="X134" i="1"/>
  <c r="X27" i="1"/>
  <c r="X35" i="1"/>
  <c r="X43" i="1"/>
  <c r="X51" i="1"/>
  <c r="X59" i="1"/>
  <c r="X67" i="1"/>
  <c r="X75" i="1"/>
  <c r="X91" i="1"/>
  <c r="X107" i="1"/>
  <c r="X115" i="1"/>
  <c r="X123" i="1"/>
  <c r="X131" i="1"/>
  <c r="X24" i="1"/>
  <c r="X32" i="1"/>
  <c r="X40" i="1"/>
  <c r="X48" i="1"/>
  <c r="X56" i="1"/>
  <c r="X64" i="1"/>
  <c r="X80" i="1"/>
  <c r="X88" i="1"/>
  <c r="X104" i="1"/>
  <c r="X112" i="1"/>
  <c r="X120" i="1"/>
  <c r="X128" i="1"/>
  <c r="X136" i="1"/>
  <c r="X5" i="1"/>
  <c r="X21" i="1"/>
  <c r="X29" i="1"/>
  <c r="X37" i="1"/>
  <c r="X45" i="1"/>
  <c r="X53" i="1"/>
  <c r="X61" i="1"/>
  <c r="X69" i="1"/>
  <c r="X77" i="1"/>
  <c r="X85" i="1"/>
  <c r="X93" i="1"/>
  <c r="X101" i="1"/>
  <c r="X109" i="1"/>
  <c r="X117" i="1"/>
  <c r="X125" i="1"/>
  <c r="X133" i="1"/>
  <c r="X12" i="1"/>
  <c r="X20" i="1"/>
  <c r="X28" i="1"/>
  <c r="X36" i="1"/>
  <c r="X44" i="1"/>
  <c r="X52" i="1"/>
  <c r="X68" i="1"/>
  <c r="X76" i="1"/>
  <c r="X84" i="1"/>
  <c r="X92" i="1"/>
  <c r="X100" i="1"/>
  <c r="X108" i="1"/>
  <c r="X116" i="1"/>
  <c r="X124" i="1"/>
  <c r="X132" i="1"/>
  <c r="X7" i="1"/>
  <c r="X50" i="1"/>
  <c r="X71" i="1"/>
  <c r="X105" i="1"/>
  <c r="X114" i="1"/>
  <c r="X135" i="1"/>
  <c r="X147" i="1"/>
  <c r="X155" i="1"/>
  <c r="X163" i="1"/>
  <c r="X171" i="1"/>
  <c r="X211" i="1"/>
  <c r="X219" i="1"/>
  <c r="X227" i="1"/>
  <c r="X235" i="1"/>
  <c r="X243" i="1"/>
  <c r="X251" i="1"/>
  <c r="X259" i="1"/>
  <c r="X267" i="1"/>
  <c r="X275" i="1"/>
  <c r="X33" i="1"/>
  <c r="X42" i="1"/>
  <c r="X63" i="1"/>
  <c r="X106" i="1"/>
  <c r="X127" i="1"/>
  <c r="X139" i="1"/>
  <c r="X144" i="1"/>
  <c r="X152" i="1"/>
  <c r="X160" i="1"/>
  <c r="X168" i="1"/>
  <c r="X176" i="1"/>
  <c r="X200" i="1"/>
  <c r="X208" i="1"/>
  <c r="X216" i="1"/>
  <c r="X224" i="1"/>
  <c r="X232" i="1"/>
  <c r="X240" i="1"/>
  <c r="X248" i="1"/>
  <c r="X256" i="1"/>
  <c r="X264" i="1"/>
  <c r="X272" i="1"/>
  <c r="X280" i="1"/>
  <c r="X25" i="1"/>
  <c r="X55" i="1"/>
  <c r="X89" i="1"/>
  <c r="X98" i="1"/>
  <c r="X141" i="1"/>
  <c r="X149" i="1"/>
  <c r="X157" i="1"/>
  <c r="X165" i="1"/>
  <c r="X173" i="1"/>
  <c r="X197" i="1"/>
  <c r="X205" i="1"/>
  <c r="X213" i="1"/>
  <c r="X221" i="1"/>
  <c r="X229" i="1"/>
  <c r="X237" i="1"/>
  <c r="X245" i="1"/>
  <c r="X253" i="1"/>
  <c r="X269" i="1"/>
  <c r="X277" i="1"/>
  <c r="X17" i="1"/>
  <c r="X26" i="1"/>
  <c r="X47" i="1"/>
  <c r="X81" i="1"/>
  <c r="X90" i="1"/>
  <c r="X111" i="1"/>
  <c r="X146" i="1"/>
  <c r="X154" i="1"/>
  <c r="X162" i="1"/>
  <c r="X170" i="1"/>
  <c r="X202" i="1"/>
  <c r="X210" i="1"/>
  <c r="X218" i="1"/>
  <c r="X226" i="1"/>
  <c r="X234" i="1"/>
  <c r="X250" i="1"/>
  <c r="X258" i="1"/>
  <c r="X266" i="1"/>
  <c r="X274" i="1"/>
  <c r="X282" i="1"/>
  <c r="X9" i="1"/>
  <c r="X18" i="1"/>
  <c r="X39" i="1"/>
  <c r="X73" i="1"/>
  <c r="X82" i="1"/>
  <c r="X103" i="1"/>
  <c r="X137" i="1"/>
  <c r="X143" i="1"/>
  <c r="X151" i="1"/>
  <c r="X159" i="1"/>
  <c r="X23" i="1"/>
  <c r="X57" i="1"/>
  <c r="X66" i="1"/>
  <c r="X87" i="1"/>
  <c r="X121" i="1"/>
  <c r="X130" i="1"/>
  <c r="X145" i="1"/>
  <c r="X161" i="1"/>
  <c r="X169" i="1"/>
  <c r="X177" i="1"/>
  <c r="X201" i="1"/>
  <c r="X209" i="1"/>
  <c r="X217" i="1"/>
  <c r="X225" i="1"/>
  <c r="X233" i="1"/>
  <c r="X241" i="1"/>
  <c r="X249" i="1"/>
  <c r="X257" i="1"/>
  <c r="X265" i="1"/>
  <c r="X273" i="1"/>
  <c r="X281" i="1"/>
  <c r="X15" i="1"/>
  <c r="X49" i="1"/>
  <c r="X150" i="1"/>
  <c r="X172" i="1"/>
  <c r="X206" i="1"/>
  <c r="X215" i="1"/>
  <c r="X236" i="1"/>
  <c r="X270" i="1"/>
  <c r="X279" i="1"/>
  <c r="X138" i="1"/>
  <c r="X164" i="1"/>
  <c r="X198" i="1"/>
  <c r="X207" i="1"/>
  <c r="X228" i="1"/>
  <c r="X262" i="1"/>
  <c r="X271" i="1"/>
  <c r="X122" i="1"/>
  <c r="X158" i="1"/>
  <c r="X199" i="1"/>
  <c r="X220" i="1"/>
  <c r="X254" i="1"/>
  <c r="X263" i="1"/>
  <c r="X74" i="1"/>
  <c r="X140" i="1"/>
  <c r="X212" i="1"/>
  <c r="X246" i="1"/>
  <c r="X255" i="1"/>
  <c r="X276" i="1"/>
  <c r="X58" i="1"/>
  <c r="X174" i="1"/>
  <c r="X204" i="1"/>
  <c r="X238" i="1"/>
  <c r="X247" i="1"/>
  <c r="X268" i="1"/>
  <c r="X10" i="1"/>
  <c r="X95" i="1"/>
  <c r="X129" i="1"/>
  <c r="X148" i="1"/>
  <c r="X175" i="1"/>
  <c r="X196" i="1"/>
  <c r="X230" i="1"/>
  <c r="X239" i="1"/>
  <c r="X260" i="1"/>
  <c r="X79" i="1"/>
  <c r="X113" i="1"/>
  <c r="X142" i="1"/>
  <c r="X167" i="1"/>
  <c r="X222" i="1"/>
  <c r="X231" i="1"/>
  <c r="X252" i="1"/>
  <c r="X31" i="1"/>
  <c r="X65" i="1"/>
  <c r="X156" i="1"/>
  <c r="X214" i="1"/>
  <c r="X223" i="1"/>
  <c r="X244" i="1"/>
  <c r="X278" i="1"/>
  <c r="X4" i="1"/>
  <c r="L27" i="1"/>
  <c r="L35" i="1"/>
  <c r="L43" i="1"/>
  <c r="L51" i="1"/>
  <c r="L54" i="1"/>
  <c r="L55" i="1"/>
  <c r="L56" i="1"/>
  <c r="L57" i="1"/>
  <c r="L58" i="1"/>
  <c r="L59" i="1"/>
  <c r="L61" i="1"/>
  <c r="L62" i="1"/>
  <c r="L63" i="1"/>
  <c r="L64" i="1"/>
  <c r="L65" i="1"/>
  <c r="L66" i="1"/>
  <c r="L67" i="1"/>
  <c r="L68" i="1"/>
  <c r="L69" i="1"/>
  <c r="L70" i="1"/>
  <c r="L71" i="1"/>
  <c r="L73" i="1"/>
  <c r="L74" i="1"/>
  <c r="L75" i="1"/>
  <c r="L76" i="1"/>
  <c r="L77" i="1"/>
  <c r="L78" i="1"/>
  <c r="L79" i="1"/>
  <c r="L80" i="1"/>
  <c r="L81" i="1"/>
  <c r="L82" i="1"/>
  <c r="L6" i="1"/>
  <c r="L14" i="1"/>
  <c r="L22" i="1"/>
  <c r="L30" i="1"/>
  <c r="L46" i="1"/>
  <c r="L9" i="1"/>
  <c r="L17" i="1"/>
  <c r="L25" i="1"/>
  <c r="L33" i="1"/>
  <c r="L49" i="1"/>
  <c r="L53" i="1"/>
  <c r="L12" i="1"/>
  <c r="L20" i="1"/>
  <c r="L28" i="1"/>
  <c r="L36" i="1"/>
  <c r="L44" i="1"/>
  <c r="L7" i="1"/>
  <c r="L15" i="1"/>
  <c r="L23" i="1"/>
  <c r="L31" i="1"/>
  <c r="L39" i="1"/>
  <c r="L47" i="1"/>
  <c r="L10" i="1"/>
  <c r="L18" i="1"/>
  <c r="L26" i="1"/>
  <c r="L42" i="1"/>
  <c r="L50" i="1"/>
  <c r="L52" i="1"/>
  <c r="L5" i="1"/>
  <c r="L21" i="1"/>
  <c r="L29" i="1"/>
  <c r="L37" i="1"/>
  <c r="L45" i="1"/>
  <c r="L24" i="1"/>
  <c r="L32" i="1"/>
  <c r="L40" i="1"/>
  <c r="L48" i="1"/>
  <c r="L84" i="1"/>
  <c r="L85" i="1"/>
  <c r="L86" i="1"/>
  <c r="L87" i="1"/>
  <c r="L88" i="1"/>
  <c r="L89" i="1"/>
  <c r="L90" i="1"/>
  <c r="L91" i="1"/>
  <c r="L92" i="1"/>
  <c r="L93" i="1"/>
  <c r="L94" i="1"/>
  <c r="L95" i="1"/>
  <c r="L98" i="1"/>
  <c r="L100" i="1"/>
  <c r="L101" i="1"/>
  <c r="L102" i="1"/>
  <c r="L103" i="1"/>
  <c r="L104" i="1"/>
  <c r="L105" i="1"/>
  <c r="L106" i="1"/>
  <c r="L107" i="1"/>
  <c r="L108" i="1"/>
  <c r="L109" i="1"/>
  <c r="L110" i="1"/>
  <c r="L111" i="1"/>
  <c r="L112" i="1"/>
  <c r="L113" i="1"/>
  <c r="L114" i="1"/>
  <c r="L115" i="1"/>
  <c r="L116" i="1"/>
  <c r="L117" i="1"/>
  <c r="L118"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4" i="1"/>
  <c r="L155" i="1"/>
  <c r="L156" i="1"/>
  <c r="L157" i="1"/>
  <c r="L158" i="1"/>
  <c r="L159" i="1"/>
  <c r="L160" i="1"/>
  <c r="L161" i="1"/>
  <c r="L162" i="1"/>
  <c r="L163" i="1"/>
  <c r="L164" i="1"/>
  <c r="L165" i="1"/>
  <c r="L167" i="1"/>
  <c r="L4" i="1"/>
  <c r="L168" i="1"/>
  <c r="L169" i="1"/>
  <c r="L170" i="1"/>
  <c r="L171" i="1"/>
  <c r="L172" i="1"/>
  <c r="L173" i="1"/>
  <c r="L174" i="1"/>
  <c r="L175" i="1"/>
  <c r="L176" i="1"/>
  <c r="L177" i="1"/>
  <c r="L196" i="1"/>
  <c r="L197" i="1"/>
  <c r="L198" i="1"/>
  <c r="L199" i="1"/>
  <c r="L200" i="1"/>
  <c r="L201" i="1"/>
  <c r="L202"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3" i="1"/>
  <c r="L244" i="1"/>
  <c r="L245" i="1"/>
  <c r="L246" i="1"/>
  <c r="L247" i="1"/>
  <c r="L248" i="1"/>
  <c r="L249" i="1"/>
  <c r="L250" i="1"/>
  <c r="L251" i="1"/>
  <c r="L252" i="1"/>
  <c r="L253" i="1"/>
  <c r="L254" i="1"/>
  <c r="L255" i="1"/>
  <c r="L256" i="1"/>
  <c r="L257" i="1"/>
  <c r="L258" i="1"/>
  <c r="L259" i="1"/>
  <c r="L260" i="1"/>
  <c r="L262" i="1"/>
  <c r="L263" i="1"/>
  <c r="L264" i="1"/>
  <c r="L265" i="1"/>
  <c r="L266" i="1"/>
  <c r="L267" i="1"/>
  <c r="L268" i="1"/>
  <c r="L269" i="1"/>
  <c r="L270" i="1"/>
  <c r="L271" i="1"/>
  <c r="L272" i="1"/>
  <c r="L273" i="1"/>
  <c r="L274" i="1"/>
  <c r="L275" i="1"/>
  <c r="L276" i="1"/>
  <c r="L277" i="1"/>
  <c r="L278" i="1"/>
  <c r="L279" i="1"/>
  <c r="L280" i="1"/>
  <c r="L281" i="1"/>
  <c r="L282" i="1"/>
  <c r="T10" i="1"/>
  <c r="T18" i="1"/>
  <c r="T26" i="1"/>
  <c r="T42" i="1"/>
  <c r="T50" i="1"/>
  <c r="T58" i="1"/>
  <c r="T66" i="1"/>
  <c r="T74" i="1"/>
  <c r="T82" i="1"/>
  <c r="T90" i="1"/>
  <c r="T98" i="1"/>
  <c r="T106" i="1"/>
  <c r="T114" i="1"/>
  <c r="T122" i="1"/>
  <c r="T130" i="1"/>
  <c r="T138" i="1"/>
  <c r="T7" i="1"/>
  <c r="T15" i="1"/>
  <c r="T23" i="1"/>
  <c r="T31" i="1"/>
  <c r="T39" i="1"/>
  <c r="T47" i="1"/>
  <c r="T55" i="1"/>
  <c r="T63" i="1"/>
  <c r="T71" i="1"/>
  <c r="T79" i="1"/>
  <c r="T87" i="1"/>
  <c r="T95" i="1"/>
  <c r="T103" i="1"/>
  <c r="T111" i="1"/>
  <c r="T127" i="1"/>
  <c r="T135" i="1"/>
  <c r="T12" i="1"/>
  <c r="T20" i="1"/>
  <c r="T28" i="1"/>
  <c r="T36" i="1"/>
  <c r="T44" i="1"/>
  <c r="T52" i="1"/>
  <c r="T68" i="1"/>
  <c r="T76" i="1"/>
  <c r="T84" i="1"/>
  <c r="T92" i="1"/>
  <c r="T100" i="1"/>
  <c r="T108" i="1"/>
  <c r="T116" i="1"/>
  <c r="T124" i="1"/>
  <c r="T132" i="1"/>
  <c r="T9" i="1"/>
  <c r="T17" i="1"/>
  <c r="T25" i="1"/>
  <c r="T33" i="1"/>
  <c r="T49" i="1"/>
  <c r="T57" i="1"/>
  <c r="T65" i="1"/>
  <c r="T73" i="1"/>
  <c r="T81" i="1"/>
  <c r="T89" i="1"/>
  <c r="T105" i="1"/>
  <c r="T113" i="1"/>
  <c r="T121" i="1"/>
  <c r="T129" i="1"/>
  <c r="T137" i="1"/>
  <c r="T24" i="1"/>
  <c r="T32" i="1"/>
  <c r="T40" i="1"/>
  <c r="T48" i="1"/>
  <c r="T56" i="1"/>
  <c r="T64" i="1"/>
  <c r="T80" i="1"/>
  <c r="T88" i="1"/>
  <c r="T104" i="1"/>
  <c r="T112" i="1"/>
  <c r="T120" i="1"/>
  <c r="T128" i="1"/>
  <c r="T136" i="1"/>
  <c r="T29" i="1"/>
  <c r="T59" i="1"/>
  <c r="T93" i="1"/>
  <c r="T102" i="1"/>
  <c r="T123" i="1"/>
  <c r="T143" i="1"/>
  <c r="T151" i="1"/>
  <c r="T159" i="1"/>
  <c r="T167" i="1"/>
  <c r="T175" i="1"/>
  <c r="T199" i="1"/>
  <c r="T207" i="1"/>
  <c r="T215" i="1"/>
  <c r="T223" i="1"/>
  <c r="T231" i="1"/>
  <c r="T239" i="1"/>
  <c r="T247" i="1"/>
  <c r="T255" i="1"/>
  <c r="T263" i="1"/>
  <c r="T271" i="1"/>
  <c r="T279" i="1"/>
  <c r="T21" i="1"/>
  <c r="T30" i="1"/>
  <c r="T51" i="1"/>
  <c r="T85" i="1"/>
  <c r="T94" i="1"/>
  <c r="T115" i="1"/>
  <c r="T148" i="1"/>
  <c r="T156" i="1"/>
  <c r="T164" i="1"/>
  <c r="T172" i="1"/>
  <c r="T196" i="1"/>
  <c r="T204" i="1"/>
  <c r="T212" i="1"/>
  <c r="T220" i="1"/>
  <c r="T228" i="1"/>
  <c r="T236" i="1"/>
  <c r="T244" i="1"/>
  <c r="T252" i="1"/>
  <c r="T260" i="1"/>
  <c r="T268" i="1"/>
  <c r="T276" i="1"/>
  <c r="T22" i="1"/>
  <c r="T43" i="1"/>
  <c r="T77" i="1"/>
  <c r="T86" i="1"/>
  <c r="T107" i="1"/>
  <c r="T140" i="1"/>
  <c r="T145" i="1"/>
  <c r="T161" i="1"/>
  <c r="T169" i="1"/>
  <c r="T177" i="1"/>
  <c r="T201" i="1"/>
  <c r="T209" i="1"/>
  <c r="T217" i="1"/>
  <c r="T225" i="1"/>
  <c r="T233" i="1"/>
  <c r="T241" i="1"/>
  <c r="T249" i="1"/>
  <c r="T257" i="1"/>
  <c r="T265" i="1"/>
  <c r="T273" i="1"/>
  <c r="T281" i="1"/>
  <c r="T5" i="1"/>
  <c r="T14" i="1"/>
  <c r="T35" i="1"/>
  <c r="T69" i="1"/>
  <c r="T78" i="1"/>
  <c r="T133" i="1"/>
  <c r="T142" i="1"/>
  <c r="T150" i="1"/>
  <c r="T158" i="1"/>
  <c r="T174" i="1"/>
  <c r="T198" i="1"/>
  <c r="T206" i="1"/>
  <c r="T214" i="1"/>
  <c r="T222" i="1"/>
  <c r="T230" i="1"/>
  <c r="T238" i="1"/>
  <c r="T246" i="1"/>
  <c r="T254" i="1"/>
  <c r="T262" i="1"/>
  <c r="T270" i="1"/>
  <c r="T278" i="1"/>
  <c r="T6" i="1"/>
  <c r="T27" i="1"/>
  <c r="T61" i="1"/>
  <c r="T70" i="1"/>
  <c r="T91" i="1"/>
  <c r="T125" i="1"/>
  <c r="T134" i="1"/>
  <c r="T147" i="1"/>
  <c r="T155" i="1"/>
  <c r="T163" i="1"/>
  <c r="T45" i="1"/>
  <c r="T54" i="1"/>
  <c r="T75" i="1"/>
  <c r="T109" i="1"/>
  <c r="T118" i="1"/>
  <c r="T139" i="1"/>
  <c r="T141" i="1"/>
  <c r="T149" i="1"/>
  <c r="T157" i="1"/>
  <c r="T165" i="1"/>
  <c r="T173" i="1"/>
  <c r="T197" i="1"/>
  <c r="T205" i="1"/>
  <c r="T213" i="1"/>
  <c r="T221" i="1"/>
  <c r="T229" i="1"/>
  <c r="T237" i="1"/>
  <c r="T245" i="1"/>
  <c r="T253" i="1"/>
  <c r="T269" i="1"/>
  <c r="T277" i="1"/>
  <c r="T67" i="1"/>
  <c r="T101" i="1"/>
  <c r="T224" i="1"/>
  <c r="T258" i="1"/>
  <c r="T267" i="1"/>
  <c r="T53" i="1"/>
  <c r="T152" i="1"/>
  <c r="T216" i="1"/>
  <c r="T250" i="1"/>
  <c r="T259" i="1"/>
  <c r="T280" i="1"/>
  <c r="T37" i="1"/>
  <c r="T146" i="1"/>
  <c r="T208" i="1"/>
  <c r="T251" i="1"/>
  <c r="T272" i="1"/>
  <c r="T126" i="1"/>
  <c r="T160" i="1"/>
  <c r="T170" i="1"/>
  <c r="T200" i="1"/>
  <c r="T234" i="1"/>
  <c r="T243" i="1"/>
  <c r="T264" i="1"/>
  <c r="T110" i="1"/>
  <c r="T154" i="1"/>
  <c r="T171" i="1"/>
  <c r="T226" i="1"/>
  <c r="T235" i="1"/>
  <c r="T256" i="1"/>
  <c r="T62" i="1"/>
  <c r="T218" i="1"/>
  <c r="T227" i="1"/>
  <c r="T248" i="1"/>
  <c r="T282" i="1"/>
  <c r="T46" i="1"/>
  <c r="T131" i="1"/>
  <c r="T162" i="1"/>
  <c r="T176" i="1"/>
  <c r="T210" i="1"/>
  <c r="T219" i="1"/>
  <c r="T240" i="1"/>
  <c r="T274" i="1"/>
  <c r="T117" i="1"/>
  <c r="T144" i="1"/>
  <c r="T168" i="1"/>
  <c r="T202" i="1"/>
  <c r="T211" i="1"/>
  <c r="T232" i="1"/>
  <c r="T266" i="1"/>
  <c r="T275" i="1"/>
  <c r="T4" i="1"/>
  <c r="V24" i="1"/>
  <c r="V32" i="1"/>
  <c r="V40" i="1"/>
  <c r="V48" i="1"/>
  <c r="V56" i="1"/>
  <c r="V64" i="1"/>
  <c r="V80" i="1"/>
  <c r="V88" i="1"/>
  <c r="V104" i="1"/>
  <c r="V112" i="1"/>
  <c r="V120" i="1"/>
  <c r="V128" i="1"/>
  <c r="V136" i="1"/>
  <c r="V5" i="1"/>
  <c r="V21" i="1"/>
  <c r="V29" i="1"/>
  <c r="V37" i="1"/>
  <c r="V45" i="1"/>
  <c r="V53" i="1"/>
  <c r="V61" i="1"/>
  <c r="V69" i="1"/>
  <c r="V77" i="1"/>
  <c r="V85" i="1"/>
  <c r="V93" i="1"/>
  <c r="V101" i="1"/>
  <c r="V109" i="1"/>
  <c r="V117" i="1"/>
  <c r="V125" i="1"/>
  <c r="V133" i="1"/>
  <c r="V10" i="1"/>
  <c r="V18" i="1"/>
  <c r="V26" i="1"/>
  <c r="V42" i="1"/>
  <c r="V50" i="1"/>
  <c r="V58" i="1"/>
  <c r="V66" i="1"/>
  <c r="V74" i="1"/>
  <c r="V82" i="1"/>
  <c r="V90" i="1"/>
  <c r="V98" i="1"/>
  <c r="V106" i="1"/>
  <c r="V114" i="1"/>
  <c r="V122" i="1"/>
  <c r="V130" i="1"/>
  <c r="V138" i="1"/>
  <c r="V7" i="1"/>
  <c r="V15" i="1"/>
  <c r="V23" i="1"/>
  <c r="V31" i="1"/>
  <c r="V39" i="1"/>
  <c r="V47" i="1"/>
  <c r="V55" i="1"/>
  <c r="V63" i="1"/>
  <c r="V71" i="1"/>
  <c r="V79" i="1"/>
  <c r="V87" i="1"/>
  <c r="V95" i="1"/>
  <c r="V103" i="1"/>
  <c r="V111" i="1"/>
  <c r="V127" i="1"/>
  <c r="V135" i="1"/>
  <c r="V6" i="1"/>
  <c r="V14" i="1"/>
  <c r="V22" i="1"/>
  <c r="V30" i="1"/>
  <c r="V46" i="1"/>
  <c r="V54" i="1"/>
  <c r="V62" i="1"/>
  <c r="V70" i="1"/>
  <c r="V78" i="1"/>
  <c r="V86" i="1"/>
  <c r="V94" i="1"/>
  <c r="V102" i="1"/>
  <c r="V110" i="1"/>
  <c r="V118" i="1"/>
  <c r="V126" i="1"/>
  <c r="V134" i="1"/>
  <c r="V12" i="1"/>
  <c r="V33" i="1"/>
  <c r="V67" i="1"/>
  <c r="V76" i="1"/>
  <c r="V131" i="1"/>
  <c r="V141" i="1"/>
  <c r="V149" i="1"/>
  <c r="V157" i="1"/>
  <c r="V165" i="1"/>
  <c r="V173" i="1"/>
  <c r="V197" i="1"/>
  <c r="V205" i="1"/>
  <c r="V213" i="1"/>
  <c r="V221" i="1"/>
  <c r="V229" i="1"/>
  <c r="V237" i="1"/>
  <c r="V245" i="1"/>
  <c r="V253" i="1"/>
  <c r="V269" i="1"/>
  <c r="V277" i="1"/>
  <c r="V25" i="1"/>
  <c r="V59" i="1"/>
  <c r="V68" i="1"/>
  <c r="V89" i="1"/>
  <c r="V123" i="1"/>
  <c r="V132" i="1"/>
  <c r="V146" i="1"/>
  <c r="V154" i="1"/>
  <c r="V162" i="1"/>
  <c r="V170" i="1"/>
  <c r="V202" i="1"/>
  <c r="V210" i="1"/>
  <c r="V218" i="1"/>
  <c r="V226" i="1"/>
  <c r="V234" i="1"/>
  <c r="V250" i="1"/>
  <c r="V258" i="1"/>
  <c r="V266" i="1"/>
  <c r="V274" i="1"/>
  <c r="V282" i="1"/>
  <c r="V17" i="1"/>
  <c r="V51" i="1"/>
  <c r="V81" i="1"/>
  <c r="V115" i="1"/>
  <c r="V124" i="1"/>
  <c r="V143" i="1"/>
  <c r="V151" i="1"/>
  <c r="V159" i="1"/>
  <c r="V167" i="1"/>
  <c r="V175" i="1"/>
  <c r="V199" i="1"/>
  <c r="V207" i="1"/>
  <c r="V215" i="1"/>
  <c r="V223" i="1"/>
  <c r="V231" i="1"/>
  <c r="V239" i="1"/>
  <c r="V247" i="1"/>
  <c r="V255" i="1"/>
  <c r="V263" i="1"/>
  <c r="V271" i="1"/>
  <c r="V279" i="1"/>
  <c r="V9" i="1"/>
  <c r="V43" i="1"/>
  <c r="V52" i="1"/>
  <c r="V73" i="1"/>
  <c r="V107" i="1"/>
  <c r="V116" i="1"/>
  <c r="V137" i="1"/>
  <c r="V140" i="1"/>
  <c r="V148" i="1"/>
  <c r="V156" i="1"/>
  <c r="V164" i="1"/>
  <c r="V172" i="1"/>
  <c r="V196" i="1"/>
  <c r="V204" i="1"/>
  <c r="V212" i="1"/>
  <c r="V220" i="1"/>
  <c r="V228" i="1"/>
  <c r="V236" i="1"/>
  <c r="V244" i="1"/>
  <c r="V252" i="1"/>
  <c r="V260" i="1"/>
  <c r="V268" i="1"/>
  <c r="V276" i="1"/>
  <c r="V35" i="1"/>
  <c r="V44" i="1"/>
  <c r="V65" i="1"/>
  <c r="V108" i="1"/>
  <c r="V129" i="1"/>
  <c r="V145" i="1"/>
  <c r="V161" i="1"/>
  <c r="V28" i="1"/>
  <c r="V49" i="1"/>
  <c r="V92" i="1"/>
  <c r="V113" i="1"/>
  <c r="V147" i="1"/>
  <c r="V155" i="1"/>
  <c r="V163" i="1"/>
  <c r="V171" i="1"/>
  <c r="V211" i="1"/>
  <c r="V219" i="1"/>
  <c r="V227" i="1"/>
  <c r="V235" i="1"/>
  <c r="V243" i="1"/>
  <c r="V251" i="1"/>
  <c r="V259" i="1"/>
  <c r="V267" i="1"/>
  <c r="V275" i="1"/>
  <c r="V84" i="1"/>
  <c r="V144" i="1"/>
  <c r="V168" i="1"/>
  <c r="V177" i="1"/>
  <c r="V198" i="1"/>
  <c r="V232" i="1"/>
  <c r="V241" i="1"/>
  <c r="V262" i="1"/>
  <c r="V36" i="1"/>
  <c r="V121" i="1"/>
  <c r="V158" i="1"/>
  <c r="V169" i="1"/>
  <c r="V224" i="1"/>
  <c r="V233" i="1"/>
  <c r="V254" i="1"/>
  <c r="V20" i="1"/>
  <c r="V105" i="1"/>
  <c r="V139" i="1"/>
  <c r="V152" i="1"/>
  <c r="V216" i="1"/>
  <c r="V225" i="1"/>
  <c r="V246" i="1"/>
  <c r="V280" i="1"/>
  <c r="V57" i="1"/>
  <c r="V91" i="1"/>
  <c r="V174" i="1"/>
  <c r="V208" i="1"/>
  <c r="V217" i="1"/>
  <c r="V238" i="1"/>
  <c r="V272" i="1"/>
  <c r="V281" i="1"/>
  <c r="V75" i="1"/>
  <c r="V160" i="1"/>
  <c r="V200" i="1"/>
  <c r="V209" i="1"/>
  <c r="V230" i="1"/>
  <c r="V264" i="1"/>
  <c r="V273" i="1"/>
  <c r="V27" i="1"/>
  <c r="V142" i="1"/>
  <c r="V201" i="1"/>
  <c r="V222" i="1"/>
  <c r="V256" i="1"/>
  <c r="V265" i="1"/>
  <c r="V214" i="1"/>
  <c r="V248" i="1"/>
  <c r="V257" i="1"/>
  <c r="V278" i="1"/>
  <c r="V100" i="1"/>
  <c r="V150" i="1"/>
  <c r="V176" i="1"/>
  <c r="V206" i="1"/>
  <c r="V240" i="1"/>
  <c r="V249" i="1"/>
  <c r="V270" i="1"/>
  <c r="V4" i="1"/>
  <c r="R5" i="1"/>
  <c r="R6" i="1"/>
  <c r="R7" i="1"/>
  <c r="R9" i="1"/>
  <c r="R10" i="1"/>
  <c r="R12" i="1"/>
  <c r="R14" i="1"/>
  <c r="R15" i="1"/>
  <c r="R17" i="1"/>
  <c r="R18" i="1"/>
  <c r="R20" i="1"/>
  <c r="R21" i="1"/>
  <c r="R22" i="1"/>
  <c r="R23" i="1"/>
  <c r="R24" i="1"/>
  <c r="R25" i="1"/>
  <c r="R26" i="1"/>
  <c r="R27" i="1"/>
  <c r="R28" i="1"/>
  <c r="R29" i="1"/>
  <c r="R30" i="1"/>
  <c r="R31" i="1"/>
  <c r="R32" i="1"/>
  <c r="R33" i="1"/>
  <c r="R35" i="1"/>
  <c r="R36" i="1"/>
  <c r="R37" i="1"/>
  <c r="R39" i="1"/>
  <c r="R40" i="1"/>
  <c r="R42" i="1"/>
  <c r="R43" i="1"/>
  <c r="R44" i="1"/>
  <c r="R45" i="1"/>
  <c r="R46" i="1"/>
  <c r="R47" i="1"/>
  <c r="R48" i="1"/>
  <c r="R49" i="1"/>
  <c r="R50" i="1"/>
  <c r="R51" i="1"/>
  <c r="R52" i="1"/>
  <c r="R53" i="1"/>
  <c r="R54" i="1"/>
  <c r="R55" i="1"/>
  <c r="R56" i="1"/>
  <c r="R57" i="1"/>
  <c r="R58" i="1"/>
  <c r="R59" i="1"/>
  <c r="R61" i="1"/>
  <c r="R62" i="1"/>
  <c r="R63" i="1"/>
  <c r="R64" i="1"/>
  <c r="R65" i="1"/>
  <c r="R66" i="1"/>
  <c r="R67" i="1"/>
  <c r="R68" i="1"/>
  <c r="R69" i="1"/>
  <c r="R70" i="1"/>
  <c r="R71" i="1"/>
  <c r="R73" i="1"/>
  <c r="R74" i="1"/>
  <c r="R75" i="1"/>
  <c r="R76" i="1"/>
  <c r="R77" i="1"/>
  <c r="R78" i="1"/>
  <c r="R79" i="1"/>
  <c r="R80" i="1"/>
  <c r="R84" i="1"/>
  <c r="R85" i="1"/>
  <c r="R86" i="1"/>
  <c r="R87" i="1"/>
  <c r="R88" i="1"/>
  <c r="R89" i="1"/>
  <c r="R90" i="1"/>
  <c r="R91" i="1"/>
  <c r="R92" i="1"/>
  <c r="R93" i="1"/>
  <c r="R94" i="1"/>
  <c r="R95" i="1"/>
  <c r="R98" i="1"/>
  <c r="R100" i="1"/>
  <c r="R101" i="1"/>
  <c r="R102" i="1"/>
  <c r="R103" i="1"/>
  <c r="R104" i="1"/>
  <c r="R105" i="1"/>
  <c r="R106" i="1"/>
  <c r="R107" i="1"/>
  <c r="R108" i="1"/>
  <c r="R109" i="1"/>
  <c r="R110" i="1"/>
  <c r="R111" i="1"/>
  <c r="R112" i="1"/>
  <c r="R113" i="1"/>
  <c r="R114" i="1"/>
  <c r="R115" i="1"/>
  <c r="R116" i="1"/>
  <c r="R117" i="1"/>
  <c r="R118"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4" i="1"/>
  <c r="R155" i="1"/>
  <c r="R156" i="1"/>
  <c r="R157" i="1"/>
  <c r="R158" i="1"/>
  <c r="R159" i="1"/>
  <c r="R160" i="1"/>
  <c r="R161" i="1"/>
  <c r="R162" i="1"/>
  <c r="R163" i="1"/>
  <c r="R164" i="1"/>
  <c r="R165" i="1"/>
  <c r="R167" i="1"/>
  <c r="R82" i="1"/>
  <c r="R81" i="1"/>
  <c r="R4" i="1"/>
  <c r="R168" i="1"/>
  <c r="R169" i="1"/>
  <c r="R170" i="1"/>
  <c r="R171" i="1"/>
  <c r="R172" i="1"/>
  <c r="R173" i="1"/>
  <c r="R174" i="1"/>
  <c r="R175" i="1"/>
  <c r="R176" i="1"/>
  <c r="R177" i="1"/>
  <c r="R196" i="1"/>
  <c r="R197" i="1"/>
  <c r="R198" i="1"/>
  <c r="R199" i="1"/>
  <c r="R200" i="1"/>
  <c r="R201" i="1"/>
  <c r="R202"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3" i="1"/>
  <c r="R244" i="1"/>
  <c r="R245" i="1"/>
  <c r="R246" i="1"/>
  <c r="R247" i="1"/>
  <c r="R248" i="1"/>
  <c r="R249" i="1"/>
  <c r="R250" i="1"/>
  <c r="R251" i="1"/>
  <c r="R252" i="1"/>
  <c r="R253" i="1"/>
  <c r="R254" i="1"/>
  <c r="R255" i="1"/>
  <c r="R256" i="1"/>
  <c r="R257" i="1"/>
  <c r="R258" i="1"/>
  <c r="R259" i="1"/>
  <c r="R260" i="1"/>
  <c r="R262" i="1"/>
  <c r="R263" i="1"/>
  <c r="R264" i="1"/>
  <c r="R265" i="1"/>
  <c r="R266" i="1"/>
  <c r="R267" i="1"/>
  <c r="R268" i="1"/>
  <c r="R269" i="1"/>
  <c r="R270" i="1"/>
  <c r="R271" i="1"/>
  <c r="R272" i="1"/>
  <c r="R273" i="1"/>
  <c r="R274" i="1"/>
  <c r="R275" i="1"/>
  <c r="R276" i="1"/>
  <c r="R277" i="1"/>
  <c r="R278" i="1"/>
  <c r="R279" i="1"/>
  <c r="R280" i="1"/>
  <c r="R281" i="1"/>
  <c r="R282" i="1"/>
  <c r="N5" i="1"/>
  <c r="N6" i="1"/>
  <c r="N7" i="1"/>
  <c r="N9" i="1"/>
  <c r="N10" i="1"/>
  <c r="N12" i="1"/>
  <c r="N14" i="1"/>
  <c r="N15" i="1"/>
  <c r="N17" i="1"/>
  <c r="N18" i="1"/>
  <c r="N20" i="1"/>
  <c r="N21" i="1"/>
  <c r="N22" i="1"/>
  <c r="N23" i="1"/>
  <c r="N24" i="1"/>
  <c r="N25" i="1"/>
  <c r="N26" i="1"/>
  <c r="N27" i="1"/>
  <c r="N28" i="1"/>
  <c r="N29" i="1"/>
  <c r="N30" i="1"/>
  <c r="N31" i="1"/>
  <c r="N32" i="1"/>
  <c r="N33" i="1"/>
  <c r="N35" i="1"/>
  <c r="N36" i="1"/>
  <c r="N37" i="1"/>
  <c r="N39" i="1"/>
  <c r="N40" i="1"/>
  <c r="N42" i="1"/>
  <c r="N43" i="1"/>
  <c r="N44" i="1"/>
  <c r="N45" i="1"/>
  <c r="N46" i="1"/>
  <c r="N47" i="1"/>
  <c r="N48" i="1"/>
  <c r="N49" i="1"/>
  <c r="N50" i="1"/>
  <c r="N51" i="1"/>
  <c r="N54" i="1"/>
  <c r="N55" i="1"/>
  <c r="N56" i="1"/>
  <c r="N57" i="1"/>
  <c r="N58" i="1"/>
  <c r="N59" i="1"/>
  <c r="N61" i="1"/>
  <c r="N62" i="1"/>
  <c r="N63" i="1"/>
  <c r="N64" i="1"/>
  <c r="N65" i="1"/>
  <c r="N66" i="1"/>
  <c r="N67" i="1"/>
  <c r="N68" i="1"/>
  <c r="N69" i="1"/>
  <c r="N70" i="1"/>
  <c r="N71" i="1"/>
  <c r="N73" i="1"/>
  <c r="N74" i="1"/>
  <c r="N75" i="1"/>
  <c r="N76" i="1"/>
  <c r="N77" i="1"/>
  <c r="N78" i="1"/>
  <c r="N79" i="1"/>
  <c r="N80" i="1"/>
  <c r="N53" i="1"/>
  <c r="N52" i="1"/>
  <c r="N81" i="1"/>
  <c r="N84" i="1"/>
  <c r="N85" i="1"/>
  <c r="N86" i="1"/>
  <c r="N87" i="1"/>
  <c r="N88" i="1"/>
  <c r="N89" i="1"/>
  <c r="N90" i="1"/>
  <c r="N91" i="1"/>
  <c r="N92" i="1"/>
  <c r="N93" i="1"/>
  <c r="N94" i="1"/>
  <c r="N95" i="1"/>
  <c r="N98" i="1"/>
  <c r="N100" i="1"/>
  <c r="N101" i="1"/>
  <c r="N102" i="1"/>
  <c r="N103" i="1"/>
  <c r="N104" i="1"/>
  <c r="N105" i="1"/>
  <c r="N106" i="1"/>
  <c r="N107" i="1"/>
  <c r="N108" i="1"/>
  <c r="N109" i="1"/>
  <c r="N110" i="1"/>
  <c r="N111" i="1"/>
  <c r="N112" i="1"/>
  <c r="N113" i="1"/>
  <c r="N114" i="1"/>
  <c r="N115" i="1"/>
  <c r="N116" i="1"/>
  <c r="N117" i="1"/>
  <c r="N118"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4" i="1"/>
  <c r="N155" i="1"/>
  <c r="N156" i="1"/>
  <c r="N157" i="1"/>
  <c r="N158" i="1"/>
  <c r="N159" i="1"/>
  <c r="N160" i="1"/>
  <c r="N161" i="1"/>
  <c r="N162" i="1"/>
  <c r="N163" i="1"/>
  <c r="N164" i="1"/>
  <c r="N165" i="1"/>
  <c r="N167" i="1"/>
  <c r="N82" i="1"/>
  <c r="N4" i="1"/>
  <c r="N168" i="1"/>
  <c r="N169" i="1"/>
  <c r="N170" i="1"/>
  <c r="N171" i="1"/>
  <c r="N172" i="1"/>
  <c r="N173" i="1"/>
  <c r="N174" i="1"/>
  <c r="N175" i="1"/>
  <c r="N176" i="1"/>
  <c r="N177" i="1"/>
  <c r="N196" i="1"/>
  <c r="N197" i="1"/>
  <c r="N198" i="1"/>
  <c r="N199" i="1"/>
  <c r="N200" i="1"/>
  <c r="N201" i="1"/>
  <c r="N202"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3" i="1"/>
  <c r="N244" i="1"/>
  <c r="N245" i="1"/>
  <c r="N246" i="1"/>
  <c r="N247" i="1"/>
  <c r="N248" i="1"/>
  <c r="N249" i="1"/>
  <c r="N250" i="1"/>
  <c r="N251" i="1"/>
  <c r="N252" i="1"/>
  <c r="N253" i="1"/>
  <c r="N254" i="1"/>
  <c r="N255" i="1"/>
  <c r="N256" i="1"/>
  <c r="N257" i="1"/>
  <c r="N258" i="1"/>
  <c r="N259" i="1"/>
  <c r="N260" i="1"/>
  <c r="N262" i="1"/>
  <c r="N263" i="1"/>
  <c r="N264" i="1"/>
  <c r="N265" i="1"/>
  <c r="N266" i="1"/>
  <c r="N267" i="1"/>
  <c r="N268" i="1"/>
  <c r="N269" i="1"/>
  <c r="N270" i="1"/>
  <c r="N271" i="1"/>
  <c r="N272" i="1"/>
  <c r="N273" i="1"/>
  <c r="N274" i="1"/>
  <c r="N275" i="1"/>
  <c r="N276" i="1"/>
  <c r="N277" i="1"/>
  <c r="N278" i="1"/>
  <c r="N279" i="1"/>
  <c r="N280" i="1"/>
  <c r="N281" i="1"/>
  <c r="N282" i="1"/>
  <c r="M38" i="10"/>
  <c r="M166" i="10"/>
  <c r="T41" i="2"/>
  <c r="M41" i="10" s="1"/>
  <c r="T97" i="2"/>
  <c r="M97" i="10" s="1"/>
  <c r="T153" i="2"/>
  <c r="M153" i="10" s="1"/>
  <c r="T16" i="2"/>
  <c r="M16" i="10" s="1"/>
  <c r="M72" i="10"/>
  <c r="M60" i="10"/>
  <c r="M119" i="10"/>
  <c r="T8" i="2"/>
  <c r="M8" i="10" s="1"/>
  <c r="T178" i="2"/>
  <c r="M178" i="10" s="1"/>
  <c r="M242" i="10"/>
  <c r="M13" i="10"/>
  <c r="M261" i="10"/>
  <c r="M96" i="10"/>
  <c r="T19" i="2"/>
  <c r="M19" i="10" s="1"/>
  <c r="M83" i="10"/>
  <c r="M99" i="10"/>
  <c r="T195" i="2"/>
  <c r="M195" i="10" s="1"/>
  <c r="M203" i="10"/>
  <c r="AA193" i="1" l="1"/>
  <c r="AA182" i="1"/>
  <c r="I182" i="10" s="1"/>
  <c r="AA189" i="1"/>
  <c r="AA190" i="1"/>
  <c r="I190" i="10" s="1"/>
  <c r="AA188" i="1"/>
  <c r="I188" i="10" s="1"/>
  <c r="AA179" i="1"/>
  <c r="I179" i="10" s="1"/>
  <c r="AA185" i="1"/>
  <c r="AA194" i="1"/>
  <c r="I194" i="10" s="1"/>
  <c r="AA180" i="1"/>
  <c r="I180" i="10" s="1"/>
  <c r="AA186" i="1"/>
  <c r="I186" i="10" s="1"/>
  <c r="AA181" i="1"/>
  <c r="I181" i="10" s="1"/>
  <c r="AA192" i="1"/>
  <c r="I192" i="10" s="1"/>
  <c r="AA187" i="1"/>
  <c r="AA184" i="1"/>
  <c r="I184" i="10" s="1"/>
  <c r="AA183" i="1"/>
  <c r="AA191" i="1"/>
  <c r="I191" i="10" s="1"/>
  <c r="E34" i="24"/>
  <c r="N20" i="8"/>
  <c r="N13" i="8" s="1"/>
  <c r="N14" i="8" s="1"/>
  <c r="Q283" i="1" s="1"/>
  <c r="L34" i="24" s="1"/>
  <c r="S20" i="8"/>
  <c r="S13" i="8" s="1"/>
  <c r="S14" i="8" s="1"/>
  <c r="V283" i="1" s="1"/>
  <c r="Q34" i="24" s="1"/>
  <c r="P20" i="8"/>
  <c r="P13" i="8" s="1"/>
  <c r="P14" i="8" s="1"/>
  <c r="S283" i="1" s="1"/>
  <c r="N34" i="24" s="1"/>
  <c r="Q20" i="8"/>
  <c r="Q13" i="8" s="1"/>
  <c r="Q14" i="8" s="1"/>
  <c r="T283" i="1" s="1"/>
  <c r="O34" i="24" s="1"/>
  <c r="H20" i="8"/>
  <c r="H13" i="8" s="1"/>
  <c r="H14" i="8" s="1"/>
  <c r="O20" i="8"/>
  <c r="O13" i="8" s="1"/>
  <c r="O14" i="8" s="1"/>
  <c r="R283" i="1" s="1"/>
  <c r="M34" i="24" s="1"/>
  <c r="T20" i="8"/>
  <c r="T13" i="8" s="1"/>
  <c r="T14" i="8" s="1"/>
  <c r="W283" i="1" s="1"/>
  <c r="R34" i="24" s="1"/>
  <c r="M20" i="8"/>
  <c r="M13" i="8" s="1"/>
  <c r="M14" i="8" s="1"/>
  <c r="P283" i="1" s="1"/>
  <c r="K34" i="24" s="1"/>
  <c r="U20" i="8"/>
  <c r="U13" i="8" s="1"/>
  <c r="U14" i="8" s="1"/>
  <c r="X283" i="1" s="1"/>
  <c r="S34" i="24" s="1"/>
  <c r="L20" i="8"/>
  <c r="L13" i="8" s="1"/>
  <c r="L14" i="8" s="1"/>
  <c r="O283" i="1" s="1"/>
  <c r="J34" i="24" s="1"/>
  <c r="K20" i="8"/>
  <c r="K13" i="8" s="1"/>
  <c r="K14" i="8" s="1"/>
  <c r="N283" i="1" s="1"/>
  <c r="I34" i="24" s="1"/>
  <c r="I20" i="8"/>
  <c r="I13" i="8" s="1"/>
  <c r="I14" i="8" s="1"/>
  <c r="L283" i="1" s="1"/>
  <c r="AA77" i="1"/>
  <c r="I77" i="10" s="1"/>
  <c r="I242" i="10"/>
  <c r="AA35" i="1"/>
  <c r="I35" i="10" s="1"/>
  <c r="AA266" i="1"/>
  <c r="I266" i="10" s="1"/>
  <c r="AA247" i="1"/>
  <c r="I247" i="10" s="1"/>
  <c r="AA239" i="1"/>
  <c r="I239" i="10" s="1"/>
  <c r="I183" i="10"/>
  <c r="AA175" i="1"/>
  <c r="I175" i="10" s="1"/>
  <c r="AA146" i="1"/>
  <c r="I146" i="10" s="1"/>
  <c r="AA130" i="1"/>
  <c r="I130" i="10" s="1"/>
  <c r="AA122" i="1"/>
  <c r="I122" i="10" s="1"/>
  <c r="AA24" i="1"/>
  <c r="I24" i="10" s="1"/>
  <c r="AA206" i="1"/>
  <c r="I206" i="10" s="1"/>
  <c r="I166" i="10"/>
  <c r="AA10" i="1"/>
  <c r="I10" i="10" s="1"/>
  <c r="AA279" i="1"/>
  <c r="I279" i="10" s="1"/>
  <c r="AA138" i="1"/>
  <c r="I138" i="10" s="1"/>
  <c r="AA106" i="1"/>
  <c r="I106" i="10" s="1"/>
  <c r="AA90" i="1"/>
  <c r="I90" i="10" s="1"/>
  <c r="AA58" i="1"/>
  <c r="I58" i="10" s="1"/>
  <c r="AA40" i="1"/>
  <c r="I40" i="10" s="1"/>
  <c r="AA23" i="1"/>
  <c r="I23" i="10" s="1"/>
  <c r="AA209" i="1"/>
  <c r="I209" i="10" s="1"/>
  <c r="AA137" i="1"/>
  <c r="I137" i="10" s="1"/>
  <c r="AA219" i="1"/>
  <c r="I219" i="10" s="1"/>
  <c r="AA78" i="1"/>
  <c r="I78" i="10" s="1"/>
  <c r="I96" i="10"/>
  <c r="AA202" i="1"/>
  <c r="I202" i="10" s="1"/>
  <c r="AA101" i="1"/>
  <c r="I101" i="10" s="1"/>
  <c r="AA85" i="1"/>
  <c r="I85" i="10" s="1"/>
  <c r="AA69" i="1"/>
  <c r="I69" i="10" s="1"/>
  <c r="AA61" i="1"/>
  <c r="I61" i="10" s="1"/>
  <c r="AA19" i="1"/>
  <c r="I19" i="10" s="1"/>
  <c r="AA281" i="1"/>
  <c r="I281" i="10" s="1"/>
  <c r="AA50" i="1"/>
  <c r="I50" i="10" s="1"/>
  <c r="AA42" i="1"/>
  <c r="I42" i="10" s="1"/>
  <c r="AA262" i="1"/>
  <c r="I262" i="10" s="1"/>
  <c r="AA198" i="1"/>
  <c r="I198" i="10" s="1"/>
  <c r="AA134" i="1"/>
  <c r="I134" i="10" s="1"/>
  <c r="AA70" i="1"/>
  <c r="I70" i="10" s="1"/>
  <c r="AA221" i="1"/>
  <c r="I221" i="10" s="1"/>
  <c r="AA29" i="1"/>
  <c r="I29" i="10" s="1"/>
  <c r="AA244" i="1"/>
  <c r="I244" i="10" s="1"/>
  <c r="AA52" i="1"/>
  <c r="I52" i="10" s="1"/>
  <c r="AA267" i="1"/>
  <c r="I267" i="10" s="1"/>
  <c r="I203" i="10"/>
  <c r="AA75" i="1"/>
  <c r="I75" i="10" s="1"/>
  <c r="AA11" i="1"/>
  <c r="I11" i="10" s="1"/>
  <c r="AA162" i="1"/>
  <c r="I162" i="10" s="1"/>
  <c r="AA98" i="1"/>
  <c r="I98" i="10" s="1"/>
  <c r="AA57" i="1"/>
  <c r="I57" i="10" s="1"/>
  <c r="AA144" i="1"/>
  <c r="I144" i="10" s="1"/>
  <c r="AA80" i="1"/>
  <c r="I80" i="10" s="1"/>
  <c r="AA16" i="1"/>
  <c r="I16" i="10" s="1"/>
  <c r="AA238" i="1"/>
  <c r="I238" i="10" s="1"/>
  <c r="AA282" i="1"/>
  <c r="I282" i="10" s="1"/>
  <c r="AA218" i="1"/>
  <c r="I218" i="10" s="1"/>
  <c r="AA165" i="1"/>
  <c r="I165" i="10" s="1"/>
  <c r="AA117" i="1"/>
  <c r="I117" i="10" s="1"/>
  <c r="AA51" i="1"/>
  <c r="I51" i="10" s="1"/>
  <c r="AA155" i="1"/>
  <c r="I155" i="10" s="1"/>
  <c r="AA114" i="1"/>
  <c r="I114" i="10" s="1"/>
  <c r="AA256" i="1"/>
  <c r="I256" i="10" s="1"/>
  <c r="AA232" i="1"/>
  <c r="I232" i="10" s="1"/>
  <c r="AA216" i="1"/>
  <c r="I216" i="10" s="1"/>
  <c r="AA200" i="1"/>
  <c r="I200" i="10" s="1"/>
  <c r="AA145" i="1"/>
  <c r="I145" i="10" s="1"/>
  <c r="AA89" i="1"/>
  <c r="I89" i="10" s="1"/>
  <c r="AA44" i="1"/>
  <c r="I44" i="10" s="1"/>
  <c r="AA131" i="1"/>
  <c r="I131" i="10" s="1"/>
  <c r="AA220" i="1"/>
  <c r="I220" i="10" s="1"/>
  <c r="AA150" i="1"/>
  <c r="I150" i="10" s="1"/>
  <c r="AA73" i="1"/>
  <c r="I73" i="10" s="1"/>
  <c r="AA234" i="1"/>
  <c r="I234" i="10" s="1"/>
  <c r="AA210" i="1"/>
  <c r="I210" i="10" s="1"/>
  <c r="AA109" i="1"/>
  <c r="I109" i="10" s="1"/>
  <c r="AA43" i="1"/>
  <c r="I43" i="10" s="1"/>
  <c r="AA147" i="1"/>
  <c r="I147" i="10" s="1"/>
  <c r="AA251" i="1"/>
  <c r="I251" i="10" s="1"/>
  <c r="AA157" i="1"/>
  <c r="I157" i="10" s="1"/>
  <c r="AA93" i="1"/>
  <c r="I93" i="10" s="1"/>
  <c r="AA139" i="1"/>
  <c r="I139" i="10" s="1"/>
  <c r="AA226" i="1"/>
  <c r="I226" i="10" s="1"/>
  <c r="AA249" i="1"/>
  <c r="I249" i="10" s="1"/>
  <c r="I185" i="10"/>
  <c r="AA121" i="1"/>
  <c r="I121" i="10" s="1"/>
  <c r="AA272" i="1"/>
  <c r="I272" i="10" s="1"/>
  <c r="AA208" i="1"/>
  <c r="I208" i="10" s="1"/>
  <c r="AA103" i="1"/>
  <c r="I103" i="10" s="1"/>
  <c r="AA176" i="1"/>
  <c r="I176" i="10" s="1"/>
  <c r="AA48" i="1"/>
  <c r="I48" i="10" s="1"/>
  <c r="AA76" i="1"/>
  <c r="I76" i="10" s="1"/>
  <c r="AA271" i="1"/>
  <c r="I271" i="10" s="1"/>
  <c r="AA263" i="1"/>
  <c r="I263" i="10" s="1"/>
  <c r="AA215" i="1"/>
  <c r="I215" i="10" s="1"/>
  <c r="AA207" i="1"/>
  <c r="I207" i="10" s="1"/>
  <c r="AA199" i="1"/>
  <c r="I199" i="10" s="1"/>
  <c r="AA160" i="1"/>
  <c r="I160" i="10" s="1"/>
  <c r="AA254" i="1"/>
  <c r="I254" i="10" s="1"/>
  <c r="AA213" i="1"/>
  <c r="I213" i="10" s="1"/>
  <c r="AA149" i="1"/>
  <c r="I149" i="10" s="1"/>
  <c r="AA236" i="1"/>
  <c r="I236" i="10" s="1"/>
  <c r="AA108" i="1"/>
  <c r="I108" i="10" s="1"/>
  <c r="AA259" i="1"/>
  <c r="I259" i="10" s="1"/>
  <c r="AA195" i="1"/>
  <c r="I195" i="10" s="1"/>
  <c r="AA67" i="1"/>
  <c r="I67" i="10" s="1"/>
  <c r="AA154" i="1"/>
  <c r="I154" i="10" s="1"/>
  <c r="AA26" i="1"/>
  <c r="I26" i="10" s="1"/>
  <c r="AA113" i="1"/>
  <c r="I113" i="10" s="1"/>
  <c r="AA8" i="1"/>
  <c r="I8" i="10" s="1"/>
  <c r="AA223" i="1"/>
  <c r="I223" i="10" s="1"/>
  <c r="AA6" i="1"/>
  <c r="I6" i="10" s="1"/>
  <c r="AA34" i="1"/>
  <c r="I34" i="10" s="1"/>
  <c r="AA231" i="1"/>
  <c r="I231" i="10" s="1"/>
  <c r="AA39" i="1"/>
  <c r="I39" i="10" s="1"/>
  <c r="AA156" i="1"/>
  <c r="I156" i="10" s="1"/>
  <c r="AA84" i="1"/>
  <c r="I84" i="10" s="1"/>
  <c r="AA28" i="1"/>
  <c r="I28" i="10" s="1"/>
  <c r="AA4" i="1"/>
  <c r="I4" i="10" s="1"/>
  <c r="AA273" i="1"/>
  <c r="I273" i="10" s="1"/>
  <c r="AA265" i="1"/>
  <c r="I265" i="10" s="1"/>
  <c r="AA257" i="1"/>
  <c r="I257" i="10" s="1"/>
  <c r="AA241" i="1"/>
  <c r="I241" i="10" s="1"/>
  <c r="AA217" i="1"/>
  <c r="I217" i="10" s="1"/>
  <c r="AA201" i="1"/>
  <c r="I201" i="10" s="1"/>
  <c r="I193" i="10"/>
  <c r="AA177" i="1"/>
  <c r="I177" i="10" s="1"/>
  <c r="AA169" i="1"/>
  <c r="I169" i="10" s="1"/>
  <c r="AA140" i="1"/>
  <c r="I140" i="10" s="1"/>
  <c r="AA100" i="1"/>
  <c r="I100" i="10" s="1"/>
  <c r="AA280" i="1"/>
  <c r="I280" i="10" s="1"/>
  <c r="AA264" i="1"/>
  <c r="I264" i="10" s="1"/>
  <c r="AA248" i="1"/>
  <c r="I248" i="10" s="1"/>
  <c r="AA240" i="1"/>
  <c r="I240" i="10" s="1"/>
  <c r="AA224" i="1"/>
  <c r="I224" i="10" s="1"/>
  <c r="AA168" i="1"/>
  <c r="I168" i="10" s="1"/>
  <c r="AA163" i="1"/>
  <c r="I163" i="10" s="1"/>
  <c r="AA107" i="1"/>
  <c r="I107" i="10" s="1"/>
  <c r="AA91" i="1"/>
  <c r="I91" i="10" s="1"/>
  <c r="I41" i="10"/>
  <c r="AA33" i="1"/>
  <c r="I33" i="10" s="1"/>
  <c r="AA25" i="1"/>
  <c r="I25" i="10" s="1"/>
  <c r="AA17" i="1"/>
  <c r="I17" i="10" s="1"/>
  <c r="AA49" i="1"/>
  <c r="I49" i="10" s="1"/>
  <c r="I99" i="10"/>
  <c r="AA255" i="1"/>
  <c r="I255" i="10" s="1"/>
  <c r="AA110" i="1"/>
  <c r="I110" i="10" s="1"/>
  <c r="AA81" i="1"/>
  <c r="I81" i="10" s="1"/>
  <c r="AA278" i="1"/>
  <c r="I278" i="10" s="1"/>
  <c r="AA270" i="1"/>
  <c r="I270" i="10" s="1"/>
  <c r="AA246" i="1"/>
  <c r="I246" i="10" s="1"/>
  <c r="AA230" i="1"/>
  <c r="I230" i="10" s="1"/>
  <c r="AA222" i="1"/>
  <c r="I222" i="10" s="1"/>
  <c r="AA214" i="1"/>
  <c r="I214" i="10" s="1"/>
  <c r="AA159" i="1"/>
  <c r="I159" i="10" s="1"/>
  <c r="AA151" i="1"/>
  <c r="I151" i="10" s="1"/>
  <c r="AA143" i="1"/>
  <c r="I143" i="10" s="1"/>
  <c r="AA135" i="1"/>
  <c r="I135" i="10" s="1"/>
  <c r="AA127" i="1"/>
  <c r="I127" i="10" s="1"/>
  <c r="I119" i="10"/>
  <c r="AA87" i="1"/>
  <c r="I87" i="10" s="1"/>
  <c r="AA20" i="1"/>
  <c r="I20" i="10" s="1"/>
  <c r="AA9" i="1"/>
  <c r="I9" i="10" s="1"/>
  <c r="AA82" i="1"/>
  <c r="I82" i="10" s="1"/>
  <c r="AA66" i="1"/>
  <c r="I66" i="10" s="1"/>
  <c r="AA27" i="1"/>
  <c r="I27" i="10" s="1"/>
  <c r="AA269" i="1"/>
  <c r="I269" i="10" s="1"/>
  <c r="AA141" i="1"/>
  <c r="I141" i="10" s="1"/>
  <c r="I187" i="10"/>
  <c r="AA123" i="1"/>
  <c r="I123" i="10" s="1"/>
  <c r="AA59" i="1"/>
  <c r="I59" i="10" s="1"/>
  <c r="AA274" i="1"/>
  <c r="I274" i="10" s="1"/>
  <c r="AA18" i="1"/>
  <c r="I18" i="10" s="1"/>
  <c r="AA233" i="1"/>
  <c r="I233" i="10" s="1"/>
  <c r="AA225" i="1"/>
  <c r="I225" i="10" s="1"/>
  <c r="AA161" i="1"/>
  <c r="I161" i="10" s="1"/>
  <c r="AA153" i="1"/>
  <c r="I153" i="10" s="1"/>
  <c r="AA105" i="1"/>
  <c r="I105" i="10" s="1"/>
  <c r="AA97" i="1"/>
  <c r="I97" i="10" s="1"/>
  <c r="AA47" i="1"/>
  <c r="I47" i="10" s="1"/>
  <c r="AA15" i="1"/>
  <c r="I15" i="10" s="1"/>
  <c r="AA7" i="1"/>
  <c r="I7" i="10" s="1"/>
  <c r="AA64" i="1"/>
  <c r="I64" i="10" s="1"/>
  <c r="AA102" i="1"/>
  <c r="I102" i="10" s="1"/>
  <c r="AA125" i="1"/>
  <c r="I125" i="10" s="1"/>
  <c r="AA148" i="1"/>
  <c r="I148" i="10" s="1"/>
  <c r="AA258" i="1"/>
  <c r="I258" i="10" s="1"/>
  <c r="AA112" i="1"/>
  <c r="I112" i="10" s="1"/>
  <c r="AA116" i="1"/>
  <c r="I116" i="10" s="1"/>
  <c r="AA32" i="1"/>
  <c r="I32" i="10" s="1"/>
  <c r="AA197" i="1"/>
  <c r="I197" i="10" s="1"/>
  <c r="I189" i="10"/>
  <c r="AA174" i="1"/>
  <c r="I174" i="10" s="1"/>
  <c r="AA133" i="1"/>
  <c r="I133" i="10" s="1"/>
  <c r="AA243" i="1"/>
  <c r="I243" i="10" s="1"/>
  <c r="AA277" i="1"/>
  <c r="I277" i="10" s="1"/>
  <c r="AA253" i="1"/>
  <c r="I253" i="10" s="1"/>
  <c r="AA245" i="1"/>
  <c r="I245" i="10" s="1"/>
  <c r="AA229" i="1"/>
  <c r="I229" i="10" s="1"/>
  <c r="AA173" i="1"/>
  <c r="I173" i="10" s="1"/>
  <c r="I83" i="10"/>
  <c r="AA152" i="1"/>
  <c r="I152" i="10" s="1"/>
  <c r="AA136" i="1"/>
  <c r="I136" i="10" s="1"/>
  <c r="AA128" i="1"/>
  <c r="I128" i="10" s="1"/>
  <c r="AA120" i="1"/>
  <c r="I120" i="10" s="1"/>
  <c r="AA88" i="1"/>
  <c r="I88" i="10" s="1"/>
  <c r="I72" i="10"/>
  <c r="AA56" i="1"/>
  <c r="I56" i="10" s="1"/>
  <c r="AA46" i="1"/>
  <c r="I46" i="10" s="1"/>
  <c r="I38" i="10"/>
  <c r="AA30" i="1"/>
  <c r="I30" i="10" s="1"/>
  <c r="AA22" i="1"/>
  <c r="I22" i="10" s="1"/>
  <c r="AA228" i="1"/>
  <c r="I228" i="10" s="1"/>
  <c r="AA167" i="1"/>
  <c r="I167" i="10" s="1"/>
  <c r="AA111" i="1"/>
  <c r="I111" i="10" s="1"/>
  <c r="AA95" i="1"/>
  <c r="I95" i="10" s="1"/>
  <c r="AA235" i="1"/>
  <c r="I235" i="10" s="1"/>
  <c r="AA171" i="1"/>
  <c r="I171" i="10" s="1"/>
  <c r="AA164" i="1"/>
  <c r="I164" i="10" s="1"/>
  <c r="AA132" i="1"/>
  <c r="I132" i="10" s="1"/>
  <c r="AA124" i="1"/>
  <c r="I124" i="10" s="1"/>
  <c r="AA55" i="1"/>
  <c r="I55" i="10" s="1"/>
  <c r="AA94" i="1"/>
  <c r="I94" i="10" s="1"/>
  <c r="AA53" i="1"/>
  <c r="I53" i="10" s="1"/>
  <c r="AA268" i="1"/>
  <c r="I268" i="10" s="1"/>
  <c r="AA204" i="1"/>
  <c r="I204" i="10" s="1"/>
  <c r="AA250" i="1"/>
  <c r="I250" i="10" s="1"/>
  <c r="AA104" i="1"/>
  <c r="I104" i="10" s="1"/>
  <c r="AA63" i="1"/>
  <c r="I63" i="10" s="1"/>
  <c r="AA276" i="1"/>
  <c r="I276" i="10" s="1"/>
  <c r="AA260" i="1"/>
  <c r="I260" i="10" s="1"/>
  <c r="AA212" i="1"/>
  <c r="I212" i="10" s="1"/>
  <c r="AA196" i="1"/>
  <c r="I196" i="10" s="1"/>
  <c r="AA172" i="1"/>
  <c r="I172" i="10" s="1"/>
  <c r="AA79" i="1"/>
  <c r="I79" i="10" s="1"/>
  <c r="AA71" i="1"/>
  <c r="I71" i="10" s="1"/>
  <c r="AA45" i="1"/>
  <c r="I45" i="10" s="1"/>
  <c r="AA37" i="1"/>
  <c r="I37" i="10" s="1"/>
  <c r="AA21" i="1"/>
  <c r="I21" i="10" s="1"/>
  <c r="I13" i="10"/>
  <c r="AA126" i="1"/>
  <c r="I126" i="10" s="1"/>
  <c r="AA12" i="1"/>
  <c r="I12" i="10" s="1"/>
  <c r="AA115" i="1"/>
  <c r="I115" i="10" s="1"/>
  <c r="AA86" i="1"/>
  <c r="I86" i="10" s="1"/>
  <c r="AA237" i="1"/>
  <c r="I237" i="10" s="1"/>
  <c r="AA68" i="1"/>
  <c r="I68" i="10" s="1"/>
  <c r="AA5" i="1"/>
  <c r="I5" i="10" s="1"/>
  <c r="AA178" i="1"/>
  <c r="I178" i="10" s="1"/>
  <c r="AA205" i="1"/>
  <c r="I205" i="10" s="1"/>
  <c r="AA31" i="1"/>
  <c r="I31" i="10" s="1"/>
  <c r="I261" i="10"/>
  <c r="AA74" i="1"/>
  <c r="I74" i="10" s="1"/>
  <c r="AA275" i="1"/>
  <c r="I275" i="10" s="1"/>
  <c r="AA227" i="1"/>
  <c r="I227" i="10" s="1"/>
  <c r="AA211" i="1"/>
  <c r="I211" i="10" s="1"/>
  <c r="AA158" i="1"/>
  <c r="I158" i="10" s="1"/>
  <c r="AA142" i="1"/>
  <c r="I142" i="10" s="1"/>
  <c r="AA118" i="1"/>
  <c r="I118" i="10" s="1"/>
  <c r="AA62" i="1"/>
  <c r="I62" i="10" s="1"/>
  <c r="AA54" i="1"/>
  <c r="I54" i="10" s="1"/>
  <c r="AA36" i="1"/>
  <c r="I36" i="10" s="1"/>
  <c r="AA14" i="1"/>
  <c r="I14" i="10" s="1"/>
  <c r="AA252" i="1"/>
  <c r="I252" i="10" s="1"/>
  <c r="I60" i="10"/>
  <c r="AA170" i="1"/>
  <c r="I170" i="10" s="1"/>
  <c r="AA129" i="1"/>
  <c r="I129" i="10" s="1"/>
  <c r="AA65" i="1"/>
  <c r="I65" i="10" s="1"/>
  <c r="AA92" i="1"/>
  <c r="I92" i="10" s="1"/>
  <c r="I22" i="11"/>
  <c r="L199" i="2" s="1"/>
  <c r="T199" i="2" s="1"/>
  <c r="M199" i="10" s="1"/>
  <c r="L67" i="2" l="1"/>
  <c r="T67" i="2" s="1"/>
  <c r="M67" i="10" s="1"/>
  <c r="L137" i="2"/>
  <c r="T137" i="2" s="1"/>
  <c r="M137" i="10" s="1"/>
  <c r="L208" i="2"/>
  <c r="T208" i="2" s="1"/>
  <c r="M208" i="10" s="1"/>
  <c r="L113" i="2"/>
  <c r="T113" i="2" s="1"/>
  <c r="M113" i="10" s="1"/>
  <c r="L174" i="2"/>
  <c r="T174" i="2" s="1"/>
  <c r="M174" i="10" s="1"/>
  <c r="L155" i="2"/>
  <c r="T155" i="2" s="1"/>
  <c r="M155" i="10" s="1"/>
  <c r="L276" i="2"/>
  <c r="T276" i="2" s="1"/>
  <c r="M276" i="10" s="1"/>
  <c r="L124" i="2"/>
  <c r="T124" i="2" s="1"/>
  <c r="M124" i="10" s="1"/>
  <c r="L13" i="2"/>
  <c r="L201" i="2"/>
  <c r="T201" i="2" s="1"/>
  <c r="M201" i="10" s="1"/>
  <c r="L212" i="2"/>
  <c r="T212" i="2" s="1"/>
  <c r="M212" i="10" s="1"/>
  <c r="L25" i="2"/>
  <c r="T25" i="2" s="1"/>
  <c r="M25" i="10" s="1"/>
  <c r="L90" i="2"/>
  <c r="T90" i="2" s="1"/>
  <c r="M90" i="10" s="1"/>
  <c r="L80" i="2"/>
  <c r="T80" i="2" s="1"/>
  <c r="M80" i="10" s="1"/>
  <c r="L198" i="2"/>
  <c r="T198" i="2" s="1"/>
  <c r="M198" i="10" s="1"/>
  <c r="L264" i="2"/>
  <c r="T264" i="2" s="1"/>
  <c r="M264" i="10" s="1"/>
  <c r="L122" i="2"/>
  <c r="T122" i="2" s="1"/>
  <c r="M122" i="10" s="1"/>
  <c r="L57" i="2"/>
  <c r="T57" i="2" s="1"/>
  <c r="M57" i="10" s="1"/>
  <c r="L103" i="2"/>
  <c r="T103" i="2" s="1"/>
  <c r="M103" i="10" s="1"/>
  <c r="L149" i="2"/>
  <c r="T149" i="2" s="1"/>
  <c r="M149" i="10" s="1"/>
  <c r="L181" i="2"/>
  <c r="T181" i="2" s="1"/>
  <c r="M181" i="10" s="1"/>
  <c r="L224" i="2"/>
  <c r="T224" i="2" s="1"/>
  <c r="M224" i="10" s="1"/>
  <c r="L189" i="2"/>
  <c r="T189" i="2" s="1"/>
  <c r="M189" i="10" s="1"/>
  <c r="L24" i="2"/>
  <c r="T24" i="2" s="1"/>
  <c r="M24" i="10" s="1"/>
  <c r="L186" i="2"/>
  <c r="T186" i="2" s="1"/>
  <c r="M186" i="10" s="1"/>
  <c r="L51" i="2"/>
  <c r="T51" i="2" s="1"/>
  <c r="M51" i="10" s="1"/>
  <c r="L33" i="2"/>
  <c r="T33" i="2" s="1"/>
  <c r="M33" i="10" s="1"/>
  <c r="L43" i="2"/>
  <c r="T43" i="2" s="1"/>
  <c r="M43" i="10" s="1"/>
  <c r="L50" i="2"/>
  <c r="T50" i="2" s="1"/>
  <c r="M50" i="10" s="1"/>
  <c r="L20" i="2"/>
  <c r="T20" i="2" s="1"/>
  <c r="M20" i="10" s="1"/>
  <c r="L203" i="2"/>
  <c r="L255" i="2"/>
  <c r="T255" i="2" s="1"/>
  <c r="M255" i="10" s="1"/>
  <c r="L106" i="2"/>
  <c r="T106" i="2" s="1"/>
  <c r="M106" i="10" s="1"/>
  <c r="L38" i="2"/>
  <c r="L141" i="2"/>
  <c r="T141" i="2" s="1"/>
  <c r="M141" i="10" s="1"/>
  <c r="L136" i="2"/>
  <c r="T136" i="2" s="1"/>
  <c r="M136" i="10" s="1"/>
  <c r="L100" i="2"/>
  <c r="T100" i="2" s="1"/>
  <c r="M100" i="10" s="1"/>
  <c r="L266" i="2"/>
  <c r="T266" i="2" s="1"/>
  <c r="M266" i="10" s="1"/>
  <c r="L127" i="2"/>
  <c r="T127" i="2" s="1"/>
  <c r="M127" i="10" s="1"/>
  <c r="L219" i="2"/>
  <c r="T219" i="2" s="1"/>
  <c r="M219" i="10" s="1"/>
  <c r="L182" i="2"/>
  <c r="T182" i="2" s="1"/>
  <c r="M182" i="10" s="1"/>
  <c r="L145" i="2"/>
  <c r="T145" i="2" s="1"/>
  <c r="M145" i="10" s="1"/>
  <c r="L114" i="2"/>
  <c r="T114" i="2" s="1"/>
  <c r="M114" i="10" s="1"/>
  <c r="L85" i="2"/>
  <c r="T85" i="2" s="1"/>
  <c r="M85" i="10" s="1"/>
  <c r="L272" i="2"/>
  <c r="T272" i="2" s="1"/>
  <c r="M272" i="10" s="1"/>
  <c r="L139" i="2"/>
  <c r="T139" i="2" s="1"/>
  <c r="M139" i="10" s="1"/>
  <c r="L69" i="2"/>
  <c r="T69" i="2" s="1"/>
  <c r="M69" i="10" s="1"/>
  <c r="L47" i="2"/>
  <c r="T47" i="2" s="1"/>
  <c r="M47" i="10" s="1"/>
  <c r="L96" i="2"/>
  <c r="L62" i="2"/>
  <c r="T62" i="2" s="1"/>
  <c r="M62" i="10" s="1"/>
  <c r="L59" i="2"/>
  <c r="T59" i="2" s="1"/>
  <c r="M59" i="10" s="1"/>
  <c r="L252" i="2"/>
  <c r="T252" i="2" s="1"/>
  <c r="M252" i="10" s="1"/>
  <c r="L269" i="2"/>
  <c r="T269" i="2" s="1"/>
  <c r="M269" i="10" s="1"/>
  <c r="L40" i="2"/>
  <c r="T40" i="2" s="1"/>
  <c r="M40" i="10" s="1"/>
  <c r="X14" i="8"/>
  <c r="I283" i="10" s="1"/>
  <c r="AD283" i="10" s="1"/>
  <c r="L87" i="2"/>
  <c r="T87" i="2" s="1"/>
  <c r="M87" i="10" s="1"/>
  <c r="L119" i="2"/>
  <c r="L110" i="2"/>
  <c r="T110" i="2" s="1"/>
  <c r="M110" i="10" s="1"/>
  <c r="L132" i="2"/>
  <c r="T132" i="2" s="1"/>
  <c r="M132" i="10" s="1"/>
  <c r="L128" i="2"/>
  <c r="T128" i="2" s="1"/>
  <c r="M128" i="10" s="1"/>
  <c r="L52" i="2"/>
  <c r="T52" i="2" s="1"/>
  <c r="M52" i="10" s="1"/>
  <c r="L218" i="2"/>
  <c r="T218" i="2" s="1"/>
  <c r="M218" i="10" s="1"/>
  <c r="L220" i="2"/>
  <c r="T220" i="2" s="1"/>
  <c r="M220" i="10" s="1"/>
  <c r="L93" i="2"/>
  <c r="T93" i="2" s="1"/>
  <c r="M93" i="10" s="1"/>
  <c r="L61" i="2"/>
  <c r="T61" i="2" s="1"/>
  <c r="M61" i="10" s="1"/>
  <c r="L95" i="2"/>
  <c r="T95" i="2" s="1"/>
  <c r="M95" i="10" s="1"/>
  <c r="L36" i="2"/>
  <c r="T36" i="2" s="1"/>
  <c r="M36" i="10" s="1"/>
  <c r="L150" i="2"/>
  <c r="T150" i="2" s="1"/>
  <c r="M150" i="10" s="1"/>
  <c r="L42" i="2"/>
  <c r="T42" i="2" s="1"/>
  <c r="M42" i="10" s="1"/>
  <c r="L164" i="2"/>
  <c r="T164" i="2" s="1"/>
  <c r="M164" i="10" s="1"/>
  <c r="L115" i="2"/>
  <c r="T115" i="2" s="1"/>
  <c r="M115" i="10" s="1"/>
  <c r="L68" i="2"/>
  <c r="T68" i="2" s="1"/>
  <c r="M68" i="10" s="1"/>
  <c r="L211" i="2"/>
  <c r="T211" i="2" s="1"/>
  <c r="M211" i="10" s="1"/>
  <c r="L251" i="2"/>
  <c r="T251" i="2" s="1"/>
  <c r="M251" i="10" s="1"/>
  <c r="L130" i="2"/>
  <c r="T130" i="2" s="1"/>
  <c r="M130" i="10" s="1"/>
  <c r="L75" i="2"/>
  <c r="T75" i="2" s="1"/>
  <c r="M75" i="10" s="1"/>
  <c r="L157" i="2"/>
  <c r="T157" i="2" s="1"/>
  <c r="M157" i="10" s="1"/>
  <c r="L89" i="2"/>
  <c r="T89" i="2" s="1"/>
  <c r="M89" i="10" s="1"/>
  <c r="L73" i="2"/>
  <c r="T73" i="2" s="1"/>
  <c r="M73" i="10" s="1"/>
  <c r="L280" i="2"/>
  <c r="T280" i="2" s="1"/>
  <c r="M280" i="10" s="1"/>
  <c r="L248" i="2"/>
  <c r="T248" i="2" s="1"/>
  <c r="M248" i="10" s="1"/>
  <c r="L151" i="2"/>
  <c r="T151" i="2" s="1"/>
  <c r="M151" i="10" s="1"/>
  <c r="L210" i="2"/>
  <c r="T210" i="2" s="1"/>
  <c r="M210" i="10" s="1"/>
  <c r="L138" i="2"/>
  <c r="T138" i="2" s="1"/>
  <c r="M138" i="10" s="1"/>
  <c r="L131" i="2"/>
  <c r="T131" i="2" s="1"/>
  <c r="M131" i="10" s="1"/>
  <c r="L134" i="2"/>
  <c r="T134" i="2" s="1"/>
  <c r="M134" i="10" s="1"/>
  <c r="L262" i="2"/>
  <c r="T262" i="2" s="1"/>
  <c r="M262" i="10" s="1"/>
  <c r="L187" i="2"/>
  <c r="T187" i="2" s="1"/>
  <c r="M187" i="10" s="1"/>
  <c r="L234" i="2"/>
  <c r="T234" i="2" s="1"/>
  <c r="M234" i="10" s="1"/>
  <c r="L60" i="2"/>
  <c r="L230" i="2"/>
  <c r="T230" i="2" s="1"/>
  <c r="M230" i="10" s="1"/>
  <c r="L162" i="2"/>
  <c r="T162" i="2" s="1"/>
  <c r="M162" i="10" s="1"/>
  <c r="L31" i="2"/>
  <c r="T31" i="2" s="1"/>
  <c r="M31" i="10" s="1"/>
  <c r="L163" i="2"/>
  <c r="T163" i="2" s="1"/>
  <c r="M163" i="10" s="1"/>
  <c r="L196" i="2"/>
  <c r="T196" i="2" s="1"/>
  <c r="M196" i="10" s="1"/>
  <c r="L147" i="2"/>
  <c r="T147" i="2" s="1"/>
  <c r="M147" i="10" s="1"/>
  <c r="L53" i="2"/>
  <c r="T53" i="2" s="1"/>
  <c r="M53" i="10" s="1"/>
  <c r="L282" i="2"/>
  <c r="L152" i="2"/>
  <c r="T152" i="2" s="1"/>
  <c r="M152" i="10" s="1"/>
  <c r="L245" i="2"/>
  <c r="T245" i="2" s="1"/>
  <c r="M245" i="10" s="1"/>
  <c r="L15" i="2"/>
  <c r="T15" i="2" s="1"/>
  <c r="M15" i="10" s="1"/>
  <c r="L21" i="2"/>
  <c r="T21" i="2" s="1"/>
  <c r="M21" i="10" s="1"/>
  <c r="L244" i="2"/>
  <c r="T244" i="2" s="1"/>
  <c r="M244" i="10" s="1"/>
  <c r="L44" i="2"/>
  <c r="T44" i="2" s="1"/>
  <c r="M44" i="10" s="1"/>
  <c r="L83" i="2"/>
  <c r="L101" i="2"/>
  <c r="T101" i="2" s="1"/>
  <c r="M101" i="10" s="1"/>
  <c r="L148" i="2"/>
  <c r="T148" i="2" s="1"/>
  <c r="M148" i="10" s="1"/>
  <c r="L235" i="2"/>
  <c r="T235" i="2" s="1"/>
  <c r="M235" i="10" s="1"/>
  <c r="L35" i="2"/>
  <c r="T35" i="2" s="1"/>
  <c r="M35" i="10" s="1"/>
  <c r="L194" i="2"/>
  <c r="T194" i="2" s="1"/>
  <c r="M194" i="10" s="1"/>
  <c r="L98" i="2"/>
  <c r="T98" i="2" s="1"/>
  <c r="M98" i="10" s="1"/>
  <c r="L143" i="2"/>
  <c r="T143" i="2" s="1"/>
  <c r="M143" i="10" s="1"/>
  <c r="L175" i="2"/>
  <c r="L107" i="2"/>
  <c r="T107" i="2" s="1"/>
  <c r="M107" i="10" s="1"/>
  <c r="L233" i="2"/>
  <c r="T233" i="2" s="1"/>
  <c r="M233" i="10" s="1"/>
  <c r="L179" i="2"/>
  <c r="T179" i="2" s="1"/>
  <c r="M179" i="10" s="1"/>
  <c r="L254" i="2"/>
  <c r="T254" i="2" s="1"/>
  <c r="M254" i="10" s="1"/>
  <c r="L84" i="2"/>
  <c r="T84" i="2" s="1"/>
  <c r="M84" i="10" s="1"/>
  <c r="L221" i="2"/>
  <c r="T221" i="2" s="1"/>
  <c r="M221" i="10" s="1"/>
  <c r="L188" i="2"/>
  <c r="T188" i="2" s="1"/>
  <c r="M188" i="10" s="1"/>
  <c r="L32" i="2"/>
  <c r="T32" i="2" s="1"/>
  <c r="M32" i="10" s="1"/>
  <c r="L76" i="2"/>
  <c r="T76" i="2" s="1"/>
  <c r="M76" i="10" s="1"/>
  <c r="L34" i="2"/>
  <c r="T34" i="2" s="1"/>
  <c r="M34" i="10" s="1"/>
  <c r="L209" i="2"/>
  <c r="T209" i="2" s="1"/>
  <c r="M209" i="10" s="1"/>
  <c r="L185" i="2"/>
  <c r="T185" i="2" s="1"/>
  <c r="M185" i="10" s="1"/>
  <c r="L82" i="2"/>
  <c r="T82" i="2" s="1"/>
  <c r="M82" i="10" s="1"/>
  <c r="L17" i="2"/>
  <c r="T17" i="2" s="1"/>
  <c r="M17" i="10" s="1"/>
  <c r="L197" i="2"/>
  <c r="T197" i="2" s="1"/>
  <c r="M197" i="10" s="1"/>
  <c r="L192" i="2"/>
  <c r="T192" i="2" s="1"/>
  <c r="M192" i="10" s="1"/>
  <c r="L29" i="2"/>
  <c r="T29" i="2" s="1"/>
  <c r="M29" i="10" s="1"/>
  <c r="L7" i="2"/>
  <c r="T7" i="2" s="1"/>
  <c r="M7" i="10" s="1"/>
  <c r="L170" i="2"/>
  <c r="T170" i="2" s="1"/>
  <c r="M170" i="10" s="1"/>
  <c r="L257" i="2"/>
  <c r="T257" i="2" s="1"/>
  <c r="M257" i="10" s="1"/>
  <c r="L166" i="2"/>
  <c r="L274" i="2"/>
  <c r="T274" i="2" s="1"/>
  <c r="M274" i="10" s="1"/>
  <c r="L183" i="2"/>
  <c r="T183" i="2" s="1"/>
  <c r="M183" i="10" s="1"/>
  <c r="L169" i="2"/>
  <c r="T169" i="2" s="1"/>
  <c r="M169" i="10" s="1"/>
  <c r="L79" i="2"/>
  <c r="T79" i="2" s="1"/>
  <c r="M79" i="10" s="1"/>
  <c r="L225" i="2"/>
  <c r="T225" i="2" s="1"/>
  <c r="M225" i="10" s="1"/>
  <c r="L177" i="2"/>
  <c r="T177" i="2" s="1"/>
  <c r="M177" i="10" s="1"/>
  <c r="L172" i="2"/>
  <c r="T172" i="2" s="1"/>
  <c r="M172" i="10" s="1"/>
  <c r="L133" i="2"/>
  <c r="T133" i="2" s="1"/>
  <c r="M133" i="10" s="1"/>
  <c r="L108" i="2"/>
  <c r="T108" i="2" s="1"/>
  <c r="M108" i="10" s="1"/>
  <c r="L123" i="2"/>
  <c r="T123" i="2" s="1"/>
  <c r="M123" i="10" s="1"/>
  <c r="L237" i="2"/>
  <c r="T237" i="2" s="1"/>
  <c r="M237" i="10" s="1"/>
  <c r="L70" i="2"/>
  <c r="T70" i="2" s="1"/>
  <c r="M70" i="10" s="1"/>
  <c r="L271" i="2"/>
  <c r="T271" i="2" s="1"/>
  <c r="M271" i="10" s="1"/>
  <c r="L281" i="2"/>
  <c r="T281" i="2" s="1"/>
  <c r="M281" i="10" s="1"/>
  <c r="L99" i="2"/>
  <c r="L63" i="2"/>
  <c r="T63" i="2" s="1"/>
  <c r="M63" i="10" s="1"/>
  <c r="L227" i="2"/>
  <c r="T227" i="2" s="1"/>
  <c r="M227" i="10" s="1"/>
  <c r="L200" i="2"/>
  <c r="T200" i="2" s="1"/>
  <c r="M200" i="10" s="1"/>
  <c r="L91" i="2"/>
  <c r="T91" i="2" s="1"/>
  <c r="M91" i="10" s="1"/>
  <c r="L56" i="2"/>
  <c r="T56" i="2" s="1"/>
  <c r="M56" i="10" s="1"/>
  <c r="L246" i="2"/>
  <c r="T246" i="2" s="1"/>
  <c r="M246" i="10" s="1"/>
  <c r="L66" i="2"/>
  <c r="T66" i="2" s="1"/>
  <c r="M66" i="10" s="1"/>
  <c r="L279" i="2"/>
  <c r="T279" i="2" s="1"/>
  <c r="M279" i="10" s="1"/>
  <c r="L240" i="2"/>
  <c r="T240" i="2" s="1"/>
  <c r="M240" i="10" s="1"/>
  <c r="L48" i="2"/>
  <c r="T48" i="2" s="1"/>
  <c r="M48" i="10" s="1"/>
  <c r="L23" i="2"/>
  <c r="T23" i="2" s="1"/>
  <c r="M23" i="10" s="1"/>
  <c r="L14" i="2"/>
  <c r="T14" i="2" s="1"/>
  <c r="M14" i="10" s="1"/>
  <c r="L253" i="2"/>
  <c r="T253" i="2" s="1"/>
  <c r="M253" i="10" s="1"/>
  <c r="L27" i="2"/>
  <c r="T27" i="2" s="1"/>
  <c r="M27" i="10" s="1"/>
  <c r="L39" i="2"/>
  <c r="T39" i="2" s="1"/>
  <c r="M39" i="10" s="1"/>
  <c r="L140" i="2"/>
  <c r="T140" i="2" s="1"/>
  <c r="M140" i="10" s="1"/>
  <c r="L37" i="2"/>
  <c r="T37" i="2" s="1"/>
  <c r="M37" i="10" s="1"/>
  <c r="L213" i="2"/>
  <c r="T213" i="2" s="1"/>
  <c r="M213" i="10" s="1"/>
  <c r="L144" i="2"/>
  <c r="T144" i="2" s="1"/>
  <c r="M144" i="10" s="1"/>
  <c r="L109" i="2"/>
  <c r="T109" i="2" s="1"/>
  <c r="M109" i="10" s="1"/>
  <c r="L229" i="2"/>
  <c r="T229" i="2" s="1"/>
  <c r="M229" i="10" s="1"/>
  <c r="L193" i="2"/>
  <c r="T193" i="2" s="1"/>
  <c r="M193" i="10" s="1"/>
  <c r="L207" i="2"/>
  <c r="T207" i="2" s="1"/>
  <c r="M207" i="10" s="1"/>
  <c r="L176" i="2"/>
  <c r="T176" i="2" s="1"/>
  <c r="M176" i="10" s="1"/>
  <c r="L231" i="2"/>
  <c r="T231" i="2" s="1"/>
  <c r="M231" i="10" s="1"/>
  <c r="L92" i="2"/>
  <c r="L206" i="2"/>
  <c r="T206" i="2" s="1"/>
  <c r="M206" i="10" s="1"/>
  <c r="L268" i="2"/>
  <c r="T268" i="2" s="1"/>
  <c r="M268" i="10" s="1"/>
  <c r="L238" i="2"/>
  <c r="T238" i="2" s="1"/>
  <c r="M238" i="10" s="1"/>
  <c r="L102" i="2"/>
  <c r="T102" i="2" s="1"/>
  <c r="M102" i="10" s="1"/>
  <c r="L71" i="2"/>
  <c r="T71" i="2" s="1"/>
  <c r="M71" i="10" s="1"/>
  <c r="L64" i="2"/>
  <c r="T64" i="2" s="1"/>
  <c r="M64" i="10" s="1"/>
  <c r="L26" i="2"/>
  <c r="T26" i="2" s="1"/>
  <c r="M26" i="10" s="1"/>
  <c r="L239" i="2"/>
  <c r="T239" i="2" s="1"/>
  <c r="M239" i="10" s="1"/>
  <c r="L49" i="2"/>
  <c r="T49" i="2" s="1"/>
  <c r="M49" i="10" s="1"/>
  <c r="L111" i="2"/>
  <c r="T111" i="2" s="1"/>
  <c r="M111" i="10" s="1"/>
  <c r="L30" i="2"/>
  <c r="T30" i="2" s="1"/>
  <c r="M30" i="10" s="1"/>
  <c r="L216" i="2"/>
  <c r="T216" i="2" s="1"/>
  <c r="M216" i="10" s="1"/>
  <c r="L184" i="2"/>
  <c r="T184" i="2" s="1"/>
  <c r="M184" i="10" s="1"/>
  <c r="L55" i="2"/>
  <c r="T55" i="2" s="1"/>
  <c r="M55" i="10" s="1"/>
  <c r="L232" i="2"/>
  <c r="T232" i="2" s="1"/>
  <c r="M232" i="10" s="1"/>
  <c r="L247" i="2"/>
  <c r="T247" i="2" s="1"/>
  <c r="M247" i="10" s="1"/>
  <c r="L135" i="2"/>
  <c r="T135" i="2" s="1"/>
  <c r="M135" i="10" s="1"/>
  <c r="L22" i="2"/>
  <c r="T22" i="2" s="1"/>
  <c r="M22" i="10" s="1"/>
  <c r="L267" i="2"/>
  <c r="T267" i="2" s="1"/>
  <c r="M267" i="10" s="1"/>
  <c r="L158" i="2"/>
  <c r="T158" i="2" s="1"/>
  <c r="M158" i="10" s="1"/>
  <c r="L180" i="2"/>
  <c r="T180" i="2" s="1"/>
  <c r="M180" i="10" s="1"/>
  <c r="L117" i="2"/>
  <c r="T117" i="2" s="1"/>
  <c r="M117" i="10" s="1"/>
  <c r="L9" i="2"/>
  <c r="T9" i="2" s="1"/>
  <c r="M9" i="10" s="1"/>
  <c r="L167" i="2"/>
  <c r="T167" i="2" s="1"/>
  <c r="M167" i="10" s="1"/>
  <c r="L121" i="2"/>
  <c r="T121" i="2" s="1"/>
  <c r="M121" i="10" s="1"/>
  <c r="L160" i="2"/>
  <c r="T160" i="2" s="1"/>
  <c r="M160" i="10" s="1"/>
  <c r="L275" i="2"/>
  <c r="T275" i="2" s="1"/>
  <c r="M275" i="10" s="1"/>
  <c r="L241" i="2"/>
  <c r="T241" i="2" s="1"/>
  <c r="M241" i="10" s="1"/>
  <c r="L125" i="2"/>
  <c r="T125" i="2" s="1"/>
  <c r="M125" i="10" s="1"/>
  <c r="L11" i="2"/>
  <c r="T11" i="2" s="1"/>
  <c r="M11" i="10" s="1"/>
  <c r="L12" i="2"/>
  <c r="T12" i="2" s="1"/>
  <c r="M12" i="10" s="1"/>
  <c r="L259" i="2"/>
  <c r="T259" i="2" s="1"/>
  <c r="M259" i="10" s="1"/>
  <c r="L202" i="2"/>
  <c r="T202" i="2" s="1"/>
  <c r="M202" i="10" s="1"/>
  <c r="L165" i="2"/>
  <c r="T165" i="2" s="1"/>
  <c r="M165" i="10" s="1"/>
  <c r="L4" i="2"/>
  <c r="T4" i="2" s="1"/>
  <c r="M4" i="10" s="1"/>
  <c r="L273" i="2"/>
  <c r="T273" i="2" s="1"/>
  <c r="M273" i="10" s="1"/>
  <c r="L159" i="2"/>
  <c r="T159" i="2" s="1"/>
  <c r="M159" i="10" s="1"/>
  <c r="L77" i="2"/>
  <c r="T77" i="2" s="1"/>
  <c r="M77" i="10" s="1"/>
  <c r="L116" i="2"/>
  <c r="T116" i="2" s="1"/>
  <c r="M116" i="10" s="1"/>
  <c r="L46" i="2"/>
  <c r="T46" i="2" s="1"/>
  <c r="M46" i="10" s="1"/>
  <c r="L171" i="2"/>
  <c r="T171" i="2" s="1"/>
  <c r="M171" i="10" s="1"/>
  <c r="L10" i="2"/>
  <c r="T10" i="2" s="1"/>
  <c r="M10" i="10" s="1"/>
  <c r="L228" i="2"/>
  <c r="T228" i="2" s="1"/>
  <c r="M228" i="10" s="1"/>
  <c r="L146" i="2"/>
  <c r="T146" i="2" s="1"/>
  <c r="M146" i="10" s="1"/>
  <c r="L65" i="2"/>
  <c r="T65" i="2" s="1"/>
  <c r="M65" i="10" s="1"/>
  <c r="L54" i="2"/>
  <c r="T54" i="2" s="1"/>
  <c r="M54" i="10" s="1"/>
  <c r="L242" i="2"/>
  <c r="L263" i="2"/>
  <c r="T263" i="2" s="1"/>
  <c r="M263" i="10" s="1"/>
  <c r="L58" i="2"/>
  <c r="T58" i="2" s="1"/>
  <c r="M58" i="10" s="1"/>
  <c r="L173" i="2"/>
  <c r="T173" i="2" s="1"/>
  <c r="M173" i="10" s="1"/>
  <c r="L120" i="2"/>
  <c r="T120" i="2" s="1"/>
  <c r="M120" i="10" s="1"/>
  <c r="L105" i="2"/>
  <c r="T105" i="2" s="1"/>
  <c r="M105" i="10" s="1"/>
  <c r="L222" i="2"/>
  <c r="T222" i="2" s="1"/>
  <c r="M222" i="10" s="1"/>
  <c r="L260" i="2"/>
  <c r="T260" i="2" s="1"/>
  <c r="M260" i="10" s="1"/>
  <c r="L126" i="2"/>
  <c r="T126" i="2" s="1"/>
  <c r="M126" i="10" s="1"/>
  <c r="L191" i="2"/>
  <c r="T191" i="2" s="1"/>
  <c r="M191" i="10" s="1"/>
  <c r="L18" i="2"/>
  <c r="T18" i="2" s="1"/>
  <c r="M18" i="10" s="1"/>
  <c r="L205" i="2"/>
  <c r="T205" i="2" s="1"/>
  <c r="M205" i="10" s="1"/>
  <c r="L256" i="2"/>
  <c r="T256" i="2" s="1"/>
  <c r="M256" i="10" s="1"/>
  <c r="L161" i="2"/>
  <c r="T161" i="2" s="1"/>
  <c r="M161" i="10" s="1"/>
  <c r="L5" i="2"/>
  <c r="T5" i="2" s="1"/>
  <c r="M5" i="10" s="1"/>
  <c r="L142" i="2"/>
  <c r="T142" i="2" s="1"/>
  <c r="M142" i="10" s="1"/>
  <c r="L277" i="2"/>
  <c r="T277" i="2" s="1"/>
  <c r="M277" i="10" s="1"/>
  <c r="L88" i="2"/>
  <c r="T88" i="2" s="1"/>
  <c r="M88" i="10" s="1"/>
  <c r="L215" i="2"/>
  <c r="T215" i="2" s="1"/>
  <c r="M215" i="10" s="1"/>
  <c r="L214" i="2"/>
  <c r="T214" i="2" s="1"/>
  <c r="M214" i="10" s="1"/>
  <c r="L168" i="2"/>
  <c r="T168" i="2" s="1"/>
  <c r="M168" i="10" s="1"/>
  <c r="L261" i="2"/>
  <c r="L217" i="2"/>
  <c r="T217" i="2" s="1"/>
  <c r="M217" i="10" s="1"/>
  <c r="L45" i="2"/>
  <c r="T45" i="2" s="1"/>
  <c r="M45" i="10" s="1"/>
  <c r="L104" i="2"/>
  <c r="T104" i="2" s="1"/>
  <c r="M104" i="10" s="1"/>
  <c r="L270" i="2"/>
  <c r="T270" i="2" s="1"/>
  <c r="M270" i="10" s="1"/>
  <c r="L204" i="2"/>
  <c r="T204" i="2" s="1"/>
  <c r="M204" i="10" s="1"/>
  <c r="L265" i="2"/>
  <c r="T265" i="2" s="1"/>
  <c r="M265" i="10" s="1"/>
  <c r="L223" i="2"/>
  <c r="T223" i="2" s="1"/>
  <c r="M223" i="10" s="1"/>
  <c r="L129" i="2"/>
  <c r="T129" i="2" s="1"/>
  <c r="M129" i="10" s="1"/>
  <c r="L249" i="2"/>
  <c r="T249" i="2" s="1"/>
  <c r="M249" i="10" s="1"/>
  <c r="L190" i="2"/>
  <c r="T190" i="2" s="1"/>
  <c r="M190" i="10" s="1"/>
  <c r="L94" i="2"/>
  <c r="T94" i="2" s="1"/>
  <c r="M94" i="10" s="1"/>
  <c r="L236" i="2"/>
  <c r="T236" i="2" s="1"/>
  <c r="M236" i="10" s="1"/>
  <c r="L112" i="2"/>
  <c r="T112" i="2" s="1"/>
  <c r="M112" i="10" s="1"/>
  <c r="L74" i="2"/>
  <c r="T74" i="2" s="1"/>
  <c r="M74" i="10" s="1"/>
  <c r="L28" i="2"/>
  <c r="T28" i="2" s="1"/>
  <c r="M28" i="10" s="1"/>
  <c r="L81" i="2"/>
  <c r="T81" i="2" s="1"/>
  <c r="M81" i="10" s="1"/>
  <c r="L156" i="2"/>
  <c r="T156" i="2" s="1"/>
  <c r="M156" i="10" s="1"/>
  <c r="L258" i="2"/>
  <c r="T258" i="2" s="1"/>
  <c r="M258" i="10" s="1"/>
  <c r="L6" i="2"/>
  <c r="T6" i="2" s="1"/>
  <c r="M6" i="10" s="1"/>
  <c r="L243" i="2"/>
  <c r="T243" i="2" s="1"/>
  <c r="M243" i="10" s="1"/>
  <c r="L78" i="2"/>
  <c r="T78" i="2" s="1"/>
  <c r="M78" i="10" s="1"/>
  <c r="L118" i="2"/>
  <c r="T118" i="2" s="1"/>
  <c r="M118" i="10" s="1"/>
  <c r="Q22" i="11"/>
  <c r="L278" i="2"/>
  <c r="T278" i="2" s="1"/>
  <c r="M278" i="10" s="1"/>
  <c r="L86" i="2"/>
  <c r="T86" i="2" s="1"/>
  <c r="M86" i="10" s="1"/>
  <c r="L72" i="2"/>
  <c r="L250" i="2"/>
  <c r="T250" i="2" s="1"/>
  <c r="M250" i="10" s="1"/>
  <c r="L226" i="2"/>
  <c r="T226" i="2" s="1"/>
  <c r="M226" i="10" s="1"/>
  <c r="L154" i="2"/>
  <c r="T154" i="2" s="1"/>
  <c r="M154" i="10" s="1"/>
  <c r="T282" i="2" l="1"/>
  <c r="M282" i="10" s="1"/>
  <c r="AA283" i="1"/>
  <c r="F34" i="24"/>
  <c r="T175" i="2"/>
  <c r="M175" i="10" s="1"/>
  <c r="T92" i="2"/>
  <c r="M92" i="10" s="1"/>
  <c r="C18" i="48" l="1"/>
  <c r="C14" i="48"/>
  <c r="C19" i="48" l="1"/>
  <c r="C20" i="48" s="1"/>
  <c r="F36" i="56" l="1"/>
  <c r="E36" i="10" s="1"/>
  <c r="AD36" i="10" s="1"/>
  <c r="F27" i="56"/>
  <c r="E27" i="10" s="1"/>
  <c r="AD27" i="10" s="1"/>
  <c r="F28" i="56"/>
  <c r="E28" i="10" s="1"/>
  <c r="AD28" i="10" s="1"/>
  <c r="F41" i="56"/>
  <c r="E41" i="10" s="1"/>
  <c r="AD41" i="10" s="1"/>
  <c r="F53" i="56"/>
  <c r="E53" i="10" s="1"/>
  <c r="AD53" i="10" s="1"/>
  <c r="F65" i="56"/>
  <c r="E65" i="10" s="1"/>
  <c r="AD65" i="10" s="1"/>
  <c r="F77" i="56"/>
  <c r="E77" i="10" s="1"/>
  <c r="AD77" i="10" s="1"/>
  <c r="F89" i="56"/>
  <c r="E89" i="10" s="1"/>
  <c r="AD89" i="10" s="1"/>
  <c r="F101" i="56"/>
  <c r="E101" i="10" s="1"/>
  <c r="AD101" i="10" s="1"/>
  <c r="F113" i="56"/>
  <c r="E113" i="10" s="1"/>
  <c r="AD113" i="10" s="1"/>
  <c r="F125" i="56"/>
  <c r="E125" i="10" s="1"/>
  <c r="AD125" i="10" s="1"/>
  <c r="F137" i="56"/>
  <c r="E137" i="10" s="1"/>
  <c r="AD137" i="10" s="1"/>
  <c r="F149" i="56"/>
  <c r="E149" i="10" s="1"/>
  <c r="AD149" i="10" s="1"/>
  <c r="F161" i="56"/>
  <c r="E161" i="10" s="1"/>
  <c r="AD161" i="10" s="1"/>
  <c r="F173" i="56"/>
  <c r="E173" i="10" s="1"/>
  <c r="AD173" i="10" s="1"/>
  <c r="F185" i="56"/>
  <c r="E185" i="10" s="1"/>
  <c r="AD185" i="10" s="1"/>
  <c r="F197" i="56"/>
  <c r="E197" i="10" s="1"/>
  <c r="AD197" i="10" s="1"/>
  <c r="F209" i="56"/>
  <c r="E209" i="10" s="1"/>
  <c r="AD209" i="10" s="1"/>
  <c r="F221" i="56"/>
  <c r="E221" i="10" s="1"/>
  <c r="AD221" i="10" s="1"/>
  <c r="F233" i="56"/>
  <c r="E233" i="10" s="1"/>
  <c r="AD233" i="10" s="1"/>
  <c r="F245" i="56"/>
  <c r="E245" i="10" s="1"/>
  <c r="AD245" i="10" s="1"/>
  <c r="F257" i="56"/>
  <c r="E257" i="10" s="1"/>
  <c r="AD257" i="10" s="1"/>
  <c r="F269" i="56"/>
  <c r="E269" i="10" s="1"/>
  <c r="AD269" i="10" s="1"/>
  <c r="F281" i="56"/>
  <c r="E281" i="10" s="1"/>
  <c r="AD281" i="10" s="1"/>
  <c r="F129" i="56"/>
  <c r="E129" i="10" s="1"/>
  <c r="AD129" i="10" s="1"/>
  <c r="F249" i="56"/>
  <c r="E249" i="10" s="1"/>
  <c r="AD249" i="10" s="1"/>
  <c r="F29" i="56"/>
  <c r="E29" i="10" s="1"/>
  <c r="AD29" i="10" s="1"/>
  <c r="F42" i="56"/>
  <c r="E42" i="10" s="1"/>
  <c r="AD42" i="10" s="1"/>
  <c r="F54" i="56"/>
  <c r="E54" i="10" s="1"/>
  <c r="AD54" i="10" s="1"/>
  <c r="F66" i="56"/>
  <c r="E66" i="10" s="1"/>
  <c r="AD66" i="10" s="1"/>
  <c r="F78" i="56"/>
  <c r="E78" i="10" s="1"/>
  <c r="AD78" i="10" s="1"/>
  <c r="F90" i="56"/>
  <c r="E90" i="10" s="1"/>
  <c r="AD90" i="10" s="1"/>
  <c r="F102" i="56"/>
  <c r="E102" i="10" s="1"/>
  <c r="AD102" i="10" s="1"/>
  <c r="F114" i="56"/>
  <c r="E114" i="10" s="1"/>
  <c r="AD114" i="10" s="1"/>
  <c r="F126" i="56"/>
  <c r="E126" i="10" s="1"/>
  <c r="AD126" i="10" s="1"/>
  <c r="F138" i="56"/>
  <c r="E138" i="10" s="1"/>
  <c r="AD138" i="10" s="1"/>
  <c r="F150" i="56"/>
  <c r="E150" i="10" s="1"/>
  <c r="AD150" i="10" s="1"/>
  <c r="F162" i="56"/>
  <c r="E162" i="10" s="1"/>
  <c r="AD162" i="10" s="1"/>
  <c r="F174" i="56"/>
  <c r="E174" i="10" s="1"/>
  <c r="AD174" i="10" s="1"/>
  <c r="F186" i="56"/>
  <c r="E186" i="10" s="1"/>
  <c r="AD186" i="10" s="1"/>
  <c r="F198" i="56"/>
  <c r="E198" i="10" s="1"/>
  <c r="AD198" i="10" s="1"/>
  <c r="F210" i="56"/>
  <c r="E210" i="10" s="1"/>
  <c r="AD210" i="10" s="1"/>
  <c r="F222" i="56"/>
  <c r="E222" i="10" s="1"/>
  <c r="AD222" i="10" s="1"/>
  <c r="F234" i="56"/>
  <c r="E234" i="10" s="1"/>
  <c r="AD234" i="10" s="1"/>
  <c r="F246" i="56"/>
  <c r="E246" i="10" s="1"/>
  <c r="AD246" i="10" s="1"/>
  <c r="F258" i="56"/>
  <c r="E258" i="10" s="1"/>
  <c r="AD258" i="10" s="1"/>
  <c r="F270" i="56"/>
  <c r="E270" i="10" s="1"/>
  <c r="AD270" i="10" s="1"/>
  <c r="F282" i="56"/>
  <c r="E282" i="10" s="1"/>
  <c r="AD282" i="10" s="1"/>
  <c r="F117" i="56"/>
  <c r="E117" i="10" s="1"/>
  <c r="AD117" i="10" s="1"/>
  <c r="F273" i="56"/>
  <c r="E273" i="10" s="1"/>
  <c r="AD273" i="10" s="1"/>
  <c r="F30" i="56"/>
  <c r="E30" i="10" s="1"/>
  <c r="AD30" i="10" s="1"/>
  <c r="F43" i="56"/>
  <c r="E43" i="10" s="1"/>
  <c r="AD43" i="10" s="1"/>
  <c r="F55" i="56"/>
  <c r="E55" i="10" s="1"/>
  <c r="AD55" i="10" s="1"/>
  <c r="F67" i="56"/>
  <c r="E67" i="10" s="1"/>
  <c r="AD67" i="10" s="1"/>
  <c r="F79" i="56"/>
  <c r="E79" i="10" s="1"/>
  <c r="AD79" i="10" s="1"/>
  <c r="F91" i="56"/>
  <c r="E91" i="10" s="1"/>
  <c r="AD91" i="10" s="1"/>
  <c r="F103" i="56"/>
  <c r="E103" i="10" s="1"/>
  <c r="AD103" i="10" s="1"/>
  <c r="F115" i="56"/>
  <c r="E115" i="10" s="1"/>
  <c r="AD115" i="10" s="1"/>
  <c r="F127" i="56"/>
  <c r="E127" i="10" s="1"/>
  <c r="AD127" i="10" s="1"/>
  <c r="F139" i="56"/>
  <c r="E139" i="10" s="1"/>
  <c r="AD139" i="10" s="1"/>
  <c r="F151" i="56"/>
  <c r="E151" i="10" s="1"/>
  <c r="AD151" i="10" s="1"/>
  <c r="F163" i="56"/>
  <c r="E163" i="10" s="1"/>
  <c r="AD163" i="10" s="1"/>
  <c r="F175" i="56"/>
  <c r="E175" i="10" s="1"/>
  <c r="AD175" i="10" s="1"/>
  <c r="F187" i="56"/>
  <c r="E187" i="10" s="1"/>
  <c r="AD187" i="10" s="1"/>
  <c r="F199" i="56"/>
  <c r="E199" i="10" s="1"/>
  <c r="AD199" i="10" s="1"/>
  <c r="F211" i="56"/>
  <c r="E211" i="10" s="1"/>
  <c r="AD211" i="10" s="1"/>
  <c r="F223" i="56"/>
  <c r="E223" i="10" s="1"/>
  <c r="AD223" i="10" s="1"/>
  <c r="F235" i="56"/>
  <c r="E235" i="10" s="1"/>
  <c r="AD235" i="10" s="1"/>
  <c r="F247" i="56"/>
  <c r="E247" i="10" s="1"/>
  <c r="AD247" i="10" s="1"/>
  <c r="F259" i="56"/>
  <c r="E259" i="10" s="1"/>
  <c r="AD259" i="10" s="1"/>
  <c r="F271" i="56"/>
  <c r="E271" i="10" s="1"/>
  <c r="AD271" i="10" s="1"/>
  <c r="F93" i="56"/>
  <c r="E93" i="10" s="1"/>
  <c r="AD93" i="10" s="1"/>
  <c r="F141" i="56"/>
  <c r="E141" i="10" s="1"/>
  <c r="AD141" i="10" s="1"/>
  <c r="F153" i="56"/>
  <c r="E153" i="10" s="1"/>
  <c r="AD153" i="10" s="1"/>
  <c r="F165" i="56"/>
  <c r="E165" i="10" s="1"/>
  <c r="AD165" i="10" s="1"/>
  <c r="F177" i="56"/>
  <c r="E177" i="10" s="1"/>
  <c r="AD177" i="10" s="1"/>
  <c r="F189" i="56"/>
  <c r="E189" i="10" s="1"/>
  <c r="AD189" i="10" s="1"/>
  <c r="F201" i="56"/>
  <c r="E201" i="10" s="1"/>
  <c r="AD201" i="10" s="1"/>
  <c r="F225" i="56"/>
  <c r="E225" i="10" s="1"/>
  <c r="AD225" i="10" s="1"/>
  <c r="F237" i="56"/>
  <c r="E237" i="10" s="1"/>
  <c r="AD237" i="10" s="1"/>
  <c r="F261" i="56"/>
  <c r="E261" i="10" s="1"/>
  <c r="AD261" i="10" s="1"/>
  <c r="F31" i="56"/>
  <c r="E31" i="10" s="1"/>
  <c r="AD31" i="10" s="1"/>
  <c r="F44" i="56"/>
  <c r="E44" i="10" s="1"/>
  <c r="AD44" i="10" s="1"/>
  <c r="F56" i="56"/>
  <c r="E56" i="10" s="1"/>
  <c r="AD56" i="10" s="1"/>
  <c r="F68" i="56"/>
  <c r="E68" i="10" s="1"/>
  <c r="AD68" i="10" s="1"/>
  <c r="F80" i="56"/>
  <c r="E80" i="10" s="1"/>
  <c r="AD80" i="10" s="1"/>
  <c r="F92" i="56"/>
  <c r="E92" i="10" s="1"/>
  <c r="AD92" i="10" s="1"/>
  <c r="F104" i="56"/>
  <c r="E104" i="10" s="1"/>
  <c r="AD104" i="10" s="1"/>
  <c r="F116" i="56"/>
  <c r="E116" i="10" s="1"/>
  <c r="AD116" i="10" s="1"/>
  <c r="F128" i="56"/>
  <c r="E128" i="10" s="1"/>
  <c r="AD128" i="10" s="1"/>
  <c r="F140" i="56"/>
  <c r="E140" i="10" s="1"/>
  <c r="AD140" i="10" s="1"/>
  <c r="F152" i="56"/>
  <c r="E152" i="10" s="1"/>
  <c r="AD152" i="10" s="1"/>
  <c r="F164" i="56"/>
  <c r="E164" i="10" s="1"/>
  <c r="AD164" i="10" s="1"/>
  <c r="F176" i="56"/>
  <c r="E176" i="10" s="1"/>
  <c r="AD176" i="10" s="1"/>
  <c r="F188" i="56"/>
  <c r="E188" i="10" s="1"/>
  <c r="AD188" i="10" s="1"/>
  <c r="F200" i="56"/>
  <c r="E200" i="10" s="1"/>
  <c r="AD200" i="10" s="1"/>
  <c r="F212" i="56"/>
  <c r="E212" i="10" s="1"/>
  <c r="AD212" i="10" s="1"/>
  <c r="F224" i="56"/>
  <c r="E224" i="10" s="1"/>
  <c r="AD224" i="10" s="1"/>
  <c r="F236" i="56"/>
  <c r="F248" i="56"/>
  <c r="E248" i="10" s="1"/>
  <c r="AD248" i="10" s="1"/>
  <c r="F260" i="56"/>
  <c r="E260" i="10" s="1"/>
  <c r="AD260" i="10" s="1"/>
  <c r="F272" i="56"/>
  <c r="E272" i="10" s="1"/>
  <c r="AD272" i="10" s="1"/>
  <c r="F105" i="56"/>
  <c r="E105" i="10" s="1"/>
  <c r="AD105" i="10" s="1"/>
  <c r="F32" i="56"/>
  <c r="E32" i="10" s="1"/>
  <c r="AD32" i="10" s="1"/>
  <c r="F45" i="56"/>
  <c r="E45" i="10" s="1"/>
  <c r="AD45" i="10" s="1"/>
  <c r="F57" i="56"/>
  <c r="E57" i="10" s="1"/>
  <c r="AD57" i="10" s="1"/>
  <c r="F69" i="56"/>
  <c r="E69" i="10" s="1"/>
  <c r="AD69" i="10" s="1"/>
  <c r="F81" i="56"/>
  <c r="E81" i="10" s="1"/>
  <c r="AD81" i="10" s="1"/>
  <c r="F33" i="56"/>
  <c r="E33" i="10" s="1"/>
  <c r="AD33" i="10" s="1"/>
  <c r="F46" i="56"/>
  <c r="E46" i="10" s="1"/>
  <c r="AD46" i="10" s="1"/>
  <c r="F58" i="56"/>
  <c r="E58" i="10" s="1"/>
  <c r="AD58" i="10" s="1"/>
  <c r="F70" i="56"/>
  <c r="E70" i="10" s="1"/>
  <c r="AD70" i="10" s="1"/>
  <c r="F82" i="56"/>
  <c r="E82" i="10" s="1"/>
  <c r="AD82" i="10" s="1"/>
  <c r="F94" i="56"/>
  <c r="E94" i="10" s="1"/>
  <c r="AD94" i="10" s="1"/>
  <c r="F106" i="56"/>
  <c r="E106" i="10" s="1"/>
  <c r="AD106" i="10" s="1"/>
  <c r="F118" i="56"/>
  <c r="E118" i="10" s="1"/>
  <c r="AD118" i="10" s="1"/>
  <c r="F130" i="56"/>
  <c r="E130" i="10" s="1"/>
  <c r="AD130" i="10" s="1"/>
  <c r="F142" i="56"/>
  <c r="E142" i="10" s="1"/>
  <c r="AD142" i="10" s="1"/>
  <c r="F154" i="56"/>
  <c r="E154" i="10" s="1"/>
  <c r="AD154" i="10" s="1"/>
  <c r="F166" i="56"/>
  <c r="E166" i="10" s="1"/>
  <c r="AD166" i="10" s="1"/>
  <c r="F178" i="56"/>
  <c r="E178" i="10" s="1"/>
  <c r="AD178" i="10" s="1"/>
  <c r="F190" i="56"/>
  <c r="E190" i="10" s="1"/>
  <c r="AD190" i="10" s="1"/>
  <c r="F202" i="56"/>
  <c r="E202" i="10" s="1"/>
  <c r="AD202" i="10" s="1"/>
  <c r="F214" i="56"/>
  <c r="E214" i="10" s="1"/>
  <c r="AD214" i="10" s="1"/>
  <c r="F226" i="56"/>
  <c r="E226" i="10" s="1"/>
  <c r="AD226" i="10" s="1"/>
  <c r="F238" i="56"/>
  <c r="E238" i="10" s="1"/>
  <c r="AD238" i="10" s="1"/>
  <c r="F250" i="56"/>
  <c r="E250" i="10" s="1"/>
  <c r="AD250" i="10" s="1"/>
  <c r="F262" i="56"/>
  <c r="E262" i="10" s="1"/>
  <c r="AD262" i="10" s="1"/>
  <c r="F274" i="56"/>
  <c r="E274" i="10" s="1"/>
  <c r="AD274" i="10" s="1"/>
  <c r="F34" i="56"/>
  <c r="E34" i="10" s="1"/>
  <c r="AD34" i="10" s="1"/>
  <c r="F47" i="56"/>
  <c r="E47" i="10" s="1"/>
  <c r="AD47" i="10" s="1"/>
  <c r="F59" i="56"/>
  <c r="E59" i="10" s="1"/>
  <c r="AD59" i="10" s="1"/>
  <c r="F71" i="56"/>
  <c r="E71" i="10" s="1"/>
  <c r="AD71" i="10" s="1"/>
  <c r="F83" i="56"/>
  <c r="E83" i="10" s="1"/>
  <c r="AD83" i="10" s="1"/>
  <c r="F95" i="56"/>
  <c r="E95" i="10" s="1"/>
  <c r="AD95" i="10" s="1"/>
  <c r="F107" i="56"/>
  <c r="E107" i="10" s="1"/>
  <c r="AD107" i="10" s="1"/>
  <c r="F119" i="56"/>
  <c r="E119" i="10" s="1"/>
  <c r="AD119" i="10" s="1"/>
  <c r="F131" i="56"/>
  <c r="E131" i="10" s="1"/>
  <c r="AD131" i="10" s="1"/>
  <c r="F143" i="56"/>
  <c r="E143" i="10" s="1"/>
  <c r="AD143" i="10" s="1"/>
  <c r="F155" i="56"/>
  <c r="E155" i="10" s="1"/>
  <c r="AD155" i="10" s="1"/>
  <c r="F167" i="56"/>
  <c r="E167" i="10" s="1"/>
  <c r="AD167" i="10" s="1"/>
  <c r="F179" i="56"/>
  <c r="E179" i="10" s="1"/>
  <c r="AD179" i="10" s="1"/>
  <c r="F191" i="56"/>
  <c r="E191" i="10" s="1"/>
  <c r="AD191" i="10" s="1"/>
  <c r="F203" i="56"/>
  <c r="E203" i="10" s="1"/>
  <c r="AD203" i="10" s="1"/>
  <c r="F215" i="56"/>
  <c r="E215" i="10" s="1"/>
  <c r="AD215" i="10" s="1"/>
  <c r="F227" i="56"/>
  <c r="E227" i="10" s="1"/>
  <c r="AD227" i="10" s="1"/>
  <c r="F239" i="56"/>
  <c r="E239" i="10" s="1"/>
  <c r="AD239" i="10" s="1"/>
  <c r="F251" i="56"/>
  <c r="E251" i="10" s="1"/>
  <c r="AD251" i="10" s="1"/>
  <c r="F263" i="56"/>
  <c r="E263" i="10" s="1"/>
  <c r="AD263" i="10" s="1"/>
  <c r="F275" i="56"/>
  <c r="E275" i="10" s="1"/>
  <c r="AD275" i="10" s="1"/>
  <c r="F35" i="56"/>
  <c r="E35" i="10" s="1"/>
  <c r="AD35" i="10" s="1"/>
  <c r="F48" i="56"/>
  <c r="E48" i="10" s="1"/>
  <c r="AD48" i="10" s="1"/>
  <c r="F60" i="56"/>
  <c r="E60" i="10" s="1"/>
  <c r="AD60" i="10" s="1"/>
  <c r="F72" i="56"/>
  <c r="E72" i="10" s="1"/>
  <c r="AD72" i="10" s="1"/>
  <c r="F84" i="56"/>
  <c r="E84" i="10" s="1"/>
  <c r="AD84" i="10" s="1"/>
  <c r="F96" i="56"/>
  <c r="E96" i="10" s="1"/>
  <c r="AD96" i="10" s="1"/>
  <c r="F108" i="56"/>
  <c r="E108" i="10" s="1"/>
  <c r="AD108" i="10" s="1"/>
  <c r="F120" i="56"/>
  <c r="E120" i="10" s="1"/>
  <c r="AD120" i="10" s="1"/>
  <c r="F132" i="56"/>
  <c r="E132" i="10" s="1"/>
  <c r="AD132" i="10" s="1"/>
  <c r="F144" i="56"/>
  <c r="E144" i="10" s="1"/>
  <c r="AD144" i="10" s="1"/>
  <c r="F156" i="56"/>
  <c r="E156" i="10" s="1"/>
  <c r="AD156" i="10" s="1"/>
  <c r="F168" i="56"/>
  <c r="E168" i="10" s="1"/>
  <c r="AD168" i="10" s="1"/>
  <c r="F180" i="56"/>
  <c r="E180" i="10" s="1"/>
  <c r="AD180" i="10" s="1"/>
  <c r="F192" i="56"/>
  <c r="E192" i="10" s="1"/>
  <c r="AD192" i="10" s="1"/>
  <c r="F204" i="56"/>
  <c r="E204" i="10" s="1"/>
  <c r="AD204" i="10" s="1"/>
  <c r="F216" i="56"/>
  <c r="E216" i="10" s="1"/>
  <c r="AD216" i="10" s="1"/>
  <c r="F228" i="56"/>
  <c r="E228" i="10" s="1"/>
  <c r="AD228" i="10" s="1"/>
  <c r="F240" i="56"/>
  <c r="E240" i="10" s="1"/>
  <c r="AD240" i="10" s="1"/>
  <c r="F252" i="56"/>
  <c r="E252" i="10" s="1"/>
  <c r="AD252" i="10" s="1"/>
  <c r="F264" i="56"/>
  <c r="E264" i="10" s="1"/>
  <c r="AD264" i="10" s="1"/>
  <c r="F276" i="56"/>
  <c r="E276" i="10" s="1"/>
  <c r="AD276" i="10" s="1"/>
  <c r="F37" i="56"/>
  <c r="E37" i="10" s="1"/>
  <c r="AD37" i="10" s="1"/>
  <c r="F49" i="56"/>
  <c r="E49" i="10" s="1"/>
  <c r="AD49" i="10" s="1"/>
  <c r="F61" i="56"/>
  <c r="E61" i="10" s="1"/>
  <c r="AD61" i="10" s="1"/>
  <c r="F73" i="56"/>
  <c r="E73" i="10" s="1"/>
  <c r="AD73" i="10" s="1"/>
  <c r="F85" i="56"/>
  <c r="E85" i="10" s="1"/>
  <c r="AD85" i="10" s="1"/>
  <c r="F97" i="56"/>
  <c r="E97" i="10" s="1"/>
  <c r="AD97" i="10" s="1"/>
  <c r="F109" i="56"/>
  <c r="E109" i="10" s="1"/>
  <c r="AD109" i="10" s="1"/>
  <c r="F121" i="56"/>
  <c r="E121" i="10" s="1"/>
  <c r="AD121" i="10" s="1"/>
  <c r="F133" i="56"/>
  <c r="E133" i="10" s="1"/>
  <c r="AD133" i="10" s="1"/>
  <c r="F145" i="56"/>
  <c r="E145" i="10" s="1"/>
  <c r="AD145" i="10" s="1"/>
  <c r="F157" i="56"/>
  <c r="E157" i="10" s="1"/>
  <c r="AD157" i="10" s="1"/>
  <c r="F169" i="56"/>
  <c r="E169" i="10" s="1"/>
  <c r="AD169" i="10" s="1"/>
  <c r="F181" i="56"/>
  <c r="E181" i="10" s="1"/>
  <c r="AD181" i="10" s="1"/>
  <c r="F193" i="56"/>
  <c r="E193" i="10" s="1"/>
  <c r="AD193" i="10" s="1"/>
  <c r="F205" i="56"/>
  <c r="E205" i="10" s="1"/>
  <c r="AD205" i="10" s="1"/>
  <c r="F217" i="56"/>
  <c r="E217" i="10" s="1"/>
  <c r="AD217" i="10" s="1"/>
  <c r="F229" i="56"/>
  <c r="E229" i="10" s="1"/>
  <c r="AD229" i="10" s="1"/>
  <c r="F241" i="56"/>
  <c r="E241" i="10" s="1"/>
  <c r="AD241" i="10" s="1"/>
  <c r="F253" i="56"/>
  <c r="E253" i="10" s="1"/>
  <c r="AD253" i="10" s="1"/>
  <c r="F265" i="56"/>
  <c r="E265" i="10" s="1"/>
  <c r="AD265" i="10" s="1"/>
  <c r="F277" i="56"/>
  <c r="E277" i="10" s="1"/>
  <c r="AD277" i="10" s="1"/>
  <c r="F280" i="56"/>
  <c r="E280" i="10" s="1"/>
  <c r="AD280" i="10" s="1"/>
  <c r="F25" i="56"/>
  <c r="E25" i="10" s="1"/>
  <c r="AD25" i="10" s="1"/>
  <c r="F38" i="56"/>
  <c r="E38" i="10" s="1"/>
  <c r="AD38" i="10" s="1"/>
  <c r="F50" i="56"/>
  <c r="E50" i="10" s="1"/>
  <c r="AD50" i="10" s="1"/>
  <c r="F62" i="56"/>
  <c r="E62" i="10" s="1"/>
  <c r="AD62" i="10" s="1"/>
  <c r="F74" i="56"/>
  <c r="E74" i="10" s="1"/>
  <c r="AD74" i="10" s="1"/>
  <c r="F86" i="56"/>
  <c r="E86" i="10" s="1"/>
  <c r="AD86" i="10" s="1"/>
  <c r="F98" i="56"/>
  <c r="E98" i="10" s="1"/>
  <c r="AD98" i="10" s="1"/>
  <c r="F110" i="56"/>
  <c r="E110" i="10" s="1"/>
  <c r="AD110" i="10" s="1"/>
  <c r="F122" i="56"/>
  <c r="E122" i="10" s="1"/>
  <c r="AD122" i="10" s="1"/>
  <c r="F134" i="56"/>
  <c r="E134" i="10" s="1"/>
  <c r="AD134" i="10" s="1"/>
  <c r="F146" i="56"/>
  <c r="E146" i="10" s="1"/>
  <c r="AD146" i="10" s="1"/>
  <c r="F158" i="56"/>
  <c r="E158" i="10" s="1"/>
  <c r="AD158" i="10" s="1"/>
  <c r="F170" i="56"/>
  <c r="E170" i="10" s="1"/>
  <c r="AD170" i="10" s="1"/>
  <c r="F182" i="56"/>
  <c r="E182" i="10" s="1"/>
  <c r="AD182" i="10" s="1"/>
  <c r="F194" i="56"/>
  <c r="E194" i="10" s="1"/>
  <c r="AD194" i="10" s="1"/>
  <c r="F206" i="56"/>
  <c r="E206" i="10" s="1"/>
  <c r="AD206" i="10" s="1"/>
  <c r="F218" i="56"/>
  <c r="E218" i="10" s="1"/>
  <c r="AD218" i="10" s="1"/>
  <c r="F230" i="56"/>
  <c r="E230" i="10" s="1"/>
  <c r="AD230" i="10" s="1"/>
  <c r="F242" i="56"/>
  <c r="E242" i="10" s="1"/>
  <c r="AD242" i="10" s="1"/>
  <c r="F254" i="56"/>
  <c r="E254" i="10" s="1"/>
  <c r="AD254" i="10" s="1"/>
  <c r="F266" i="56"/>
  <c r="E266" i="10" s="1"/>
  <c r="AD266" i="10" s="1"/>
  <c r="F278" i="56"/>
  <c r="E278" i="10" s="1"/>
  <c r="AD278" i="10" s="1"/>
  <c r="F26" i="56"/>
  <c r="E26" i="10" s="1"/>
  <c r="AD26" i="10" s="1"/>
  <c r="F39" i="56"/>
  <c r="E39" i="10" s="1"/>
  <c r="AD39" i="10" s="1"/>
  <c r="F51" i="56"/>
  <c r="E51" i="10" s="1"/>
  <c r="AD51" i="10" s="1"/>
  <c r="F63" i="56"/>
  <c r="E63" i="10" s="1"/>
  <c r="AD63" i="10" s="1"/>
  <c r="F75" i="56"/>
  <c r="E75" i="10" s="1"/>
  <c r="AD75" i="10" s="1"/>
  <c r="F87" i="56"/>
  <c r="E87" i="10" s="1"/>
  <c r="AD87" i="10" s="1"/>
  <c r="F99" i="56"/>
  <c r="E99" i="10" s="1"/>
  <c r="AD99" i="10" s="1"/>
  <c r="F111" i="56"/>
  <c r="E111" i="10" s="1"/>
  <c r="AD111" i="10" s="1"/>
  <c r="F123" i="56"/>
  <c r="E123" i="10" s="1"/>
  <c r="AD123" i="10" s="1"/>
  <c r="F135" i="56"/>
  <c r="E135" i="10" s="1"/>
  <c r="AD135" i="10" s="1"/>
  <c r="F147" i="56"/>
  <c r="E147" i="10" s="1"/>
  <c r="AD147" i="10" s="1"/>
  <c r="F159" i="56"/>
  <c r="E159" i="10" s="1"/>
  <c r="AD159" i="10" s="1"/>
  <c r="F171" i="56"/>
  <c r="E171" i="10" s="1"/>
  <c r="AD171" i="10" s="1"/>
  <c r="F183" i="56"/>
  <c r="E183" i="10" s="1"/>
  <c r="AD183" i="10" s="1"/>
  <c r="F195" i="56"/>
  <c r="E195" i="10" s="1"/>
  <c r="AD195" i="10" s="1"/>
  <c r="F207" i="56"/>
  <c r="E207" i="10" s="1"/>
  <c r="AD207" i="10" s="1"/>
  <c r="F219" i="56"/>
  <c r="E219" i="10" s="1"/>
  <c r="AD219" i="10" s="1"/>
  <c r="F231" i="56"/>
  <c r="E231" i="10" s="1"/>
  <c r="AD231" i="10" s="1"/>
  <c r="F243" i="56"/>
  <c r="E243" i="10" s="1"/>
  <c r="AD243" i="10" s="1"/>
  <c r="F255" i="56"/>
  <c r="E255" i="10" s="1"/>
  <c r="AD255" i="10" s="1"/>
  <c r="F267" i="56"/>
  <c r="E267" i="10" s="1"/>
  <c r="AD267" i="10" s="1"/>
  <c r="F279" i="56"/>
  <c r="E279" i="10" s="1"/>
  <c r="AD279" i="10" s="1"/>
  <c r="F40" i="56"/>
  <c r="E40" i="10" s="1"/>
  <c r="AD40" i="10" s="1"/>
  <c r="F52" i="56"/>
  <c r="E52" i="10" s="1"/>
  <c r="AD52" i="10" s="1"/>
  <c r="F64" i="56"/>
  <c r="E64" i="10" s="1"/>
  <c r="AD64" i="10" s="1"/>
  <c r="F76" i="56"/>
  <c r="E76" i="10" s="1"/>
  <c r="AD76" i="10" s="1"/>
  <c r="F88" i="56"/>
  <c r="E88" i="10" s="1"/>
  <c r="AD88" i="10" s="1"/>
  <c r="F100" i="56"/>
  <c r="E100" i="10" s="1"/>
  <c r="AD100" i="10" s="1"/>
  <c r="F112" i="56"/>
  <c r="E112" i="10" s="1"/>
  <c r="AD112" i="10" s="1"/>
  <c r="F124" i="56"/>
  <c r="E124" i="10" s="1"/>
  <c r="AD124" i="10" s="1"/>
  <c r="F136" i="56"/>
  <c r="E136" i="10" s="1"/>
  <c r="AD136" i="10" s="1"/>
  <c r="F148" i="56"/>
  <c r="E148" i="10" s="1"/>
  <c r="AD148" i="10" s="1"/>
  <c r="F160" i="56"/>
  <c r="E160" i="10" s="1"/>
  <c r="AD160" i="10" s="1"/>
  <c r="F172" i="56"/>
  <c r="E172" i="10" s="1"/>
  <c r="AD172" i="10" s="1"/>
  <c r="F184" i="56"/>
  <c r="E184" i="10" s="1"/>
  <c r="AD184" i="10" s="1"/>
  <c r="F196" i="56"/>
  <c r="E196" i="10" s="1"/>
  <c r="AD196" i="10" s="1"/>
  <c r="F208" i="56"/>
  <c r="E208" i="10" s="1"/>
  <c r="AD208" i="10" s="1"/>
  <c r="F220" i="56"/>
  <c r="E220" i="10" s="1"/>
  <c r="AD220" i="10" s="1"/>
  <c r="F232" i="56"/>
  <c r="E232" i="10" s="1"/>
  <c r="AD232" i="10" s="1"/>
  <c r="F244" i="56"/>
  <c r="E244" i="10" s="1"/>
  <c r="AD244" i="10" s="1"/>
  <c r="F256" i="56"/>
  <c r="E256" i="10" s="1"/>
  <c r="AD256" i="10" s="1"/>
  <c r="F268" i="56"/>
  <c r="E268" i="10" s="1"/>
  <c r="AD268" i="10" s="1"/>
  <c r="F213" i="56"/>
  <c r="E213" i="10" s="1"/>
  <c r="AD213" i="10" s="1"/>
  <c r="F21" i="56"/>
  <c r="E21" i="10" s="1"/>
  <c r="AD21" i="10" s="1"/>
  <c r="F9" i="56"/>
  <c r="E9" i="10" s="1"/>
  <c r="AD9" i="10" s="1"/>
  <c r="F6" i="56"/>
  <c r="E6" i="10" s="1"/>
  <c r="AD6" i="10" s="1"/>
  <c r="F23" i="56"/>
  <c r="E23" i="10" s="1"/>
  <c r="AD23" i="10" s="1"/>
  <c r="F13" i="56"/>
  <c r="E13" i="10" s="1"/>
  <c r="AD13" i="10" s="1"/>
  <c r="F8" i="56"/>
  <c r="E8" i="10" s="1"/>
  <c r="AD8" i="10" s="1"/>
  <c r="F11" i="56"/>
  <c r="E11" i="10" s="1"/>
  <c r="AD11" i="10" s="1"/>
  <c r="F7" i="56"/>
  <c r="E7" i="10" s="1"/>
  <c r="AD7" i="10" s="1"/>
  <c r="F20" i="56"/>
  <c r="E20" i="10" s="1"/>
  <c r="AD20" i="10" s="1"/>
  <c r="F16" i="56"/>
  <c r="E16" i="10" s="1"/>
  <c r="AD16" i="10" s="1"/>
  <c r="F10" i="56"/>
  <c r="E10" i="10" s="1"/>
  <c r="AD10" i="10" s="1"/>
  <c r="F4" i="56"/>
  <c r="E4" i="10" s="1"/>
  <c r="AD4" i="10" s="1"/>
  <c r="F24" i="56"/>
  <c r="E24" i="10" s="1"/>
  <c r="AD24" i="10" s="1"/>
  <c r="F12" i="56"/>
  <c r="E12" i="10" s="1"/>
  <c r="AD12" i="10" s="1"/>
  <c r="F5" i="56"/>
  <c r="E5" i="10" s="1"/>
  <c r="AD5" i="10" s="1"/>
  <c r="F22" i="56"/>
  <c r="E22" i="10" s="1"/>
  <c r="AD22" i="10" s="1"/>
  <c r="F15" i="56"/>
  <c r="E15" i="10" s="1"/>
  <c r="AD15" i="10" s="1"/>
  <c r="F17" i="56"/>
  <c r="E17" i="10" s="1"/>
  <c r="AD17" i="10" s="1"/>
  <c r="F18" i="56"/>
  <c r="E18" i="10" s="1"/>
  <c r="AD18" i="10" s="1"/>
  <c r="F19" i="56"/>
  <c r="E19" i="10" s="1"/>
  <c r="AD19" i="10" s="1"/>
  <c r="F14" i="56"/>
  <c r="E14" i="10" s="1"/>
  <c r="AD14" i="10" s="1"/>
  <c r="E236" i="10" l="1"/>
  <c r="AD236" i="10" s="1"/>
  <c r="G34" i="24"/>
</calcChain>
</file>

<file path=xl/sharedStrings.xml><?xml version="1.0" encoding="utf-8"?>
<sst xmlns="http://schemas.openxmlformats.org/spreadsheetml/2006/main" count="15341" uniqueCount="599">
  <si>
    <t>Michigan Department of Attorney General Opioid Settlement Payment Estimator</t>
  </si>
  <si>
    <t>Introduction and Information</t>
  </si>
  <si>
    <t>County</t>
  </si>
  <si>
    <t>Subdivision</t>
  </si>
  <si>
    <t>McKinsey</t>
  </si>
  <si>
    <t>Janssen</t>
  </si>
  <si>
    <t>Teva</t>
  </si>
  <si>
    <t>Allergan</t>
  </si>
  <si>
    <t>CVS</t>
  </si>
  <si>
    <t>Walmart</t>
  </si>
  <si>
    <t>Walgreens</t>
  </si>
  <si>
    <t>Total</t>
  </si>
  <si>
    <t>Kent County</t>
  </si>
  <si>
    <t>Ada Township</t>
  </si>
  <si>
    <t>Lenawee County</t>
  </si>
  <si>
    <t>Adrian City</t>
  </si>
  <si>
    <t>Alcona County</t>
  </si>
  <si>
    <t>Alger County</t>
  </si>
  <si>
    <t>Algoma Township</t>
  </si>
  <si>
    <t>Allegan County</t>
  </si>
  <si>
    <t>Wayne County</t>
  </si>
  <si>
    <t>Allen Park City</t>
  </si>
  <si>
    <t>Ottawa County</t>
  </si>
  <si>
    <t>Allendale Charter Township</t>
  </si>
  <si>
    <t>Alpena County</t>
  </si>
  <si>
    <t>Alpine Charter Township</t>
  </si>
  <si>
    <t>Washtenaw County</t>
  </si>
  <si>
    <t>Ann Arbor City</t>
  </si>
  <si>
    <t>Antrim County</t>
  </si>
  <si>
    <t>Van Buren County</t>
  </si>
  <si>
    <t>Antwerp Township</t>
  </si>
  <si>
    <t>Arenac County</t>
  </si>
  <si>
    <t>Oakland County</t>
  </si>
  <si>
    <t>Auburn Hills City</t>
  </si>
  <si>
    <t>Bay County</t>
  </si>
  <si>
    <t>Bangor Charter Township</t>
  </si>
  <si>
    <t>Baraga County</t>
  </si>
  <si>
    <t>Barry County</t>
  </si>
  <si>
    <t>Clinton County</t>
  </si>
  <si>
    <t>Bath Charter Township</t>
  </si>
  <si>
    <t>Calhoun County</t>
  </si>
  <si>
    <t>Battle Creek City</t>
  </si>
  <si>
    <t>Bay City</t>
  </si>
  <si>
    <t>Monroe County</t>
  </si>
  <si>
    <t>Bedford Township</t>
  </si>
  <si>
    <t>Berrien County</t>
  </si>
  <si>
    <t>Benton Charter Township</t>
  </si>
  <si>
    <t>Benzie County</t>
  </si>
  <si>
    <t>Berkley City</t>
  </si>
  <si>
    <t>Beverly Hills Village</t>
  </si>
  <si>
    <t>Mecosta County</t>
  </si>
  <si>
    <t>Big Rapids City</t>
  </si>
  <si>
    <t>Birmingham City</t>
  </si>
  <si>
    <t>Jackson County</t>
  </si>
  <si>
    <t>Blackman Charter Township</t>
  </si>
  <si>
    <t>Bloomfield Charter Township</t>
  </si>
  <si>
    <t>Branch County</t>
  </si>
  <si>
    <t>Brandon Charter Township</t>
  </si>
  <si>
    <t>Livingston County</t>
  </si>
  <si>
    <t>Brighton Township</t>
  </si>
  <si>
    <t>Brownstown Charter Township</t>
  </si>
  <si>
    <t>Genesee County</t>
  </si>
  <si>
    <t>Burton City</t>
  </si>
  <si>
    <t>Byron Township</t>
  </si>
  <si>
    <t>Wexford County</t>
  </si>
  <si>
    <t>Cadillac City</t>
  </si>
  <si>
    <t>Caledonia Charter Township</t>
  </si>
  <si>
    <t>Cannon Township</t>
  </si>
  <si>
    <t>Canton Charter Township</t>
  </si>
  <si>
    <t>Cascade Charter Township</t>
  </si>
  <si>
    <t>Cass County</t>
  </si>
  <si>
    <t>Charlevoix County</t>
  </si>
  <si>
    <t>Cheboygan County</t>
  </si>
  <si>
    <t>Macomb County</t>
  </si>
  <si>
    <t>Chesterfield Charter Township</t>
  </si>
  <si>
    <t>Chippewa County</t>
  </si>
  <si>
    <t>Clare County</t>
  </si>
  <si>
    <t>Clawson City</t>
  </si>
  <si>
    <t>Clinton Charter Township</t>
  </si>
  <si>
    <t>Coldwater City</t>
  </si>
  <si>
    <t>Commerce Charter Township</t>
  </si>
  <si>
    <t>Kalamazoo County</t>
  </si>
  <si>
    <t>Comstock Charter Township</t>
  </si>
  <si>
    <t>Cooper Charter Township</t>
  </si>
  <si>
    <t>Crawford County</t>
  </si>
  <si>
    <t>Davison Township</t>
  </si>
  <si>
    <t>Dearborn City</t>
  </si>
  <si>
    <t>Dearborn Heights City</t>
  </si>
  <si>
    <t>Ingham County</t>
  </si>
  <si>
    <t>Delhi Charter Township</t>
  </si>
  <si>
    <t>Eaton County</t>
  </si>
  <si>
    <t>Delta Charter Township</t>
  </si>
  <si>
    <t>Delta County</t>
  </si>
  <si>
    <t>Detroit City</t>
  </si>
  <si>
    <t>Detroit Wayne Mental Health Authority</t>
  </si>
  <si>
    <t>Dewitt Charter Township</t>
  </si>
  <si>
    <t>Dickinson County</t>
  </si>
  <si>
    <t>Grand Traverse County</t>
  </si>
  <si>
    <t>East Bay Township</t>
  </si>
  <si>
    <t>East Grand Rapids City</t>
  </si>
  <si>
    <t>Clinton County, Ingham County</t>
  </si>
  <si>
    <t>East Lansing City</t>
  </si>
  <si>
    <t>Eastpointe City</t>
  </si>
  <si>
    <t>Muskegon County</t>
  </si>
  <si>
    <t>Egelston Township</t>
  </si>
  <si>
    <t>Emmet County</t>
  </si>
  <si>
    <t>Emmett Charter Township</t>
  </si>
  <si>
    <t>Escanaba City</t>
  </si>
  <si>
    <t>Farmington City</t>
  </si>
  <si>
    <t>Farmington Hills City</t>
  </si>
  <si>
    <t>Fenton Charter Township</t>
  </si>
  <si>
    <t>Genesee County, Livingston County, Oakland County</t>
  </si>
  <si>
    <t>Fenton City</t>
  </si>
  <si>
    <t>Ferndale City</t>
  </si>
  <si>
    <t>Monroe County, Wayne County</t>
  </si>
  <si>
    <t>Flat Rock City</t>
  </si>
  <si>
    <t>Flint Charter Township</t>
  </si>
  <si>
    <t>Flint City</t>
  </si>
  <si>
    <t>Flushing Charter Township</t>
  </si>
  <si>
    <t>St Clair County</t>
  </si>
  <si>
    <t>Fort Gratiot Charter Township</t>
  </si>
  <si>
    <t>Fraser City</t>
  </si>
  <si>
    <t>Frenchtown Charter Township</t>
  </si>
  <si>
    <t>Fruitport Charter Township</t>
  </si>
  <si>
    <t>Gaines Township</t>
  </si>
  <si>
    <t>Garden City</t>
  </si>
  <si>
    <t>Garfield Charter Township</t>
  </si>
  <si>
    <t>Genesee Charter Township</t>
  </si>
  <si>
    <t>Genoa Township</t>
  </si>
  <si>
    <t>Georgetown Charter Township</t>
  </si>
  <si>
    <t>Gladwin County</t>
  </si>
  <si>
    <t>Gogebic County</t>
  </si>
  <si>
    <t>Grand Blanc Charter Township</t>
  </si>
  <si>
    <t>Grand Haven Charter Township</t>
  </si>
  <si>
    <t>Grand Haven City</t>
  </si>
  <si>
    <t>Grand Rapids Charter Township</t>
  </si>
  <si>
    <t>Grand Rapids City</t>
  </si>
  <si>
    <t>Grandville City</t>
  </si>
  <si>
    <t>Gratiot County</t>
  </si>
  <si>
    <t>Green Oak Township</t>
  </si>
  <si>
    <t>Grosse Ile Township</t>
  </si>
  <si>
    <t>Grosse Pointe Park City</t>
  </si>
  <si>
    <t>Grosse Pointe Woods City</t>
  </si>
  <si>
    <t>Hamburg Township</t>
  </si>
  <si>
    <t>Hamtramck City</t>
  </si>
  <si>
    <t>Harper Woods City</t>
  </si>
  <si>
    <t>Harrison Charter Township</t>
  </si>
  <si>
    <t>Hartland Township</t>
  </si>
  <si>
    <t>Hazel Park City</t>
  </si>
  <si>
    <t>Highland Charter Township</t>
  </si>
  <si>
    <t>Highland Park City</t>
  </si>
  <si>
    <t>Hillsdale County</t>
  </si>
  <si>
    <t>Holland Charter Township</t>
  </si>
  <si>
    <t>Allegan County, Ottawa County</t>
  </si>
  <si>
    <t>Holland City</t>
  </si>
  <si>
    <t>Holly Township</t>
  </si>
  <si>
    <t>Houghton County</t>
  </si>
  <si>
    <t>Huron Charter Township</t>
  </si>
  <si>
    <t>Huron County</t>
  </si>
  <si>
    <t>Independence Charter Township</t>
  </si>
  <si>
    <t>Inkster City</t>
  </si>
  <si>
    <t>Ionia County</t>
  </si>
  <si>
    <t>Ionia City</t>
  </si>
  <si>
    <t>Iosco County</t>
  </si>
  <si>
    <t>Iron County</t>
  </si>
  <si>
    <t>Iron Mountain City</t>
  </si>
  <si>
    <t>Isabella County</t>
  </si>
  <si>
    <t>Jackson City</t>
  </si>
  <si>
    <t>Kalamazoo Charter Township</t>
  </si>
  <si>
    <t>Kalamazoo City</t>
  </si>
  <si>
    <t>Kalkaska County</t>
  </si>
  <si>
    <t>Kentwood City</t>
  </si>
  <si>
    <t>Keweenaw County</t>
  </si>
  <si>
    <t>Lake County</t>
  </si>
  <si>
    <t>Clinton County, Eaton County, Ingham County</t>
  </si>
  <si>
    <t>Lansing City</t>
  </si>
  <si>
    <t>Lapeer County</t>
  </si>
  <si>
    <t>Leelanau County</t>
  </si>
  <si>
    <t>Lenox Township</t>
  </si>
  <si>
    <t>Leoni Township</t>
  </si>
  <si>
    <t>Lincoln Charter Township</t>
  </si>
  <si>
    <t>Lincoln Park City</t>
  </si>
  <si>
    <t>Livonia City</t>
  </si>
  <si>
    <t>Luce County</t>
  </si>
  <si>
    <t>Lyon Charter Township</t>
  </si>
  <si>
    <t>Mackinac County</t>
  </si>
  <si>
    <t>Macomb Township</t>
  </si>
  <si>
    <t>Madison Heights City</t>
  </si>
  <si>
    <t>Manistee County</t>
  </si>
  <si>
    <t>Marion Township</t>
  </si>
  <si>
    <t>Marquette County</t>
  </si>
  <si>
    <t>Marquette City</t>
  </si>
  <si>
    <t>Mason County</t>
  </si>
  <si>
    <t>Melvindale City</t>
  </si>
  <si>
    <t>Menominee County</t>
  </si>
  <si>
    <t>Meridian Charter Township</t>
  </si>
  <si>
    <t>Bay County, Midland County</t>
  </si>
  <si>
    <t>Midland City</t>
  </si>
  <si>
    <t>Midland County</t>
  </si>
  <si>
    <t>Milford Charter Township</t>
  </si>
  <si>
    <t>Missaukee County</t>
  </si>
  <si>
    <t>Monitor Charter Township</t>
  </si>
  <si>
    <t>Monroe Charter Township</t>
  </si>
  <si>
    <t>Monroe City</t>
  </si>
  <si>
    <t>Montcalm County</t>
  </si>
  <si>
    <t>Montmorency County</t>
  </si>
  <si>
    <t>Mount Clemens City</t>
  </si>
  <si>
    <t>Mount Morris Charter Township</t>
  </si>
  <si>
    <t>Mount Pleasant City</t>
  </si>
  <si>
    <t>Mundy Charter Township</t>
  </si>
  <si>
    <t>Muskegon Charter Township</t>
  </si>
  <si>
    <t>Muskegon City</t>
  </si>
  <si>
    <t>Muskegon Heights City</t>
  </si>
  <si>
    <t>New Baltimore City</t>
  </si>
  <si>
    <t>Newaygo County</t>
  </si>
  <si>
    <t>Berrien County, Cass County</t>
  </si>
  <si>
    <t>Niles City</t>
  </si>
  <si>
    <t>Niles Township</t>
  </si>
  <si>
    <t>Northville Charter Township</t>
  </si>
  <si>
    <t>Norton Shores City</t>
  </si>
  <si>
    <t>Novi City</t>
  </si>
  <si>
    <t>Oak Park City</t>
  </si>
  <si>
    <t>Oakland Charter Township</t>
  </si>
  <si>
    <t>Oceana County</t>
  </si>
  <si>
    <t>Oceola Township</t>
  </si>
  <si>
    <t>Ogemaw County</t>
  </si>
  <si>
    <t>Ontonagon County</t>
  </si>
  <si>
    <t>Orion Charter Township</t>
  </si>
  <si>
    <t>Osceola County</t>
  </si>
  <si>
    <t>Oscoda County</t>
  </si>
  <si>
    <t>Oshtemo Charter Township</t>
  </si>
  <si>
    <t>Otsego County</t>
  </si>
  <si>
    <t>Shiawassee County</t>
  </si>
  <si>
    <t>Owosso City</t>
  </si>
  <si>
    <t>Oxford Charter Township</t>
  </si>
  <si>
    <t>Park Township</t>
  </si>
  <si>
    <t>Pittsfield Charter Township</t>
  </si>
  <si>
    <t>Plainfield Charter Township</t>
  </si>
  <si>
    <t>Plymouth Charter Township</t>
  </si>
  <si>
    <t>Pontiac City</t>
  </si>
  <si>
    <t>Port Huron Charter Township</t>
  </si>
  <si>
    <t>Port Huron City</t>
  </si>
  <si>
    <t>Portage City</t>
  </si>
  <si>
    <t>Presque Isle County</t>
  </si>
  <si>
    <t>Redford Charter Township</t>
  </si>
  <si>
    <t>Riverview City</t>
  </si>
  <si>
    <t>Rochester City</t>
  </si>
  <si>
    <t>Rochester Hills City</t>
  </si>
  <si>
    <t>Romulus City</t>
  </si>
  <si>
    <t>Roscommon County</t>
  </si>
  <si>
    <t>Roseville City</t>
  </si>
  <si>
    <t>Royal Oak City</t>
  </si>
  <si>
    <t>Saginaw County</t>
  </si>
  <si>
    <t>Saginaw Charter Township</t>
  </si>
  <si>
    <t>Saginaw City</t>
  </si>
  <si>
    <t>Sanilac County</t>
  </si>
  <si>
    <t>Sault Ste. Marie City</t>
  </si>
  <si>
    <t>Schoolcraft County</t>
  </si>
  <si>
    <t>Scio Charter Township</t>
  </si>
  <si>
    <t>Shelby Charter Township</t>
  </si>
  <si>
    <t>South Lyon City</t>
  </si>
  <si>
    <t>Southfield City</t>
  </si>
  <si>
    <t>Southfield Township</t>
  </si>
  <si>
    <t>Southgate City</t>
  </si>
  <si>
    <t>Spring Lake Township</t>
  </si>
  <si>
    <t>Springfield Charter Township</t>
  </si>
  <si>
    <t>St Joseph County</t>
  </si>
  <si>
    <t>St. Clair Shores City</t>
  </si>
  <si>
    <t>State of Michigan</t>
  </si>
  <si>
    <t>Sterling Heights City</t>
  </si>
  <si>
    <t>Sturgis City</t>
  </si>
  <si>
    <t>Summit Township</t>
  </si>
  <si>
    <t>Superior Charter Township</t>
  </si>
  <si>
    <t>Taylor City</t>
  </si>
  <si>
    <t>Texas Charter Township</t>
  </si>
  <si>
    <t>Thomas Township</t>
  </si>
  <si>
    <t>Grand Traverse County, Leelanau County</t>
  </si>
  <si>
    <t>Traverse City</t>
  </si>
  <si>
    <t>Trenton City</t>
  </si>
  <si>
    <t>Troy City</t>
  </si>
  <si>
    <t>Tuscola County</t>
  </si>
  <si>
    <t>Tyrone Township</t>
  </si>
  <si>
    <t>Union Charter Township</t>
  </si>
  <si>
    <t>Van Buren Charter Township</t>
  </si>
  <si>
    <t>Vienna Charter Township</t>
  </si>
  <si>
    <t>Walker City</t>
  </si>
  <si>
    <t>Warren City</t>
  </si>
  <si>
    <t>Washington Township</t>
  </si>
  <si>
    <t>Waterford Charter Township</t>
  </si>
  <si>
    <t>Wayne City</t>
  </si>
  <si>
    <t>West Bloomfield Charter Township</t>
  </si>
  <si>
    <t>Westland City</t>
  </si>
  <si>
    <t>White Lake Charter Township</t>
  </si>
  <si>
    <t>Wixom City</t>
  </si>
  <si>
    <t>Woodhaven City</t>
  </si>
  <si>
    <t>Wyandotte City</t>
  </si>
  <si>
    <t>Wyoming City</t>
  </si>
  <si>
    <t>Ypsilanti Charter Township</t>
  </si>
  <si>
    <t>Ypsilanti City</t>
  </si>
  <si>
    <t>Zeeland Charter Township</t>
  </si>
  <si>
    <t>Settlement Totals Per Calendar Year</t>
  </si>
  <si>
    <t>&lt;--- Dropdown Selection List</t>
  </si>
  <si>
    <t>Distributors</t>
  </si>
  <si>
    <t>Total:</t>
  </si>
  <si>
    <t>McKinsey Settlement Year-by-Year Payments*</t>
  </si>
  <si>
    <t>Actual</t>
  </si>
  <si>
    <t>Estimated</t>
  </si>
  <si>
    <t>Allocation Percentage</t>
  </si>
  <si>
    <t>Payment 1</t>
  </si>
  <si>
    <t>Payment 2</t>
  </si>
  <si>
    <t>Payment 3</t>
  </si>
  <si>
    <t>Payment 4</t>
  </si>
  <si>
    <t>Payment 5</t>
  </si>
  <si>
    <t>Distributors Settlement Year-by-Year Payments</t>
  </si>
  <si>
    <t>De minimis-share Local Government</t>
  </si>
  <si>
    <t>Payment 1**</t>
  </si>
  <si>
    <t>Payment 2**</t>
  </si>
  <si>
    <t>Payment 3**</t>
  </si>
  <si>
    <t>Payment 6</t>
  </si>
  <si>
    <t>Payment 7</t>
  </si>
  <si>
    <t>Payment 8</t>
  </si>
  <si>
    <t>Payment 9</t>
  </si>
  <si>
    <t>Payment 10</t>
  </si>
  <si>
    <t>Payment 11</t>
  </si>
  <si>
    <t>Payment 12</t>
  </si>
  <si>
    <t>Payment 13</t>
  </si>
  <si>
    <t>Payment 14</t>
  </si>
  <si>
    <t>Payment 15</t>
  </si>
  <si>
    <t>Payment 16</t>
  </si>
  <si>
    <t>Payment 17</t>
  </si>
  <si>
    <t>Payment 18</t>
  </si>
  <si>
    <t>Reversion from Attorney Fee Fund</t>
  </si>
  <si>
    <t>Correction for Mathematical Error in Years 1-3</t>
  </si>
  <si>
    <t>No</t>
  </si>
  <si>
    <t>Non-Participating*</t>
  </si>
  <si>
    <t>Yes</t>
  </si>
  <si>
    <t>Gaines Township, Kent County</t>
  </si>
  <si>
    <t>*Payment rolls up to County.</t>
  </si>
  <si>
    <t>**Calculated under different allocation percentage.</t>
  </si>
  <si>
    <t>Janssen Settlement Year-by-Year Payments</t>
  </si>
  <si>
    <t>Totals</t>
  </si>
  <si>
    <t>Teva Settlement Year-by-Year Payments</t>
  </si>
  <si>
    <t>Reversion from Attorney Fee-Fund</t>
  </si>
  <si>
    <t>Not Known Yet</t>
  </si>
  <si>
    <t>Allergan Settlement Year-by-Year Payments</t>
  </si>
  <si>
    <t>CVS Settlement Year-by-Year Payments</t>
  </si>
  <si>
    <t>Distributor National Settlement</t>
  </si>
  <si>
    <t>Percentages</t>
  </si>
  <si>
    <t>Payment Year</t>
  </si>
  <si>
    <t>Distributor National Base Payment</t>
  </si>
  <si>
    <t>Distributor National Bonus A</t>
  </si>
  <si>
    <t>Distributor National Bonus D</t>
  </si>
  <si>
    <t>Distributor National Totals</t>
  </si>
  <si>
    <t>Michigan Allocation</t>
  </si>
  <si>
    <t xml:space="preserve">  State of Michigan Share</t>
  </si>
  <si>
    <t xml:space="preserve">  Local Government De Minimis Share back to State of Michigan</t>
  </si>
  <si>
    <t>State of Michigan Abatement Total</t>
  </si>
  <si>
    <t xml:space="preserve">   Michigan Local Subdivisions Share</t>
  </si>
  <si>
    <t>Local Subdivision Administrative Fund</t>
  </si>
  <si>
    <t>Local Subdivision Special Circumstance Fund</t>
  </si>
  <si>
    <t>Local Subdivision Litigating Local Government Attorney Fee Fund</t>
  </si>
  <si>
    <t>Local Government De Minimis Share from State of Michigan</t>
  </si>
  <si>
    <t>Local Government Abatement Total</t>
  </si>
  <si>
    <t>Janssen National Settlement</t>
  </si>
  <si>
    <t>Janssen National Base Payment</t>
  </si>
  <si>
    <t>Janssen National Bonus A</t>
  </si>
  <si>
    <t>Janssen National Bonus D</t>
  </si>
  <si>
    <t>Janssen National Totals</t>
  </si>
  <si>
    <t xml:space="preserve">   State of Michigan Share</t>
  </si>
  <si>
    <t xml:space="preserve">   State of Michigan Additional Restitution (Not Accelerated)</t>
  </si>
  <si>
    <t xml:space="preserve">   Local Government De Minimis Share back to State of Michigan</t>
  </si>
  <si>
    <t>Teva National Settlement</t>
  </si>
  <si>
    <t>Teva National Base Payment</t>
  </si>
  <si>
    <t>Teva National Bonus A</t>
  </si>
  <si>
    <t>Teva National Bonus D</t>
  </si>
  <si>
    <t>Teva National Totals</t>
  </si>
  <si>
    <t>Michigan Allocation Percentage</t>
  </si>
  <si>
    <t xml:space="preserve">  Michigan Local Subdivisions Share</t>
  </si>
  <si>
    <t>Local Subdivision Abatement Amount</t>
  </si>
  <si>
    <t>Allergan National Settlement</t>
  </si>
  <si>
    <t>Allergan National Base Payment</t>
  </si>
  <si>
    <t>Allergan National Bonus A</t>
  </si>
  <si>
    <t>Allergan National Bonus D</t>
  </si>
  <si>
    <t>Allergan National Totals</t>
  </si>
  <si>
    <t>CVS National Settlement</t>
  </si>
  <si>
    <t>CVS National Base Payment</t>
  </si>
  <si>
    <t>CVS National Bonus A</t>
  </si>
  <si>
    <t>CVS National Bonus D</t>
  </si>
  <si>
    <t>CVS National Totals</t>
  </si>
  <si>
    <t>Walmart National Settlement</t>
  </si>
  <si>
    <t>Unknown</t>
  </si>
  <si>
    <t>Walmart National Base Payment</t>
  </si>
  <si>
    <t>Walmart National Bonus A</t>
  </si>
  <si>
    <t>Walmart National Bonus D</t>
  </si>
  <si>
    <t>Walmart National Totals</t>
  </si>
  <si>
    <t>Walgreens National Base Payment</t>
  </si>
  <si>
    <t>Walgreens National Bonus A</t>
  </si>
  <si>
    <t>Walgreens National Bonus D</t>
  </si>
  <si>
    <t>Walgreens National Totals</t>
  </si>
  <si>
    <t>Michigan Additional Settlement</t>
  </si>
  <si>
    <t xml:space="preserve">   Attorney Fees</t>
  </si>
  <si>
    <t xml:space="preserve">   Abatement</t>
  </si>
  <si>
    <t xml:space="preserve">   State of Michigan National Walgreens Settlement Share</t>
  </si>
  <si>
    <t>State of Michigan Abatement Amount</t>
  </si>
  <si>
    <r>
      <rPr>
        <b/>
        <sz val="14"/>
        <color theme="1"/>
        <rFont val="Times New Roman"/>
        <family val="1"/>
      </rPr>
      <t>NOTE</t>
    </r>
    <r>
      <rPr>
        <sz val="14"/>
        <color theme="1"/>
        <rFont val="Times New Roman"/>
        <family val="1"/>
      </rPr>
      <t xml:space="preserve">: If you are a De-minimis Share Local Government, check the individual settlements to ensure accuracy of your payment. De-minimis Share Local Governments are settlement specific and receive their full amount in the first payment from the State share. Afterwards, payments to the De-minimis Share Local Government are routed to back to the State share.  This chart shows both payments.  </t>
    </r>
  </si>
  <si>
    <t>Payment 5a</t>
  </si>
  <si>
    <t>Region / Qualified Block Grantee</t>
  </si>
  <si>
    <t>Non-Regional Apportionment</t>
  </si>
  <si>
    <t>Region 1</t>
  </si>
  <si>
    <t>Region 2</t>
  </si>
  <si>
    <t>Region 3</t>
  </si>
  <si>
    <t>Region 4</t>
  </si>
  <si>
    <t>Region 5</t>
  </si>
  <si>
    <t>Region 6</t>
  </si>
  <si>
    <t>Region 7</t>
  </si>
  <si>
    <t>Mallinckrodt</t>
  </si>
  <si>
    <t>Meijer</t>
  </si>
  <si>
    <t>Mallinckrodt Settlement Payments*</t>
  </si>
  <si>
    <t>Meijer Pharmacy Settlement Payments</t>
  </si>
  <si>
    <t xml:space="preserve">*Mallinckrodt Pharmaceutical was a bankruptcy matter with a national opioid settlement component. Payments were expected for multiple years. Subsequent to approval of the initial bankruptcy plan, Mallinckrodt filed a second bankruptcy that cancelled the expected opioid settlement payments.  No additional payments are anticipated. </t>
  </si>
  <si>
    <t>Kroger Settlement Year-by-Year Payments</t>
  </si>
  <si>
    <t>Kroger National Settlement</t>
  </si>
  <si>
    <t>Kroger National Base Payment</t>
  </si>
  <si>
    <t>Kroger National Bonus A</t>
  </si>
  <si>
    <t>Kroger National Bonus D</t>
  </si>
  <si>
    <t>Kroger National Totals</t>
  </si>
  <si>
    <t>Michigan Additional Remediation Percentage</t>
  </si>
  <si>
    <t xml:space="preserve">   State of Michigan National Kroger Settlement Share</t>
  </si>
  <si>
    <t>Kroger</t>
  </si>
  <si>
    <t>Publicis</t>
  </si>
  <si>
    <t>Publicis Settlement Payments</t>
  </si>
  <si>
    <t>Masters Settlement Year-by-Year Payments</t>
  </si>
  <si>
    <t>Masters</t>
  </si>
  <si>
    <t>Payment 7*</t>
  </si>
  <si>
    <t>Payment 4a</t>
  </si>
  <si>
    <t>Payment 4b</t>
  </si>
  <si>
    <t>*The group of Distributors is made up of Cencora, Cardinal Health, and McKesson.  Section IV.J of the Distributors Settlement Agreement allows any settling Distributor to prepay a payment in whole or part. If prepayment is made, the amount paid is the present value of the year being prepaid.  The value is calculated by using a discount rate of the prime rate plus 1.75%.  Distributors Cencora and Cardinal Health have chosen to prepay Payment 7.  The prepayment was distributed in 2024.</t>
  </si>
  <si>
    <t>Payment 4b (Prepayment)</t>
  </si>
  <si>
    <t>Payment 1a</t>
  </si>
  <si>
    <t>Payment 1b</t>
  </si>
  <si>
    <t xml:space="preserve">  Settlement Fund Administrator and Implementation Costs</t>
  </si>
  <si>
    <t xml:space="preserve">  Additional Restitution</t>
  </si>
  <si>
    <t xml:space="preserve">   Settlement Fund Administrator and Implementation Costs</t>
  </si>
  <si>
    <t xml:space="preserve">   Additional Restitution</t>
  </si>
  <si>
    <t xml:space="preserve">   Total</t>
  </si>
  <si>
    <t>Settlement</t>
  </si>
  <si>
    <t>Multistate Litigation Costs Payments</t>
  </si>
  <si>
    <t>These payments are made to the State of Michigan.  The payments stem from the Multistate Litigation Costs Fund established across multiple settlements. The payments are made with funds from individual settlements, but are not part of that individual settlement's annual payment.</t>
  </si>
  <si>
    <t>Payee</t>
  </si>
  <si>
    <t>Litigation Costs Fund</t>
  </si>
  <si>
    <t>Endo Pharmaceutical Settlement Payments</t>
  </si>
  <si>
    <t>Defendant</t>
  </si>
  <si>
    <t>Payment Number</t>
  </si>
  <si>
    <t>Paid</t>
  </si>
  <si>
    <t>Payment Date</t>
  </si>
  <si>
    <t>Notes</t>
  </si>
  <si>
    <t>McKinsey &amp; Co</t>
  </si>
  <si>
    <t>Payment received by AG's office.  Paid out to Treasury in May 2022 in the amount of $16,145,202.75.  An additional $65,000.00 was paid to Treasury by the AG's office in March 2024.</t>
  </si>
  <si>
    <t>Walgreens Michigan</t>
  </si>
  <si>
    <t>For litigation costs</t>
  </si>
  <si>
    <t>Walgreens National</t>
  </si>
  <si>
    <t>State of Michigan Log of Received Payments</t>
  </si>
  <si>
    <t>Endo Pharmaceutical</t>
  </si>
  <si>
    <t>Subtotal</t>
  </si>
  <si>
    <t>Walgreens Michigan Settlement</t>
  </si>
  <si>
    <t>Walgreens Michigan Settlement*</t>
  </si>
  <si>
    <t>*The Walgreens Michigan Settlement is tied to the Walgreens National Settlement.  This page is broken out for ease of understanding and viewing.</t>
  </si>
  <si>
    <t>Walgreens National Settlement*</t>
  </si>
  <si>
    <t>*The Walgreens National Settlement is tied to the Walgreens Michigan Settlement.  This page is broken out for ease of understanding and viewing.</t>
  </si>
  <si>
    <t xml:space="preserve">   Litigation Costs**</t>
  </si>
  <si>
    <t>Estimate</t>
  </si>
  <si>
    <t>Payment</t>
  </si>
  <si>
    <t>Special Circumstance Fund</t>
  </si>
  <si>
    <t>Walmart Settlement Year-by-Year Payments</t>
  </si>
  <si>
    <t xml:space="preserve"> </t>
  </si>
  <si>
    <t>Special Circumstance Fund Payments*</t>
  </si>
  <si>
    <t>*A second round application for the Special Circumstance fund will be available in 2030.</t>
  </si>
  <si>
    <t>Walgreens National Settlement Year-by-Year Payments</t>
  </si>
  <si>
    <t>Index</t>
  </si>
  <si>
    <t>All Settlement Totals (Estimated)</t>
  </si>
  <si>
    <t>Purdue Pharmaceutical / Sackler</t>
  </si>
  <si>
    <t>Final Payment</t>
  </si>
  <si>
    <t>N/A</t>
  </si>
  <si>
    <t>Alvogen National Settlement</t>
  </si>
  <si>
    <t>Amneal National Settlement</t>
  </si>
  <si>
    <t>Apotex National Settlement</t>
  </si>
  <si>
    <t>Alvogen National Base Payment</t>
  </si>
  <si>
    <t>Alvogen National Totals</t>
  </si>
  <si>
    <t>Alvogen Additional Remediation</t>
  </si>
  <si>
    <t xml:space="preserve">   State of Michigan Additional Remediation Amount</t>
  </si>
  <si>
    <t xml:space="preserve">   State of Michigan National Alvogen Settlement Share</t>
  </si>
  <si>
    <t>Amneal National Base Payment</t>
  </si>
  <si>
    <t>Alvogen Settlement Year-by-Year Payments</t>
  </si>
  <si>
    <t>Amneal Settlement Year-by-Year Payments</t>
  </si>
  <si>
    <t>Apotex Settlement Year-by-Year Payments</t>
  </si>
  <si>
    <t>Hikma Settlement Year-by-Year Payments</t>
  </si>
  <si>
    <t>Indivior Settlement Year-by-Year Payments</t>
  </si>
  <si>
    <t>Mylan Settlement Year-by-Year Payments</t>
  </si>
  <si>
    <t>Sun Settlement Year-by-Year Payments</t>
  </si>
  <si>
    <t>Zydus Settlement Year-by-Year Payments</t>
  </si>
  <si>
    <t>Hikma National Settlement</t>
  </si>
  <si>
    <t>Indivior National Settlement</t>
  </si>
  <si>
    <t>Mylan National Settlement</t>
  </si>
  <si>
    <t>Purdue-Sackler National Settlement</t>
  </si>
  <si>
    <t>Alvogen</t>
  </si>
  <si>
    <t>Amneal</t>
  </si>
  <si>
    <t>Apotex</t>
  </si>
  <si>
    <t>Hikma</t>
  </si>
  <si>
    <t>Indivior</t>
  </si>
  <si>
    <t>Mylan</t>
  </si>
  <si>
    <t>Sun</t>
  </si>
  <si>
    <t>Zydus</t>
  </si>
  <si>
    <t>Purdue-Sackler</t>
  </si>
  <si>
    <t>Remnant Defendants</t>
  </si>
  <si>
    <t>Amneal National Totals</t>
  </si>
  <si>
    <t xml:space="preserve">   State of Michigan National Amneal Settlement Share</t>
  </si>
  <si>
    <t>Payment 1 / Total</t>
  </si>
  <si>
    <t>Michigan Total</t>
  </si>
  <si>
    <t>Apotex National Base Payment</t>
  </si>
  <si>
    <t>Apotex National Totals</t>
  </si>
  <si>
    <t>Apotex Additional Remediation</t>
  </si>
  <si>
    <t>Apotex National Incentive Bonus</t>
  </si>
  <si>
    <t>Hikma National Base Payment</t>
  </si>
  <si>
    <t>Hikma National Incentive Bonus</t>
  </si>
  <si>
    <t>Hikma National Totals</t>
  </si>
  <si>
    <t>Hikma Additional Remediation</t>
  </si>
  <si>
    <t>Indivior National Base Payment</t>
  </si>
  <si>
    <t>Indivior National Totals</t>
  </si>
  <si>
    <t xml:space="preserve">   State of Michigan National Indivior Settlement Share</t>
  </si>
  <si>
    <t xml:space="preserve">   State of Michigan National Indivior Additional Remediation</t>
  </si>
  <si>
    <t>Indivior Additional Remediation</t>
  </si>
  <si>
    <t>Michigan Base Amount</t>
  </si>
  <si>
    <t xml:space="preserve"> Local Subdivision Litigating Local Government Attorney Fee Fund</t>
  </si>
  <si>
    <t>Mylan National Base Payment</t>
  </si>
  <si>
    <t>Mylan National Totals</t>
  </si>
  <si>
    <t>Mylan Additional Remediation</t>
  </si>
  <si>
    <t xml:space="preserve">   State of Michigan National Mylan Settlement Share</t>
  </si>
  <si>
    <t xml:space="preserve">   State of Michigan National Mylan Additional Remediation</t>
  </si>
  <si>
    <t>Interest</t>
  </si>
  <si>
    <t>Sun Pharmaceutical National Settlement</t>
  </si>
  <si>
    <t>Sun National Base Payment</t>
  </si>
  <si>
    <t>Sun National Incentive Bonus</t>
  </si>
  <si>
    <t>Sun National Totals</t>
  </si>
  <si>
    <t xml:space="preserve">   State of Michigan National Hikma Settlement Share</t>
  </si>
  <si>
    <t>Sun Additional Remediation</t>
  </si>
  <si>
    <t xml:space="preserve">   State of Michigan National Sun Settlement Share</t>
  </si>
  <si>
    <t>Zydus Pharmaceutical National Settlement</t>
  </si>
  <si>
    <t>Zydus National Base Payment</t>
  </si>
  <si>
    <t>Zydus National Incentive Bonus</t>
  </si>
  <si>
    <t>Zydus National Totals</t>
  </si>
  <si>
    <t>Zydus Additional Remediation</t>
  </si>
  <si>
    <t>Michigan Payment Totals*</t>
  </si>
  <si>
    <t>Purdue/Sackler Settlement Year-by-Year Payments</t>
  </si>
  <si>
    <t>Changelog</t>
  </si>
  <si>
    <t>Michigan Incentive A</t>
  </si>
  <si>
    <t>**Litigation costs expended were repaid by the Litigation Costs Fund payments.  Please see that tab for more information.</t>
  </si>
  <si>
    <t>Mylan National Bonus A</t>
  </si>
  <si>
    <t>Indivior National Bonus</t>
  </si>
  <si>
    <t>Amneal National Bonus</t>
  </si>
  <si>
    <t>Alvogen National Bonus</t>
  </si>
  <si>
    <t xml:space="preserve">*These payment totals are the combined estimates of the payments from both the Purdue Estate and GESA settlement with the Sackler Family.  The estimates are provided at: </t>
  </si>
  <si>
    <t>https://nationalopioidsettlement.com/wp-content/uploads/2025/06/Estimated-Distribution-Chart-from-Disclosure-Statement-for-13th-Amended-Joint-Chapter-11-Plan-filed-6.17.2025.pdf</t>
  </si>
  <si>
    <t>Payments Included:</t>
  </si>
  <si>
    <t>Distributors 1, 2, 3; Janssen 1, 2, 3, 4, 5</t>
  </si>
  <si>
    <t>Allergan 1, 2; CVS 1, 2; Distributors 4, 7 (partial); Teva 1, 2; Walgreens 1, 2; Walmart</t>
  </si>
  <si>
    <t>Payment 4 / Local Payment 1</t>
  </si>
  <si>
    <t>Estimated Available to Disburse</t>
  </si>
  <si>
    <t>Allergan 3, CVS 3, Distributors 5, Teva 3, Walgreens 3</t>
  </si>
  <si>
    <t>Allergan 4, CVS 4, Distributors 6, Teva 4, Walgreens 4, Janssen 6</t>
  </si>
  <si>
    <t>*A settlement with McKinsey is included for local governments in 2024. See MDL 2996.</t>
  </si>
  <si>
    <t>Table of Contents</t>
  </si>
  <si>
    <t>Introduction</t>
  </si>
  <si>
    <t>All Settlement Totals</t>
  </si>
  <si>
    <t>Per Calendar Year</t>
  </si>
  <si>
    <t>State Payment Log</t>
  </si>
  <si>
    <t>Endo</t>
  </si>
  <si>
    <t>Payment Breakdown per Local/State Government</t>
  </si>
  <si>
    <t>Settlement Payments by Year</t>
  </si>
  <si>
    <t>Allergan Payments</t>
  </si>
  <si>
    <t>Alvogen Payments</t>
  </si>
  <si>
    <t>Amneal Payments</t>
  </si>
  <si>
    <t>Apotex Payments</t>
  </si>
  <si>
    <t>CVS Payments</t>
  </si>
  <si>
    <t>Distributor Payments</t>
  </si>
  <si>
    <t>Hikma Payments</t>
  </si>
  <si>
    <t>Indivior Payments</t>
  </si>
  <si>
    <t>Janssen Payments</t>
  </si>
  <si>
    <t>Kroger Payments</t>
  </si>
  <si>
    <t>Mylan Payments</t>
  </si>
  <si>
    <t>Purdue-Sackler Payments</t>
  </si>
  <si>
    <t>Sun Payments</t>
  </si>
  <si>
    <t>Teva Payments</t>
  </si>
  <si>
    <t>Walmart Payments</t>
  </si>
  <si>
    <t>Walgreens Michigan Payments</t>
  </si>
  <si>
    <t>Walgreens National Payments</t>
  </si>
  <si>
    <t>Zydus Payments</t>
  </si>
  <si>
    <t>Return to Table of Contents</t>
  </si>
  <si>
    <r>
      <t xml:space="preserve">If you have a question regarding this spreadsheet or the numbers within it, please contact Assistant Attorney General Matt Walker at WalkerM30@michigan.gov or 517-335-7632.
Spreadsheet Last Revised August 2026.  
</t>
    </r>
    <r>
      <rPr>
        <b/>
        <sz val="14"/>
        <color theme="1"/>
        <rFont val="Times New Roman"/>
        <family val="1"/>
      </rPr>
      <t>August, 2026 revisions:</t>
    </r>
    <r>
      <rPr>
        <sz val="14"/>
        <color theme="1"/>
        <rFont val="Times New Roman"/>
        <family val="1"/>
      </rPr>
      <t xml:space="preserve">
Index column added with index number for each local government to allow for refencing by index number.  Workbook tab structure updated.  Table of Contents with links and return links on each tab added. Information added for Generic Manufacturer settlements (Alvogen, Amneal, Apotex, Hikma, Indivior, Mylan, Sun, Zydus), Purdue-Sackler settlement, Remnant Defendant settlement (local only), and McKinsey settlement (local governments). CVS, Allergan, Teva, Kroger, Walgreens, and Distributors actual payments updated.  Kroger allocation percentages corrected.  
</t>
    </r>
    <r>
      <rPr>
        <b/>
        <sz val="14"/>
        <color theme="1"/>
        <rFont val="Times New Roman"/>
        <family val="1"/>
      </rPr>
      <t>February 14, 2025 revisions:</t>
    </r>
    <r>
      <rPr>
        <sz val="14"/>
        <color theme="1"/>
        <rFont val="Times New Roman"/>
        <family val="1"/>
      </rPr>
      <t xml:space="preserve">
-State of Michigan Log of Received Payments tab added.  This log provides information on State payments received.
-Walgreens Settlement information was split into separate worksheets for Walgreens Michigan and Walgreens National.
-CVS, Allergan, and Teva actual payments added for second payment.
-Endo Pharmaceutical settlement added.
-Special Circumstance Fund estimates added.
</t>
    </r>
    <r>
      <rPr>
        <b/>
        <sz val="14"/>
        <color theme="1"/>
        <rFont val="Times New Roman"/>
        <family val="1"/>
      </rPr>
      <t>July 17, 2024 revisions</t>
    </r>
    <r>
      <rPr>
        <sz val="14"/>
        <color theme="1"/>
        <rFont val="Times New Roman"/>
        <family val="1"/>
      </rPr>
      <t>:
-Inclusion of Kroger Settlement Estimates
-Inclusion of Masters Settlement Amounts
-Inclusion of Multistate Litigation Costs Fund
-Inclusion of Distributor Year 7 amounts
-Updates for actual payment amounts for several settlements
-Workbook tabs reorder into alphabetical order</t>
    </r>
  </si>
  <si>
    <r>
      <t xml:space="preserve">The worksheets below provide estimates of opioid settlement funding.  These numbers are intended to provide guidance to Michigan governments for opioid settlement payments--they are only estimates.  Payment information is provided for both local governments and the State of Michigan. Where actual payment information is available, columns will reflect "Actual" instead of "Estimate".
Payment schedules and information are estimates as well, and are subject to the logistical requirements of the settlements.
Where a number is listed in </t>
    </r>
    <r>
      <rPr>
        <sz val="14"/>
        <color rgb="FFAD0023"/>
        <rFont val="Times New Roman"/>
        <family val="1"/>
      </rPr>
      <t>red</t>
    </r>
    <r>
      <rPr>
        <sz val="14"/>
        <rFont val="Times New Roman"/>
        <family val="1"/>
      </rPr>
      <t>,</t>
    </r>
    <r>
      <rPr>
        <sz val="14"/>
        <color rgb="FFFF0000"/>
        <rFont val="Times New Roman"/>
        <family val="1"/>
      </rPr>
      <t xml:space="preserve"> </t>
    </r>
    <r>
      <rPr>
        <sz val="14"/>
        <rFont val="Times New Roman"/>
        <family val="1"/>
      </rPr>
      <t xml:space="preserve">it is intended to be negative.  Where a number is listed in black, it is intended to be positive.  A negative number does not mean that local government needs to repay anything.
</t>
    </r>
    <r>
      <rPr>
        <sz val="14"/>
        <color theme="1"/>
        <rFont val="Times New Roman"/>
        <family val="1"/>
      </rPr>
      <t xml:space="preserve">
Each worksheet is password protected to prevent accidents.  </t>
    </r>
    <r>
      <rPr>
        <sz val="14"/>
        <color rgb="FFFF0000"/>
        <rFont val="Times New Roman"/>
        <family val="1"/>
      </rPr>
      <t>The password for each sheet is: aqNs@c%hA1</t>
    </r>
    <r>
      <rPr>
        <sz val="14"/>
        <color theme="1"/>
        <rFont val="Times New Roman"/>
        <family val="1"/>
      </rPr>
      <t xml:space="preserve">
If you have a question regarding this spreadsheet or the numbers within it, please contact Assistant Attorney General Matt Walker at WalkerM30@michigan.gov or 517-335-7632.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</si>
</sst>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8" formatCode="&quot;$&quot;#,##0.00_);[Red]\(&quot;$&quot;#,##0.00\)"/>
    <numFmt numFmtId="164" formatCode="0.0000000000%"/>
    <numFmt numFmtId="165" formatCode="&quot;$&quot;#,##0.00"/>
    <numFmt numFmtId="166" formatCode="\$0.00"/>
    <numFmt numFmtId="167" formatCode="\$#,##0.00"/>
    <numFmt numFmtId="168" formatCode="&quot;$&quot;#,##0.00;&quot;$&quot;\-#,##0.00"/>
    <numFmt numFmtId="169" formatCode="\$000.00"/>
    <numFmt numFmtId="170" formatCode="\$0,000.00"/>
    <numFmt numFmtId="171" formatCode="\$00,000.00"/>
    <numFmt numFmtId="172" formatCode="&quot;$&quot;#,##0.00000"/>
    <numFmt numFmtId="173" formatCode="&quot;$&quot;#,##0.000"/>
  </numFmts>
  <fonts count="36" x14ac:knownFonts="1">
    <font>
      <sz val="11"/>
      <color theme="1"/>
      <name val="Calibri"/>
      <family val="2"/>
      <scheme val="minor"/>
    </font>
    <font>
      <sz val="8"/>
      <name val="Calibri"/>
      <family val="2"/>
      <scheme val="minor"/>
    </font>
    <font>
      <sz val="14"/>
      <name val="Times New Roman"/>
      <family val="1"/>
    </font>
    <font>
      <b/>
      <sz val="11"/>
      <color theme="1"/>
      <name val="Calibri"/>
      <family val="2"/>
      <scheme val="minor"/>
    </font>
    <font>
      <sz val="12"/>
      <name val="Calibri"/>
      <family val="2"/>
    </font>
    <font>
      <sz val="12"/>
      <color theme="1"/>
      <name val="Times New Roman"/>
      <family val="2"/>
    </font>
    <font>
      <sz val="14"/>
      <color theme="1"/>
      <name val="Times New Roman"/>
      <family val="1"/>
    </font>
    <font>
      <sz val="14"/>
      <color rgb="FF000000"/>
      <name val="Times New Roman"/>
      <family val="1"/>
    </font>
    <font>
      <sz val="14"/>
      <color rgb="FF000000"/>
      <name val="Times New Roman"/>
      <family val="2"/>
    </font>
    <font>
      <b/>
      <sz val="14"/>
      <color theme="1"/>
      <name val="Times New Roman"/>
      <family val="1"/>
    </font>
    <font>
      <b/>
      <u/>
      <sz val="20"/>
      <color theme="1"/>
      <name val="Times New Roman"/>
      <family val="1"/>
    </font>
    <font>
      <sz val="14"/>
      <color theme="1"/>
      <name val="Calibri"/>
      <family val="2"/>
      <scheme val="minor"/>
    </font>
    <font>
      <b/>
      <u/>
      <sz val="20"/>
      <color theme="1"/>
      <name val="Calibri"/>
      <family val="2"/>
      <scheme val="minor"/>
    </font>
    <font>
      <b/>
      <u/>
      <sz val="14"/>
      <color theme="1"/>
      <name val="Times New Roman"/>
      <family val="1"/>
    </font>
    <font>
      <sz val="14"/>
      <color rgb="FFFF0000"/>
      <name val="Times New Roman"/>
      <family val="1"/>
    </font>
    <font>
      <b/>
      <sz val="18"/>
      <color theme="1"/>
      <name val="Times New Roman"/>
      <family val="1"/>
    </font>
    <font>
      <b/>
      <u/>
      <sz val="18"/>
      <color theme="1"/>
      <name val="Times New Roman"/>
      <family val="1"/>
    </font>
    <font>
      <sz val="12"/>
      <color theme="1"/>
      <name val="Times New Roman"/>
      <family val="1"/>
    </font>
    <font>
      <b/>
      <sz val="16"/>
      <color theme="1"/>
      <name val="Times New Roman"/>
      <family val="1"/>
    </font>
    <font>
      <sz val="14"/>
      <color rgb="FF1E1E1E"/>
      <name val="Times New Roman"/>
      <family val="1"/>
    </font>
    <font>
      <sz val="14"/>
      <color rgb="FFAD0023"/>
      <name val="Times New Roman"/>
      <family val="1"/>
    </font>
    <font>
      <b/>
      <sz val="14"/>
      <name val="Times New Roman"/>
      <family val="1"/>
    </font>
    <font>
      <sz val="12"/>
      <name val="Arial"/>
      <family val="2"/>
    </font>
    <font>
      <sz val="14"/>
      <color rgb="FFC00000"/>
      <name val="Times New Roman"/>
      <family val="1"/>
    </font>
    <font>
      <sz val="12"/>
      <color rgb="FF000000"/>
      <name val="Arial"/>
      <family val="2"/>
    </font>
    <font>
      <sz val="12"/>
      <color theme="1"/>
      <name val="Arial"/>
      <family val="2"/>
    </font>
    <font>
      <b/>
      <sz val="14"/>
      <color rgb="FF000000"/>
      <name val="Times New Roman"/>
      <family val="1"/>
    </font>
    <font>
      <sz val="11"/>
      <color theme="1"/>
      <name val="Times New Roman"/>
      <family val="1"/>
    </font>
    <font>
      <sz val="14"/>
      <color rgb="FF000000"/>
      <name val="Times New Roman"/>
      <family val="1"/>
    </font>
    <font>
      <sz val="14"/>
      <name val="Times New Roman"/>
      <family val="2"/>
    </font>
    <font>
      <sz val="14"/>
      <color rgb="FFAD0023"/>
      <name val="Times New Roman"/>
      <family val="1"/>
    </font>
    <font>
      <sz val="11"/>
      <color theme="1"/>
      <name val="Aptos Narrow"/>
      <family val="2"/>
    </font>
    <font>
      <sz val="11"/>
      <name val="Calibri"/>
      <family val="2"/>
      <scheme val="minor"/>
    </font>
    <font>
      <u/>
      <sz val="11"/>
      <color theme="10"/>
      <name val="Calibri"/>
      <family val="2"/>
      <scheme val="minor"/>
    </font>
    <font>
      <u/>
      <sz val="12"/>
      <color theme="10"/>
      <name val="Times New Roman"/>
      <family val="1"/>
    </font>
    <font>
      <u/>
      <sz val="14"/>
      <color theme="10"/>
      <name val="Times New Roman"/>
      <family val="1"/>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33" fillId="0" borderId="0" applyNumberFormat="0" applyFill="0" applyBorder="0" applyAlignment="0" applyProtection="0"/>
  </cellStyleXfs>
  <cellXfs count="155">
    <xf numFmtId="0" fontId="0" fillId="0" borderId="0" xfId="0"/>
    <xf numFmtId="0" fontId="3" fillId="0" borderId="0" xfId="0" applyFont="1"/>
    <xf numFmtId="165" fontId="0" fillId="0" borderId="0" xfId="0" applyNumberFormat="1"/>
    <xf numFmtId="0" fontId="6" fillId="0" borderId="0" xfId="0" applyFont="1"/>
    <xf numFmtId="0" fontId="0" fillId="0" borderId="0" xfId="0" applyAlignment="1">
      <alignment horizontal="left"/>
    </xf>
    <xf numFmtId="0" fontId="6" fillId="0" borderId="0" xfId="0" applyFont="1" applyAlignment="1">
      <alignment horizontal="left"/>
    </xf>
    <xf numFmtId="165" fontId="6" fillId="0" borderId="0" xfId="0" applyNumberFormat="1" applyFont="1"/>
    <xf numFmtId="0" fontId="2" fillId="0" borderId="0" xfId="0" applyFont="1" applyAlignment="1">
      <alignment horizontal="left" vertical="top" wrapText="1"/>
    </xf>
    <xf numFmtId="165" fontId="8" fillId="0" borderId="0" xfId="0" applyNumberFormat="1" applyFont="1" applyAlignment="1">
      <alignment horizontal="left" vertical="top"/>
    </xf>
    <xf numFmtId="8" fontId="6" fillId="0" borderId="0" xfId="0" applyNumberFormat="1" applyFont="1"/>
    <xf numFmtId="0" fontId="9" fillId="0" borderId="0" xfId="0" applyFont="1"/>
    <xf numFmtId="166" fontId="8" fillId="0" borderId="0" xfId="0" applyNumberFormat="1" applyFont="1" applyAlignment="1">
      <alignment vertical="top" shrinkToFit="1"/>
    </xf>
    <xf numFmtId="167" fontId="8" fillId="0" borderId="0" xfId="0" applyNumberFormat="1" applyFont="1" applyAlignment="1">
      <alignment vertical="top" shrinkToFit="1"/>
    </xf>
    <xf numFmtId="0" fontId="2" fillId="0" borderId="0" xfId="0" applyFont="1" applyAlignment="1">
      <alignment horizontal="left" wrapText="1"/>
    </xf>
    <xf numFmtId="165" fontId="9" fillId="0" borderId="0" xfId="0" applyNumberFormat="1" applyFont="1"/>
    <xf numFmtId="164" fontId="7" fillId="0" borderId="0" xfId="0" applyNumberFormat="1" applyFont="1" applyAlignment="1">
      <alignment horizontal="center" vertical="center" wrapText="1"/>
    </xf>
    <xf numFmtId="165" fontId="9" fillId="0" borderId="0" xfId="0" applyNumberFormat="1" applyFont="1" applyAlignment="1">
      <alignment wrapText="1"/>
    </xf>
    <xf numFmtId="0" fontId="9" fillId="0" borderId="0" xfId="0" applyFont="1" applyAlignment="1">
      <alignment horizontal="left"/>
    </xf>
    <xf numFmtId="165" fontId="7" fillId="0" borderId="0" xfId="0" applyNumberFormat="1" applyFont="1" applyAlignment="1">
      <alignment horizontal="left" vertical="top"/>
    </xf>
    <xf numFmtId="0" fontId="11" fillId="0" borderId="0" xfId="0" applyFont="1"/>
    <xf numFmtId="0" fontId="11" fillId="0" borderId="0" xfId="0" applyFont="1" applyAlignment="1">
      <alignment horizontal="left"/>
    </xf>
    <xf numFmtId="0" fontId="10" fillId="0" borderId="0" xfId="0" applyFont="1"/>
    <xf numFmtId="0" fontId="6" fillId="0" borderId="0" xfId="0" applyFont="1" applyAlignment="1">
      <alignment horizontal="right"/>
    </xf>
    <xf numFmtId="165" fontId="8" fillId="0" borderId="0" xfId="0" applyNumberFormat="1" applyFont="1" applyAlignment="1">
      <alignment horizontal="right" vertical="top"/>
    </xf>
    <xf numFmtId="165" fontId="6" fillId="0" borderId="0" xfId="0" applyNumberFormat="1" applyFont="1" applyAlignment="1">
      <alignment horizontal="right"/>
    </xf>
    <xf numFmtId="0" fontId="0" fillId="0" borderId="0" xfId="0" applyAlignment="1">
      <alignment horizontal="right"/>
    </xf>
    <xf numFmtId="165" fontId="6" fillId="0" borderId="0" xfId="3" applyNumberFormat="1" applyFont="1" applyAlignment="1">
      <alignment horizontal="right" vertical="center"/>
    </xf>
    <xf numFmtId="165" fontId="8" fillId="0" borderId="0" xfId="0" applyNumberFormat="1" applyFont="1" applyAlignment="1">
      <alignment horizontal="right" vertical="center"/>
    </xf>
    <xf numFmtId="165" fontId="7" fillId="0" borderId="0" xfId="0" applyNumberFormat="1" applyFont="1" applyAlignment="1">
      <alignment horizontal="right" vertical="top"/>
    </xf>
    <xf numFmtId="165" fontId="7" fillId="0" borderId="0" xfId="0" applyNumberFormat="1" applyFont="1" applyAlignment="1">
      <alignment horizontal="right" vertical="center"/>
    </xf>
    <xf numFmtId="0" fontId="9" fillId="0" borderId="0" xfId="0" applyFont="1" applyAlignment="1">
      <alignment wrapText="1"/>
    </xf>
    <xf numFmtId="165" fontId="6" fillId="0" borderId="0" xfId="3" applyNumberFormat="1" applyFont="1" applyAlignment="1">
      <alignment horizontal="left" vertical="center"/>
    </xf>
    <xf numFmtId="165" fontId="14" fillId="0" borderId="0" xfId="0" applyNumberFormat="1" applyFont="1"/>
    <xf numFmtId="164" fontId="6" fillId="0" borderId="0" xfId="0" applyNumberFormat="1" applyFont="1" applyAlignment="1">
      <alignment horizontal="left"/>
    </xf>
    <xf numFmtId="10" fontId="6" fillId="0" borderId="0" xfId="0" applyNumberFormat="1" applyFont="1" applyAlignment="1">
      <alignment horizontal="left" vertical="top"/>
    </xf>
    <xf numFmtId="0" fontId="6" fillId="0" borderId="0" xfId="0" applyFont="1" applyAlignment="1">
      <alignment horizontal="left" indent="1"/>
    </xf>
    <xf numFmtId="0" fontId="15" fillId="0" borderId="0" xfId="0" applyFont="1"/>
    <xf numFmtId="165" fontId="6" fillId="0" borderId="0" xfId="0" applyNumberFormat="1" applyFont="1" applyAlignment="1">
      <alignment horizontal="center"/>
    </xf>
    <xf numFmtId="165" fontId="2" fillId="0" borderId="0" xfId="0" applyNumberFormat="1" applyFont="1"/>
    <xf numFmtId="0" fontId="14" fillId="0" borderId="0" xfId="0" applyFont="1"/>
    <xf numFmtId="8" fontId="2" fillId="0" borderId="0" xfId="0" applyNumberFormat="1" applyFont="1"/>
    <xf numFmtId="165" fontId="6" fillId="0" borderId="0" xfId="0" applyNumberFormat="1" applyFont="1" applyAlignment="1">
      <alignment horizontal="left"/>
    </xf>
    <xf numFmtId="0" fontId="17" fillId="0" borderId="0" xfId="0" applyFont="1"/>
    <xf numFmtId="0" fontId="19" fillId="0" borderId="0" xfId="0" applyFont="1"/>
    <xf numFmtId="2" fontId="12" fillId="0" borderId="0" xfId="0" applyNumberFormat="1" applyFont="1" applyAlignment="1">
      <alignment horizontal="left"/>
    </xf>
    <xf numFmtId="165" fontId="20" fillId="0" borderId="0" xfId="0" applyNumberFormat="1" applyFont="1"/>
    <xf numFmtId="165" fontId="20" fillId="0" borderId="0" xfId="0" applyNumberFormat="1" applyFont="1" applyAlignment="1">
      <alignment horizontal="left" vertical="top"/>
    </xf>
    <xf numFmtId="8" fontId="20" fillId="0" borderId="0" xfId="0" applyNumberFormat="1" applyFont="1"/>
    <xf numFmtId="0" fontId="20" fillId="0" borderId="0" xfId="0" applyFont="1"/>
    <xf numFmtId="0" fontId="6" fillId="0" borderId="0" xfId="0" applyFont="1" applyAlignment="1">
      <alignment vertical="top" wrapText="1"/>
    </xf>
    <xf numFmtId="0" fontId="0" fillId="0" borderId="0" xfId="0" applyAlignment="1">
      <alignment vertical="top" wrapText="1"/>
    </xf>
    <xf numFmtId="2" fontId="16" fillId="0" borderId="0" xfId="0" applyNumberFormat="1" applyFont="1" applyAlignment="1">
      <alignment horizontal="left"/>
    </xf>
    <xf numFmtId="165" fontId="6" fillId="0" borderId="0" xfId="0" applyNumberFormat="1" applyFont="1" applyAlignment="1">
      <alignment horizontal="right" vertical="top"/>
    </xf>
    <xf numFmtId="0" fontId="21" fillId="0" borderId="0" xfId="0" applyFont="1" applyAlignment="1">
      <alignment horizontal="right" vertical="top" wrapText="1"/>
    </xf>
    <xf numFmtId="0" fontId="9" fillId="0" borderId="0" xfId="0" applyFont="1" applyAlignment="1">
      <alignment horizontal="right"/>
    </xf>
    <xf numFmtId="165" fontId="9" fillId="0" borderId="0" xfId="0" applyNumberFormat="1" applyFont="1" applyAlignment="1">
      <alignment horizontal="right"/>
    </xf>
    <xf numFmtId="165" fontId="2" fillId="0" borderId="0" xfId="0" applyNumberFormat="1" applyFont="1" applyAlignment="1">
      <alignment horizontal="right" wrapText="1"/>
    </xf>
    <xf numFmtId="0" fontId="13" fillId="0" borderId="0" xfId="0" applyFont="1" applyAlignment="1">
      <alignment horizontal="left"/>
    </xf>
    <xf numFmtId="165" fontId="13" fillId="0" borderId="0" xfId="0" applyNumberFormat="1" applyFont="1" applyAlignment="1">
      <alignment horizontal="left"/>
    </xf>
    <xf numFmtId="168" fontId="6" fillId="0" borderId="0" xfId="0" applyNumberFormat="1" applyFont="1"/>
    <xf numFmtId="168" fontId="22" fillId="0" borderId="1" xfId="0" applyNumberFormat="1" applyFont="1" applyBorder="1" applyAlignment="1">
      <alignment wrapText="1"/>
    </xf>
    <xf numFmtId="169" fontId="6" fillId="0" borderId="0" xfId="0" applyNumberFormat="1" applyFont="1"/>
    <xf numFmtId="170" fontId="6" fillId="0" borderId="0" xfId="0" applyNumberFormat="1" applyFont="1"/>
    <xf numFmtId="165" fontId="23" fillId="0" borderId="0" xfId="0" applyNumberFormat="1" applyFont="1" applyAlignment="1">
      <alignment horizontal="right" vertical="top"/>
    </xf>
    <xf numFmtId="165" fontId="6" fillId="0" borderId="0" xfId="0" applyNumberFormat="1" applyFont="1" applyAlignment="1">
      <alignment horizontal="right" vertical="center"/>
    </xf>
    <xf numFmtId="8" fontId="20" fillId="0" borderId="0" xfId="0" applyNumberFormat="1" applyFont="1" applyAlignment="1">
      <alignment horizontal="right"/>
    </xf>
    <xf numFmtId="165" fontId="2" fillId="0" borderId="0" xfId="0" applyNumberFormat="1" applyFont="1" applyAlignment="1">
      <alignment horizontal="right" vertical="top" wrapText="1"/>
    </xf>
    <xf numFmtId="165" fontId="6" fillId="0" borderId="0" xfId="7" applyNumberFormat="1" applyFont="1" applyAlignment="1">
      <alignment horizontal="left" vertical="center" indent="1" shrinkToFit="1"/>
    </xf>
    <xf numFmtId="165" fontId="6" fillId="0" borderId="0" xfId="6" applyNumberFormat="1" applyFont="1" applyAlignment="1">
      <alignment horizontal="left" vertical="center" shrinkToFit="1"/>
    </xf>
    <xf numFmtId="171" fontId="6" fillId="0" borderId="0" xfId="0" applyNumberFormat="1" applyFont="1"/>
    <xf numFmtId="168" fontId="2" fillId="0" borderId="0" xfId="0" applyNumberFormat="1" applyFont="1" applyAlignment="1">
      <alignment wrapText="1"/>
    </xf>
    <xf numFmtId="165" fontId="25" fillId="0" borderId="0" xfId="0" applyNumberFormat="1" applyFont="1" applyAlignment="1">
      <alignment horizontal="left"/>
    </xf>
    <xf numFmtId="165" fontId="24" fillId="0" borderId="0" xfId="0" applyNumberFormat="1" applyFont="1" applyAlignment="1">
      <alignment horizontal="left" vertical="center" wrapText="1" readingOrder="1"/>
    </xf>
    <xf numFmtId="0" fontId="25" fillId="0" borderId="0" xfId="0" applyFont="1" applyAlignment="1">
      <alignment horizontal="left"/>
    </xf>
    <xf numFmtId="8" fontId="25" fillId="0" borderId="0" xfId="0" applyNumberFormat="1" applyFont="1" applyAlignment="1">
      <alignment horizontal="left"/>
    </xf>
    <xf numFmtId="8" fontId="6" fillId="0" borderId="0" xfId="0" applyNumberFormat="1" applyFont="1" applyAlignment="1">
      <alignment horizontal="right"/>
    </xf>
    <xf numFmtId="0" fontId="16" fillId="0" borderId="0" xfId="0" applyFont="1"/>
    <xf numFmtId="0" fontId="26" fillId="2" borderId="1" xfId="0" applyFont="1" applyFill="1" applyBorder="1" applyAlignment="1">
      <alignment horizontal="center" vertical="center" wrapText="1" readingOrder="1"/>
    </xf>
    <xf numFmtId="165" fontId="26" fillId="2" borderId="1" xfId="0" applyNumberFormat="1" applyFont="1" applyFill="1" applyBorder="1" applyAlignment="1">
      <alignment horizontal="center" vertical="center" wrapText="1" readingOrder="1"/>
    </xf>
    <xf numFmtId="14" fontId="26" fillId="2" borderId="1" xfId="0" applyNumberFormat="1" applyFont="1" applyFill="1" applyBorder="1" applyAlignment="1">
      <alignment horizontal="center" vertical="center" wrapText="1" readingOrder="1"/>
    </xf>
    <xf numFmtId="0" fontId="7" fillId="0" borderId="0" xfId="0" applyFont="1" applyAlignment="1">
      <alignment horizontal="left" vertical="center" wrapText="1" readingOrder="1"/>
    </xf>
    <xf numFmtId="165" fontId="7" fillId="0" borderId="0" xfId="0" applyNumberFormat="1" applyFont="1" applyAlignment="1">
      <alignment horizontal="left" vertical="center"/>
    </xf>
    <xf numFmtId="165" fontId="7" fillId="0" borderId="0" xfId="0" applyNumberFormat="1" applyFont="1" applyAlignment="1">
      <alignment horizontal="left" vertical="center" wrapText="1" readingOrder="1"/>
    </xf>
    <xf numFmtId="14" fontId="7" fillId="0" borderId="0" xfId="0" applyNumberFormat="1" applyFont="1" applyAlignment="1">
      <alignment horizontal="left" vertical="center" wrapText="1" readingOrder="1"/>
    </xf>
    <xf numFmtId="165" fontId="7" fillId="0" borderId="0" xfId="0" applyNumberFormat="1" applyFont="1" applyAlignment="1">
      <alignment horizontal="left" vertical="center" wrapText="1"/>
    </xf>
    <xf numFmtId="7" fontId="6" fillId="0" borderId="0" xfId="6" applyNumberFormat="1" applyFont="1" applyAlignment="1">
      <alignment horizontal="left" vertical="center"/>
    </xf>
    <xf numFmtId="0" fontId="27" fillId="0" borderId="0" xfId="0" applyFont="1"/>
    <xf numFmtId="2" fontId="13" fillId="0" borderId="0" xfId="0" applyNumberFormat="1" applyFont="1" applyAlignment="1">
      <alignment horizontal="left"/>
    </xf>
    <xf numFmtId="172" fontId="6" fillId="0" borderId="0" xfId="0" applyNumberFormat="1" applyFont="1"/>
    <xf numFmtId="173" fontId="6" fillId="0" borderId="0" xfId="0" applyNumberFormat="1" applyFont="1"/>
    <xf numFmtId="165" fontId="28" fillId="0" borderId="0" xfId="0" applyNumberFormat="1" applyFont="1" applyAlignment="1">
      <alignment horizontal="right" vertical="top"/>
    </xf>
    <xf numFmtId="165" fontId="29" fillId="0" borderId="0" xfId="0" applyNumberFormat="1" applyFont="1" applyAlignment="1">
      <alignment horizontal="right" vertical="top"/>
    </xf>
    <xf numFmtId="165" fontId="30" fillId="0" borderId="0" xfId="0" applyNumberFormat="1" applyFont="1" applyAlignment="1">
      <alignment horizontal="right" vertical="top"/>
    </xf>
    <xf numFmtId="2" fontId="17" fillId="0" borderId="0" xfId="0" applyNumberFormat="1" applyFont="1" applyAlignment="1">
      <alignment horizontal="left"/>
    </xf>
    <xf numFmtId="0" fontId="6" fillId="0" borderId="0" xfId="0" applyFont="1" applyAlignment="1">
      <alignment horizontal="center" vertical="center"/>
    </xf>
    <xf numFmtId="0" fontId="6" fillId="0" borderId="0" xfId="0" applyFont="1" applyAlignment="1">
      <alignment horizontal="center"/>
    </xf>
    <xf numFmtId="0" fontId="13" fillId="0" borderId="0" xfId="0" applyFont="1" applyAlignment="1">
      <alignment horizontal="center" vertical="center"/>
    </xf>
    <xf numFmtId="2" fontId="10" fillId="0" borderId="0" xfId="0" applyNumberFormat="1" applyFont="1" applyAlignment="1">
      <alignment horizontal="left"/>
    </xf>
    <xf numFmtId="165" fontId="2" fillId="0" borderId="0" xfId="0" applyNumberFormat="1" applyFont="1" applyAlignment="1">
      <alignment horizontal="left" vertical="top"/>
    </xf>
    <xf numFmtId="165" fontId="2" fillId="0" borderId="0" xfId="0" applyNumberFormat="1" applyFont="1" applyAlignment="1">
      <alignment horizontal="left"/>
    </xf>
    <xf numFmtId="165" fontId="2" fillId="0" borderId="0" xfId="3" applyNumberFormat="1" applyFont="1" applyAlignment="1">
      <alignment horizontal="right" vertical="center"/>
    </xf>
    <xf numFmtId="165" fontId="2" fillId="0" borderId="0" xfId="0" applyNumberFormat="1" applyFont="1" applyAlignment="1">
      <alignment horizontal="right" vertical="top"/>
    </xf>
    <xf numFmtId="165" fontId="2" fillId="0" borderId="0" xfId="0" applyNumberFormat="1" applyFont="1" applyAlignment="1">
      <alignment horizontal="right" vertical="center"/>
    </xf>
    <xf numFmtId="165" fontId="21" fillId="0" borderId="0" xfId="0" applyNumberFormat="1" applyFont="1"/>
    <xf numFmtId="0" fontId="21" fillId="0" borderId="0" xfId="0" applyFont="1" applyAlignment="1">
      <alignment horizontal="left" wrapText="1"/>
    </xf>
    <xf numFmtId="0" fontId="21" fillId="0" borderId="0" xfId="0" applyFont="1"/>
    <xf numFmtId="165" fontId="2" fillId="0" borderId="0" xfId="0" applyNumberFormat="1" applyFont="1" applyAlignment="1">
      <alignment horizontal="right"/>
    </xf>
    <xf numFmtId="0" fontId="32" fillId="0" borderId="0" xfId="0" applyFont="1" applyAlignment="1">
      <alignment horizontal="left"/>
    </xf>
    <xf numFmtId="0" fontId="32" fillId="0" borderId="0" xfId="0" applyFont="1"/>
    <xf numFmtId="165" fontId="32" fillId="0" borderId="0" xfId="0" applyNumberFormat="1" applyFont="1"/>
    <xf numFmtId="14" fontId="7" fillId="0" borderId="0" xfId="0" applyNumberFormat="1" applyFont="1" applyAlignment="1">
      <alignment horizontal="left"/>
    </xf>
    <xf numFmtId="0" fontId="7" fillId="0" borderId="0" xfId="0" applyFont="1"/>
    <xf numFmtId="165" fontId="7" fillId="0" borderId="0" xfId="0" applyNumberFormat="1" applyFont="1" applyAlignment="1">
      <alignment horizontal="left"/>
    </xf>
    <xf numFmtId="0" fontId="7" fillId="0" borderId="0" xfId="0" applyFont="1" applyAlignment="1">
      <alignment horizontal="left"/>
    </xf>
    <xf numFmtId="0" fontId="31" fillId="0" borderId="0" xfId="0" applyFont="1"/>
    <xf numFmtId="0" fontId="2" fillId="0" borderId="0" xfId="0" applyFont="1" applyAlignment="1">
      <alignment horizontal="left"/>
    </xf>
    <xf numFmtId="164" fontId="7" fillId="0" borderId="0" xfId="0" applyNumberFormat="1" applyFont="1" applyAlignment="1">
      <alignment horizontal="left" vertical="center" wrapText="1"/>
    </xf>
    <xf numFmtId="165" fontId="20" fillId="0" borderId="0" xfId="0" applyNumberFormat="1" applyFont="1" applyAlignment="1">
      <alignment horizontal="left"/>
    </xf>
    <xf numFmtId="165" fontId="23" fillId="0" borderId="0" xfId="0" applyNumberFormat="1" applyFont="1" applyAlignment="1">
      <alignment horizontal="left"/>
    </xf>
    <xf numFmtId="14" fontId="6" fillId="0" borderId="0" xfId="0" applyNumberFormat="1" applyFont="1" applyAlignment="1">
      <alignment horizontal="left"/>
    </xf>
    <xf numFmtId="165" fontId="2" fillId="0" borderId="0" xfId="0" applyNumberFormat="1" applyFont="1" applyAlignment="1">
      <alignment vertical="center"/>
    </xf>
    <xf numFmtId="165" fontId="6" fillId="0" borderId="0" xfId="0" applyNumberFormat="1" applyFont="1" applyAlignment="1">
      <alignment vertical="center"/>
    </xf>
    <xf numFmtId="0" fontId="6" fillId="0" borderId="0" xfId="0" applyFont="1" applyAlignment="1">
      <alignment horizontal="center" vertical="top"/>
    </xf>
    <xf numFmtId="0" fontId="2" fillId="0" borderId="0" xfId="0" applyFont="1" applyAlignment="1">
      <alignment horizontal="center" vertical="top" wrapText="1"/>
    </xf>
    <xf numFmtId="2" fontId="12" fillId="0" borderId="0" xfId="0" applyNumberFormat="1" applyFont="1" applyAlignment="1">
      <alignment horizontal="center"/>
    </xf>
    <xf numFmtId="0" fontId="9" fillId="0" borderId="0" xfId="0" applyFont="1" applyAlignment="1">
      <alignment horizontal="center"/>
    </xf>
    <xf numFmtId="164" fontId="7" fillId="0" borderId="0" xfId="0" applyNumberFormat="1" applyFont="1" applyAlignment="1">
      <alignment horizontal="center" vertical="top"/>
    </xf>
    <xf numFmtId="0" fontId="11" fillId="0" borderId="0" xfId="0" applyFont="1" applyAlignment="1">
      <alignment horizontal="center"/>
    </xf>
    <xf numFmtId="0" fontId="0" fillId="0" borderId="0" xfId="0" applyAlignment="1">
      <alignment horizontal="center"/>
    </xf>
    <xf numFmtId="0" fontId="6" fillId="0" borderId="0" xfId="0" applyFont="1" applyAlignment="1">
      <alignment vertical="center"/>
    </xf>
    <xf numFmtId="0" fontId="2" fillId="0" borderId="0" xfId="0" applyFont="1" applyAlignment="1">
      <alignment horizontal="left" vertical="center" wrapText="1"/>
    </xf>
    <xf numFmtId="165" fontId="6" fillId="0" borderId="0" xfId="0" applyNumberFormat="1" applyFont="1" applyAlignment="1">
      <alignment horizontal="left" vertical="center"/>
    </xf>
    <xf numFmtId="0" fontId="11" fillId="0" borderId="0" xfId="0" applyFont="1" applyAlignment="1">
      <alignment vertical="center"/>
    </xf>
    <xf numFmtId="165" fontId="23" fillId="0" borderId="0" xfId="0" applyNumberFormat="1" applyFont="1"/>
    <xf numFmtId="0" fontId="33" fillId="0" borderId="0" xfId="8"/>
    <xf numFmtId="0" fontId="13" fillId="0" borderId="0" xfId="0" applyFont="1"/>
    <xf numFmtId="0" fontId="6" fillId="0" borderId="0" xfId="0" applyFont="1" applyAlignment="1">
      <alignment vertical="top"/>
    </xf>
    <xf numFmtId="0" fontId="34" fillId="0" borderId="0" xfId="8" applyFont="1"/>
    <xf numFmtId="0" fontId="35" fillId="0" borderId="0" xfId="8" applyFont="1" applyAlignment="1"/>
    <xf numFmtId="0" fontId="35" fillId="0" borderId="0" xfId="8" applyFont="1"/>
    <xf numFmtId="0" fontId="35" fillId="0" borderId="0" xfId="8" quotePrefix="1" applyFont="1" applyAlignment="1"/>
    <xf numFmtId="0" fontId="35" fillId="0" borderId="0" xfId="8" quotePrefix="1" applyFont="1"/>
    <xf numFmtId="0" fontId="13" fillId="0" borderId="0" xfId="0" applyFont="1" applyAlignment="1">
      <alignment vertical="top"/>
    </xf>
    <xf numFmtId="0" fontId="0" fillId="0" borderId="0" xfId="0"/>
    <xf numFmtId="0" fontId="18" fillId="0" borderId="0" xfId="0" applyFont="1" applyAlignment="1">
      <alignment horizontal="center"/>
    </xf>
    <xf numFmtId="0" fontId="6" fillId="0" borderId="0" xfId="0" applyFont="1" applyAlignment="1">
      <alignment vertical="top" wrapText="1"/>
    </xf>
    <xf numFmtId="0" fontId="0" fillId="0" borderId="0" xfId="0" applyAlignment="1">
      <alignment wrapText="1"/>
    </xf>
    <xf numFmtId="0" fontId="19" fillId="0" borderId="0" xfId="0" applyFont="1" applyProtection="1">
      <protection locked="0"/>
    </xf>
    <xf numFmtId="0" fontId="6" fillId="0" borderId="0" xfId="0" applyFont="1" applyProtection="1">
      <protection locked="0"/>
    </xf>
    <xf numFmtId="0" fontId="6" fillId="0" borderId="0" xfId="0" applyFont="1" applyAlignment="1">
      <alignment vertical="center" wrapText="1"/>
    </xf>
    <xf numFmtId="0" fontId="0" fillId="0" borderId="0" xfId="0" applyAlignment="1">
      <alignment vertical="center" wrapText="1"/>
    </xf>
    <xf numFmtId="0" fontId="17" fillId="0" borderId="0" xfId="0" applyFont="1" applyAlignment="1">
      <alignment vertical="top" wrapText="1"/>
    </xf>
    <xf numFmtId="0" fontId="0" fillId="0" borderId="0" xfId="0" applyAlignment="1">
      <alignment vertical="top" wrapText="1"/>
    </xf>
    <xf numFmtId="2" fontId="10" fillId="0" borderId="0" xfId="0" applyNumberFormat="1" applyFont="1" applyAlignment="1">
      <alignment horizontal="left"/>
    </xf>
    <xf numFmtId="2" fontId="12" fillId="0" borderId="0" xfId="0" applyNumberFormat="1" applyFont="1" applyAlignment="1">
      <alignment horizontal="left"/>
    </xf>
  </cellXfs>
  <cellStyles count="9">
    <cellStyle name="Hyperlink" xfId="8" builtinId="8"/>
    <cellStyle name="Normal" xfId="0" builtinId="0"/>
    <cellStyle name="Normal 2" xfId="1" xr:uid="{199F5F6D-995C-46B4-B270-E3361957A6B2}"/>
    <cellStyle name="Normal 2 11" xfId="3" xr:uid="{E50E02AA-7342-47FD-9115-C0579FCEA2A7}"/>
    <cellStyle name="Normal 2 13" xfId="7" xr:uid="{5BC01712-D270-4246-AD7A-1961F851A1B0}"/>
    <cellStyle name="Normal 2 2" xfId="6" xr:uid="{DE9A4C52-F209-4282-BE04-16EE1D3EC216}"/>
    <cellStyle name="Normal 2 4" xfId="4" xr:uid="{E5AB9E20-742C-4702-9B57-8EEF673EBECE}"/>
    <cellStyle name="Normal 3" xfId="2" xr:uid="{764C02F6-C119-4834-AA77-4B23DB4CF206}"/>
    <cellStyle name="Percent 2" xfId="5" xr:uid="{46115CF6-8783-4524-8032-EEE59290C164}"/>
  </cellStyles>
  <dxfs count="0"/>
  <tableStyles count="0" defaultTableStyle="TableStyleMedium2" defaultPivotStyle="PivotStyleLight16"/>
  <colors>
    <mruColors>
      <color rgb="FFAD00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581026</xdr:colOff>
      <xdr:row>0</xdr:row>
      <xdr:rowOff>152401</xdr:rowOff>
    </xdr:from>
    <xdr:to>
      <xdr:col>6</xdr:col>
      <xdr:colOff>771525</xdr:colOff>
      <xdr:row>6</xdr:row>
      <xdr:rowOff>95250</xdr:rowOff>
    </xdr:to>
    <xdr:pic>
      <xdr:nvPicPr>
        <xdr:cNvPr id="2" name="Picture 1" descr="Attorney General Seal of Michiga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9026" y="152401"/>
          <a:ext cx="1085849" cy="1085849"/>
        </a:xfrm>
        <a:prstGeom prst="rect">
          <a:avLst/>
        </a:prstGeom>
        <a:effectLst>
          <a:outerShdw blurRad="50800" dist="38100" algn="l"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581026</xdr:colOff>
      <xdr:row>0</xdr:row>
      <xdr:rowOff>152401</xdr:rowOff>
    </xdr:from>
    <xdr:to>
      <xdr:col>7</xdr:col>
      <xdr:colOff>447675</xdr:colOff>
      <xdr:row>6</xdr:row>
      <xdr:rowOff>85725</xdr:rowOff>
    </xdr:to>
    <xdr:pic>
      <xdr:nvPicPr>
        <xdr:cNvPr id="2" name="Picture 1" descr="Attorney General Seal of Michigan">
          <a:extLst>
            <a:ext uri="{FF2B5EF4-FFF2-40B4-BE49-F238E27FC236}">
              <a16:creationId xmlns:a16="http://schemas.microsoft.com/office/drawing/2014/main" id="{9D3634A4-BE57-4BD1-9FCD-491042AEF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9026" y="152401"/>
          <a:ext cx="1085849" cy="1085849"/>
        </a:xfrm>
        <a:prstGeom prst="rect">
          <a:avLst/>
        </a:prstGeom>
        <a:effectLst>
          <a:outerShdw blurRad="50800" dist="38100" algn="l" rotWithShape="0">
            <a:prstClr val="black">
              <a:alpha val="40000"/>
            </a:prstClr>
          </a:outerShdw>
        </a:effec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nationalopioidsettlement.com/wp-content/uploads/2025/06/Estimated-Distribution-Chart-from-Disclosure-Statement-for-13th-Amended-Joint-Chapter-11-Plan-filed-6.17.2025.pdf"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8D3A-6BDA-4F89-BFEA-26E540D81539}">
  <sheetPr codeName="Sheet17"/>
  <dimension ref="A1:N41"/>
  <sheetViews>
    <sheetView tabSelected="1" workbookViewId="0">
      <selection activeCell="A12" sqref="A12:N18"/>
    </sheetView>
  </sheetViews>
  <sheetFormatPr defaultRowHeight="15" x14ac:dyDescent="0.25"/>
  <cols>
    <col min="3" max="3" width="12.28515625" customWidth="1"/>
    <col min="6" max="6" width="13.42578125" customWidth="1"/>
    <col min="7" max="7" width="22.28515625" customWidth="1"/>
    <col min="12" max="12" width="30.85546875" customWidth="1"/>
  </cols>
  <sheetData>
    <row r="1" spans="1:14" x14ac:dyDescent="0.25">
      <c r="A1" s="143"/>
      <c r="B1" s="143"/>
      <c r="C1" s="143"/>
      <c r="D1" s="143"/>
      <c r="E1" s="143"/>
      <c r="F1" s="143"/>
      <c r="G1" s="143"/>
      <c r="H1" s="143"/>
      <c r="I1" s="143"/>
      <c r="J1" s="143"/>
      <c r="K1" s="143"/>
    </row>
    <row r="8" spans="1:14" ht="20.25" x14ac:dyDescent="0.3">
      <c r="A8" s="144" t="s">
        <v>0</v>
      </c>
      <c r="B8" s="144"/>
      <c r="C8" s="144"/>
      <c r="D8" s="144"/>
      <c r="E8" s="144"/>
      <c r="F8" s="144"/>
      <c r="G8" s="144"/>
      <c r="H8" s="144"/>
      <c r="I8" s="144"/>
      <c r="J8" s="144"/>
      <c r="K8" s="144"/>
      <c r="L8" s="143"/>
    </row>
    <row r="10" spans="1:14" ht="18.75" x14ac:dyDescent="0.3">
      <c r="A10" s="135" t="s">
        <v>1</v>
      </c>
    </row>
    <row r="12" spans="1:14" ht="15" customHeight="1" x14ac:dyDescent="0.25">
      <c r="A12" s="145" t="s">
        <v>598</v>
      </c>
      <c r="B12" s="145"/>
      <c r="C12" s="145"/>
      <c r="D12" s="145"/>
      <c r="E12" s="145"/>
      <c r="F12" s="145"/>
      <c r="G12" s="145"/>
      <c r="H12" s="145"/>
      <c r="I12" s="145"/>
      <c r="J12" s="145"/>
      <c r="K12" s="145"/>
      <c r="L12" s="145"/>
      <c r="M12" s="146"/>
      <c r="N12" s="146"/>
    </row>
    <row r="13" spans="1:14" x14ac:dyDescent="0.25">
      <c r="A13" s="145"/>
      <c r="B13" s="145"/>
      <c r="C13" s="145"/>
      <c r="D13" s="145"/>
      <c r="E13" s="145"/>
      <c r="F13" s="145"/>
      <c r="G13" s="145"/>
      <c r="H13" s="145"/>
      <c r="I13" s="145"/>
      <c r="J13" s="145"/>
      <c r="K13" s="145"/>
      <c r="L13" s="145"/>
      <c r="M13" s="146"/>
      <c r="N13" s="146"/>
    </row>
    <row r="14" spans="1:14" x14ac:dyDescent="0.25">
      <c r="A14" s="145"/>
      <c r="B14" s="145"/>
      <c r="C14" s="145"/>
      <c r="D14" s="145"/>
      <c r="E14" s="145"/>
      <c r="F14" s="145"/>
      <c r="G14" s="145"/>
      <c r="H14" s="145"/>
      <c r="I14" s="145"/>
      <c r="J14" s="145"/>
      <c r="K14" s="145"/>
      <c r="L14" s="145"/>
      <c r="M14" s="146"/>
      <c r="N14" s="146"/>
    </row>
    <row r="15" spans="1:14" x14ac:dyDescent="0.25">
      <c r="A15" s="145"/>
      <c r="B15" s="145"/>
      <c r="C15" s="145"/>
      <c r="D15" s="145"/>
      <c r="E15" s="145"/>
      <c r="F15" s="145"/>
      <c r="G15" s="145"/>
      <c r="H15" s="145"/>
      <c r="I15" s="145"/>
      <c r="J15" s="145"/>
      <c r="K15" s="145"/>
      <c r="L15" s="145"/>
      <c r="M15" s="146"/>
      <c r="N15" s="146"/>
    </row>
    <row r="16" spans="1:14" x14ac:dyDescent="0.25">
      <c r="A16" s="145"/>
      <c r="B16" s="145"/>
      <c r="C16" s="145"/>
      <c r="D16" s="145"/>
      <c r="E16" s="145"/>
      <c r="F16" s="145"/>
      <c r="G16" s="145"/>
      <c r="H16" s="145"/>
      <c r="I16" s="145"/>
      <c r="J16" s="145"/>
      <c r="K16" s="145"/>
      <c r="L16" s="145"/>
      <c r="M16" s="146"/>
      <c r="N16" s="146"/>
    </row>
    <row r="17" spans="1:14" x14ac:dyDescent="0.25">
      <c r="A17" s="145"/>
      <c r="B17" s="145"/>
      <c r="C17" s="145"/>
      <c r="D17" s="145"/>
      <c r="E17" s="145"/>
      <c r="F17" s="145"/>
      <c r="G17" s="145"/>
      <c r="H17" s="145"/>
      <c r="I17" s="145"/>
      <c r="J17" s="145"/>
      <c r="K17" s="145"/>
      <c r="L17" s="145"/>
      <c r="M17" s="146"/>
      <c r="N17" s="146"/>
    </row>
    <row r="18" spans="1:14" ht="155.25" customHeight="1" x14ac:dyDescent="0.25">
      <c r="A18" s="145"/>
      <c r="B18" s="145"/>
      <c r="C18" s="145"/>
      <c r="D18" s="145"/>
      <c r="E18" s="145"/>
      <c r="F18" s="145"/>
      <c r="G18" s="145"/>
      <c r="H18" s="145"/>
      <c r="I18" s="145"/>
      <c r="J18" s="145"/>
      <c r="K18" s="145"/>
      <c r="L18" s="145"/>
      <c r="M18" s="146"/>
      <c r="N18" s="146"/>
    </row>
    <row r="19" spans="1:14" ht="18.75" x14ac:dyDescent="0.25">
      <c r="A19" s="136"/>
      <c r="B19" s="49"/>
      <c r="C19" s="49"/>
      <c r="D19" s="49"/>
      <c r="E19" s="49"/>
      <c r="F19" s="49"/>
      <c r="G19" s="49"/>
      <c r="H19" s="49"/>
      <c r="I19" s="49"/>
      <c r="J19" s="49"/>
      <c r="K19" s="49"/>
      <c r="L19" s="49"/>
    </row>
    <row r="20" spans="1:14" ht="18" customHeight="1" x14ac:dyDescent="0.25">
      <c r="A20" s="142" t="s">
        <v>570</v>
      </c>
      <c r="B20" s="49"/>
      <c r="C20" s="49"/>
      <c r="D20" s="49"/>
      <c r="E20" s="49"/>
      <c r="F20" s="49"/>
      <c r="G20" s="49"/>
      <c r="H20" s="49"/>
      <c r="I20" s="49"/>
      <c r="J20" s="49"/>
      <c r="K20" s="49"/>
      <c r="L20" s="49"/>
    </row>
    <row r="21" spans="1:14" ht="18" customHeight="1" x14ac:dyDescent="0.25">
      <c r="A21" s="136"/>
      <c r="B21" s="49"/>
      <c r="C21" s="49"/>
      <c r="D21" s="49"/>
      <c r="E21" s="49"/>
      <c r="F21" s="49"/>
      <c r="G21" s="49"/>
      <c r="H21" s="49"/>
      <c r="I21" s="49"/>
      <c r="J21" s="49"/>
      <c r="K21" s="49"/>
      <c r="L21" s="49"/>
    </row>
    <row r="22" spans="1:14" ht="18.75" x14ac:dyDescent="0.3">
      <c r="A22" s="3" t="s">
        <v>571</v>
      </c>
      <c r="B22" s="3"/>
      <c r="C22" s="3"/>
      <c r="D22" s="3"/>
      <c r="E22" s="3" t="s">
        <v>576</v>
      </c>
      <c r="F22" s="3"/>
      <c r="G22" s="3"/>
      <c r="H22" s="3"/>
      <c r="I22" s="3"/>
      <c r="J22" s="3"/>
    </row>
    <row r="23" spans="1:14" ht="18.75" x14ac:dyDescent="0.3">
      <c r="A23" s="138" t="s">
        <v>553</v>
      </c>
      <c r="B23" s="3"/>
      <c r="C23" s="3"/>
      <c r="D23" s="3"/>
      <c r="E23" s="139" t="s">
        <v>7</v>
      </c>
      <c r="F23" s="3"/>
      <c r="G23" s="139" t="s">
        <v>508</v>
      </c>
      <c r="H23" s="3"/>
      <c r="I23" s="139" t="s">
        <v>512</v>
      </c>
      <c r="J23" s="3"/>
    </row>
    <row r="24" spans="1:14" ht="18.75" x14ac:dyDescent="0.3">
      <c r="A24" s="140" t="s">
        <v>572</v>
      </c>
      <c r="B24" s="3"/>
      <c r="C24" s="3"/>
      <c r="D24" s="3"/>
      <c r="E24" s="139" t="s">
        <v>504</v>
      </c>
      <c r="F24" s="3"/>
      <c r="G24" s="139" t="s">
        <v>449</v>
      </c>
      <c r="H24" s="3"/>
      <c r="I24" s="139" t="s">
        <v>513</v>
      </c>
      <c r="J24" s="3"/>
    </row>
    <row r="25" spans="1:14" ht="18.75" x14ac:dyDescent="0.3">
      <c r="A25" s="138" t="s">
        <v>573</v>
      </c>
      <c r="B25" s="3"/>
      <c r="C25" s="3"/>
      <c r="D25" s="3"/>
      <c r="E25" s="139" t="s">
        <v>505</v>
      </c>
      <c r="F25" s="3"/>
      <c r="G25" s="139" t="s">
        <v>415</v>
      </c>
      <c r="H25" s="3"/>
      <c r="I25" s="141" t="s">
        <v>472</v>
      </c>
      <c r="J25" s="3"/>
    </row>
    <row r="26" spans="1:14" ht="18.75" x14ac:dyDescent="0.3">
      <c r="A26" s="140" t="s">
        <v>574</v>
      </c>
      <c r="B26" s="3"/>
      <c r="C26" s="3"/>
      <c r="D26" s="3"/>
      <c r="E26" s="139" t="s">
        <v>506</v>
      </c>
      <c r="F26" s="3"/>
      <c r="G26" s="139" t="s">
        <v>432</v>
      </c>
      <c r="H26" s="3"/>
      <c r="I26" s="139" t="s">
        <v>510</v>
      </c>
      <c r="J26" s="3"/>
    </row>
    <row r="27" spans="1:14" ht="18.75" x14ac:dyDescent="0.3">
      <c r="A27" s="3"/>
      <c r="B27" s="3"/>
      <c r="C27" s="3"/>
      <c r="D27" s="3"/>
      <c r="E27" s="139" t="s">
        <v>8</v>
      </c>
      <c r="F27" s="3"/>
      <c r="G27" s="139" t="s">
        <v>4</v>
      </c>
      <c r="H27" s="3"/>
      <c r="I27" s="139" t="s">
        <v>6</v>
      </c>
      <c r="J27" s="3"/>
    </row>
    <row r="28" spans="1:14" ht="18.75" x14ac:dyDescent="0.3">
      <c r="A28" s="3"/>
      <c r="B28" s="3"/>
      <c r="C28" s="3"/>
      <c r="D28" s="3"/>
      <c r="E28" s="139" t="s">
        <v>302</v>
      </c>
      <c r="F28" s="3"/>
      <c r="G28" s="139" t="s">
        <v>416</v>
      </c>
      <c r="H28" s="3"/>
      <c r="I28" s="139" t="s">
        <v>458</v>
      </c>
      <c r="J28" s="3"/>
    </row>
    <row r="29" spans="1:14" ht="18.75" x14ac:dyDescent="0.3">
      <c r="A29" s="3"/>
      <c r="B29" s="3"/>
      <c r="C29" s="3"/>
      <c r="D29" s="3"/>
      <c r="E29" s="139" t="s">
        <v>575</v>
      </c>
      <c r="F29" s="3"/>
      <c r="G29" s="139" t="s">
        <v>509</v>
      </c>
      <c r="H29" s="3"/>
      <c r="I29" s="139" t="s">
        <v>460</v>
      </c>
      <c r="J29" s="3"/>
    </row>
    <row r="30" spans="1:14" ht="18.75" x14ac:dyDescent="0.3">
      <c r="A30" s="3"/>
      <c r="B30" s="3"/>
      <c r="C30" s="3"/>
      <c r="D30" s="3"/>
      <c r="E30" s="139" t="s">
        <v>507</v>
      </c>
      <c r="F30" s="3"/>
      <c r="G30" s="139" t="s">
        <v>429</v>
      </c>
      <c r="H30" s="3"/>
      <c r="I30" s="139" t="s">
        <v>9</v>
      </c>
      <c r="J30" s="3"/>
    </row>
    <row r="31" spans="1:14" ht="18.75" x14ac:dyDescent="0.3">
      <c r="A31" s="3"/>
      <c r="B31" s="3"/>
      <c r="C31" s="3"/>
      <c r="D31" s="3"/>
      <c r="E31" s="3"/>
      <c r="F31" s="3"/>
      <c r="G31" s="3"/>
      <c r="H31" s="3"/>
      <c r="I31" s="139" t="s">
        <v>511</v>
      </c>
      <c r="J31" s="3"/>
    </row>
    <row r="32" spans="1:14" ht="18.75" x14ac:dyDescent="0.3">
      <c r="A32" s="3"/>
      <c r="B32" s="3"/>
      <c r="C32" s="3"/>
      <c r="D32" s="3"/>
      <c r="E32" s="3"/>
      <c r="F32" s="3"/>
      <c r="G32" s="3"/>
      <c r="H32" s="3"/>
      <c r="I32" s="3"/>
      <c r="J32" s="3"/>
    </row>
    <row r="33" spans="1:10" ht="18.75" x14ac:dyDescent="0.3">
      <c r="A33" s="3" t="s">
        <v>577</v>
      </c>
      <c r="B33" s="3"/>
      <c r="C33" s="3"/>
      <c r="D33" s="3"/>
      <c r="E33" s="3"/>
      <c r="F33" s="3"/>
      <c r="G33" s="3"/>
      <c r="H33" s="3"/>
      <c r="I33" s="3"/>
      <c r="J33" s="3"/>
    </row>
    <row r="34" spans="1:10" ht="18.75" x14ac:dyDescent="0.3">
      <c r="A34" s="139" t="s">
        <v>578</v>
      </c>
      <c r="B34" s="3"/>
      <c r="C34" s="3"/>
      <c r="D34" s="139" t="s">
        <v>586</v>
      </c>
      <c r="E34" s="3"/>
      <c r="F34" s="3"/>
      <c r="G34" s="139" t="s">
        <v>593</v>
      </c>
      <c r="H34" s="3"/>
      <c r="I34" s="3"/>
      <c r="J34" s="3"/>
    </row>
    <row r="35" spans="1:10" ht="18.75" x14ac:dyDescent="0.3">
      <c r="A35" s="139" t="s">
        <v>579</v>
      </c>
      <c r="B35" s="3"/>
      <c r="C35" s="3"/>
      <c r="D35" s="139" t="s">
        <v>587</v>
      </c>
      <c r="E35" s="3"/>
      <c r="F35" s="3"/>
      <c r="G35" s="139" t="s">
        <v>594</v>
      </c>
      <c r="H35" s="3"/>
      <c r="I35" s="3"/>
      <c r="J35" s="3"/>
    </row>
    <row r="36" spans="1:10" ht="18.75" x14ac:dyDescent="0.3">
      <c r="A36" s="139" t="s">
        <v>580</v>
      </c>
      <c r="B36" s="3"/>
      <c r="C36" s="3"/>
      <c r="D36" s="139" t="s">
        <v>588</v>
      </c>
      <c r="E36" s="3"/>
      <c r="F36" s="3"/>
      <c r="G36" s="139" t="s">
        <v>595</v>
      </c>
      <c r="H36" s="3"/>
      <c r="I36" s="3"/>
      <c r="J36" s="3"/>
    </row>
    <row r="37" spans="1:10" ht="18.75" x14ac:dyDescent="0.3">
      <c r="A37" s="139" t="s">
        <v>581</v>
      </c>
      <c r="B37" s="3"/>
      <c r="C37" s="3"/>
      <c r="D37" s="139" t="s">
        <v>589</v>
      </c>
      <c r="E37" s="3"/>
      <c r="F37" s="3"/>
      <c r="G37" s="3"/>
      <c r="H37" s="3"/>
      <c r="I37" s="3"/>
      <c r="J37" s="3"/>
    </row>
    <row r="38" spans="1:10" ht="18.75" x14ac:dyDescent="0.3">
      <c r="A38" s="139" t="s">
        <v>582</v>
      </c>
      <c r="B38" s="3"/>
      <c r="C38" s="3"/>
      <c r="D38" s="139" t="s">
        <v>590</v>
      </c>
      <c r="E38" s="3"/>
      <c r="F38" s="3"/>
      <c r="G38" s="3"/>
      <c r="H38" s="3"/>
      <c r="I38" s="3"/>
      <c r="J38" s="3"/>
    </row>
    <row r="39" spans="1:10" ht="18.75" x14ac:dyDescent="0.3">
      <c r="A39" s="139" t="s">
        <v>583</v>
      </c>
      <c r="B39" s="3"/>
      <c r="C39" s="3"/>
      <c r="D39" s="139" t="s">
        <v>591</v>
      </c>
      <c r="E39" s="3"/>
      <c r="F39" s="3"/>
      <c r="G39" s="3"/>
      <c r="H39" s="3"/>
      <c r="I39" s="3"/>
      <c r="J39" s="3"/>
    </row>
    <row r="40" spans="1:10" ht="18.75" x14ac:dyDescent="0.3">
      <c r="A40" s="139" t="s">
        <v>584</v>
      </c>
      <c r="B40" s="3"/>
      <c r="C40" s="3"/>
      <c r="D40" s="139" t="s">
        <v>592</v>
      </c>
      <c r="E40" s="3"/>
      <c r="F40" s="3"/>
      <c r="G40" s="3"/>
      <c r="H40" s="3"/>
      <c r="I40" s="3"/>
      <c r="J40" s="3"/>
    </row>
    <row r="41" spans="1:10" ht="18.75" x14ac:dyDescent="0.3">
      <c r="A41" s="139" t="s">
        <v>585</v>
      </c>
      <c r="B41" s="3"/>
      <c r="C41" s="3"/>
      <c r="D41" s="139" t="s">
        <v>592</v>
      </c>
      <c r="E41" s="3"/>
      <c r="F41" s="3"/>
      <c r="G41" s="3"/>
      <c r="H41" s="3"/>
      <c r="I41" s="3"/>
      <c r="J41" s="3"/>
    </row>
  </sheetData>
  <sheetProtection sort="0" autoFilter="0" pivotTables="0"/>
  <mergeCells count="3">
    <mergeCell ref="A1:K1"/>
    <mergeCell ref="A8:L8"/>
    <mergeCell ref="A12:N18"/>
  </mergeCells>
  <hyperlinks>
    <hyperlink ref="A23" location="'Introduction-Table of Contents'!A1" display="Changelog" xr:uid="{9F50A6C9-D50B-4CE8-9F70-63325A8633FC}"/>
    <hyperlink ref="A24" location="'All Settlement Totals'!A1" display="All Settlement Totals" xr:uid="{71E4B96F-90F3-4FE5-8CE7-6790198024B3}"/>
    <hyperlink ref="A25" location="'Per Calendar Year'!A1" display="Per Calendar Year" xr:uid="{0FAFBE48-560B-46E8-B000-A7EFE6A1CFC2}"/>
    <hyperlink ref="A26" location="'State Payment Log'!A1" display="State Payment Log" xr:uid="{5F9593CC-44A5-40AA-8E4F-87E99A34B33C}"/>
    <hyperlink ref="E23" location="Allergan!A1" display="Allergan" xr:uid="{260A936A-C2F1-4677-8614-53F48DD8C7AB}"/>
    <hyperlink ref="E24" location="Alvogen!A1" display="Alvogen" xr:uid="{F5FD3361-BC88-4B37-A4FA-2DD9A427CDE4}"/>
    <hyperlink ref="E25" location="Amneal!A1" display="Amneal" xr:uid="{B6157645-6F70-4095-B913-0E30E002BDDA}"/>
    <hyperlink ref="E26" location="Apotex!A1" display="Apotex" xr:uid="{04C2FC2E-A2F0-4310-9B96-37558A08B7A5}"/>
    <hyperlink ref="E27" location="CVS!A1" display="CVS" xr:uid="{DCBF6ECE-8919-4778-AA14-6135AE728F0E}"/>
    <hyperlink ref="E28" location="Distributors!A1" display="Distributors" xr:uid="{2650E2A7-01A7-42F1-B036-7551F454E800}"/>
    <hyperlink ref="E29" location="Endo!A1" display="Endo" xr:uid="{5707F2A1-6A26-4B1E-9DF5-C8CCDAA8A2F9}"/>
    <hyperlink ref="E30" location="Hikma!A1" display="Hikma" xr:uid="{311FA3D0-1ECB-4482-8637-D1623A065F2C}"/>
    <hyperlink ref="G23" location="Indivior!A1" display="Indivior" xr:uid="{B285CDEB-BA06-4AAA-9B0B-C9E3F30B4EDB}"/>
    <hyperlink ref="G24" location="'Litigation Costs Fund Payments'!A1" display="Litigation Costs Fund" xr:uid="{33B9FA88-18B8-4611-BAD3-3659F15E278D}"/>
    <hyperlink ref="G25" location="Mallinckrodt!A1" display="Mallinckrodt" xr:uid="{40697654-AD2E-41AC-A069-BC646205C8D6}"/>
    <hyperlink ref="G26" location="Masters!A1" display="Masters" xr:uid="{17089F85-B5F3-4AA6-A4DB-227B88DEC238}"/>
    <hyperlink ref="G27" location="McKinsey!A1" display="McKinsey" xr:uid="{F6542348-E9A8-4723-8EE0-35EBC969B1B4}"/>
    <hyperlink ref="G28" location="Meijer!A1" display="Meijer" xr:uid="{4A275805-AA0D-44EC-8414-6B4A08E4E9BE}"/>
    <hyperlink ref="G29" location="Mylan!A1" display="Mylan" xr:uid="{C4655E1C-D465-4AA2-83F0-EF1159062641}"/>
    <hyperlink ref="G30" location="Publicis!A1" display="Publicis" xr:uid="{C0122421-1C9A-470B-A8B5-A4B80D1E2ACC}"/>
    <hyperlink ref="I23" location="'Purdue-Sackler'!A1" display="Purdue-Sackler" xr:uid="{CB443CFD-F0FD-42DE-A7E5-5C010FFE97B6}"/>
    <hyperlink ref="I24" location="'Remnant Defendants'!A1" display="Remnant Defendants" xr:uid="{AD9B2A7F-795F-4C1B-842E-CB8CC9981216}"/>
    <hyperlink ref="I25" location="'Special Circumstance Fund'!A1" display="Special Circumstance Fund" xr:uid="{0B30D979-14F9-4BE7-8B1C-9219852E5CD4}"/>
    <hyperlink ref="I26" location="Sun!A1" display="Sun" xr:uid="{D15FA99E-9591-4030-A2E7-16444485D143}"/>
    <hyperlink ref="I27" location="Teva!A1" display="Teva" xr:uid="{4CE475D5-0660-434C-AC7A-A0341DD7A2C3}"/>
    <hyperlink ref="I28" location="'Walgreens Michigan'!A1" display="Walgreens Michigan" xr:uid="{4B5C086A-0525-4E1B-B380-9469EB048A85}"/>
    <hyperlink ref="I29" location="'Walgreens National'!A1" display="Walgreens National" xr:uid="{C97F2981-D8E1-4FB3-9726-AC779CECAE4F}"/>
    <hyperlink ref="I30" location="Walmart!A1" display="Walmart" xr:uid="{37358F34-4B63-4E78-929B-1861E2B608EF}"/>
    <hyperlink ref="I31" location="Zydus!A1" display="Zydus" xr:uid="{DEBC4EFB-1770-435F-873E-058DAFD77A6E}"/>
    <hyperlink ref="A34" location="'Allergan Payments'!A1" display="Allergan Payments" xr:uid="{9226BC6F-D623-48C9-BA07-567136C8D8CE}"/>
    <hyperlink ref="A35" location="'Alvogen Payments'!A1" display="Alvogen Payments" xr:uid="{FFAD3570-D612-4430-AF69-46154316E670}"/>
    <hyperlink ref="A36" location="'Amneal Payments'!A1" display="Amneal Payments" xr:uid="{FB0FA514-A1BF-48B1-A822-C0640DC7AAA0}"/>
    <hyperlink ref="A37" location="'Apotex Payments'!A1" display="Apotex Payments" xr:uid="{80C95136-9DCD-4E14-ACD4-28FD7C8C335F}"/>
    <hyperlink ref="A38" location="'CVS Payments'!A1" display="CVS Payments" xr:uid="{9B5D80CB-AC1F-40EE-B543-45539731AE86}"/>
    <hyperlink ref="A39" location="'Distributor Payments'!A1" display="Distributor Payments" xr:uid="{2C0B654B-82D3-49CC-974B-33147BCDD566}"/>
    <hyperlink ref="A40" location="'Hikma Payments'!A1" display="Hikma Payments" xr:uid="{15FA9302-F770-4434-9209-6506C4312A3C}"/>
    <hyperlink ref="A41" location="'Indivior Payments'!A1" display="Indivior Payments" xr:uid="{F4AAEFDE-3810-4F7C-BB4C-30E19BDE9F65}"/>
    <hyperlink ref="D34" location="'Janssen Payments'!A1" display="Janssen Payments" xr:uid="{FE4E52A2-C38F-4925-B094-FD8C976A93A4}"/>
    <hyperlink ref="D35" location="'Kroger Payments'!A1" display="Kroger Payments" xr:uid="{29F12F5E-4969-4F28-8645-D35EFF85C7BF}"/>
    <hyperlink ref="D36" location="'Mylan Payments'!A1" display="Mylan Payments" xr:uid="{3271DE6A-2454-4107-A3B5-6EC9944EE644}"/>
    <hyperlink ref="D37" location="'Purdue-Sackler Payments'!A1" display="Purdue-Sackler Payments" xr:uid="{21915444-B538-4A2B-B84F-CA35AFDEF869}"/>
    <hyperlink ref="D38" location="'Sun Payments'!A1" display="Sun Payments" xr:uid="{F65DE40D-E6C7-4036-976A-19374FF7F781}"/>
    <hyperlink ref="D39" location="'Teva Payments'!A1" display="Teva Payments" xr:uid="{8E4504DB-CC1D-41B0-A93E-B91909035DC7}"/>
    <hyperlink ref="D40" location="'Walmart Payments'!A1" display="Walmart Payments" xr:uid="{2699296F-AC45-4D92-B4CE-6691EB42D6E3}"/>
    <hyperlink ref="D41" location="'Walmart Payments'!A1" display="Walmart Payments" xr:uid="{600B3DD2-15FA-4932-A93A-0DDEFAEA3C91}"/>
    <hyperlink ref="G34" location="'Walgreens Michigan Payments'!A1" display="Walgreens Michigan Payments" xr:uid="{D996F68A-EAC3-4039-864A-D0297337F0AF}"/>
    <hyperlink ref="G35" location="'Walgreens National Payments'!A1" display="Walgreens National Payments" xr:uid="{950C856F-2A11-4503-B368-46BDA5F456A6}"/>
    <hyperlink ref="G36" location="'Zydus Payments'!A1" display="Zydus Payments" xr:uid="{5EA0F080-D97D-4090-81E5-A29C284340E5}"/>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7D92B-B221-4479-A17F-5C5DFFC0D839}">
  <sheetPr codeName="Sheet29"/>
  <dimension ref="A1:F283"/>
  <sheetViews>
    <sheetView workbookViewId="0">
      <pane ySplit="3" topLeftCell="A4" activePane="bottomLeft" state="frozen"/>
      <selection pane="bottomLeft"/>
    </sheetView>
  </sheetViews>
  <sheetFormatPr defaultRowHeight="15" x14ac:dyDescent="0.25"/>
  <cols>
    <col min="2" max="2" width="30" customWidth="1"/>
    <col min="3" max="3" width="28" customWidth="1"/>
    <col min="4" max="4" width="46.7109375" customWidth="1"/>
    <col min="5" max="5" width="27.140625" customWidth="1"/>
    <col min="6" max="6" width="24.5703125" customWidth="1"/>
  </cols>
  <sheetData>
    <row r="1" spans="1:6" ht="26.25" x14ac:dyDescent="0.4">
      <c r="A1" s="97" t="s">
        <v>494</v>
      </c>
      <c r="B1" s="44"/>
      <c r="C1" s="44"/>
      <c r="E1" s="137" t="s">
        <v>596</v>
      </c>
      <c r="F1" s="5">
        <v>2026</v>
      </c>
    </row>
    <row r="2" spans="1:6" ht="18.75" x14ac:dyDescent="0.3">
      <c r="B2" s="10"/>
      <c r="C2" s="10"/>
      <c r="D2" s="10"/>
      <c r="E2" s="10"/>
      <c r="F2" s="14" t="s">
        <v>306</v>
      </c>
    </row>
    <row r="3" spans="1:6" ht="39.6" customHeight="1" x14ac:dyDescent="0.3">
      <c r="A3" s="10" t="s">
        <v>478</v>
      </c>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41">
        <f>C4*'Apotex Payments'!$C$20</f>
        <v>50.105668525000794</v>
      </c>
    </row>
    <row r="5" spans="1:6" ht="18.75" x14ac:dyDescent="0.3">
      <c r="A5" s="122">
        <v>3</v>
      </c>
      <c r="B5" s="3" t="s">
        <v>14</v>
      </c>
      <c r="C5" s="15">
        <v>3.7775057129830401E-4</v>
      </c>
      <c r="D5" s="13" t="s">
        <v>15</v>
      </c>
      <c r="E5" s="31" t="str">
        <f t="shared" ref="E5:E68" si="0">IF(C5&lt;0.000011,"Yes","No")</f>
        <v>No</v>
      </c>
      <c r="F5" s="41">
        <f>C5*'Apotex Payments'!$C$20</f>
        <v>388.87356514169727</v>
      </c>
    </row>
    <row r="6" spans="1:6" ht="18.75" x14ac:dyDescent="0.3">
      <c r="A6" s="122">
        <v>4</v>
      </c>
      <c r="B6" s="3" t="s">
        <v>16</v>
      </c>
      <c r="C6" s="15">
        <v>9.1794029690000004E-4</v>
      </c>
      <c r="D6" s="13" t="s">
        <v>16</v>
      </c>
      <c r="E6" s="31" t="str">
        <f t="shared" si="0"/>
        <v>No</v>
      </c>
      <c r="F6" s="41">
        <f>C6*'Apotex Payments'!$C$20</f>
        <v>944.9693606441773</v>
      </c>
    </row>
    <row r="7" spans="1:6" ht="18.75" x14ac:dyDescent="0.3">
      <c r="A7" s="122">
        <v>5</v>
      </c>
      <c r="B7" s="3" t="s">
        <v>17</v>
      </c>
      <c r="C7" s="15">
        <v>8.6382033650000013E-4</v>
      </c>
      <c r="D7" s="13" t="s">
        <v>17</v>
      </c>
      <c r="E7" s="31" t="str">
        <f t="shared" si="0"/>
        <v>No</v>
      </c>
      <c r="F7" s="41">
        <f>C7*'Apotex Payments'!$C$20</f>
        <v>889.25581963286311</v>
      </c>
    </row>
    <row r="8" spans="1:6" ht="18.75" x14ac:dyDescent="0.3">
      <c r="A8" s="122">
        <v>6</v>
      </c>
      <c r="B8" s="3" t="s">
        <v>12</v>
      </c>
      <c r="C8" s="15">
        <v>1.950372077808133E-5</v>
      </c>
      <c r="D8" s="13" t="s">
        <v>18</v>
      </c>
      <c r="E8" s="13" t="s">
        <v>334</v>
      </c>
      <c r="F8" s="41">
        <f>C8*'Apotex Payments'!$C$20</f>
        <v>20.078014459206024</v>
      </c>
    </row>
    <row r="9" spans="1:6" ht="18.75" x14ac:dyDescent="0.3">
      <c r="A9" s="122">
        <v>7</v>
      </c>
      <c r="B9" s="3" t="s">
        <v>19</v>
      </c>
      <c r="C9" s="15">
        <v>5.134781317587986E-3</v>
      </c>
      <c r="D9" s="13" t="s">
        <v>19</v>
      </c>
      <c r="E9" s="31" t="str">
        <f t="shared" si="0"/>
        <v>No</v>
      </c>
      <c r="F9" s="41">
        <f>C9*'Apotex Payments'!$C$20</f>
        <v>5285.9766970851078</v>
      </c>
    </row>
    <row r="10" spans="1:6" ht="18.75" x14ac:dyDescent="0.3">
      <c r="A10" s="122">
        <v>8</v>
      </c>
      <c r="B10" s="3" t="s">
        <v>20</v>
      </c>
      <c r="C10" s="15">
        <v>7.142913998213062E-4</v>
      </c>
      <c r="D10" s="13" t="s">
        <v>21</v>
      </c>
      <c r="E10" s="31" t="str">
        <f t="shared" si="0"/>
        <v>No</v>
      </c>
      <c r="F10" s="41">
        <f>C10*'Apotex Payments'!$C$20</f>
        <v>735.32395263861758</v>
      </c>
    </row>
    <row r="11" spans="1:6" ht="18.75" x14ac:dyDescent="0.3">
      <c r="A11" s="122">
        <v>9</v>
      </c>
      <c r="B11" s="3" t="s">
        <v>22</v>
      </c>
      <c r="C11" s="15">
        <v>5.1691824622580544E-5</v>
      </c>
      <c r="D11" s="13" t="s">
        <v>23</v>
      </c>
      <c r="E11" s="13" t="s">
        <v>334</v>
      </c>
      <c r="F11" s="41">
        <f>C11*'Apotex Payments'!$C$20</f>
        <v>53.213907951414697</v>
      </c>
    </row>
    <row r="12" spans="1:6" ht="18.75" x14ac:dyDescent="0.3">
      <c r="A12" s="122">
        <v>10</v>
      </c>
      <c r="B12" s="3" t="s">
        <v>24</v>
      </c>
      <c r="C12" s="15">
        <v>3.4891293591000007E-3</v>
      </c>
      <c r="D12" s="13" t="s">
        <v>24</v>
      </c>
      <c r="E12" s="31" t="str">
        <f t="shared" si="0"/>
        <v>No</v>
      </c>
      <c r="F12" s="41">
        <f>C12*'Apotex Payments'!$C$20</f>
        <v>3591.8679578708402</v>
      </c>
    </row>
    <row r="13" spans="1:6" ht="18.75" x14ac:dyDescent="0.3">
      <c r="A13" s="122">
        <v>11</v>
      </c>
      <c r="B13" s="3" t="s">
        <v>12</v>
      </c>
      <c r="C13" s="15">
        <v>1.6899366550979929E-5</v>
      </c>
      <c r="D13" s="13" t="s">
        <v>25</v>
      </c>
      <c r="E13" s="31" t="str">
        <f t="shared" si="0"/>
        <v>No</v>
      </c>
      <c r="F13" s="41">
        <f>C13*'Apotex Payments'!$C$20</f>
        <v>17.396974137535654</v>
      </c>
    </row>
    <row r="14" spans="1:6" ht="18.75" x14ac:dyDescent="0.3">
      <c r="A14" s="122">
        <v>12</v>
      </c>
      <c r="B14" s="3" t="s">
        <v>26</v>
      </c>
      <c r="C14" s="15">
        <v>3.0786899730426468E-3</v>
      </c>
      <c r="D14" s="13" t="s">
        <v>27</v>
      </c>
      <c r="E14" s="31" t="str">
        <f t="shared" si="0"/>
        <v>No</v>
      </c>
      <c r="F14" s="41">
        <f>C14*'Apotex Payments'!$C$20</f>
        <v>3169.3430447194801</v>
      </c>
    </row>
    <row r="15" spans="1:6" ht="18.75" x14ac:dyDescent="0.3">
      <c r="A15" s="122">
        <v>13</v>
      </c>
      <c r="B15" s="3" t="s">
        <v>28</v>
      </c>
      <c r="C15" s="15">
        <v>2.6191064295000002E-3</v>
      </c>
      <c r="D15" s="13" t="s">
        <v>28</v>
      </c>
      <c r="E15" s="31" t="str">
        <f t="shared" si="0"/>
        <v>No</v>
      </c>
      <c r="F15" s="41">
        <f>C15*'Apotex Payments'!$C$20</f>
        <v>2696.226907677953</v>
      </c>
    </row>
    <row r="16" spans="1:6" ht="18.75" x14ac:dyDescent="0.3">
      <c r="A16" s="122">
        <v>14</v>
      </c>
      <c r="B16" s="3" t="s">
        <v>29</v>
      </c>
      <c r="C16" s="15">
        <v>8.7283943062022321E-6</v>
      </c>
      <c r="D16" s="13" t="s">
        <v>30</v>
      </c>
      <c r="E16" s="13" t="s">
        <v>334</v>
      </c>
      <c r="F16" s="41">
        <f>C16*'Apotex Payments'!$C$20</f>
        <v>8.9854048404204026</v>
      </c>
    </row>
    <row r="17" spans="1:6" ht="18.75" x14ac:dyDescent="0.3">
      <c r="A17" s="122">
        <v>15</v>
      </c>
      <c r="B17" s="3" t="s">
        <v>31</v>
      </c>
      <c r="C17" s="15">
        <v>1.7732637318000001E-3</v>
      </c>
      <c r="D17" s="13" t="s">
        <v>31</v>
      </c>
      <c r="E17" s="31" t="str">
        <f t="shared" si="0"/>
        <v>No</v>
      </c>
      <c r="F17" s="41">
        <f>C17*'Apotex Payments'!$C$20</f>
        <v>1825.4780845241637</v>
      </c>
    </row>
    <row r="18" spans="1:6" ht="18.75" x14ac:dyDescent="0.3">
      <c r="A18" s="122">
        <v>16</v>
      </c>
      <c r="B18" s="3" t="s">
        <v>32</v>
      </c>
      <c r="C18" s="15">
        <v>7.8219212648427707E-4</v>
      </c>
      <c r="D18" s="13" t="s">
        <v>33</v>
      </c>
      <c r="E18" s="31" t="str">
        <f t="shared" si="0"/>
        <v>No</v>
      </c>
      <c r="F18" s="41">
        <f>C18*'Apotex Payments'!$C$20</f>
        <v>805.22403925500521</v>
      </c>
    </row>
    <row r="19" spans="1:6" ht="18.75" x14ac:dyDescent="0.3">
      <c r="A19" s="122">
        <v>17</v>
      </c>
      <c r="B19" s="3" t="s">
        <v>34</v>
      </c>
      <c r="C19" s="15">
        <v>7.2610497686423768E-5</v>
      </c>
      <c r="D19" s="13" t="s">
        <v>35</v>
      </c>
      <c r="E19" s="13" t="s">
        <v>334</v>
      </c>
      <c r="F19" s="41">
        <f>C19*'Apotex Payments'!$C$20</f>
        <v>74.74853844690756</v>
      </c>
    </row>
    <row r="20" spans="1:6" ht="18.75" x14ac:dyDescent="0.3">
      <c r="A20" s="122">
        <v>18</v>
      </c>
      <c r="B20" s="3" t="s">
        <v>36</v>
      </c>
      <c r="C20" s="15">
        <v>8.1522381380000006E-4</v>
      </c>
      <c r="D20" s="13" t="s">
        <v>36</v>
      </c>
      <c r="E20" s="31" t="str">
        <f t="shared" si="0"/>
        <v>No</v>
      </c>
      <c r="F20" s="41">
        <f>C20*'Apotex Payments'!$C$20</f>
        <v>839.2283558202007</v>
      </c>
    </row>
    <row r="21" spans="1:6" ht="18.75" x14ac:dyDescent="0.3">
      <c r="A21" s="122">
        <v>19</v>
      </c>
      <c r="B21" s="3" t="s">
        <v>37</v>
      </c>
      <c r="C21" s="15">
        <v>2.8776099564580067E-3</v>
      </c>
      <c r="D21" s="13" t="s">
        <v>37</v>
      </c>
      <c r="E21" s="31" t="str">
        <f t="shared" si="0"/>
        <v>No</v>
      </c>
      <c r="F21" s="41">
        <f>C21*'Apotex Payments'!$C$20</f>
        <v>2962.3421587664275</v>
      </c>
    </row>
    <row r="22" spans="1:6" ht="18.75" x14ac:dyDescent="0.3">
      <c r="A22" s="122">
        <v>20</v>
      </c>
      <c r="B22" s="3" t="s">
        <v>38</v>
      </c>
      <c r="C22" s="15">
        <v>3.5754502963516148E-4</v>
      </c>
      <c r="D22" s="13" t="s">
        <v>39</v>
      </c>
      <c r="E22" s="31" t="str">
        <f t="shared" si="0"/>
        <v>No</v>
      </c>
      <c r="F22" s="41">
        <f>C22*'Apotex Payments'!$C$20</f>
        <v>368.07306444315441</v>
      </c>
    </row>
    <row r="23" spans="1:6" ht="18.75" x14ac:dyDescent="0.3">
      <c r="A23" s="122">
        <v>21</v>
      </c>
      <c r="B23" s="3" t="s">
        <v>40</v>
      </c>
      <c r="C23" s="15">
        <v>2.2754649531045302E-3</v>
      </c>
      <c r="D23" s="13" t="s">
        <v>41</v>
      </c>
      <c r="E23" s="31" t="str">
        <f t="shared" si="0"/>
        <v>No</v>
      </c>
      <c r="F23" s="41">
        <f>C23*'Apotex Payments'!$C$20</f>
        <v>2342.4667913208168</v>
      </c>
    </row>
    <row r="24" spans="1:6" ht="18.75" x14ac:dyDescent="0.3">
      <c r="A24" s="122">
        <v>22</v>
      </c>
      <c r="B24" s="3" t="s">
        <v>34</v>
      </c>
      <c r="C24" s="15">
        <v>7.628535021487106E-4</v>
      </c>
      <c r="D24" s="13" t="s">
        <v>42</v>
      </c>
      <c r="E24" s="31" t="str">
        <f t="shared" si="0"/>
        <v>No</v>
      </c>
      <c r="F24" s="41">
        <f>C24*'Apotex Payments'!$C$20</f>
        <v>785.31598255912525</v>
      </c>
    </row>
    <row r="25" spans="1:6" ht="18.75" x14ac:dyDescent="0.3">
      <c r="A25" s="122">
        <v>23</v>
      </c>
      <c r="B25" s="3" t="s">
        <v>34</v>
      </c>
      <c r="C25" s="15">
        <v>1.2109925231800002E-2</v>
      </c>
      <c r="D25" s="13" t="s">
        <v>34</v>
      </c>
      <c r="E25" s="31" t="str">
        <f t="shared" si="0"/>
        <v>No</v>
      </c>
      <c r="F25" s="41">
        <f>C25*'Apotex Payments'!$C$20</f>
        <v>12466.506092377693</v>
      </c>
    </row>
    <row r="26" spans="1:6" ht="18.75" x14ac:dyDescent="0.3">
      <c r="A26" s="122">
        <v>24</v>
      </c>
      <c r="B26" s="3" t="s">
        <v>43</v>
      </c>
      <c r="C26" s="15">
        <v>2.7421742558848128E-4</v>
      </c>
      <c r="D26" s="13" t="s">
        <v>44</v>
      </c>
      <c r="E26" s="31" t="str">
        <f t="shared" si="0"/>
        <v>No</v>
      </c>
      <c r="F26" s="41">
        <f>C26*'Apotex Payments'!$C$20</f>
        <v>282.29185080004021</v>
      </c>
    </row>
    <row r="27" spans="1:6" ht="18.75" x14ac:dyDescent="0.3">
      <c r="A27" s="122">
        <v>25</v>
      </c>
      <c r="B27" s="3" t="s">
        <v>45</v>
      </c>
      <c r="C27" s="15">
        <v>6.0297114553443877E-4</v>
      </c>
      <c r="D27" s="13" t="s">
        <v>46</v>
      </c>
      <c r="E27" s="31" t="str">
        <f t="shared" si="0"/>
        <v>No</v>
      </c>
      <c r="F27" s="41">
        <f>C27*'Apotex Payments'!$C$20</f>
        <v>620.72583566362198</v>
      </c>
    </row>
    <row r="28" spans="1:6" ht="18.75" x14ac:dyDescent="0.3">
      <c r="A28" s="122">
        <v>26</v>
      </c>
      <c r="B28" s="3" t="s">
        <v>47</v>
      </c>
      <c r="C28" s="15">
        <v>1.5318570553E-3</v>
      </c>
      <c r="D28" s="13" t="s">
        <v>47</v>
      </c>
      <c r="E28" s="31" t="str">
        <f t="shared" si="0"/>
        <v>No</v>
      </c>
      <c r="F28" s="41">
        <f>C28*'Apotex Payments'!$C$20</f>
        <v>1576.9631064609525</v>
      </c>
    </row>
    <row r="29" spans="1:6" ht="18.75" x14ac:dyDescent="0.3">
      <c r="A29" s="122">
        <v>27</v>
      </c>
      <c r="B29" s="3" t="s">
        <v>32</v>
      </c>
      <c r="C29" s="15">
        <v>2.3855965990072139E-4</v>
      </c>
      <c r="D29" s="13" t="s">
        <v>48</v>
      </c>
      <c r="E29" s="31" t="str">
        <f t="shared" si="0"/>
        <v>No</v>
      </c>
      <c r="F29" s="41">
        <f>C29*'Apotex Payments'!$C$20</f>
        <v>245.58413009341444</v>
      </c>
    </row>
    <row r="30" spans="1:6" ht="18.75" x14ac:dyDescent="0.3">
      <c r="A30" s="122">
        <v>28</v>
      </c>
      <c r="B30" s="3" t="s">
        <v>45</v>
      </c>
      <c r="C30" s="15">
        <v>1.4096709064900001E-2</v>
      </c>
      <c r="D30" s="13" t="s">
        <v>45</v>
      </c>
      <c r="E30" s="31" t="str">
        <f t="shared" si="0"/>
        <v>No</v>
      </c>
      <c r="F30" s="41">
        <f>C30*'Apotex Payments'!$C$20</f>
        <v>14511.791450088951</v>
      </c>
    </row>
    <row r="31" spans="1:6" ht="18.75" x14ac:dyDescent="0.3">
      <c r="A31" s="122">
        <v>29</v>
      </c>
      <c r="B31" s="3" t="s">
        <v>32</v>
      </c>
      <c r="C31" s="15">
        <v>3.0575088266295388E-4</v>
      </c>
      <c r="D31" s="13" t="s">
        <v>49</v>
      </c>
      <c r="E31" s="31" t="str">
        <f t="shared" si="0"/>
        <v>No</v>
      </c>
      <c r="F31" s="41">
        <f>C31*'Apotex Payments'!$C$20</f>
        <v>314.75382122578259</v>
      </c>
    </row>
    <row r="32" spans="1:6" ht="18.75" x14ac:dyDescent="0.3">
      <c r="A32" s="122">
        <v>30</v>
      </c>
      <c r="B32" s="3" t="s">
        <v>50</v>
      </c>
      <c r="C32" s="15">
        <v>1.6288319366297024E-4</v>
      </c>
      <c r="D32" s="13" t="s">
        <v>51</v>
      </c>
      <c r="E32" s="31" t="str">
        <f t="shared" si="0"/>
        <v>No</v>
      </c>
      <c r="F32" s="41">
        <f>C32*'Apotex Payments'!$C$20</f>
        <v>167.67934461008485</v>
      </c>
    </row>
    <row r="33" spans="1:6" ht="18.75" x14ac:dyDescent="0.3">
      <c r="A33" s="122">
        <v>31</v>
      </c>
      <c r="B33" s="3" t="s">
        <v>32</v>
      </c>
      <c r="C33" s="15">
        <v>6.8522717891421976E-4</v>
      </c>
      <c r="D33" s="13" t="s">
        <v>52</v>
      </c>
      <c r="E33" s="31" t="str">
        <f t="shared" si="0"/>
        <v>No</v>
      </c>
      <c r="F33" s="41">
        <f>C33*'Apotex Payments'!$C$20</f>
        <v>705.40392587768042</v>
      </c>
    </row>
    <row r="34" spans="1:6" ht="18.75" x14ac:dyDescent="0.3">
      <c r="A34" s="122">
        <v>32</v>
      </c>
      <c r="B34" s="3" t="s">
        <v>53</v>
      </c>
      <c r="C34" s="15">
        <v>0</v>
      </c>
      <c r="D34" s="13" t="s">
        <v>54</v>
      </c>
      <c r="E34" s="31" t="str">
        <f t="shared" si="0"/>
        <v>Yes</v>
      </c>
      <c r="F34" s="41">
        <f>C34*'Apotex Payments'!$C$20</f>
        <v>0</v>
      </c>
    </row>
    <row r="35" spans="1:6" ht="18.75" x14ac:dyDescent="0.3">
      <c r="A35" s="122">
        <v>33</v>
      </c>
      <c r="B35" s="3" t="s">
        <v>32</v>
      </c>
      <c r="C35" s="15">
        <v>1.5921237478421584E-3</v>
      </c>
      <c r="D35" s="13" t="s">
        <v>55</v>
      </c>
      <c r="E35" s="31" t="str">
        <f t="shared" si="0"/>
        <v>No</v>
      </c>
      <c r="F35" s="41">
        <f>C35*'Apotex Payments'!$C$20</f>
        <v>1639.0043722295768</v>
      </c>
    </row>
    <row r="36" spans="1:6" ht="18.75" x14ac:dyDescent="0.3">
      <c r="A36" s="122">
        <v>34</v>
      </c>
      <c r="B36" s="3" t="s">
        <v>56</v>
      </c>
      <c r="C36" s="15">
        <v>3.7547527347000006E-3</v>
      </c>
      <c r="D36" s="13" t="s">
        <v>56</v>
      </c>
      <c r="E36" s="31" t="str">
        <f t="shared" si="0"/>
        <v>No</v>
      </c>
      <c r="F36" s="41">
        <f>C36*'Apotex Payments'!$C$20</f>
        <v>3865.312703962235</v>
      </c>
    </row>
    <row r="37" spans="1:6" ht="18.75" x14ac:dyDescent="0.3">
      <c r="A37" s="122">
        <v>35</v>
      </c>
      <c r="B37" s="3" t="s">
        <v>32</v>
      </c>
      <c r="C37" s="15">
        <v>1.9836821378819495E-4</v>
      </c>
      <c r="D37" s="13" t="s">
        <v>57</v>
      </c>
      <c r="E37" s="31" t="str">
        <f t="shared" si="0"/>
        <v>No</v>
      </c>
      <c r="F37" s="41">
        <f>C37*'Apotex Payments'!$C$20</f>
        <v>204.20923320242795</v>
      </c>
    </row>
    <row r="38" spans="1:6" ht="18.75" x14ac:dyDescent="0.3">
      <c r="A38" s="122">
        <v>36</v>
      </c>
      <c r="B38" s="3" t="s">
        <v>58</v>
      </c>
      <c r="C38" s="15">
        <v>6.7283936689917173E-6</v>
      </c>
      <c r="D38" s="13" t="s">
        <v>59</v>
      </c>
      <c r="E38" s="31" t="str">
        <f t="shared" si="0"/>
        <v>Yes</v>
      </c>
      <c r="F38" s="41">
        <f>C38*'Apotex Payments'!$C$20</f>
        <v>6.9265135053136087</v>
      </c>
    </row>
    <row r="39" spans="1:6" ht="18.75" x14ac:dyDescent="0.3">
      <c r="A39" s="122">
        <v>37</v>
      </c>
      <c r="B39" s="3" t="s">
        <v>20</v>
      </c>
      <c r="C39" s="15">
        <v>6.8804082686260519E-4</v>
      </c>
      <c r="D39" s="13" t="s">
        <v>60</v>
      </c>
      <c r="E39" s="31" t="str">
        <f t="shared" si="0"/>
        <v>No</v>
      </c>
      <c r="F39" s="41">
        <f>C39*'Apotex Payments'!$C$20</f>
        <v>708.30042264532722</v>
      </c>
    </row>
    <row r="40" spans="1:6" ht="18.75" x14ac:dyDescent="0.3">
      <c r="A40" s="122">
        <v>38</v>
      </c>
      <c r="B40" s="3" t="s">
        <v>61</v>
      </c>
      <c r="C40" s="15">
        <v>2.2054565525931976E-4</v>
      </c>
      <c r="D40" s="13" t="s">
        <v>62</v>
      </c>
      <c r="E40" s="31" t="str">
        <f t="shared" si="0"/>
        <v>No</v>
      </c>
      <c r="F40" s="41">
        <f>C40*'Apotex Payments'!$C$20</f>
        <v>227.03969696839064</v>
      </c>
    </row>
    <row r="41" spans="1:6" ht="18.75" x14ac:dyDescent="0.3">
      <c r="A41" s="122">
        <v>39</v>
      </c>
      <c r="B41" s="3" t="s">
        <v>12</v>
      </c>
      <c r="C41" s="15">
        <v>9.5435120242877243E-5</v>
      </c>
      <c r="D41" s="13" t="s">
        <v>63</v>
      </c>
      <c r="E41" s="13" t="s">
        <v>334</v>
      </c>
      <c r="F41" s="41">
        <f>C41*'Apotex Payments'!$C$20</f>
        <v>98.245239765017544</v>
      </c>
    </row>
    <row r="42" spans="1:6" ht="18.75" x14ac:dyDescent="0.3">
      <c r="A42" s="122">
        <v>40</v>
      </c>
      <c r="B42" s="3" t="s">
        <v>64</v>
      </c>
      <c r="C42" s="15">
        <v>6.5940683223636963E-4</v>
      </c>
      <c r="D42" s="13" t="s">
        <v>65</v>
      </c>
      <c r="E42" s="31" t="str">
        <f t="shared" si="0"/>
        <v>No</v>
      </c>
      <c r="F42" s="41">
        <f>C42*'Apotex Payments'!$C$20</f>
        <v>678.82329032417113</v>
      </c>
    </row>
    <row r="43" spans="1:6" ht="18.75" x14ac:dyDescent="0.3">
      <c r="A43" s="122">
        <v>41</v>
      </c>
      <c r="B43" s="3" t="s">
        <v>12</v>
      </c>
      <c r="C43" s="15">
        <v>3.0673507630665729E-5</v>
      </c>
      <c r="D43" s="13" t="s">
        <v>66</v>
      </c>
      <c r="E43" s="13" t="s">
        <v>334</v>
      </c>
      <c r="F43" s="41">
        <f>C43*'Apotex Payments'!$C$20</f>
        <v>31.576699478552424</v>
      </c>
    </row>
    <row r="44" spans="1:6" ht="18.75" x14ac:dyDescent="0.3">
      <c r="A44" s="122">
        <v>42</v>
      </c>
      <c r="B44" s="3" t="s">
        <v>40</v>
      </c>
      <c r="C44" s="15">
        <v>1.8175021665900001E-2</v>
      </c>
      <c r="D44" s="13" t="s">
        <v>40</v>
      </c>
      <c r="E44" s="31" t="str">
        <f t="shared" si="0"/>
        <v>No</v>
      </c>
      <c r="F44" s="41">
        <f>C44*'Apotex Payments'!$C$20</f>
        <v>18710.191350484543</v>
      </c>
    </row>
    <row r="45" spans="1:6" ht="18.75" x14ac:dyDescent="0.3">
      <c r="A45" s="122">
        <v>43</v>
      </c>
      <c r="B45" s="3" t="s">
        <v>12</v>
      </c>
      <c r="C45" s="15">
        <v>3.6808208890950582E-5</v>
      </c>
      <c r="D45" s="13" t="s">
        <v>67</v>
      </c>
      <c r="E45" s="13" t="s">
        <v>334</v>
      </c>
      <c r="F45" s="41">
        <f>C45*'Apotex Payments'!$C$20</f>
        <v>37.892039100586622</v>
      </c>
    </row>
    <row r="46" spans="1:6" ht="18.75" x14ac:dyDescent="0.3">
      <c r="A46" s="122">
        <v>44</v>
      </c>
      <c r="B46" s="3" t="s">
        <v>20</v>
      </c>
      <c r="C46" s="15">
        <v>2.5883212849999999E-3</v>
      </c>
      <c r="D46" s="13" t="s">
        <v>68</v>
      </c>
      <c r="E46" s="31" t="str">
        <f t="shared" si="0"/>
        <v>No</v>
      </c>
      <c r="F46" s="41">
        <f>C46*'Apotex Payments'!$C$20</f>
        <v>2664.5352841445406</v>
      </c>
    </row>
    <row r="47" spans="1:6" ht="18.75" x14ac:dyDescent="0.3">
      <c r="A47" s="122">
        <v>45</v>
      </c>
      <c r="B47" s="3" t="s">
        <v>12</v>
      </c>
      <c r="C47" s="15">
        <v>1.3478980951670864E-4</v>
      </c>
      <c r="D47" s="13" t="s">
        <v>69</v>
      </c>
      <c r="E47" s="31" t="str">
        <f t="shared" si="0"/>
        <v>No</v>
      </c>
      <c r="F47" s="41">
        <f>C47*'Apotex Payments'!$C$20</f>
        <v>138.75874122805885</v>
      </c>
    </row>
    <row r="48" spans="1:6" ht="18.75" x14ac:dyDescent="0.3">
      <c r="A48" s="122">
        <v>46</v>
      </c>
      <c r="B48" s="3" t="s">
        <v>70</v>
      </c>
      <c r="C48" s="15">
        <v>4.0537508319000003E-3</v>
      </c>
      <c r="D48" s="13" t="s">
        <v>70</v>
      </c>
      <c r="E48" s="31" t="str">
        <f t="shared" si="0"/>
        <v>No</v>
      </c>
      <c r="F48" s="41">
        <f>C48*'Apotex Payments'!$C$20</f>
        <v>4173.1149016640857</v>
      </c>
    </row>
    <row r="49" spans="1:6" ht="18.75" x14ac:dyDescent="0.3">
      <c r="A49" s="122">
        <v>47</v>
      </c>
      <c r="B49" s="3" t="s">
        <v>71</v>
      </c>
      <c r="C49" s="15">
        <v>2.1045927188000002E-3</v>
      </c>
      <c r="D49" s="13" t="s">
        <v>71</v>
      </c>
      <c r="E49" s="31" t="str">
        <f t="shared" si="0"/>
        <v>No</v>
      </c>
      <c r="F49" s="41">
        <f>C49*'Apotex Payments'!$C$20</f>
        <v>2166.5631660546692</v>
      </c>
    </row>
    <row r="50" spans="1:6" ht="18.75" x14ac:dyDescent="0.3">
      <c r="A50" s="122">
        <v>48</v>
      </c>
      <c r="B50" s="3" t="s">
        <v>72</v>
      </c>
      <c r="C50" s="15">
        <v>3.1106809734000006E-3</v>
      </c>
      <c r="D50" s="13" t="s">
        <v>72</v>
      </c>
      <c r="E50" s="31" t="str">
        <f t="shared" si="0"/>
        <v>No</v>
      </c>
      <c r="F50" s="41">
        <f>C50*'Apotex Payments'!$C$20</f>
        <v>3202.2760309454343</v>
      </c>
    </row>
    <row r="51" spans="1:6" ht="18.75" x14ac:dyDescent="0.3">
      <c r="A51" s="122">
        <v>49</v>
      </c>
      <c r="B51" s="3" t="s">
        <v>73</v>
      </c>
      <c r="C51" s="15">
        <v>1.4042316196929872E-3</v>
      </c>
      <c r="D51" s="13" t="s">
        <v>74</v>
      </c>
      <c r="E51" s="31" t="str">
        <f t="shared" si="0"/>
        <v>No</v>
      </c>
      <c r="F51" s="41">
        <f>C51*'Apotex Payments'!$C$20</f>
        <v>1445.5796965651434</v>
      </c>
    </row>
    <row r="52" spans="1:6" ht="18.75" x14ac:dyDescent="0.3">
      <c r="A52" s="122">
        <v>50</v>
      </c>
      <c r="B52" s="3" t="s">
        <v>75</v>
      </c>
      <c r="C52" s="15">
        <v>2.6323448756000005E-3</v>
      </c>
      <c r="D52" s="13" t="s">
        <v>75</v>
      </c>
      <c r="E52" s="31" t="str">
        <f t="shared" si="0"/>
        <v>No</v>
      </c>
      <c r="F52" s="41">
        <f>C52*'Apotex Payments'!$C$20</f>
        <v>2709.8551643187034</v>
      </c>
    </row>
    <row r="53" spans="1:6" ht="18.75" x14ac:dyDescent="0.3">
      <c r="A53" s="122">
        <v>51</v>
      </c>
      <c r="B53" s="3" t="s">
        <v>76</v>
      </c>
      <c r="C53" s="15">
        <v>3.1141036893324917E-3</v>
      </c>
      <c r="D53" s="13" t="s">
        <v>76</v>
      </c>
      <c r="E53" s="31" t="str">
        <f t="shared" si="0"/>
        <v>No</v>
      </c>
      <c r="F53" s="41">
        <f>C53*'Apotex Payments'!$C$20</f>
        <v>3205.7995299107984</v>
      </c>
    </row>
    <row r="54" spans="1:6" ht="18.75" x14ac:dyDescent="0.3">
      <c r="A54" s="122">
        <v>52</v>
      </c>
      <c r="B54" s="3" t="s">
        <v>32</v>
      </c>
      <c r="C54" s="15">
        <v>1.5515624389622691E-4</v>
      </c>
      <c r="D54" s="13" t="s">
        <v>77</v>
      </c>
      <c r="E54" s="31" t="str">
        <f t="shared" si="0"/>
        <v>No</v>
      </c>
      <c r="F54" s="41">
        <f>C54*'Apotex Payments'!$C$20</f>
        <v>159.72487218364492</v>
      </c>
    </row>
    <row r="55" spans="1:6" ht="18.75" x14ac:dyDescent="0.3">
      <c r="A55" s="122">
        <v>53</v>
      </c>
      <c r="B55" s="3" t="s">
        <v>73</v>
      </c>
      <c r="C55" s="15">
        <v>6.4078122657999998E-3</v>
      </c>
      <c r="D55" s="13" t="s">
        <v>78</v>
      </c>
      <c r="E55" s="31" t="str">
        <f t="shared" si="0"/>
        <v>No</v>
      </c>
      <c r="F55" s="41">
        <f>C55*'Apotex Payments'!$C$20</f>
        <v>6596.4924738461423</v>
      </c>
    </row>
    <row r="56" spans="1:6" ht="18.75" x14ac:dyDescent="0.3">
      <c r="A56" s="122">
        <v>54</v>
      </c>
      <c r="B56" s="3" t="s">
        <v>38</v>
      </c>
      <c r="C56" s="15">
        <v>5.3061927798000001E-3</v>
      </c>
      <c r="D56" s="13" t="s">
        <v>38</v>
      </c>
      <c r="E56" s="31" t="str">
        <f t="shared" si="0"/>
        <v>No</v>
      </c>
      <c r="F56" s="41">
        <f>C56*'Apotex Payments'!$C$20</f>
        <v>5462.4354280075795</v>
      </c>
    </row>
    <row r="57" spans="1:6" ht="18.75" x14ac:dyDescent="0.3">
      <c r="A57" s="122">
        <v>55</v>
      </c>
      <c r="B57" s="3" t="s">
        <v>56</v>
      </c>
      <c r="C57" s="15">
        <v>8.5958844840929426E-5</v>
      </c>
      <c r="D57" s="13" t="s">
        <v>79</v>
      </c>
      <c r="E57" s="31" t="str">
        <f t="shared" si="0"/>
        <v>No</v>
      </c>
      <c r="F57" s="41">
        <f>C57*'Apotex Payments'!$C$20</f>
        <v>88.489932216031818</v>
      </c>
    </row>
    <row r="58" spans="1:6" ht="18.75" x14ac:dyDescent="0.3">
      <c r="A58" s="122">
        <v>56</v>
      </c>
      <c r="B58" s="3" t="s">
        <v>32</v>
      </c>
      <c r="C58" s="15">
        <v>2.2117624342341905E-4</v>
      </c>
      <c r="D58" s="13" t="s">
        <v>80</v>
      </c>
      <c r="E58" s="13" t="s">
        <v>334</v>
      </c>
      <c r="F58" s="41">
        <f>C58*'Apotex Payments'!$C$20</f>
        <v>227.68885301510858</v>
      </c>
    </row>
    <row r="59" spans="1:6" ht="18.75" x14ac:dyDescent="0.3">
      <c r="A59" s="122">
        <v>57</v>
      </c>
      <c r="B59" s="3" t="s">
        <v>81</v>
      </c>
      <c r="C59" s="15">
        <v>9.4006091954603268E-5</v>
      </c>
      <c r="D59" s="13" t="s">
        <v>82</v>
      </c>
      <c r="E59" s="31" t="str">
        <f t="shared" si="0"/>
        <v>No</v>
      </c>
      <c r="F59" s="41">
        <f>C59*'Apotex Payments'!$C$20</f>
        <v>96.774133253544932</v>
      </c>
    </row>
    <row r="60" spans="1:6" ht="18.75" x14ac:dyDescent="0.3">
      <c r="A60" s="122">
        <v>58</v>
      </c>
      <c r="B60" s="3" t="s">
        <v>81</v>
      </c>
      <c r="C60" s="15">
        <v>1.0667352852156161E-5</v>
      </c>
      <c r="D60" s="13" t="s">
        <v>83</v>
      </c>
      <c r="E60" s="31" t="str">
        <f t="shared" si="0"/>
        <v>Yes</v>
      </c>
      <c r="F60" s="41">
        <f>C60*'Apotex Payments'!$C$20</f>
        <v>10.981456679165698</v>
      </c>
    </row>
    <row r="61" spans="1:6" ht="18.75" x14ac:dyDescent="0.3">
      <c r="A61" s="122">
        <v>59</v>
      </c>
      <c r="B61" s="3" t="s">
        <v>84</v>
      </c>
      <c r="C61" s="15">
        <v>2.8347130141000002E-3</v>
      </c>
      <c r="D61" s="13" t="s">
        <v>84</v>
      </c>
      <c r="E61" s="31" t="str">
        <f t="shared" si="0"/>
        <v>No</v>
      </c>
      <c r="F61" s="41">
        <f>C61*'Apotex Payments'!$C$20</f>
        <v>2918.1821013743165</v>
      </c>
    </row>
    <row r="62" spans="1:6" ht="18.75" x14ac:dyDescent="0.3">
      <c r="A62" s="122">
        <v>60</v>
      </c>
      <c r="B62" s="3" t="s">
        <v>61</v>
      </c>
      <c r="C62" s="15">
        <v>9.8374671949130605E-5</v>
      </c>
      <c r="D62" s="13" t="s">
        <v>85</v>
      </c>
      <c r="E62" s="31" t="str">
        <f t="shared" si="0"/>
        <v>No</v>
      </c>
      <c r="F62" s="41">
        <f>C62*'Apotex Payments'!$C$20</f>
        <v>101.27134756943541</v>
      </c>
    </row>
    <row r="63" spans="1:6" ht="18.75" x14ac:dyDescent="0.3">
      <c r="A63" s="122">
        <v>61</v>
      </c>
      <c r="B63" s="3" t="s">
        <v>20</v>
      </c>
      <c r="C63" s="15">
        <v>3.3329570208184248E-3</v>
      </c>
      <c r="D63" s="13" t="s">
        <v>86</v>
      </c>
      <c r="E63" s="31" t="str">
        <f t="shared" si="0"/>
        <v>No</v>
      </c>
      <c r="F63" s="41">
        <f>C63*'Apotex Payments'!$C$20</f>
        <v>3431.0970720576379</v>
      </c>
    </row>
    <row r="64" spans="1:6" ht="18.75" x14ac:dyDescent="0.3">
      <c r="A64" s="122">
        <v>62</v>
      </c>
      <c r="B64" s="3" t="s">
        <v>20</v>
      </c>
      <c r="C64" s="15">
        <v>1.1718915796436534E-3</v>
      </c>
      <c r="D64" s="13" t="s">
        <v>87</v>
      </c>
      <c r="E64" s="31" t="str">
        <f t="shared" si="0"/>
        <v>No</v>
      </c>
      <c r="F64" s="41">
        <f>C64*'Apotex Payments'!$C$20</f>
        <v>1206.3983251416164</v>
      </c>
    </row>
    <row r="65" spans="1:6" ht="18.75" x14ac:dyDescent="0.3">
      <c r="A65" s="122">
        <v>63</v>
      </c>
      <c r="B65" s="3" t="s">
        <v>88</v>
      </c>
      <c r="C65" s="15">
        <v>2.1883911591306761E-4</v>
      </c>
      <c r="D65" s="13" t="s">
        <v>89</v>
      </c>
      <c r="E65" s="31" t="str">
        <f t="shared" si="0"/>
        <v>No</v>
      </c>
      <c r="F65" s="41">
        <f>C65*'Apotex Payments'!$C$20</f>
        <v>225.28290799160416</v>
      </c>
    </row>
    <row r="66" spans="1:6" ht="18.75" x14ac:dyDescent="0.3">
      <c r="A66" s="122">
        <v>64</v>
      </c>
      <c r="B66" s="3" t="s">
        <v>90</v>
      </c>
      <c r="C66" s="15">
        <v>4.5106164370591284E-4</v>
      </c>
      <c r="D66" s="13" t="s">
        <v>91</v>
      </c>
      <c r="E66" s="31" t="str">
        <f t="shared" si="0"/>
        <v>No</v>
      </c>
      <c r="F66" s="41">
        <f>C66*'Apotex Payments'!$C$20</f>
        <v>464.34330697034699</v>
      </c>
    </row>
    <row r="67" spans="1:6" ht="18.75" x14ac:dyDescent="0.3">
      <c r="A67" s="122">
        <v>65</v>
      </c>
      <c r="B67" s="3" t="s">
        <v>92</v>
      </c>
      <c r="C67" s="15">
        <v>2.5579764947000006E-3</v>
      </c>
      <c r="D67" s="13" t="s">
        <v>92</v>
      </c>
      <c r="E67" s="31" t="str">
        <f t="shared" si="0"/>
        <v>No</v>
      </c>
      <c r="F67" s="41">
        <f>C67*'Apotex Payments'!$C$20</f>
        <v>2633.2969811900775</v>
      </c>
    </row>
    <row r="68" spans="1:6" ht="18.75" x14ac:dyDescent="0.3">
      <c r="A68" s="122">
        <v>66</v>
      </c>
      <c r="B68" s="3" t="s">
        <v>20</v>
      </c>
      <c r="C68" s="15">
        <v>7.0043022777200009E-2</v>
      </c>
      <c r="D68" s="13" t="s">
        <v>93</v>
      </c>
      <c r="E68" s="31" t="str">
        <f t="shared" si="0"/>
        <v>No</v>
      </c>
      <c r="F68" s="41">
        <f>C68*'Apotex Payments'!$C$20</f>
        <v>72105.463367152726</v>
      </c>
    </row>
    <row r="69" spans="1:6" ht="18.75" x14ac:dyDescent="0.3">
      <c r="A69" s="122">
        <v>67</v>
      </c>
      <c r="B69" s="3" t="s">
        <v>20</v>
      </c>
      <c r="C69" s="15">
        <v>0</v>
      </c>
      <c r="D69" s="13" t="s">
        <v>94</v>
      </c>
      <c r="E69" s="31" t="str">
        <f t="shared" ref="E69:E132" si="1">IF(C69&lt;0.000011,"Yes","No")</f>
        <v>Yes</v>
      </c>
      <c r="F69" s="41">
        <f>C69*'Apotex Payments'!$C$20</f>
        <v>0</v>
      </c>
    </row>
    <row r="70" spans="1:6" ht="18.75" x14ac:dyDescent="0.3">
      <c r="A70" s="122">
        <v>68</v>
      </c>
      <c r="B70" s="3" t="s">
        <v>38</v>
      </c>
      <c r="C70" s="15">
        <v>4.0897718893107563E-4</v>
      </c>
      <c r="D70" s="13" t="s">
        <v>95</v>
      </c>
      <c r="E70" s="31" t="str">
        <f t="shared" si="1"/>
        <v>No</v>
      </c>
      <c r="F70" s="41">
        <f>C70*'Apotex Payments'!$C$20</f>
        <v>421.0196611341853</v>
      </c>
    </row>
    <row r="71" spans="1:6" ht="18.75" x14ac:dyDescent="0.3">
      <c r="A71" s="122">
        <v>69</v>
      </c>
      <c r="B71" s="3" t="s">
        <v>96</v>
      </c>
      <c r="C71" s="15">
        <v>2.7234125776000001E-3</v>
      </c>
      <c r="D71" s="13" t="s">
        <v>96</v>
      </c>
      <c r="E71" s="31" t="str">
        <f t="shared" si="1"/>
        <v>No</v>
      </c>
      <c r="F71" s="41">
        <f>C71*'Apotex Payments'!$C$20</f>
        <v>2803.6043857276522</v>
      </c>
    </row>
    <row r="72" spans="1:6" ht="18.75" x14ac:dyDescent="0.3">
      <c r="A72" s="122">
        <v>70</v>
      </c>
      <c r="B72" s="3" t="s">
        <v>97</v>
      </c>
      <c r="C72" s="15">
        <v>1.6290901617232397E-5</v>
      </c>
      <c r="D72" s="13" t="s">
        <v>98</v>
      </c>
      <c r="E72" s="31" t="str">
        <f t="shared" si="1"/>
        <v>No</v>
      </c>
      <c r="F72" s="41">
        <f>C72*'Apotex Payments'!$C$20</f>
        <v>16.770592747199498</v>
      </c>
    </row>
    <row r="73" spans="1:6" ht="18.75" x14ac:dyDescent="0.3">
      <c r="A73" s="122">
        <v>71</v>
      </c>
      <c r="B73" s="3" t="s">
        <v>12</v>
      </c>
      <c r="C73" s="15">
        <v>2.3063005198609594E-4</v>
      </c>
      <c r="D73" s="13" t="s">
        <v>99</v>
      </c>
      <c r="E73" s="31" t="str">
        <f t="shared" si="1"/>
        <v>No</v>
      </c>
      <c r="F73" s="41">
        <f>C73*'Apotex Payments'!$C$20</f>
        <v>237.42103218111205</v>
      </c>
    </row>
    <row r="74" spans="1:6" ht="18.75" x14ac:dyDescent="0.3">
      <c r="A74" s="122">
        <v>72</v>
      </c>
      <c r="B74" s="3" t="s">
        <v>100</v>
      </c>
      <c r="C74" s="15">
        <v>1.8943307636000003E-3</v>
      </c>
      <c r="D74" s="13" t="s">
        <v>101</v>
      </c>
      <c r="E74" s="31" t="str">
        <f t="shared" si="1"/>
        <v>No</v>
      </c>
      <c r="F74" s="41">
        <f>C74*'Apotex Payments'!$C$20</f>
        <v>1950.1099761858472</v>
      </c>
    </row>
    <row r="75" spans="1:6" ht="18.75" x14ac:dyDescent="0.3">
      <c r="A75" s="122">
        <v>73</v>
      </c>
      <c r="B75" s="3" t="s">
        <v>73</v>
      </c>
      <c r="C75" s="15">
        <v>1.8655251554173088E-3</v>
      </c>
      <c r="D75" s="13" t="s">
        <v>102</v>
      </c>
      <c r="E75" s="31" t="str">
        <f t="shared" si="1"/>
        <v>No</v>
      </c>
      <c r="F75" s="41">
        <f>C75*'Apotex Payments'!$C$20</f>
        <v>1920.456177088791</v>
      </c>
    </row>
    <row r="76" spans="1:6" ht="18.75" x14ac:dyDescent="0.3">
      <c r="A76" s="122">
        <v>74</v>
      </c>
      <c r="B76" s="3" t="s">
        <v>90</v>
      </c>
      <c r="C76" s="15">
        <v>9.8610898661000007E-3</v>
      </c>
      <c r="D76" s="13" t="s">
        <v>90</v>
      </c>
      <c r="E76" s="31" t="str">
        <f t="shared" si="1"/>
        <v>No</v>
      </c>
      <c r="F76" s="41">
        <f>C76*'Apotex Payments'!$C$20</f>
        <v>10151.453005705052</v>
      </c>
    </row>
    <row r="77" spans="1:6" ht="18.75" x14ac:dyDescent="0.3">
      <c r="A77" s="122">
        <v>75</v>
      </c>
      <c r="B77" s="3" t="s">
        <v>103</v>
      </c>
      <c r="C77" s="15">
        <v>6.5849018532704044E-5</v>
      </c>
      <c r="D77" s="13" t="s">
        <v>104</v>
      </c>
      <c r="E77" s="31" t="str">
        <f t="shared" si="1"/>
        <v>No</v>
      </c>
      <c r="F77" s="41">
        <f>C77*'Apotex Payments'!$C$20</f>
        <v>67.787965243533392</v>
      </c>
    </row>
    <row r="78" spans="1:6" ht="18.75" x14ac:dyDescent="0.3">
      <c r="A78" s="122">
        <v>76</v>
      </c>
      <c r="B78" s="3" t="s">
        <v>105</v>
      </c>
      <c r="C78" s="15">
        <v>2.0167990000194021E-3</v>
      </c>
      <c r="D78" s="13" t="s">
        <v>105</v>
      </c>
      <c r="E78" s="31" t="str">
        <f t="shared" si="1"/>
        <v>No</v>
      </c>
      <c r="F78" s="41">
        <f>C78*'Apotex Payments'!$C$20</f>
        <v>2076.1843314127532</v>
      </c>
    </row>
    <row r="79" spans="1:6" ht="18.75" x14ac:dyDescent="0.3">
      <c r="A79" s="122">
        <v>77</v>
      </c>
      <c r="B79" s="3" t="s">
        <v>40</v>
      </c>
      <c r="C79" s="15">
        <v>9.0526674808218127E-5</v>
      </c>
      <c r="D79" s="13" t="s">
        <v>106</v>
      </c>
      <c r="E79" s="31" t="str">
        <f t="shared" si="1"/>
        <v>No</v>
      </c>
      <c r="F79" s="41">
        <f>C79*'Apotex Payments'!$C$20</f>
        <v>93.192263487790271</v>
      </c>
    </row>
    <row r="80" spans="1:6" ht="18.75" x14ac:dyDescent="0.3">
      <c r="A80" s="122">
        <v>78</v>
      </c>
      <c r="B80" s="3" t="s">
        <v>92</v>
      </c>
      <c r="C80" s="15">
        <v>1.7778833270000002E-4</v>
      </c>
      <c r="D80" s="13" t="s">
        <v>107</v>
      </c>
      <c r="E80" s="31" t="str">
        <f t="shared" si="1"/>
        <v>No</v>
      </c>
      <c r="F80" s="41">
        <f>C80*'Apotex Payments'!$C$20</f>
        <v>183.02337052734885</v>
      </c>
    </row>
    <row r="81" spans="1:6" ht="18.75" x14ac:dyDescent="0.3">
      <c r="A81" s="122">
        <v>79</v>
      </c>
      <c r="B81" s="3" t="s">
        <v>32</v>
      </c>
      <c r="C81" s="15">
        <v>2.4497056557462262E-4</v>
      </c>
      <c r="D81" s="13" t="s">
        <v>108</v>
      </c>
      <c r="E81" s="31" t="str">
        <f t="shared" si="1"/>
        <v>No</v>
      </c>
      <c r="F81" s="41">
        <f>C81*'Apotex Payments'!$C$20</f>
        <v>252.18380706181378</v>
      </c>
    </row>
    <row r="82" spans="1:6" ht="18.75" x14ac:dyDescent="0.3">
      <c r="A82" s="122">
        <v>80</v>
      </c>
      <c r="B82" s="3" t="s">
        <v>32</v>
      </c>
      <c r="C82" s="15">
        <v>1.8365395239180815E-3</v>
      </c>
      <c r="D82" s="13" t="s">
        <v>109</v>
      </c>
      <c r="E82" s="31" t="str">
        <f t="shared" si="1"/>
        <v>No</v>
      </c>
      <c r="F82" s="41">
        <f>C82*'Apotex Payments'!$C$20</f>
        <v>1890.6170538275137</v>
      </c>
    </row>
    <row r="83" spans="1:6" ht="18.75" x14ac:dyDescent="0.3">
      <c r="A83" s="122">
        <v>81</v>
      </c>
      <c r="B83" s="3" t="s">
        <v>61</v>
      </c>
      <c r="C83" s="15">
        <v>2.0606648915801768E-5</v>
      </c>
      <c r="D83" s="13" t="s">
        <v>110</v>
      </c>
      <c r="E83" s="31" t="str">
        <f t="shared" si="1"/>
        <v>No</v>
      </c>
      <c r="F83" s="41">
        <f>C83*'Apotex Payments'!$C$20</f>
        <v>21.213418690459307</v>
      </c>
    </row>
    <row r="84" spans="1:6" ht="18.75" x14ac:dyDescent="0.3">
      <c r="A84" s="122">
        <v>82</v>
      </c>
      <c r="B84" s="3" t="s">
        <v>111</v>
      </c>
      <c r="C84" s="15">
        <v>5.3344425211050239E-4</v>
      </c>
      <c r="D84" s="13" t="s">
        <v>112</v>
      </c>
      <c r="E84" s="31" t="str">
        <f t="shared" si="1"/>
        <v>No</v>
      </c>
      <c r="F84" s="41">
        <f>C84*'Apotex Payments'!$C$20</f>
        <v>549.15169925380007</v>
      </c>
    </row>
    <row r="85" spans="1:6" ht="18.75" x14ac:dyDescent="0.3">
      <c r="A85" s="122">
        <v>83</v>
      </c>
      <c r="B85" s="3" t="s">
        <v>32</v>
      </c>
      <c r="C85" s="15">
        <v>9.911629916316137E-4</v>
      </c>
      <c r="D85" s="13" t="s">
        <v>113</v>
      </c>
      <c r="E85" s="31" t="str">
        <f t="shared" si="1"/>
        <v>No</v>
      </c>
      <c r="F85" s="41">
        <f>C85*'Apotex Payments'!$C$20</f>
        <v>1020.3481224861522</v>
      </c>
    </row>
    <row r="86" spans="1:6" ht="18.75" x14ac:dyDescent="0.3">
      <c r="A86" s="122">
        <v>84</v>
      </c>
      <c r="B86" s="3" t="s">
        <v>114</v>
      </c>
      <c r="C86" s="15">
        <v>1.9106490656931778E-4</v>
      </c>
      <c r="D86" s="13" t="s">
        <v>115</v>
      </c>
      <c r="E86" s="31" t="str">
        <f t="shared" si="1"/>
        <v>No</v>
      </c>
      <c r="F86" s="41">
        <f>C86*'Apotex Payments'!$C$20</f>
        <v>196.69087762253102</v>
      </c>
    </row>
    <row r="87" spans="1:6" ht="18.75" x14ac:dyDescent="0.3">
      <c r="A87" s="122">
        <v>85</v>
      </c>
      <c r="B87" s="3" t="s">
        <v>61</v>
      </c>
      <c r="C87" s="15">
        <v>2.8446400771896013E-4</v>
      </c>
      <c r="D87" s="13" t="s">
        <v>116</v>
      </c>
      <c r="E87" s="31" t="str">
        <f t="shared" si="1"/>
        <v>No</v>
      </c>
      <c r="F87" s="41">
        <f>C87*'Apotex Payments'!$C$20</f>
        <v>292.8401470207491</v>
      </c>
    </row>
    <row r="88" spans="1:6" ht="18.75" x14ac:dyDescent="0.3">
      <c r="A88" s="122">
        <v>86</v>
      </c>
      <c r="B88" s="3" t="s">
        <v>61</v>
      </c>
      <c r="C88" s="15">
        <v>2.9020480514300003E-2</v>
      </c>
      <c r="D88" s="13" t="s">
        <v>117</v>
      </c>
      <c r="E88" s="31" t="str">
        <f t="shared" si="1"/>
        <v>No</v>
      </c>
      <c r="F88" s="41">
        <f>C88*'Apotex Payments'!$C$20</f>
        <v>29874.998417432347</v>
      </c>
    </row>
    <row r="89" spans="1:6" ht="18.75" x14ac:dyDescent="0.3">
      <c r="A89" s="122">
        <v>87</v>
      </c>
      <c r="B89" s="3" t="s">
        <v>61</v>
      </c>
      <c r="C89" s="15">
        <v>4.1632883534513242E-5</v>
      </c>
      <c r="D89" s="13" t="s">
        <v>118</v>
      </c>
      <c r="E89" s="31" t="str">
        <f t="shared" si="1"/>
        <v>No</v>
      </c>
      <c r="F89" s="41">
        <f>C89*'Apotex Payments'!$C$20</f>
        <v>42.858777927327829</v>
      </c>
    </row>
    <row r="90" spans="1:6" ht="18.75" x14ac:dyDescent="0.3">
      <c r="A90" s="122">
        <v>88</v>
      </c>
      <c r="B90" s="3" t="s">
        <v>119</v>
      </c>
      <c r="C90" s="15">
        <v>1.0501484718507815E-4</v>
      </c>
      <c r="D90" s="13" t="s">
        <v>120</v>
      </c>
      <c r="E90" s="13" t="s">
        <v>334</v>
      </c>
      <c r="F90" s="41">
        <f>C90*'Apotex Payments'!$C$20</f>
        <v>108.10704501998781</v>
      </c>
    </row>
    <row r="91" spans="1:6" ht="18.75" x14ac:dyDescent="0.3">
      <c r="A91" s="122">
        <v>89</v>
      </c>
      <c r="B91" s="3" t="s">
        <v>73</v>
      </c>
      <c r="C91" s="15">
        <v>8.9081056190735638E-4</v>
      </c>
      <c r="D91" s="13" t="s">
        <v>121</v>
      </c>
      <c r="E91" s="31" t="str">
        <f t="shared" si="1"/>
        <v>No</v>
      </c>
      <c r="F91" s="41">
        <f>C91*'Apotex Payments'!$C$20</f>
        <v>917.0407813923207</v>
      </c>
    </row>
    <row r="92" spans="1:6" ht="18.75" x14ac:dyDescent="0.3">
      <c r="A92" s="122">
        <v>90</v>
      </c>
      <c r="B92" s="3" t="s">
        <v>43</v>
      </c>
      <c r="C92" s="15">
        <v>5.4371183825001801E-4</v>
      </c>
      <c r="D92" s="13" t="s">
        <v>122</v>
      </c>
      <c r="E92" s="31" t="str">
        <f t="shared" si="1"/>
        <v>No</v>
      </c>
      <c r="F92" s="41">
        <f>C92*'Apotex Payments'!$C$20</f>
        <v>559.72161795372415</v>
      </c>
    </row>
    <row r="93" spans="1:6" ht="18.75" x14ac:dyDescent="0.3">
      <c r="A93" s="122">
        <v>91</v>
      </c>
      <c r="B93" s="3" t="s">
        <v>103</v>
      </c>
      <c r="C93" s="15">
        <v>1.437819386223277E-4</v>
      </c>
      <c r="D93" s="13" t="s">
        <v>123</v>
      </c>
      <c r="E93" s="31" t="str">
        <f t="shared" si="1"/>
        <v>No</v>
      </c>
      <c r="F93" s="41">
        <f>C93*'Apotex Payments'!$C$20</f>
        <v>148.01564662862046</v>
      </c>
    </row>
    <row r="94" spans="1:6" ht="18.75" x14ac:dyDescent="0.3">
      <c r="A94" s="122">
        <v>92</v>
      </c>
      <c r="B94" s="3" t="s">
        <v>12</v>
      </c>
      <c r="C94" s="15">
        <v>1.0000720909982541E-4</v>
      </c>
      <c r="D94" s="13" t="s">
        <v>124</v>
      </c>
      <c r="E94" s="31" t="str">
        <f t="shared" si="1"/>
        <v>No</v>
      </c>
      <c r="F94" s="41">
        <f>C94*'Apotex Payments'!$C$20</f>
        <v>102.95195533088767</v>
      </c>
    </row>
    <row r="95" spans="1:6" ht="18.75" x14ac:dyDescent="0.3">
      <c r="A95" s="122">
        <v>93</v>
      </c>
      <c r="B95" s="3" t="s">
        <v>20</v>
      </c>
      <c r="C95" s="15">
        <v>4.0066648615869299E-4</v>
      </c>
      <c r="D95" s="13" t="s">
        <v>125</v>
      </c>
      <c r="E95" s="31" t="str">
        <f t="shared" si="1"/>
        <v>No</v>
      </c>
      <c r="F95" s="41">
        <f>C95*'Apotex Payments'!$C$20</f>
        <v>412.46424689663195</v>
      </c>
    </row>
    <row r="96" spans="1:6" ht="18.75" x14ac:dyDescent="0.3">
      <c r="A96" s="122">
        <v>94</v>
      </c>
      <c r="B96" s="3" t="s">
        <v>97</v>
      </c>
      <c r="C96" s="15">
        <v>4.5230524746192109E-6</v>
      </c>
      <c r="D96" s="13" t="s">
        <v>126</v>
      </c>
      <c r="E96" s="31" t="str">
        <f t="shared" si="1"/>
        <v>Yes</v>
      </c>
      <c r="F96" s="41">
        <f>C96*'Apotex Payments'!$C$20</f>
        <v>4.656235290612373</v>
      </c>
    </row>
    <row r="97" spans="1:6" ht="18.75" x14ac:dyDescent="0.3">
      <c r="A97" s="122">
        <v>95</v>
      </c>
      <c r="B97" s="3" t="s">
        <v>61</v>
      </c>
      <c r="C97" s="15">
        <v>1.439946936883912E-4</v>
      </c>
      <c r="D97" s="13" t="s">
        <v>127</v>
      </c>
      <c r="E97" s="31" t="str">
        <f t="shared" si="1"/>
        <v>No</v>
      </c>
      <c r="F97" s="41">
        <f>C97*'Apotex Payments'!$C$20</f>
        <v>148.23466633984873</v>
      </c>
    </row>
    <row r="98" spans="1:6" ht="18.75" x14ac:dyDescent="0.3">
      <c r="A98" s="122">
        <v>96</v>
      </c>
      <c r="B98" s="3" t="s">
        <v>61</v>
      </c>
      <c r="C98" s="15">
        <v>2.02229883702E-2</v>
      </c>
      <c r="D98" s="13" t="s">
        <v>61</v>
      </c>
      <c r="E98" s="31" t="str">
        <f t="shared" si="1"/>
        <v>No</v>
      </c>
      <c r="F98" s="41">
        <f>C98*'Apotex Payments'!$C$20</f>
        <v>20818.46112981395</v>
      </c>
    </row>
    <row r="99" spans="1:6" ht="18.75" x14ac:dyDescent="0.3">
      <c r="A99" s="122">
        <v>97</v>
      </c>
      <c r="B99" s="3" t="s">
        <v>58</v>
      </c>
      <c r="C99" s="15">
        <v>8.4104895939118969E-7</v>
      </c>
      <c r="D99" s="13" t="s">
        <v>128</v>
      </c>
      <c r="E99" s="13" t="s">
        <v>334</v>
      </c>
      <c r="F99" s="41">
        <f>C99*'Apotex Payments'!$C$20</f>
        <v>0.86581393159268238</v>
      </c>
    </row>
    <row r="100" spans="1:6" ht="18.75" x14ac:dyDescent="0.3">
      <c r="A100" s="122">
        <v>98</v>
      </c>
      <c r="B100" s="3" t="s">
        <v>22</v>
      </c>
      <c r="C100" s="15">
        <v>8.0112116433586752E-5</v>
      </c>
      <c r="D100" s="13" t="s">
        <v>129</v>
      </c>
      <c r="E100" s="31" t="str">
        <f t="shared" si="1"/>
        <v>No</v>
      </c>
      <c r="F100" s="41">
        <f>C100*'Apotex Payments'!$C$20</f>
        <v>82.471044905380666</v>
      </c>
    </row>
    <row r="101" spans="1:6" ht="18.75" x14ac:dyDescent="0.3">
      <c r="A101" s="122">
        <v>99</v>
      </c>
      <c r="B101" s="3" t="s">
        <v>130</v>
      </c>
      <c r="C101" s="15">
        <v>2.3916849635745889E-3</v>
      </c>
      <c r="D101" s="13" t="s">
        <v>130</v>
      </c>
      <c r="E101" s="31" t="str">
        <f t="shared" si="1"/>
        <v>No</v>
      </c>
      <c r="F101" s="41">
        <f>C101*'Apotex Payments'!$C$20</f>
        <v>2462.1089394636115</v>
      </c>
    </row>
    <row r="102" spans="1:6" ht="18.75" x14ac:dyDescent="0.3">
      <c r="A102" s="122">
        <v>100</v>
      </c>
      <c r="B102" s="3" t="s">
        <v>131</v>
      </c>
      <c r="C102" s="15">
        <v>8.3054410497910159E-4</v>
      </c>
      <c r="D102" s="13" t="s">
        <v>131</v>
      </c>
      <c r="E102" s="31" t="str">
        <f t="shared" si="1"/>
        <v>No</v>
      </c>
      <c r="F102" s="41">
        <f>C102*'Apotex Payments'!$C$20</f>
        <v>854.99975817533164</v>
      </c>
    </row>
    <row r="103" spans="1:6" ht="18.75" x14ac:dyDescent="0.3">
      <c r="A103" s="122">
        <v>101</v>
      </c>
      <c r="B103" s="3" t="s">
        <v>61</v>
      </c>
      <c r="C103" s="15">
        <v>2.3338794024881367E-4</v>
      </c>
      <c r="D103" s="13" t="s">
        <v>132</v>
      </c>
      <c r="E103" s="31" t="str">
        <f t="shared" si="1"/>
        <v>No</v>
      </c>
      <c r="F103" s="41">
        <f>C103*'Apotex Payments'!$C$20</f>
        <v>240.26012740021253</v>
      </c>
    </row>
    <row r="104" spans="1:6" ht="18.75" x14ac:dyDescent="0.3">
      <c r="A104" s="122">
        <v>102</v>
      </c>
      <c r="B104" s="3" t="s">
        <v>22</v>
      </c>
      <c r="C104" s="15">
        <v>1.2541963948560226E-4</v>
      </c>
      <c r="D104" s="13" t="s">
        <v>133</v>
      </c>
      <c r="E104" s="31" t="str">
        <f t="shared" si="1"/>
        <v>No</v>
      </c>
      <c r="F104" s="41">
        <f>C104*'Apotex Payments'!$C$20</f>
        <v>129.11266335858883</v>
      </c>
    </row>
    <row r="105" spans="1:6" ht="18.75" x14ac:dyDescent="0.3">
      <c r="A105" s="122">
        <v>103</v>
      </c>
      <c r="B105" s="3" t="s">
        <v>22</v>
      </c>
      <c r="C105" s="15">
        <v>3.8676232266645461E-4</v>
      </c>
      <c r="D105" s="13" t="s">
        <v>134</v>
      </c>
      <c r="E105" s="31" t="str">
        <f t="shared" si="1"/>
        <v>No</v>
      </c>
      <c r="F105" s="41">
        <f>C105*'Apotex Payments'!$C$20</f>
        <v>398.1506705889737</v>
      </c>
    </row>
    <row r="106" spans="1:6" ht="18.75" x14ac:dyDescent="0.3">
      <c r="A106" s="122">
        <v>104</v>
      </c>
      <c r="B106" s="3" t="s">
        <v>12</v>
      </c>
      <c r="C106" s="15">
        <v>4.17854199744088E-5</v>
      </c>
      <c r="D106" s="13" t="s">
        <v>135</v>
      </c>
      <c r="E106" s="31" t="str">
        <f t="shared" si="1"/>
        <v>No</v>
      </c>
      <c r="F106" s="41">
        <f>C106*'Apotex Payments'!$C$20</f>
        <v>43.015805854492406</v>
      </c>
    </row>
    <row r="107" spans="1:6" ht="18.75" x14ac:dyDescent="0.3">
      <c r="A107" s="122">
        <v>105</v>
      </c>
      <c r="B107" s="3" t="s">
        <v>12</v>
      </c>
      <c r="C107" s="15">
        <v>1.3200304570200001E-2</v>
      </c>
      <c r="D107" s="13" t="s">
        <v>136</v>
      </c>
      <c r="E107" s="31" t="str">
        <f t="shared" si="1"/>
        <v>No</v>
      </c>
      <c r="F107" s="41">
        <f>C107*'Apotex Payments'!$C$20</f>
        <v>13588.992020653393</v>
      </c>
    </row>
    <row r="108" spans="1:6" ht="18.75" x14ac:dyDescent="0.3">
      <c r="A108" s="122">
        <v>106</v>
      </c>
      <c r="B108" s="3" t="s">
        <v>97</v>
      </c>
      <c r="C108" s="15">
        <v>9.0689126594E-3</v>
      </c>
      <c r="D108" s="13" t="s">
        <v>97</v>
      </c>
      <c r="E108" s="31" t="str">
        <f t="shared" si="1"/>
        <v>No</v>
      </c>
      <c r="F108" s="41">
        <f>C108*'Apotex Payments'!$C$20</f>
        <v>9335.9498721567707</v>
      </c>
    </row>
    <row r="109" spans="1:6" ht="18.75" x14ac:dyDescent="0.3">
      <c r="A109" s="122">
        <v>107</v>
      </c>
      <c r="B109" s="3" t="s">
        <v>12</v>
      </c>
      <c r="C109" s="15">
        <v>3.0922368018683455E-4</v>
      </c>
      <c r="D109" s="13" t="s">
        <v>137</v>
      </c>
      <c r="E109" s="31" t="str">
        <f t="shared" si="1"/>
        <v>No</v>
      </c>
      <c r="F109" s="41">
        <f>C109*'Apotex Payments'!$C$20</f>
        <v>318.32887645200032</v>
      </c>
    </row>
    <row r="110" spans="1:6" ht="18.75" x14ac:dyDescent="0.3">
      <c r="A110" s="122">
        <v>108</v>
      </c>
      <c r="B110" s="3" t="s">
        <v>138</v>
      </c>
      <c r="C110" s="15">
        <v>3.4622226991000002E-3</v>
      </c>
      <c r="D110" s="13" t="s">
        <v>138</v>
      </c>
      <c r="E110" s="31" t="str">
        <f t="shared" si="1"/>
        <v>No</v>
      </c>
      <c r="F110" s="41">
        <f>C110*'Apotex Payments'!$C$20</f>
        <v>3564.1690221305339</v>
      </c>
    </row>
    <row r="111" spans="1:6" ht="18.75" x14ac:dyDescent="0.3">
      <c r="A111" s="122">
        <v>109</v>
      </c>
      <c r="B111" s="3" t="s">
        <v>58</v>
      </c>
      <c r="C111" s="15">
        <v>3.5780637844614547E-4</v>
      </c>
      <c r="D111" s="13" t="s">
        <v>139</v>
      </c>
      <c r="E111" s="31" t="str">
        <f t="shared" si="1"/>
        <v>No</v>
      </c>
      <c r="F111" s="41">
        <f>C111*'Apotex Payments'!$C$20</f>
        <v>368.34210875862317</v>
      </c>
    </row>
    <row r="112" spans="1:6" ht="18.75" x14ac:dyDescent="0.3">
      <c r="A112" s="122">
        <v>110</v>
      </c>
      <c r="B112" s="3" t="s">
        <v>20</v>
      </c>
      <c r="C112" s="15">
        <v>2.3826992713207727E-4</v>
      </c>
      <c r="D112" s="13" t="s">
        <v>140</v>
      </c>
      <c r="E112" s="31" t="str">
        <f t="shared" si="1"/>
        <v>No</v>
      </c>
      <c r="F112" s="41">
        <f>C112*'Apotex Payments'!$C$20</f>
        <v>245.28586604501399</v>
      </c>
    </row>
    <row r="113" spans="1:6" ht="18.75" x14ac:dyDescent="0.3">
      <c r="A113" s="122">
        <v>111</v>
      </c>
      <c r="B113" s="3" t="s">
        <v>20</v>
      </c>
      <c r="C113" s="15">
        <v>3.1489149136351198E-4</v>
      </c>
      <c r="D113" s="13" t="s">
        <v>141</v>
      </c>
      <c r="E113" s="31" t="str">
        <f t="shared" si="1"/>
        <v>No</v>
      </c>
      <c r="F113" s="41">
        <f>C113*'Apotex Payments'!$C$20</f>
        <v>324.16357825337496</v>
      </c>
    </row>
    <row r="114" spans="1:6" ht="18.75" x14ac:dyDescent="0.3">
      <c r="A114" s="122">
        <v>112</v>
      </c>
      <c r="B114" s="3" t="s">
        <v>20</v>
      </c>
      <c r="C114" s="15">
        <v>2.2439609028390264E-4</v>
      </c>
      <c r="D114" s="13" t="s">
        <v>142</v>
      </c>
      <c r="E114" s="31" t="str">
        <f t="shared" si="1"/>
        <v>No</v>
      </c>
      <c r="F114" s="41">
        <f>C114*'Apotex Payments'!$C$20</f>
        <v>231.00350935975189</v>
      </c>
    </row>
    <row r="115" spans="1:6" ht="18.75" x14ac:dyDescent="0.3">
      <c r="A115" s="122">
        <v>113</v>
      </c>
      <c r="B115" s="3" t="s">
        <v>58</v>
      </c>
      <c r="C115" s="15">
        <v>3.7739081076608753E-4</v>
      </c>
      <c r="D115" s="13" t="s">
        <v>143</v>
      </c>
      <c r="E115" s="31" t="str">
        <f t="shared" si="1"/>
        <v>No</v>
      </c>
      <c r="F115" s="41">
        <f>C115*'Apotex Payments'!$C$20</f>
        <v>388.50321133844693</v>
      </c>
    </row>
    <row r="116" spans="1:6" ht="18.75" x14ac:dyDescent="0.3">
      <c r="A116" s="122">
        <v>114</v>
      </c>
      <c r="B116" s="3" t="s">
        <v>20</v>
      </c>
      <c r="C116" s="15">
        <v>1.2038412787141262E-3</v>
      </c>
      <c r="D116" s="13" t="s">
        <v>144</v>
      </c>
      <c r="E116" s="31" t="str">
        <f t="shared" si="1"/>
        <v>No</v>
      </c>
      <c r="F116" s="41">
        <f>C116*'Apotex Payments'!$C$20</f>
        <v>1239.2887939502732</v>
      </c>
    </row>
    <row r="117" spans="1:6" ht="18.75" x14ac:dyDescent="0.3">
      <c r="A117" s="122">
        <v>115</v>
      </c>
      <c r="B117" s="3" t="s">
        <v>20</v>
      </c>
      <c r="C117" s="15">
        <v>3.3601865528679335E-4</v>
      </c>
      <c r="D117" s="13" t="s">
        <v>145</v>
      </c>
      <c r="E117" s="31" t="str">
        <f t="shared" si="1"/>
        <v>No</v>
      </c>
      <c r="F117" s="41">
        <f>C117*'Apotex Payments'!$C$20</f>
        <v>345.91283869245871</v>
      </c>
    </row>
    <row r="118" spans="1:6" ht="18.75" x14ac:dyDescent="0.3">
      <c r="A118" s="122">
        <v>116</v>
      </c>
      <c r="B118" s="3" t="s">
        <v>73</v>
      </c>
      <c r="C118" s="15">
        <v>1.2198699018000001E-3</v>
      </c>
      <c r="D118" s="13" t="s">
        <v>146</v>
      </c>
      <c r="E118" s="31" t="str">
        <f t="shared" si="1"/>
        <v>No</v>
      </c>
      <c r="F118" s="41">
        <f>C118*'Apotex Payments'!$C$20</f>
        <v>1255.7893852856973</v>
      </c>
    </row>
    <row r="119" spans="1:6" ht="18.75" x14ac:dyDescent="0.3">
      <c r="A119" s="122">
        <v>117</v>
      </c>
      <c r="B119" s="3" t="s">
        <v>58</v>
      </c>
      <c r="C119" s="15">
        <v>3.2440470306271694E-6</v>
      </c>
      <c r="D119" s="13" t="s">
        <v>147</v>
      </c>
      <c r="E119" s="13" t="s">
        <v>334</v>
      </c>
      <c r="F119" s="41">
        <f>C119*'Apotex Payments'!$C$20</f>
        <v>3.339569097014329</v>
      </c>
    </row>
    <row r="120" spans="1:6" ht="18.75" x14ac:dyDescent="0.3">
      <c r="A120" s="122">
        <v>118</v>
      </c>
      <c r="B120" s="3" t="s">
        <v>32</v>
      </c>
      <c r="C120" s="15">
        <v>4.8938634165054549E-4</v>
      </c>
      <c r="D120" s="13" t="s">
        <v>148</v>
      </c>
      <c r="E120" s="31" t="str">
        <f t="shared" si="1"/>
        <v>No</v>
      </c>
      <c r="F120" s="41">
        <f>C120*'Apotex Payments'!$C$20</f>
        <v>503.79648865975054</v>
      </c>
    </row>
    <row r="121" spans="1:6" ht="18.75" x14ac:dyDescent="0.3">
      <c r="A121" s="122">
        <v>119</v>
      </c>
      <c r="B121" s="3" t="s">
        <v>32</v>
      </c>
      <c r="C121" s="15">
        <v>1.9565590720923404E-4</v>
      </c>
      <c r="D121" s="13" t="s">
        <v>149</v>
      </c>
      <c r="E121" s="31" t="str">
        <f t="shared" si="1"/>
        <v>No</v>
      </c>
      <c r="F121" s="41">
        <f>C121*'Apotex Payments'!$C$20</f>
        <v>201.41706183524056</v>
      </c>
    </row>
    <row r="122" spans="1:6" ht="18.75" x14ac:dyDescent="0.3">
      <c r="A122" s="122">
        <v>120</v>
      </c>
      <c r="B122" s="3" t="s">
        <v>20</v>
      </c>
      <c r="C122" s="15">
        <v>2.6020285795849804E-4</v>
      </c>
      <c r="D122" s="13" t="s">
        <v>150</v>
      </c>
      <c r="E122" s="31" t="str">
        <f t="shared" si="1"/>
        <v>No</v>
      </c>
      <c r="F122" s="41">
        <f>C122*'Apotex Payments'!$C$20</f>
        <v>267.86461946731163</v>
      </c>
    </row>
    <row r="123" spans="1:6" ht="18.75" x14ac:dyDescent="0.3">
      <c r="A123" s="122">
        <v>121</v>
      </c>
      <c r="B123" s="3" t="s">
        <v>151</v>
      </c>
      <c r="C123" s="15">
        <v>4.1050412370000006E-3</v>
      </c>
      <c r="D123" s="13" t="s">
        <v>151</v>
      </c>
      <c r="E123" s="31" t="str">
        <f t="shared" si="1"/>
        <v>No</v>
      </c>
      <c r="F123" s="41">
        <f>C123*'Apotex Payments'!$C$20</f>
        <v>4225.9155701587688</v>
      </c>
    </row>
    <row r="124" spans="1:6" ht="18.75" x14ac:dyDescent="0.3">
      <c r="A124" s="122">
        <v>122</v>
      </c>
      <c r="B124" s="3" t="s">
        <v>22</v>
      </c>
      <c r="C124" s="15">
        <v>1.9389587187553203E-4</v>
      </c>
      <c r="D124" s="13" t="s">
        <v>152</v>
      </c>
      <c r="E124" s="31" t="str">
        <f t="shared" si="1"/>
        <v>No</v>
      </c>
      <c r="F124" s="41">
        <f>C124*'Apotex Payments'!$C$20</f>
        <v>199.60520166348829</v>
      </c>
    </row>
    <row r="125" spans="1:6" ht="18.75" x14ac:dyDescent="0.3">
      <c r="A125" s="122">
        <v>123</v>
      </c>
      <c r="B125" s="3" t="s">
        <v>153</v>
      </c>
      <c r="C125" s="15">
        <v>1.1005388939752758E-3</v>
      </c>
      <c r="D125" s="13" t="s">
        <v>154</v>
      </c>
      <c r="E125" s="31" t="str">
        <f t="shared" si="1"/>
        <v>No</v>
      </c>
      <c r="F125" s="41">
        <f>C125*'Apotex Payments'!$C$20</f>
        <v>1132.9446354147376</v>
      </c>
    </row>
    <row r="126" spans="1:6" ht="18.75" x14ac:dyDescent="0.3">
      <c r="A126" s="122">
        <v>124</v>
      </c>
      <c r="B126" s="3" t="s">
        <v>32</v>
      </c>
      <c r="C126" s="15">
        <v>2.7246348947924944E-5</v>
      </c>
      <c r="D126" s="13" t="s">
        <v>155</v>
      </c>
      <c r="E126" s="31" t="str">
        <f t="shared" si="1"/>
        <v>No</v>
      </c>
      <c r="F126" s="41">
        <f>C126*'Apotex Payments'!$C$20</f>
        <v>28.048626944649374</v>
      </c>
    </row>
    <row r="127" spans="1:6" ht="18.75" x14ac:dyDescent="0.3">
      <c r="A127" s="122">
        <v>125</v>
      </c>
      <c r="B127" s="3" t="s">
        <v>156</v>
      </c>
      <c r="C127" s="15">
        <v>2.4482072967000001E-3</v>
      </c>
      <c r="D127" s="13" t="s">
        <v>156</v>
      </c>
      <c r="E127" s="31" t="str">
        <f t="shared" si="1"/>
        <v>No</v>
      </c>
      <c r="F127" s="41">
        <f>C127*'Apotex Payments'!$C$20</f>
        <v>2520.2955918810026</v>
      </c>
    </row>
    <row r="128" spans="1:6" ht="18.75" x14ac:dyDescent="0.3">
      <c r="A128" s="122">
        <v>126</v>
      </c>
      <c r="B128" s="3" t="s">
        <v>20</v>
      </c>
      <c r="C128" s="15">
        <v>3.9749965640000005E-4</v>
      </c>
      <c r="D128" s="13" t="s">
        <v>157</v>
      </c>
      <c r="E128" s="31" t="str">
        <f t="shared" si="1"/>
        <v>No</v>
      </c>
      <c r="F128" s="41">
        <f>C128*'Apotex Payments'!$C$20</f>
        <v>409.20416876034437</v>
      </c>
    </row>
    <row r="129" spans="1:6" ht="18.75" x14ac:dyDescent="0.3">
      <c r="A129" s="122">
        <v>127</v>
      </c>
      <c r="B129" s="3" t="s">
        <v>158</v>
      </c>
      <c r="C129" s="15">
        <v>1.9471774931817251E-3</v>
      </c>
      <c r="D129" s="13" t="s">
        <v>158</v>
      </c>
      <c r="E129" s="31" t="str">
        <f t="shared" si="1"/>
        <v>No</v>
      </c>
      <c r="F129" s="41">
        <f>C129*'Apotex Payments'!$C$20</f>
        <v>2004.5127956650954</v>
      </c>
    </row>
    <row r="130" spans="1:6" ht="18.75" x14ac:dyDescent="0.3">
      <c r="A130" s="122">
        <v>128</v>
      </c>
      <c r="B130" s="3" t="s">
        <v>32</v>
      </c>
      <c r="C130" s="15">
        <v>5.4856393182193598E-4</v>
      </c>
      <c r="D130" s="13" t="s">
        <v>159</v>
      </c>
      <c r="E130" s="31" t="str">
        <f t="shared" si="1"/>
        <v>No</v>
      </c>
      <c r="F130" s="41">
        <f>C130*'Apotex Payments'!$C$20</f>
        <v>564.71658306847655</v>
      </c>
    </row>
    <row r="131" spans="1:6" ht="18.75" x14ac:dyDescent="0.3">
      <c r="A131" s="122">
        <v>129</v>
      </c>
      <c r="B131" s="3" t="s">
        <v>88</v>
      </c>
      <c r="C131" s="15">
        <v>2.3483828725500002E-2</v>
      </c>
      <c r="D131" s="13" t="s">
        <v>88</v>
      </c>
      <c r="E131" s="31" t="str">
        <f t="shared" si="1"/>
        <v>No</v>
      </c>
      <c r="F131" s="41">
        <f>C131*'Apotex Payments'!$C$20</f>
        <v>24175.318036648558</v>
      </c>
    </row>
    <row r="132" spans="1:6" ht="18.75" x14ac:dyDescent="0.3">
      <c r="A132" s="122">
        <v>130</v>
      </c>
      <c r="B132" s="3" t="s">
        <v>20</v>
      </c>
      <c r="C132" s="15">
        <v>1.109546617741783E-3</v>
      </c>
      <c r="D132" s="13" t="s">
        <v>160</v>
      </c>
      <c r="E132" s="31" t="str">
        <f t="shared" si="1"/>
        <v>No</v>
      </c>
      <c r="F132" s="41">
        <f>C132*'Apotex Payments'!$C$20</f>
        <v>1142.2175946662726</v>
      </c>
    </row>
    <row r="133" spans="1:6" ht="18.75" x14ac:dyDescent="0.3">
      <c r="A133" s="122">
        <v>131</v>
      </c>
      <c r="B133" s="3" t="s">
        <v>161</v>
      </c>
      <c r="C133" s="15">
        <v>2.9859845764296689E-4</v>
      </c>
      <c r="D133" s="13" t="s">
        <v>162</v>
      </c>
      <c r="E133" s="31" t="str">
        <f t="shared" ref="E133:E196" si="2">IF(C133&lt;0.000011,"Yes","No")</f>
        <v>No</v>
      </c>
      <c r="F133" s="41">
        <f>C133*'Apotex Payments'!$C$20</f>
        <v>307.39079062235675</v>
      </c>
    </row>
    <row r="134" spans="1:6" ht="18.75" x14ac:dyDescent="0.3">
      <c r="A134" s="122">
        <v>132</v>
      </c>
      <c r="B134" s="3" t="s">
        <v>161</v>
      </c>
      <c r="C134" s="15">
        <v>5.3961997892000005E-3</v>
      </c>
      <c r="D134" s="13" t="s">
        <v>161</v>
      </c>
      <c r="E134" s="31" t="str">
        <f t="shared" si="2"/>
        <v>No</v>
      </c>
      <c r="F134" s="41">
        <f>C134*'Apotex Payments'!$C$20</f>
        <v>5555.0927243627457</v>
      </c>
    </row>
    <row r="135" spans="1:6" ht="18.75" x14ac:dyDescent="0.3">
      <c r="A135" s="122">
        <v>133</v>
      </c>
      <c r="B135" s="3" t="s">
        <v>163</v>
      </c>
      <c r="C135" s="15">
        <v>3.5337234878000004E-3</v>
      </c>
      <c r="D135" s="13" t="s">
        <v>163</v>
      </c>
      <c r="E135" s="31" t="str">
        <f t="shared" si="2"/>
        <v>No</v>
      </c>
      <c r="F135" s="41">
        <f>C135*'Apotex Payments'!$C$20</f>
        <v>3637.7751758330924</v>
      </c>
    </row>
    <row r="136" spans="1:6" ht="18.75" x14ac:dyDescent="0.3">
      <c r="A136" s="122">
        <v>134</v>
      </c>
      <c r="B136" s="3" t="s">
        <v>164</v>
      </c>
      <c r="C136" s="15">
        <v>1.2127293508E-3</v>
      </c>
      <c r="D136" s="13" t="s">
        <v>164</v>
      </c>
      <c r="E136" s="31" t="str">
        <f t="shared" si="2"/>
        <v>No</v>
      </c>
      <c r="F136" s="41">
        <f>C136*'Apotex Payments'!$C$20</f>
        <v>1248.4385783368089</v>
      </c>
    </row>
    <row r="137" spans="1:6" ht="18.75" x14ac:dyDescent="0.3">
      <c r="A137" s="122">
        <v>135</v>
      </c>
      <c r="B137" s="3" t="s">
        <v>96</v>
      </c>
      <c r="C137" s="15">
        <v>1.0105310050000001E-4</v>
      </c>
      <c r="D137" s="13" t="s">
        <v>165</v>
      </c>
      <c r="E137" s="31" t="str">
        <f t="shared" si="2"/>
        <v>No</v>
      </c>
      <c r="F137" s="41">
        <f>C137*'Apotex Payments'!$C$20</f>
        <v>104.02864335849031</v>
      </c>
    </row>
    <row r="138" spans="1:6" ht="18.75" x14ac:dyDescent="0.3">
      <c r="A138" s="122">
        <v>136</v>
      </c>
      <c r="B138" s="3" t="s">
        <v>166</v>
      </c>
      <c r="C138" s="15">
        <v>6.2922251458000008E-3</v>
      </c>
      <c r="D138" s="13" t="s">
        <v>166</v>
      </c>
      <c r="E138" s="31" t="str">
        <f t="shared" si="2"/>
        <v>No</v>
      </c>
      <c r="F138" s="41">
        <f>C138*'Apotex Payments'!$C$20</f>
        <v>6477.5018518482066</v>
      </c>
    </row>
    <row r="139" spans="1:6" ht="18.75" x14ac:dyDescent="0.3">
      <c r="A139" s="122">
        <v>137</v>
      </c>
      <c r="B139" s="3" t="s">
        <v>53</v>
      </c>
      <c r="C139" s="15">
        <v>1.9406761110000003E-3</v>
      </c>
      <c r="D139" s="13" t="s">
        <v>167</v>
      </c>
      <c r="E139" s="31" t="str">
        <f t="shared" si="2"/>
        <v>No</v>
      </c>
      <c r="F139" s="41">
        <f>C139*'Apotex Payments'!$C$20</f>
        <v>1997.8199780773768</v>
      </c>
    </row>
    <row r="140" spans="1:6" ht="18.75" x14ac:dyDescent="0.3">
      <c r="A140" s="122">
        <v>138</v>
      </c>
      <c r="B140" s="3" t="s">
        <v>53</v>
      </c>
      <c r="C140" s="15">
        <v>7.2147379172615407E-3</v>
      </c>
      <c r="D140" s="13" t="s">
        <v>53</v>
      </c>
      <c r="E140" s="31" t="str">
        <f t="shared" si="2"/>
        <v>No</v>
      </c>
      <c r="F140" s="41">
        <f>C140*'Apotex Payments'!$C$20</f>
        <v>7427.1783251200477</v>
      </c>
    </row>
    <row r="141" spans="1:6" ht="18.75" x14ac:dyDescent="0.3">
      <c r="A141" s="122">
        <v>139</v>
      </c>
      <c r="B141" s="3" t="s">
        <v>81</v>
      </c>
      <c r="C141" s="15">
        <v>3.4575585746555949E-4</v>
      </c>
      <c r="D141" s="13" t="s">
        <v>168</v>
      </c>
      <c r="E141" s="13" t="s">
        <v>334</v>
      </c>
      <c r="F141" s="41">
        <f>C141*'Apotex Payments'!$C$20</f>
        <v>355.93675609580816</v>
      </c>
    </row>
    <row r="142" spans="1:6" ht="18.75" x14ac:dyDescent="0.3">
      <c r="A142" s="122">
        <v>140</v>
      </c>
      <c r="B142" s="3" t="s">
        <v>81</v>
      </c>
      <c r="C142" s="15">
        <v>2.5170974956060682E-3</v>
      </c>
      <c r="D142" s="13" t="s">
        <v>169</v>
      </c>
      <c r="E142" s="31" t="str">
        <f t="shared" si="2"/>
        <v>No</v>
      </c>
      <c r="F142" s="41">
        <f>C142*'Apotex Payments'!$C$20</f>
        <v>2591.2142860866775</v>
      </c>
    </row>
    <row r="143" spans="1:6" ht="18.75" x14ac:dyDescent="0.3">
      <c r="A143" s="122">
        <v>141</v>
      </c>
      <c r="B143" s="3" t="s">
        <v>81</v>
      </c>
      <c r="C143" s="15">
        <v>2.1830160390500002E-2</v>
      </c>
      <c r="D143" s="13" t="s">
        <v>81</v>
      </c>
      <c r="E143" s="31" t="str">
        <f t="shared" si="2"/>
        <v>No</v>
      </c>
      <c r="F143" s="41">
        <f>C143*'Apotex Payments'!$C$20</f>
        <v>22472.956875993783</v>
      </c>
    </row>
    <row r="144" spans="1:6" ht="18.75" x14ac:dyDescent="0.3">
      <c r="A144" s="122">
        <v>142</v>
      </c>
      <c r="B144" s="3" t="s">
        <v>170</v>
      </c>
      <c r="C144" s="15">
        <v>1.0942313547701739E-3</v>
      </c>
      <c r="D144" s="13" t="s">
        <v>170</v>
      </c>
      <c r="E144" s="31" t="str">
        <f t="shared" si="2"/>
        <v>No</v>
      </c>
      <c r="F144" s="41">
        <f>C144*'Apotex Payments'!$C$20</f>
        <v>1126.4513685759111</v>
      </c>
    </row>
    <row r="145" spans="1:6" ht="18.75" x14ac:dyDescent="0.3">
      <c r="A145" s="122">
        <v>143</v>
      </c>
      <c r="B145" s="3" t="s">
        <v>12</v>
      </c>
      <c r="C145" s="15">
        <v>3.0589085348800001E-2</v>
      </c>
      <c r="D145" s="13" t="s">
        <v>12</v>
      </c>
      <c r="E145" s="31" t="str">
        <f t="shared" si="2"/>
        <v>No</v>
      </c>
      <c r="F145" s="41">
        <f>C145*'Apotex Payments'!$C$20</f>
        <v>31489.791353930166</v>
      </c>
    </row>
    <row r="146" spans="1:6" ht="18.75" x14ac:dyDescent="0.3">
      <c r="A146" s="122">
        <v>144</v>
      </c>
      <c r="B146" s="3" t="s">
        <v>12</v>
      </c>
      <c r="C146" s="15">
        <v>9.4595939665291712E-4</v>
      </c>
      <c r="D146" s="13" t="s">
        <v>171</v>
      </c>
      <c r="E146" s="31" t="str">
        <f t="shared" si="2"/>
        <v>No</v>
      </c>
      <c r="F146" s="41">
        <f>C146*'Apotex Payments'!$C$20</f>
        <v>973.81349230367232</v>
      </c>
    </row>
    <row r="147" spans="1:6" ht="18.75" x14ac:dyDescent="0.3">
      <c r="A147" s="122">
        <v>145</v>
      </c>
      <c r="B147" s="3" t="s">
        <v>172</v>
      </c>
      <c r="C147" s="15">
        <v>4.4979387832776362E-5</v>
      </c>
      <c r="D147" s="13" t="s">
        <v>172</v>
      </c>
      <c r="E147" s="31" t="str">
        <f t="shared" si="2"/>
        <v>No</v>
      </c>
      <c r="F147" s="41">
        <f>C147*'Apotex Payments'!$C$20</f>
        <v>46.303821181014726</v>
      </c>
    </row>
    <row r="148" spans="1:6" ht="18.75" x14ac:dyDescent="0.3">
      <c r="A148" s="122">
        <v>146</v>
      </c>
      <c r="B148" s="3" t="s">
        <v>173</v>
      </c>
      <c r="C148" s="15">
        <v>8.011838681000001E-4</v>
      </c>
      <c r="D148" s="13" t="s">
        <v>173</v>
      </c>
      <c r="E148" s="31" t="str">
        <f t="shared" si="2"/>
        <v>No</v>
      </c>
      <c r="F148" s="41">
        <f>C148*'Apotex Payments'!$C$20</f>
        <v>824.77499915156625</v>
      </c>
    </row>
    <row r="149" spans="1:6" ht="18.75" x14ac:dyDescent="0.3">
      <c r="A149" s="122">
        <v>147</v>
      </c>
      <c r="B149" s="3" t="s">
        <v>174</v>
      </c>
      <c r="C149" s="15">
        <v>5.8387817675000005E-3</v>
      </c>
      <c r="D149" s="13" t="s">
        <v>175</v>
      </c>
      <c r="E149" s="31" t="str">
        <f t="shared" si="2"/>
        <v>No</v>
      </c>
      <c r="F149" s="41">
        <f>C149*'Apotex Payments'!$C$20</f>
        <v>6010.7066792998912</v>
      </c>
    </row>
    <row r="150" spans="1:6" ht="18.75" x14ac:dyDescent="0.3">
      <c r="A150" s="122">
        <v>148</v>
      </c>
      <c r="B150" s="3" t="s">
        <v>176</v>
      </c>
      <c r="C150" s="15">
        <v>5.2617717409888416E-3</v>
      </c>
      <c r="D150" s="13" t="s">
        <v>176</v>
      </c>
      <c r="E150" s="31" t="str">
        <f t="shared" si="2"/>
        <v>No</v>
      </c>
      <c r="F150" s="41">
        <f>C150*'Apotex Payments'!$C$20</f>
        <v>5416.7063966247206</v>
      </c>
    </row>
    <row r="151" spans="1:6" ht="18.75" x14ac:dyDescent="0.3">
      <c r="A151" s="122">
        <v>149</v>
      </c>
      <c r="B151" s="3" t="s">
        <v>177</v>
      </c>
      <c r="C151" s="15">
        <v>1.3611218302E-3</v>
      </c>
      <c r="D151" s="13" t="s">
        <v>177</v>
      </c>
      <c r="E151" s="31" t="str">
        <f t="shared" si="2"/>
        <v>No</v>
      </c>
      <c r="F151" s="41">
        <f>C151*'Apotex Payments'!$C$20</f>
        <v>1401.2005246818862</v>
      </c>
    </row>
    <row r="152" spans="1:6" ht="18.75" x14ac:dyDescent="0.3">
      <c r="A152" s="122">
        <v>150</v>
      </c>
      <c r="B152" s="3" t="s">
        <v>14</v>
      </c>
      <c r="C152" s="15">
        <v>8.6662252226000006E-3</v>
      </c>
      <c r="D152" s="13" t="s">
        <v>14</v>
      </c>
      <c r="E152" s="31" t="str">
        <f t="shared" si="2"/>
        <v>No</v>
      </c>
      <c r="F152" s="41">
        <f>C152*'Apotex Payments'!$C$20</f>
        <v>8921.4051670409517</v>
      </c>
    </row>
    <row r="153" spans="1:6" ht="18.75" x14ac:dyDescent="0.3">
      <c r="A153" s="122">
        <v>151</v>
      </c>
      <c r="B153" s="3" t="s">
        <v>73</v>
      </c>
      <c r="C153" s="15">
        <v>7.4382900947353106E-5</v>
      </c>
      <c r="D153" s="13" t="s">
        <v>178</v>
      </c>
      <c r="E153" s="13" t="s">
        <v>334</v>
      </c>
      <c r="F153" s="41">
        <f>C153*'Apotex Payments'!$C$20</f>
        <v>76.573130723704082</v>
      </c>
    </row>
    <row r="154" spans="1:6" ht="18.75" x14ac:dyDescent="0.3">
      <c r="A154" s="122">
        <v>152</v>
      </c>
      <c r="B154" s="3" t="s">
        <v>53</v>
      </c>
      <c r="C154" s="15">
        <v>6.0431353984549699E-5</v>
      </c>
      <c r="D154" s="13" t="s">
        <v>179</v>
      </c>
      <c r="E154" s="31" t="str">
        <f t="shared" si="2"/>
        <v>No</v>
      </c>
      <c r="F154" s="41">
        <f>C154*'Apotex Payments'!$C$20</f>
        <v>62.210775723100177</v>
      </c>
    </row>
    <row r="155" spans="1:6" ht="18.75" x14ac:dyDescent="0.3">
      <c r="A155" s="122">
        <v>153</v>
      </c>
      <c r="B155" s="3" t="s">
        <v>45</v>
      </c>
      <c r="C155" s="15">
        <v>1.1862120143752041E-4</v>
      </c>
      <c r="D155" s="13" t="s">
        <v>180</v>
      </c>
      <c r="E155" s="31" t="str">
        <f t="shared" si="2"/>
        <v>No</v>
      </c>
      <c r="F155" s="41">
        <f>C155*'Apotex Payments'!$C$20</f>
        <v>122.11404299365805</v>
      </c>
    </row>
    <row r="156" spans="1:6" ht="18.75" x14ac:dyDescent="0.3">
      <c r="A156" s="122">
        <v>154</v>
      </c>
      <c r="B156" s="3" t="s">
        <v>20</v>
      </c>
      <c r="C156" s="15">
        <v>1.0559516091134637E-3</v>
      </c>
      <c r="D156" s="13" t="s">
        <v>181</v>
      </c>
      <c r="E156" s="31" t="str">
        <f t="shared" si="2"/>
        <v>No</v>
      </c>
      <c r="F156" s="41">
        <f>C156*'Apotex Payments'!$C$20</f>
        <v>1087.0444628098123</v>
      </c>
    </row>
    <row r="157" spans="1:6" ht="18.75" x14ac:dyDescent="0.3">
      <c r="A157" s="122">
        <v>155</v>
      </c>
      <c r="B157" s="3" t="s">
        <v>58</v>
      </c>
      <c r="C157" s="15">
        <v>1.4709098660300001E-2</v>
      </c>
      <c r="D157" s="13" t="s">
        <v>58</v>
      </c>
      <c r="E157" s="31" t="str">
        <f t="shared" si="2"/>
        <v>No</v>
      </c>
      <c r="F157" s="41">
        <f>C157*'Apotex Payments'!$C$20</f>
        <v>15142.213065072618</v>
      </c>
    </row>
    <row r="158" spans="1:6" ht="18.75" x14ac:dyDescent="0.3">
      <c r="A158" s="122">
        <v>156</v>
      </c>
      <c r="B158" s="3" t="s">
        <v>20</v>
      </c>
      <c r="C158" s="15">
        <v>4.3997455920000003E-3</v>
      </c>
      <c r="D158" s="13" t="s">
        <v>182</v>
      </c>
      <c r="E158" s="31" t="str">
        <f t="shared" si="2"/>
        <v>No</v>
      </c>
      <c r="F158" s="41">
        <f>C158*'Apotex Payments'!$C$20</f>
        <v>4529.2975949635293</v>
      </c>
    </row>
    <row r="159" spans="1:6" ht="18.75" x14ac:dyDescent="0.3">
      <c r="A159" s="122">
        <v>157</v>
      </c>
      <c r="B159" s="3" t="s">
        <v>183</v>
      </c>
      <c r="C159" s="15">
        <v>7.0236704230000006E-4</v>
      </c>
      <c r="D159" s="13" t="s">
        <v>183</v>
      </c>
      <c r="E159" s="31" t="str">
        <f t="shared" si="2"/>
        <v>No</v>
      </c>
      <c r="F159" s="41">
        <f>C159*'Apotex Payments'!$C$20</f>
        <v>723.04847836098179</v>
      </c>
    </row>
    <row r="160" spans="1:6" ht="18.75" x14ac:dyDescent="0.3">
      <c r="A160" s="122">
        <v>158</v>
      </c>
      <c r="B160" s="3" t="s">
        <v>32</v>
      </c>
      <c r="C160" s="15">
        <v>4.0068160295727358E-5</v>
      </c>
      <c r="D160" s="13" t="s">
        <v>184</v>
      </c>
      <c r="E160" s="31" t="str">
        <f t="shared" si="2"/>
        <v>No</v>
      </c>
      <c r="F160" s="41">
        <f>C160*'Apotex Payments'!$C$20</f>
        <v>41.247980881447994</v>
      </c>
    </row>
    <row r="161" spans="1:6" ht="18.75" x14ac:dyDescent="0.3">
      <c r="A161" s="122">
        <v>159</v>
      </c>
      <c r="B161" s="3" t="s">
        <v>185</v>
      </c>
      <c r="C161" s="15">
        <v>6.0449809904156778E-4</v>
      </c>
      <c r="D161" s="13" t="s">
        <v>185</v>
      </c>
      <c r="E161" s="31" t="str">
        <f t="shared" si="2"/>
        <v>No</v>
      </c>
      <c r="F161" s="41">
        <f>C161*'Apotex Payments'!$C$20</f>
        <v>622.29775083527102</v>
      </c>
    </row>
    <row r="162" spans="1:6" ht="18.75" x14ac:dyDescent="0.3">
      <c r="A162" s="122">
        <v>160</v>
      </c>
      <c r="B162" s="3" t="s">
        <v>73</v>
      </c>
      <c r="C162" s="15">
        <v>8.4966206433900002E-2</v>
      </c>
      <c r="D162" s="13" t="s">
        <v>73</v>
      </c>
      <c r="E162" s="31" t="str">
        <f t="shared" si="2"/>
        <v>No</v>
      </c>
      <c r="F162" s="41">
        <f>C162*'Apotex Payments'!$C$20</f>
        <v>87468.065234040463</v>
      </c>
    </row>
    <row r="163" spans="1:6" ht="18.75" x14ac:dyDescent="0.3">
      <c r="A163" s="122">
        <v>161</v>
      </c>
      <c r="B163" s="3" t="s">
        <v>73</v>
      </c>
      <c r="C163" s="15">
        <v>7.190750647071369E-4</v>
      </c>
      <c r="D163" s="13" t="s">
        <v>186</v>
      </c>
      <c r="E163" s="31" t="str">
        <f t="shared" si="2"/>
        <v>No</v>
      </c>
      <c r="F163" s="41">
        <f>C163*'Apotex Payments'!$C$20</f>
        <v>740.24847416138482</v>
      </c>
    </row>
    <row r="164" spans="1:6" ht="18.75" x14ac:dyDescent="0.3">
      <c r="A164" s="122">
        <v>162</v>
      </c>
      <c r="B164" s="3" t="s">
        <v>32</v>
      </c>
      <c r="C164" s="15">
        <v>9.5917010683512795E-4</v>
      </c>
      <c r="D164" s="13" t="s">
        <v>187</v>
      </c>
      <c r="E164" s="31" t="str">
        <f t="shared" si="2"/>
        <v>No</v>
      </c>
      <c r="F164" s="41">
        <f>C164*'Apotex Payments'!$C$20</f>
        <v>987.41319633311559</v>
      </c>
    </row>
    <row r="165" spans="1:6" ht="18.75" x14ac:dyDescent="0.3">
      <c r="A165" s="122">
        <v>163</v>
      </c>
      <c r="B165" s="3" t="s">
        <v>188</v>
      </c>
      <c r="C165" s="15">
        <v>3.4330491778000001E-3</v>
      </c>
      <c r="D165" s="13" t="s">
        <v>188</v>
      </c>
      <c r="E165" s="31" t="str">
        <f t="shared" si="2"/>
        <v>No</v>
      </c>
      <c r="F165" s="41">
        <f>C165*'Apotex Payments'!$C$20</f>
        <v>3534.1364765894991</v>
      </c>
    </row>
    <row r="166" spans="1:6" ht="18.75" x14ac:dyDescent="0.3">
      <c r="A166" s="122">
        <v>164</v>
      </c>
      <c r="B166" s="3" t="s">
        <v>58</v>
      </c>
      <c r="C166" s="15">
        <v>1.3216488394866789E-6</v>
      </c>
      <c r="D166" s="13" t="s">
        <v>189</v>
      </c>
      <c r="E166" s="13" t="s">
        <v>334</v>
      </c>
      <c r="F166" s="41">
        <f>C166*'Apotex Payments'!$C$20</f>
        <v>1.3605652383532982</v>
      </c>
    </row>
    <row r="167" spans="1:6" ht="18.75" x14ac:dyDescent="0.3">
      <c r="A167" s="122">
        <v>165</v>
      </c>
      <c r="B167" s="3" t="s">
        <v>190</v>
      </c>
      <c r="C167" s="15">
        <v>2.0834305642714426E-4</v>
      </c>
      <c r="D167" s="13" t="s">
        <v>191</v>
      </c>
      <c r="E167" s="31" t="str">
        <f t="shared" si="2"/>
        <v>No</v>
      </c>
      <c r="F167" s="41">
        <f>C167*'Apotex Payments'!$C$20</f>
        <v>214.47778847000552</v>
      </c>
    </row>
    <row r="168" spans="1:6" ht="18.75" x14ac:dyDescent="0.3">
      <c r="A168" s="122">
        <v>166</v>
      </c>
      <c r="B168" s="3" t="s">
        <v>190</v>
      </c>
      <c r="C168" s="15">
        <v>5.9275014392000001E-3</v>
      </c>
      <c r="D168" s="13" t="s">
        <v>190</v>
      </c>
      <c r="E168" s="31" t="str">
        <f t="shared" si="2"/>
        <v>No</v>
      </c>
      <c r="F168" s="41">
        <f>C168*'Apotex Payments'!$C$20</f>
        <v>6102.038731859343</v>
      </c>
    </row>
    <row r="169" spans="1:6" ht="18.75" x14ac:dyDescent="0.3">
      <c r="A169" s="122">
        <v>167</v>
      </c>
      <c r="B169" s="3" t="s">
        <v>192</v>
      </c>
      <c r="C169" s="15">
        <v>2.7360244131E-3</v>
      </c>
      <c r="D169" s="13" t="s">
        <v>192</v>
      </c>
      <c r="E169" s="31" t="str">
        <f t="shared" si="2"/>
        <v>No</v>
      </c>
      <c r="F169" s="41">
        <f>C169*'Apotex Payments'!$C$20</f>
        <v>2816.587581006509</v>
      </c>
    </row>
    <row r="170" spans="1:6" ht="18.75" x14ac:dyDescent="0.3">
      <c r="A170" s="122">
        <v>168</v>
      </c>
      <c r="B170" s="3" t="s">
        <v>50</v>
      </c>
      <c r="C170" s="15">
        <v>2.2074414769736924E-3</v>
      </c>
      <c r="D170" s="13" t="s">
        <v>50</v>
      </c>
      <c r="E170" s="31" t="str">
        <f t="shared" si="2"/>
        <v>No</v>
      </c>
      <c r="F170" s="41">
        <f>C170*'Apotex Payments'!$C$20</f>
        <v>2272.4403408367989</v>
      </c>
    </row>
    <row r="171" spans="1:6" ht="18.75" x14ac:dyDescent="0.3">
      <c r="A171" s="122">
        <v>169</v>
      </c>
      <c r="B171" s="3" t="s">
        <v>20</v>
      </c>
      <c r="C171" s="15">
        <v>3.4540213501270623E-4</v>
      </c>
      <c r="D171" s="13" t="s">
        <v>193</v>
      </c>
      <c r="E171" s="31" t="str">
        <f t="shared" si="2"/>
        <v>No</v>
      </c>
      <c r="F171" s="41">
        <f>C171*'Apotex Payments'!$C$20</f>
        <v>355.57261816521827</v>
      </c>
    </row>
    <row r="172" spans="1:6" ht="18.75" x14ac:dyDescent="0.3">
      <c r="A172" s="122">
        <v>170</v>
      </c>
      <c r="B172" s="3" t="s">
        <v>194</v>
      </c>
      <c r="C172" s="15">
        <v>1.0502202615239173E-3</v>
      </c>
      <c r="D172" s="13" t="s">
        <v>194</v>
      </c>
      <c r="E172" s="31" t="str">
        <f t="shared" si="2"/>
        <v>No</v>
      </c>
      <c r="F172" s="41">
        <f>C172*'Apotex Payments'!$C$20</f>
        <v>1081.1443537443167</v>
      </c>
    </row>
    <row r="173" spans="1:6" ht="18.75" x14ac:dyDescent="0.3">
      <c r="A173" s="122">
        <v>171</v>
      </c>
      <c r="B173" s="3" t="s">
        <v>88</v>
      </c>
      <c r="C173" s="15">
        <v>4.7056969116496841E-4</v>
      </c>
      <c r="D173" s="13" t="s">
        <v>195</v>
      </c>
      <c r="E173" s="31" t="str">
        <f t="shared" si="2"/>
        <v>No</v>
      </c>
      <c r="F173" s="41">
        <f>C173*'Apotex Payments'!$C$20</f>
        <v>484.42577551111776</v>
      </c>
    </row>
    <row r="174" spans="1:6" ht="18.75" x14ac:dyDescent="0.3">
      <c r="A174" s="122">
        <v>172</v>
      </c>
      <c r="B174" s="3" t="s">
        <v>196</v>
      </c>
      <c r="C174" s="15">
        <v>2.0091959787577069E-3</v>
      </c>
      <c r="D174" s="13" t="s">
        <v>197</v>
      </c>
      <c r="E174" s="31" t="str">
        <f t="shared" si="2"/>
        <v>No</v>
      </c>
      <c r="F174" s="41">
        <f>C174*'Apotex Payments'!$C$20</f>
        <v>2068.3574366082744</v>
      </c>
    </row>
    <row r="175" spans="1:6" ht="18.75" x14ac:dyDescent="0.3">
      <c r="A175" s="122">
        <v>173</v>
      </c>
      <c r="B175" s="3" t="s">
        <v>198</v>
      </c>
      <c r="C175" s="15">
        <v>3.5787854283245092E-3</v>
      </c>
      <c r="D175" s="13" t="s">
        <v>198</v>
      </c>
      <c r="E175" s="31" t="str">
        <f t="shared" si="2"/>
        <v>No</v>
      </c>
      <c r="F175" s="41">
        <f>C175*'Apotex Payments'!$C$20</f>
        <v>3684.1639804978799</v>
      </c>
    </row>
    <row r="176" spans="1:6" ht="18.75" x14ac:dyDescent="0.3">
      <c r="A176" s="122">
        <v>174</v>
      </c>
      <c r="B176" s="3" t="s">
        <v>32</v>
      </c>
      <c r="C176" s="15">
        <v>4.2718822637047213E-5</v>
      </c>
      <c r="D176" s="13" t="s">
        <v>199</v>
      </c>
      <c r="E176" s="31" t="str">
        <f t="shared" si="2"/>
        <v>No</v>
      </c>
      <c r="F176" s="41">
        <f>C176*'Apotex Payments'!$C$20</f>
        <v>43.976692875484673</v>
      </c>
    </row>
    <row r="177" spans="1:6" ht="18.75" x14ac:dyDescent="0.3">
      <c r="A177" s="122">
        <v>175</v>
      </c>
      <c r="B177" s="3" t="s">
        <v>200</v>
      </c>
      <c r="C177" s="15">
        <v>6.6649194513310141E-4</v>
      </c>
      <c r="D177" s="13" t="s">
        <v>200</v>
      </c>
      <c r="E177" s="31" t="str">
        <f t="shared" si="2"/>
        <v>No</v>
      </c>
      <c r="F177" s="41">
        <f>C177*'Apotex Payments'!$C$20</f>
        <v>686.11702677601556</v>
      </c>
    </row>
    <row r="178" spans="1:6" ht="18.75" x14ac:dyDescent="0.3">
      <c r="A178" s="122">
        <v>176</v>
      </c>
      <c r="B178" s="3" t="s">
        <v>34</v>
      </c>
      <c r="C178" s="15">
        <v>2.9359445436850499E-5</v>
      </c>
      <c r="D178" s="13" t="s">
        <v>201</v>
      </c>
      <c r="E178" s="13" t="s">
        <v>334</v>
      </c>
      <c r="F178" s="41">
        <f>C178*'Apotex Payments'!$C$20</f>
        <v>30.223944277228544</v>
      </c>
    </row>
    <row r="179" spans="1:6" ht="18.75" x14ac:dyDescent="0.3">
      <c r="A179" s="122">
        <v>177</v>
      </c>
      <c r="B179" s="3" t="s">
        <v>43</v>
      </c>
      <c r="C179" s="15">
        <v>7.9574543270364385E-5</v>
      </c>
      <c r="D179" s="13" t="s">
        <v>202</v>
      </c>
      <c r="E179" s="31" t="str">
        <f t="shared" si="2"/>
        <v>No</v>
      </c>
      <c r="F179" s="41">
        <f>C179*'Apotex Payments'!$C$20</f>
        <v>81.917642717825274</v>
      </c>
    </row>
    <row r="180" spans="1:6" ht="18.75" x14ac:dyDescent="0.3">
      <c r="A180" s="122">
        <v>178</v>
      </c>
      <c r="B180" s="3" t="s">
        <v>43</v>
      </c>
      <c r="C180" s="15">
        <v>1.3969915611062012E-3</v>
      </c>
      <c r="D180" s="13" t="s">
        <v>203</v>
      </c>
      <c r="E180" s="31" t="str">
        <f t="shared" si="2"/>
        <v>No</v>
      </c>
      <c r="F180" s="41">
        <f>C180*'Apotex Payments'!$C$20</f>
        <v>1438.1264519947867</v>
      </c>
    </row>
    <row r="181" spans="1:6" ht="18.75" x14ac:dyDescent="0.3">
      <c r="A181" s="122">
        <v>179</v>
      </c>
      <c r="B181" s="3" t="s">
        <v>43</v>
      </c>
      <c r="C181" s="15">
        <v>1.6848065467200003E-2</v>
      </c>
      <c r="D181" s="13" t="s">
        <v>43</v>
      </c>
      <c r="E181" s="31" t="str">
        <f t="shared" si="2"/>
        <v>No</v>
      </c>
      <c r="F181" s="41">
        <f>C181*'Apotex Payments'!$C$20</f>
        <v>17344.162475923687</v>
      </c>
    </row>
    <row r="182" spans="1:6" ht="18.75" x14ac:dyDescent="0.3">
      <c r="A182" s="122">
        <v>180</v>
      </c>
      <c r="B182" s="3" t="s">
        <v>204</v>
      </c>
      <c r="C182" s="15">
        <v>6.8335870900000008E-3</v>
      </c>
      <c r="D182" s="13" t="s">
        <v>204</v>
      </c>
      <c r="E182" s="31" t="str">
        <f t="shared" si="2"/>
        <v>No</v>
      </c>
      <c r="F182" s="41">
        <f>C182*'Apotex Payments'!$C$20</f>
        <v>7034.804382323664</v>
      </c>
    </row>
    <row r="183" spans="1:6" ht="18.75" x14ac:dyDescent="0.3">
      <c r="A183" s="122">
        <v>181</v>
      </c>
      <c r="B183" s="3" t="s">
        <v>205</v>
      </c>
      <c r="C183" s="15">
        <v>9.6824372920000011E-4</v>
      </c>
      <c r="D183" s="13" t="s">
        <v>205</v>
      </c>
      <c r="E183" s="31" t="str">
        <f t="shared" si="2"/>
        <v>No</v>
      </c>
      <c r="F183" s="41">
        <f>C183*'Apotex Payments'!$C$20</f>
        <v>996.75399458962136</v>
      </c>
    </row>
    <row r="184" spans="1:6" ht="18.75" x14ac:dyDescent="0.3">
      <c r="A184" s="122">
        <v>182</v>
      </c>
      <c r="B184" s="3" t="s">
        <v>73</v>
      </c>
      <c r="C184" s="15">
        <v>3.343069033201294E-4</v>
      </c>
      <c r="D184" s="13" t="s">
        <v>206</v>
      </c>
      <c r="E184" s="31" t="str">
        <f t="shared" si="2"/>
        <v>No</v>
      </c>
      <c r="F184" s="41">
        <f>C184*'Apotex Payments'!$C$20</f>
        <v>344.15068360788234</v>
      </c>
    </row>
    <row r="185" spans="1:6" ht="18.75" x14ac:dyDescent="0.3">
      <c r="A185" s="122">
        <v>183</v>
      </c>
      <c r="B185" s="3" t="s">
        <v>61</v>
      </c>
      <c r="C185" s="15">
        <v>1.6548268685402778E-4</v>
      </c>
      <c r="D185" s="13" t="s">
        <v>207</v>
      </c>
      <c r="E185" s="13" t="s">
        <v>334</v>
      </c>
      <c r="F185" s="41">
        <f>C185*'Apotex Payments'!$C$20</f>
        <v>170.35538076085442</v>
      </c>
    </row>
    <row r="186" spans="1:6" ht="18.75" x14ac:dyDescent="0.3">
      <c r="A186" s="122">
        <v>184</v>
      </c>
      <c r="B186" s="3" t="s">
        <v>166</v>
      </c>
      <c r="C186" s="15">
        <v>2.377868462227841E-4</v>
      </c>
      <c r="D186" s="13" t="s">
        <v>208</v>
      </c>
      <c r="E186" s="31" t="str">
        <f t="shared" si="2"/>
        <v>No</v>
      </c>
      <c r="F186" s="41">
        <f>C186*'Apotex Payments'!$C$20</f>
        <v>244.7885606543085</v>
      </c>
    </row>
    <row r="187" spans="1:6" ht="18.75" x14ac:dyDescent="0.3">
      <c r="A187" s="122">
        <v>185</v>
      </c>
      <c r="B187" s="3" t="s">
        <v>61</v>
      </c>
      <c r="C187" s="15">
        <v>1.0022123159762744E-4</v>
      </c>
      <c r="D187" s="13" t="s">
        <v>209</v>
      </c>
      <c r="E187" s="31" t="str">
        <f t="shared" si="2"/>
        <v>No</v>
      </c>
      <c r="F187" s="41">
        <f>C187*'Apotex Payments'!$C$20</f>
        <v>103.17227979381241</v>
      </c>
    </row>
    <row r="188" spans="1:6" ht="18.75" x14ac:dyDescent="0.3">
      <c r="A188" s="122">
        <v>186</v>
      </c>
      <c r="B188" s="3" t="s">
        <v>103</v>
      </c>
      <c r="C188" s="15">
        <v>2.3984047444234967E-4</v>
      </c>
      <c r="D188" s="13" t="s">
        <v>210</v>
      </c>
      <c r="E188" s="31" t="str">
        <f t="shared" si="2"/>
        <v>No</v>
      </c>
      <c r="F188" s="41">
        <f>C188*'Apotex Payments'!$C$20</f>
        <v>246.90265865414293</v>
      </c>
    </row>
    <row r="189" spans="1:6" ht="18.75" x14ac:dyDescent="0.3">
      <c r="A189" s="122">
        <v>187</v>
      </c>
      <c r="B189" s="3" t="s">
        <v>103</v>
      </c>
      <c r="C189" s="15">
        <v>1.1618802599603737E-3</v>
      </c>
      <c r="D189" s="13" t="s">
        <v>211</v>
      </c>
      <c r="E189" s="31" t="str">
        <f t="shared" si="2"/>
        <v>No</v>
      </c>
      <c r="F189" s="41">
        <f>C189*'Apotex Payments'!$C$20</f>
        <v>1196.0922187507517</v>
      </c>
    </row>
    <row r="190" spans="1:6" ht="18.75" x14ac:dyDescent="0.3">
      <c r="A190" s="122">
        <v>188</v>
      </c>
      <c r="B190" s="3" t="s">
        <v>103</v>
      </c>
      <c r="C190" s="15">
        <v>1.8759295924600003E-2</v>
      </c>
      <c r="D190" s="13" t="s">
        <v>103</v>
      </c>
      <c r="E190" s="31" t="str">
        <f t="shared" si="2"/>
        <v>No</v>
      </c>
      <c r="F190" s="41">
        <f>C190*'Apotex Payments'!$C$20</f>
        <v>19311.669763132049</v>
      </c>
    </row>
    <row r="191" spans="1:6" ht="18.75" x14ac:dyDescent="0.3">
      <c r="A191" s="122">
        <v>189</v>
      </c>
      <c r="B191" s="3" t="s">
        <v>103</v>
      </c>
      <c r="C191" s="15">
        <v>3.3261031401087655E-4</v>
      </c>
      <c r="D191" s="13" t="s">
        <v>212</v>
      </c>
      <c r="E191" s="31" t="str">
        <f t="shared" si="2"/>
        <v>No</v>
      </c>
      <c r="F191" s="41">
        <f>C191*'Apotex Payments'!$C$20</f>
        <v>342.40413765031332</v>
      </c>
    </row>
    <row r="192" spans="1:6" ht="18.75" x14ac:dyDescent="0.3">
      <c r="A192" s="122">
        <v>190</v>
      </c>
      <c r="B192" s="3" t="s">
        <v>73</v>
      </c>
      <c r="C192" s="15">
        <v>3.1931124648988825E-4</v>
      </c>
      <c r="D192" s="13" t="s">
        <v>213</v>
      </c>
      <c r="E192" s="31" t="str">
        <f t="shared" si="2"/>
        <v>No</v>
      </c>
      <c r="F192" s="41">
        <f>C192*'Apotex Payments'!$C$20</f>
        <v>328.71347457024905</v>
      </c>
    </row>
    <row r="193" spans="1:6" ht="18.75" x14ac:dyDescent="0.3">
      <c r="A193" s="122">
        <v>191</v>
      </c>
      <c r="B193" s="3" t="s">
        <v>214</v>
      </c>
      <c r="C193" s="15">
        <v>5.1383874938000004E-3</v>
      </c>
      <c r="D193" s="13" t="s">
        <v>214</v>
      </c>
      <c r="E193" s="31" t="str">
        <f t="shared" si="2"/>
        <v>No</v>
      </c>
      <c r="F193" s="41">
        <f>C193*'Apotex Payments'!$C$20</f>
        <v>5289.6890583802224</v>
      </c>
    </row>
    <row r="194" spans="1:6" ht="18.75" x14ac:dyDescent="0.3">
      <c r="A194" s="122">
        <v>192</v>
      </c>
      <c r="B194" s="3" t="s">
        <v>215</v>
      </c>
      <c r="C194" s="15">
        <v>3.876818121586606E-4</v>
      </c>
      <c r="D194" s="13" t="s">
        <v>216</v>
      </c>
      <c r="E194" s="31" t="str">
        <f t="shared" si="2"/>
        <v>No</v>
      </c>
      <c r="F194" s="41">
        <f>C194*'Apotex Payments'!$C$20</f>
        <v>399.09723476150572</v>
      </c>
    </row>
    <row r="195" spans="1:6" ht="18.75" x14ac:dyDescent="0.3">
      <c r="A195" s="122">
        <v>193</v>
      </c>
      <c r="B195" s="3" t="s">
        <v>45</v>
      </c>
      <c r="C195" s="15">
        <v>1.4312495770428543E-4</v>
      </c>
      <c r="D195" s="13" t="s">
        <v>217</v>
      </c>
      <c r="E195" s="31" t="str">
        <f t="shared" si="2"/>
        <v>No</v>
      </c>
      <c r="F195" s="41">
        <f>C195*'Apotex Payments'!$C$20</f>
        <v>147.3393206843576</v>
      </c>
    </row>
    <row r="196" spans="1:6" ht="18.75" x14ac:dyDescent="0.3">
      <c r="A196" s="122">
        <v>194</v>
      </c>
      <c r="B196" s="3" t="s">
        <v>20</v>
      </c>
      <c r="C196" s="15">
        <v>9.2067103810000012E-4</v>
      </c>
      <c r="D196" s="13" t="s">
        <v>218</v>
      </c>
      <c r="E196" s="31" t="str">
        <f t="shared" si="2"/>
        <v>No</v>
      </c>
      <c r="F196" s="41">
        <f>C196*'Apotex Payments'!$C$20</f>
        <v>947.78050944608026</v>
      </c>
    </row>
    <row r="197" spans="1:6" ht="18.75" x14ac:dyDescent="0.3">
      <c r="A197" s="122">
        <v>195</v>
      </c>
      <c r="B197" s="3" t="s">
        <v>103</v>
      </c>
      <c r="C197" s="15">
        <v>4.6644987738170089E-4</v>
      </c>
      <c r="D197" s="13" t="s">
        <v>219</v>
      </c>
      <c r="E197" s="31" t="str">
        <f t="shared" ref="E197:E259" si="3">IF(C197&lt;0.000011,"Yes","No")</f>
        <v>No</v>
      </c>
      <c r="F197" s="41">
        <f>C197*'Apotex Payments'!$C$20</f>
        <v>480.18465241205035</v>
      </c>
    </row>
    <row r="198" spans="1:6" ht="18.75" x14ac:dyDescent="0.3">
      <c r="A198" s="122">
        <v>196</v>
      </c>
      <c r="B198" s="3" t="s">
        <v>32</v>
      </c>
      <c r="C198" s="15">
        <v>9.7421107750697046E-4</v>
      </c>
      <c r="D198" s="13" t="s">
        <v>220</v>
      </c>
      <c r="E198" s="31" t="str">
        <f t="shared" si="3"/>
        <v>No</v>
      </c>
      <c r="F198" s="41">
        <f>C198*'Apotex Payments'!$C$20</f>
        <v>1002.8970534938032</v>
      </c>
    </row>
    <row r="199" spans="1:6" ht="18.75" x14ac:dyDescent="0.3">
      <c r="A199" s="122">
        <v>197</v>
      </c>
      <c r="B199" s="3" t="s">
        <v>32</v>
      </c>
      <c r="C199" s="15">
        <v>6.8972714179994083E-4</v>
      </c>
      <c r="D199" s="13" t="s">
        <v>221</v>
      </c>
      <c r="E199" s="31" t="str">
        <f t="shared" si="3"/>
        <v>No</v>
      </c>
      <c r="F199" s="41">
        <f>C199*'Apotex Payments'!$C$20</f>
        <v>710.03639169860912</v>
      </c>
    </row>
    <row r="200" spans="1:6" ht="18.75" x14ac:dyDescent="0.3">
      <c r="A200" s="122">
        <v>198</v>
      </c>
      <c r="B200" s="3" t="s">
        <v>32</v>
      </c>
      <c r="C200" s="15">
        <v>1.8234094927113156E-4</v>
      </c>
      <c r="D200" s="13" t="s">
        <v>222</v>
      </c>
      <c r="E200" s="31" t="str">
        <f t="shared" si="3"/>
        <v>No</v>
      </c>
      <c r="F200" s="41">
        <f>C200*'Apotex Payments'!$C$20</f>
        <v>187.71004043933434</v>
      </c>
    </row>
    <row r="201" spans="1:6" ht="18.75" x14ac:dyDescent="0.3">
      <c r="A201" s="122">
        <v>199</v>
      </c>
      <c r="B201" s="3" t="s">
        <v>32</v>
      </c>
      <c r="C201" s="15">
        <v>5.7490446272600006E-2</v>
      </c>
      <c r="D201" s="13" t="s">
        <v>32</v>
      </c>
      <c r="E201" s="31" t="str">
        <f t="shared" si="3"/>
        <v>No</v>
      </c>
      <c r="F201" s="41">
        <f>C201*'Apotex Payments'!$C$20</f>
        <v>59183.271984937797</v>
      </c>
    </row>
    <row r="202" spans="1:6" ht="18.75" x14ac:dyDescent="0.3">
      <c r="A202" s="122">
        <v>200</v>
      </c>
      <c r="B202" s="3" t="s">
        <v>223</v>
      </c>
      <c r="C202" s="15">
        <v>2.3941128233000001E-3</v>
      </c>
      <c r="D202" s="13" t="s">
        <v>223</v>
      </c>
      <c r="E202" s="31" t="str">
        <f t="shared" si="3"/>
        <v>No</v>
      </c>
      <c r="F202" s="41">
        <f>C202*'Apotex Payments'!$C$20</f>
        <v>2464.6082883430577</v>
      </c>
    </row>
    <row r="203" spans="1:6" ht="18.75" x14ac:dyDescent="0.3">
      <c r="A203" s="122">
        <v>201</v>
      </c>
      <c r="B203" s="3" t="s">
        <v>58</v>
      </c>
      <c r="C203" s="15">
        <v>2.40299807123598E-6</v>
      </c>
      <c r="D203" s="13" t="s">
        <v>224</v>
      </c>
      <c r="E203" s="13" t="s">
        <v>334</v>
      </c>
      <c r="F203" s="41">
        <f>C203*'Apotex Payments'!$C$20</f>
        <v>2.4737551654216472</v>
      </c>
    </row>
    <row r="204" spans="1:6" ht="18.75" x14ac:dyDescent="0.3">
      <c r="A204" s="122">
        <v>202</v>
      </c>
      <c r="B204" s="3" t="s">
        <v>225</v>
      </c>
      <c r="C204" s="15">
        <v>6.1199806404000001E-3</v>
      </c>
      <c r="D204" s="13" t="s">
        <v>225</v>
      </c>
      <c r="E204" s="31" t="str">
        <f t="shared" si="3"/>
        <v>No</v>
      </c>
      <c r="F204" s="41">
        <f>C204*'Apotex Payments'!$C$20</f>
        <v>6300.1855484982043</v>
      </c>
    </row>
    <row r="205" spans="1:6" ht="18.75" x14ac:dyDescent="0.3">
      <c r="A205" s="122">
        <v>203</v>
      </c>
      <c r="B205" s="3" t="s">
        <v>226</v>
      </c>
      <c r="C205" s="15">
        <v>5.5478390439999998E-4</v>
      </c>
      <c r="D205" s="13" t="s">
        <v>226</v>
      </c>
      <c r="E205" s="31" t="str">
        <f t="shared" si="3"/>
        <v>No</v>
      </c>
      <c r="F205" s="41">
        <f>C205*'Apotex Payments'!$C$20</f>
        <v>571.1197048511973</v>
      </c>
    </row>
    <row r="206" spans="1:6" ht="18.75" x14ac:dyDescent="0.3">
      <c r="A206" s="122">
        <v>204</v>
      </c>
      <c r="B206" s="3" t="s">
        <v>32</v>
      </c>
      <c r="C206" s="15">
        <v>3.2208636305125645E-4</v>
      </c>
      <c r="D206" s="13" t="s">
        <v>227</v>
      </c>
      <c r="E206" s="31" t="str">
        <f t="shared" si="3"/>
        <v>No</v>
      </c>
      <c r="F206" s="41">
        <f>C206*'Apotex Payments'!$C$20</f>
        <v>331.57030538110388</v>
      </c>
    </row>
    <row r="207" spans="1:6" ht="18.75" x14ac:dyDescent="0.3">
      <c r="A207" s="122">
        <v>205</v>
      </c>
      <c r="B207" s="3" t="s">
        <v>228</v>
      </c>
      <c r="C207" s="15">
        <v>2.1166375450000002E-3</v>
      </c>
      <c r="D207" s="13" t="s">
        <v>228</v>
      </c>
      <c r="E207" s="31" t="str">
        <f t="shared" si="3"/>
        <v>No</v>
      </c>
      <c r="F207" s="41">
        <f>C207*'Apotex Payments'!$C$20</f>
        <v>2178.9626562521503</v>
      </c>
    </row>
    <row r="208" spans="1:6" ht="18.75" x14ac:dyDescent="0.3">
      <c r="A208" s="122">
        <v>206</v>
      </c>
      <c r="B208" s="3" t="s">
        <v>229</v>
      </c>
      <c r="C208" s="15">
        <v>6.5246008141315302E-4</v>
      </c>
      <c r="D208" s="13" t="s">
        <v>229</v>
      </c>
      <c r="E208" s="31" t="str">
        <f t="shared" si="3"/>
        <v>No</v>
      </c>
      <c r="F208" s="41">
        <f>C208*'Apotex Payments'!$C$20</f>
        <v>671.67199006407964</v>
      </c>
    </row>
    <row r="209" spans="1:6" ht="18.75" x14ac:dyDescent="0.3">
      <c r="A209" s="122">
        <v>207</v>
      </c>
      <c r="B209" s="3" t="s">
        <v>81</v>
      </c>
      <c r="C209" s="15">
        <v>8.2672044087765892E-5</v>
      </c>
      <c r="D209" s="13" t="s">
        <v>230</v>
      </c>
      <c r="E209" s="31" t="str">
        <f t="shared" si="3"/>
        <v>No</v>
      </c>
      <c r="F209" s="41">
        <f>C209*'Apotex Payments'!$C$20</f>
        <v>85.106350498603291</v>
      </c>
    </row>
    <row r="210" spans="1:6" ht="18.75" x14ac:dyDescent="0.3">
      <c r="A210" s="122">
        <v>208</v>
      </c>
      <c r="B210" s="3" t="s">
        <v>231</v>
      </c>
      <c r="C210" s="15">
        <v>3.1224344525000005E-3</v>
      </c>
      <c r="D210" s="13" t="s">
        <v>231</v>
      </c>
      <c r="E210" s="31" t="str">
        <f t="shared" si="3"/>
        <v>No</v>
      </c>
      <c r="F210" s="41">
        <f>C210*'Apotex Payments'!$C$20</f>
        <v>3214.3755952286238</v>
      </c>
    </row>
    <row r="211" spans="1:6" ht="18.75" x14ac:dyDescent="0.3">
      <c r="A211" s="122">
        <v>209</v>
      </c>
      <c r="B211" s="3" t="s">
        <v>22</v>
      </c>
      <c r="C211" s="15">
        <v>9.8560524430686587E-3</v>
      </c>
      <c r="D211" s="13" t="s">
        <v>22</v>
      </c>
      <c r="E211" s="31" t="str">
        <f t="shared" si="3"/>
        <v>No</v>
      </c>
      <c r="F211" s="41">
        <f>C211*'Apotex Payments'!$C$20</f>
        <v>10146.267254042012</v>
      </c>
    </row>
    <row r="212" spans="1:6" ht="18.75" x14ac:dyDescent="0.3">
      <c r="A212" s="122">
        <v>210</v>
      </c>
      <c r="B212" s="3" t="s">
        <v>232</v>
      </c>
      <c r="C212" s="15">
        <v>3.9903291818124074E-4</v>
      </c>
      <c r="D212" s="13" t="s">
        <v>233</v>
      </c>
      <c r="E212" s="31" t="str">
        <f t="shared" si="3"/>
        <v>No</v>
      </c>
      <c r="F212" s="41">
        <f>C212*'Apotex Payments'!$C$20</f>
        <v>410.78257795537831</v>
      </c>
    </row>
    <row r="213" spans="1:6" ht="18.75" x14ac:dyDescent="0.3">
      <c r="A213" s="122">
        <v>211</v>
      </c>
      <c r="B213" s="3" t="s">
        <v>32</v>
      </c>
      <c r="C213" s="15">
        <v>1.4664946537970547E-4</v>
      </c>
      <c r="D213" s="13" t="s">
        <v>234</v>
      </c>
      <c r="E213" s="31" t="str">
        <f t="shared" si="3"/>
        <v>No</v>
      </c>
      <c r="F213" s="41">
        <f>C213*'Apotex Payments'!$C$20</f>
        <v>150.96760868508582</v>
      </c>
    </row>
    <row r="214" spans="1:6" ht="18.75" x14ac:dyDescent="0.3">
      <c r="A214" s="122">
        <v>212</v>
      </c>
      <c r="B214" s="3" t="s">
        <v>22</v>
      </c>
      <c r="C214" s="15">
        <v>4.6131296524684136E-5</v>
      </c>
      <c r="D214" s="13" t="s">
        <v>235</v>
      </c>
      <c r="E214" s="31" t="str">
        <f t="shared" si="3"/>
        <v>No</v>
      </c>
      <c r="F214" s="41">
        <f>C214*'Apotex Payments'!$C$20</f>
        <v>47.489648215505561</v>
      </c>
    </row>
    <row r="215" spans="1:6" ht="18.75" x14ac:dyDescent="0.3">
      <c r="A215" s="122">
        <v>213</v>
      </c>
      <c r="B215" s="3" t="s">
        <v>26</v>
      </c>
      <c r="C215" s="15">
        <v>2.7973429550000003E-4</v>
      </c>
      <c r="D215" s="13" t="s">
        <v>236</v>
      </c>
      <c r="E215" s="31" t="str">
        <f t="shared" si="3"/>
        <v>No</v>
      </c>
      <c r="F215" s="41">
        <f>C215*'Apotex Payments'!$C$20</f>
        <v>287.97116681944897</v>
      </c>
    </row>
    <row r="216" spans="1:6" ht="18.75" x14ac:dyDescent="0.3">
      <c r="A216" s="122">
        <v>214</v>
      </c>
      <c r="B216" s="3" t="s">
        <v>12</v>
      </c>
      <c r="C216" s="15">
        <v>9.7865851608075385E-5</v>
      </c>
      <c r="D216" s="13" t="s">
        <v>237</v>
      </c>
      <c r="E216" s="31" t="str">
        <f t="shared" si="3"/>
        <v>No</v>
      </c>
      <c r="F216" s="41">
        <f>C216*'Apotex Payments'!$C$20</f>
        <v>100.74754484065937</v>
      </c>
    </row>
    <row r="217" spans="1:6" ht="18.75" x14ac:dyDescent="0.3">
      <c r="A217" s="122">
        <v>215</v>
      </c>
      <c r="B217" s="3" t="s">
        <v>20</v>
      </c>
      <c r="C217" s="15">
        <v>4.1143144986409733E-4</v>
      </c>
      <c r="D217" s="13" t="s">
        <v>238</v>
      </c>
      <c r="E217" s="31" t="str">
        <f t="shared" si="3"/>
        <v>No</v>
      </c>
      <c r="F217" s="41">
        <f>C217*'Apotex Payments'!$C$20</f>
        <v>423.54618861376514</v>
      </c>
    </row>
    <row r="218" spans="1:6" ht="18.75" x14ac:dyDescent="0.3">
      <c r="A218" s="122">
        <v>216</v>
      </c>
      <c r="B218" s="3" t="s">
        <v>32</v>
      </c>
      <c r="C218" s="15">
        <v>3.3086573333E-3</v>
      </c>
      <c r="D218" s="13" t="s">
        <v>239</v>
      </c>
      <c r="E218" s="31" t="str">
        <f t="shared" si="3"/>
        <v>No</v>
      </c>
      <c r="F218" s="41">
        <f>C218*'Apotex Payments'!$C$20</f>
        <v>3406.0818719888684</v>
      </c>
    </row>
    <row r="219" spans="1:6" ht="18.75" x14ac:dyDescent="0.3">
      <c r="A219" s="122">
        <v>217</v>
      </c>
      <c r="B219" s="3" t="s">
        <v>119</v>
      </c>
      <c r="C219" s="15">
        <v>9.5929413968563133E-5</v>
      </c>
      <c r="D219" s="13" t="s">
        <v>240</v>
      </c>
      <c r="E219" s="31" t="str">
        <f t="shared" si="3"/>
        <v>No</v>
      </c>
      <c r="F219" s="41">
        <f>C219*'Apotex Payments'!$C$20</f>
        <v>98.754088137301949</v>
      </c>
    </row>
    <row r="220" spans="1:6" ht="18.75" x14ac:dyDescent="0.3">
      <c r="A220" s="122">
        <v>218</v>
      </c>
      <c r="B220" s="3" t="s">
        <v>119</v>
      </c>
      <c r="C220" s="15">
        <v>1.7318860270380137E-3</v>
      </c>
      <c r="D220" s="13" t="s">
        <v>241</v>
      </c>
      <c r="E220" s="31" t="str">
        <f t="shared" si="3"/>
        <v>No</v>
      </c>
      <c r="F220" s="41">
        <f>C220*'Apotex Payments'!$C$20</f>
        <v>1782.8819991949699</v>
      </c>
    </row>
    <row r="221" spans="1:6" ht="18.75" x14ac:dyDescent="0.3">
      <c r="A221" s="122">
        <v>219</v>
      </c>
      <c r="B221" s="3" t="s">
        <v>81</v>
      </c>
      <c r="C221" s="15">
        <v>6.5277589655785755E-4</v>
      </c>
      <c r="D221" s="13" t="s">
        <v>242</v>
      </c>
      <c r="E221" s="31" t="str">
        <f t="shared" si="3"/>
        <v>No</v>
      </c>
      <c r="F221" s="41">
        <f>C221*'Apotex Payments'!$C$20</f>
        <v>671.99710449296026</v>
      </c>
    </row>
    <row r="222" spans="1:6" ht="18.75" x14ac:dyDescent="0.3">
      <c r="A222" s="122">
        <v>220</v>
      </c>
      <c r="B222" s="3" t="s">
        <v>243</v>
      </c>
      <c r="C222" s="15">
        <v>1.6007423883000001E-3</v>
      </c>
      <c r="D222" s="13" t="s">
        <v>243</v>
      </c>
      <c r="E222" s="31" t="str">
        <f t="shared" si="3"/>
        <v>No</v>
      </c>
      <c r="F222" s="41">
        <f>C222*'Apotex Payments'!$C$20</f>
        <v>1647.8767914823029</v>
      </c>
    </row>
    <row r="223" spans="1:6" ht="18.75" x14ac:dyDescent="0.3">
      <c r="A223" s="122">
        <v>221</v>
      </c>
      <c r="B223" s="3" t="s">
        <v>20</v>
      </c>
      <c r="C223" s="15">
        <v>1.4088373569684245E-3</v>
      </c>
      <c r="D223" s="13" t="s">
        <v>244</v>
      </c>
      <c r="E223" s="31" t="str">
        <f t="shared" si="3"/>
        <v>No</v>
      </c>
      <c r="F223" s="41">
        <f>C223*'Apotex Payments'!$C$20</f>
        <v>1450.3210513386109</v>
      </c>
    </row>
    <row r="224" spans="1:6" ht="18.75" x14ac:dyDescent="0.3">
      <c r="A224" s="122">
        <v>222</v>
      </c>
      <c r="B224" s="3" t="s">
        <v>20</v>
      </c>
      <c r="C224" s="15">
        <v>3.2076333312988582E-4</v>
      </c>
      <c r="D224" s="13" t="s">
        <v>245</v>
      </c>
      <c r="E224" s="31" t="str">
        <f t="shared" si="3"/>
        <v>No</v>
      </c>
      <c r="F224" s="41">
        <f>C224*'Apotex Payments'!$C$20</f>
        <v>330.20831839444162</v>
      </c>
    </row>
    <row r="225" spans="1:6" ht="18.75" x14ac:dyDescent="0.3">
      <c r="A225" s="122">
        <v>223</v>
      </c>
      <c r="B225" s="3" t="s">
        <v>32</v>
      </c>
      <c r="C225" s="15">
        <v>2.6531286225834624E-4</v>
      </c>
      <c r="D225" s="13" t="s">
        <v>246</v>
      </c>
      <c r="E225" s="31" t="str">
        <f t="shared" si="3"/>
        <v>No</v>
      </c>
      <c r="F225" s="41">
        <f>C225*'Apotex Payments'!$C$20</f>
        <v>273.12508957895619</v>
      </c>
    </row>
    <row r="226" spans="1:6" ht="18.75" x14ac:dyDescent="0.3">
      <c r="A226" s="122">
        <v>224</v>
      </c>
      <c r="B226" s="3" t="s">
        <v>32</v>
      </c>
      <c r="C226" s="15">
        <v>4.491948948733984E-4</v>
      </c>
      <c r="D226" s="13" t="s">
        <v>247</v>
      </c>
      <c r="E226" s="31" t="str">
        <f t="shared" si="3"/>
        <v>No</v>
      </c>
      <c r="F226" s="41">
        <f>C226*'Apotex Payments'!$C$20</f>
        <v>462.42159108457344</v>
      </c>
    </row>
    <row r="227" spans="1:6" ht="18.75" x14ac:dyDescent="0.3">
      <c r="A227" s="122">
        <v>225</v>
      </c>
      <c r="B227" s="3" t="s">
        <v>20</v>
      </c>
      <c r="C227" s="15">
        <v>1.0244286074000001E-3</v>
      </c>
      <c r="D227" s="13" t="s">
        <v>248</v>
      </c>
      <c r="E227" s="31" t="str">
        <f t="shared" si="3"/>
        <v>No</v>
      </c>
      <c r="F227" s="41">
        <f>C227*'Apotex Payments'!$C$20</f>
        <v>1054.5932556067339</v>
      </c>
    </row>
    <row r="228" spans="1:6" ht="18.75" x14ac:dyDescent="0.3">
      <c r="A228" s="122">
        <v>226</v>
      </c>
      <c r="B228" s="3" t="s">
        <v>249</v>
      </c>
      <c r="C228" s="15">
        <v>4.2250181677000002E-3</v>
      </c>
      <c r="D228" s="13" t="s">
        <v>249</v>
      </c>
      <c r="E228" s="31" t="str">
        <f t="shared" si="3"/>
        <v>No</v>
      </c>
      <c r="F228" s="41">
        <f>C228*'Apotex Payments'!$C$20</f>
        <v>4349.4252623234006</v>
      </c>
    </row>
    <row r="229" spans="1:6" ht="18.75" x14ac:dyDescent="0.3">
      <c r="A229" s="122">
        <v>227</v>
      </c>
      <c r="B229" s="3" t="s">
        <v>73</v>
      </c>
      <c r="C229" s="15">
        <v>2.8402397495918821E-3</v>
      </c>
      <c r="D229" s="13" t="s">
        <v>250</v>
      </c>
      <c r="E229" s="31" t="str">
        <f t="shared" si="3"/>
        <v>No</v>
      </c>
      <c r="F229" s="41">
        <f>C229*'Apotex Payments'!$C$20</f>
        <v>2923.8715734694524</v>
      </c>
    </row>
    <row r="230" spans="1:6" ht="18.75" x14ac:dyDescent="0.3">
      <c r="A230" s="122">
        <v>228</v>
      </c>
      <c r="B230" s="3" t="s">
        <v>32</v>
      </c>
      <c r="C230" s="15">
        <v>1.7253966123753619E-3</v>
      </c>
      <c r="D230" s="13" t="s">
        <v>251</v>
      </c>
      <c r="E230" s="31" t="str">
        <f t="shared" si="3"/>
        <v>No</v>
      </c>
      <c r="F230" s="41">
        <f>C230*'Apotex Payments'!$C$20</f>
        <v>1776.2015015139873</v>
      </c>
    </row>
    <row r="231" spans="1:6" ht="18.75" x14ac:dyDescent="0.3">
      <c r="A231" s="122">
        <v>229</v>
      </c>
      <c r="B231" s="3" t="s">
        <v>252</v>
      </c>
      <c r="C231" s="15">
        <v>4.5994640532591777E-4</v>
      </c>
      <c r="D231" s="13" t="s">
        <v>253</v>
      </c>
      <c r="E231" s="31" t="str">
        <f t="shared" si="3"/>
        <v>No</v>
      </c>
      <c r="F231" s="41">
        <f>C231*'Apotex Payments'!$C$20</f>
        <v>473.48968341322217</v>
      </c>
    </row>
    <row r="232" spans="1:6" ht="18.75" x14ac:dyDescent="0.3">
      <c r="A232" s="122">
        <v>230</v>
      </c>
      <c r="B232" s="3" t="s">
        <v>252</v>
      </c>
      <c r="C232" s="15">
        <v>2.8629943204584174E-3</v>
      </c>
      <c r="D232" s="13" t="s">
        <v>254</v>
      </c>
      <c r="E232" s="31" t="str">
        <f t="shared" si="3"/>
        <v>No</v>
      </c>
      <c r="F232" s="41">
        <f>C232*'Apotex Payments'!$C$20</f>
        <v>2947.2961604018469</v>
      </c>
    </row>
    <row r="233" spans="1:6" ht="18.75" x14ac:dyDescent="0.3">
      <c r="A233" s="122">
        <v>231</v>
      </c>
      <c r="B233" s="3" t="s">
        <v>252</v>
      </c>
      <c r="C233" s="15">
        <v>1.7730393593000004E-2</v>
      </c>
      <c r="D233" s="13" t="s">
        <v>252</v>
      </c>
      <c r="E233" s="31" t="str">
        <f t="shared" si="3"/>
        <v>No</v>
      </c>
      <c r="F233" s="41">
        <f>C233*'Apotex Payments'!$C$20</f>
        <v>18252.47105299712</v>
      </c>
    </row>
    <row r="234" spans="1:6" ht="18.75" x14ac:dyDescent="0.3">
      <c r="A234" s="122">
        <v>232</v>
      </c>
      <c r="B234" s="3" t="s">
        <v>255</v>
      </c>
      <c r="C234" s="15">
        <v>3.8152176293000007E-3</v>
      </c>
      <c r="D234" s="13" t="s">
        <v>255</v>
      </c>
      <c r="E234" s="31" t="str">
        <f t="shared" si="3"/>
        <v>No</v>
      </c>
      <c r="F234" s="41">
        <f>C234*'Apotex Payments'!$C$20</f>
        <v>3927.558007915597</v>
      </c>
    </row>
    <row r="235" spans="1:6" ht="18.75" x14ac:dyDescent="0.3">
      <c r="A235" s="122">
        <v>233</v>
      </c>
      <c r="B235" s="3" t="s">
        <v>75</v>
      </c>
      <c r="C235" s="15">
        <v>1.0831677703000001E-3</v>
      </c>
      <c r="D235" s="13" t="s">
        <v>256</v>
      </c>
      <c r="E235" s="31" t="str">
        <f t="shared" si="3"/>
        <v>No</v>
      </c>
      <c r="F235" s="41">
        <f>C235*'Apotex Payments'!$C$20</f>
        <v>1115.0620131041883</v>
      </c>
    </row>
    <row r="236" spans="1:6" ht="18.75" x14ac:dyDescent="0.3">
      <c r="A236" s="122">
        <v>234</v>
      </c>
      <c r="B236" s="3" t="s">
        <v>257</v>
      </c>
      <c r="C236" s="15">
        <v>5.247619758369889E-4</v>
      </c>
      <c r="D236" s="13" t="s">
        <v>257</v>
      </c>
      <c r="E236" s="31" t="str">
        <f t="shared" si="3"/>
        <v>No</v>
      </c>
      <c r="F236" s="41">
        <f>C236*'Apotex Payments'!$C$20</f>
        <v>540.21377040720108</v>
      </c>
    </row>
    <row r="237" spans="1:6" ht="18.75" x14ac:dyDescent="0.3">
      <c r="A237" s="122">
        <v>235</v>
      </c>
      <c r="B237" s="3" t="s">
        <v>26</v>
      </c>
      <c r="C237" s="15">
        <v>3.4246408335544811E-5</v>
      </c>
      <c r="D237" s="13" t="s">
        <v>258</v>
      </c>
      <c r="E237" s="31" t="str">
        <f t="shared" si="3"/>
        <v>No</v>
      </c>
      <c r="F237" s="41">
        <f>C237*'Apotex Payments'!$C$20</f>
        <v>35.254805457924768</v>
      </c>
    </row>
    <row r="238" spans="1:6" ht="18.75" x14ac:dyDescent="0.3">
      <c r="A238" s="122">
        <v>236</v>
      </c>
      <c r="B238" s="3" t="s">
        <v>73</v>
      </c>
      <c r="C238" s="15">
        <v>3.3666331606383901E-3</v>
      </c>
      <c r="D238" s="13" t="s">
        <v>259</v>
      </c>
      <c r="E238" s="31" t="str">
        <f t="shared" si="3"/>
        <v>No</v>
      </c>
      <c r="F238" s="41">
        <f>C238*'Apotex Payments'!$C$20</f>
        <v>3465.764817249898</v>
      </c>
    </row>
    <row r="239" spans="1:6" ht="18.75" x14ac:dyDescent="0.3">
      <c r="A239" s="122">
        <v>237</v>
      </c>
      <c r="B239" s="3" t="s">
        <v>232</v>
      </c>
      <c r="C239" s="15">
        <v>7.9809331547000002E-3</v>
      </c>
      <c r="D239" s="13" t="s">
        <v>232</v>
      </c>
      <c r="E239" s="31" t="str">
        <f t="shared" si="3"/>
        <v>No</v>
      </c>
      <c r="F239" s="41">
        <f>C239*'Apotex Payments'!$C$20</f>
        <v>8215.9344414992702</v>
      </c>
    </row>
    <row r="240" spans="1:6" ht="18.75" x14ac:dyDescent="0.3">
      <c r="A240" s="122">
        <v>238</v>
      </c>
      <c r="B240" s="3" t="s">
        <v>32</v>
      </c>
      <c r="C240" s="15">
        <v>1.7210815802087018E-4</v>
      </c>
      <c r="D240" s="13" t="s">
        <v>260</v>
      </c>
      <c r="E240" s="31" t="str">
        <f t="shared" si="3"/>
        <v>No</v>
      </c>
      <c r="F240" s="41">
        <f>C240*'Apotex Payments'!$C$20</f>
        <v>177.17594117599384</v>
      </c>
    </row>
    <row r="241" spans="1:6" ht="18.75" x14ac:dyDescent="0.3">
      <c r="A241" s="122">
        <v>239</v>
      </c>
      <c r="B241" s="3" t="s">
        <v>32</v>
      </c>
      <c r="C241" s="15">
        <v>2.6147248341069377E-3</v>
      </c>
      <c r="D241" s="13" t="s">
        <v>261</v>
      </c>
      <c r="E241" s="31" t="str">
        <f t="shared" si="3"/>
        <v>No</v>
      </c>
      <c r="F241" s="41">
        <f>C241*'Apotex Payments'!$C$20</f>
        <v>2691.716294720698</v>
      </c>
    </row>
    <row r="242" spans="1:6" ht="18.75" x14ac:dyDescent="0.3">
      <c r="A242" s="122">
        <v>240</v>
      </c>
      <c r="B242" s="3" t="s">
        <v>32</v>
      </c>
      <c r="C242" s="15">
        <v>7.3971955313977248E-7</v>
      </c>
      <c r="D242" s="13" t="s">
        <v>262</v>
      </c>
      <c r="E242" s="13" t="s">
        <v>334</v>
      </c>
      <c r="F242" s="41">
        <f>C242*'Apotex Payments'!$C$20</f>
        <v>0.76150084656610018</v>
      </c>
    </row>
    <row r="243" spans="1:6" ht="18.75" x14ac:dyDescent="0.3">
      <c r="A243" s="122">
        <v>241</v>
      </c>
      <c r="B243" s="3" t="s">
        <v>20</v>
      </c>
      <c r="C243" s="15">
        <v>5.9046481436249125E-4</v>
      </c>
      <c r="D243" s="13" t="s">
        <v>263</v>
      </c>
      <c r="E243" s="31" t="str">
        <f t="shared" si="3"/>
        <v>No</v>
      </c>
      <c r="F243" s="41">
        <f>C243*'Apotex Payments'!$C$20</f>
        <v>607.85125132358291</v>
      </c>
    </row>
    <row r="244" spans="1:6" ht="18.75" x14ac:dyDescent="0.3">
      <c r="A244" s="122">
        <v>242</v>
      </c>
      <c r="B244" s="3" t="s">
        <v>22</v>
      </c>
      <c r="C244" s="15">
        <v>6.9094120981055794E-5</v>
      </c>
      <c r="D244" s="13" t="s">
        <v>264</v>
      </c>
      <c r="E244" s="31" t="str">
        <f t="shared" si="3"/>
        <v>No</v>
      </c>
      <c r="F244" s="41">
        <f>C244*'Apotex Payments'!$C$20</f>
        <v>71.128620835405584</v>
      </c>
    </row>
    <row r="245" spans="1:6" ht="18.75" x14ac:dyDescent="0.3">
      <c r="A245" s="122">
        <v>243</v>
      </c>
      <c r="B245" s="3" t="s">
        <v>32</v>
      </c>
      <c r="C245" s="15">
        <v>2.9712081899425406E-5</v>
      </c>
      <c r="D245" s="13" t="s">
        <v>265</v>
      </c>
      <c r="E245" s="31" t="str">
        <f t="shared" si="3"/>
        <v>No</v>
      </c>
      <c r="F245" s="41">
        <f>C245*'Apotex Payments'!$C$20</f>
        <v>30.586964240187569</v>
      </c>
    </row>
    <row r="246" spans="1:6" ht="18.75" x14ac:dyDescent="0.3">
      <c r="A246" s="122">
        <v>244</v>
      </c>
      <c r="B246" s="3" t="s">
        <v>119</v>
      </c>
      <c r="C246" s="15">
        <v>2.1956069742200001E-2</v>
      </c>
      <c r="D246" s="13" t="s">
        <v>119</v>
      </c>
      <c r="E246" s="31" t="str">
        <f t="shared" si="3"/>
        <v>No</v>
      </c>
      <c r="F246" s="41">
        <f>C246*'Apotex Payments'!$C$20</f>
        <v>22602.573671309212</v>
      </c>
    </row>
    <row r="247" spans="1:6" ht="18.75" x14ac:dyDescent="0.3">
      <c r="A247" s="122">
        <v>245</v>
      </c>
      <c r="B247" s="3" t="s">
        <v>266</v>
      </c>
      <c r="C247" s="15">
        <v>2.8350670602583245E-3</v>
      </c>
      <c r="D247" s="13" t="s">
        <v>266</v>
      </c>
      <c r="E247" s="31" t="str">
        <f t="shared" si="3"/>
        <v>No</v>
      </c>
      <c r="F247" s="41">
        <f>C247*'Apotex Payments'!$C$20</f>
        <v>2918.5465725419949</v>
      </c>
    </row>
    <row r="248" spans="1:6" ht="18.75" x14ac:dyDescent="0.3">
      <c r="A248" s="122">
        <v>246</v>
      </c>
      <c r="B248" s="3" t="s">
        <v>73</v>
      </c>
      <c r="C248" s="15">
        <v>2.2591003689743133E-3</v>
      </c>
      <c r="D248" s="13" t="s">
        <v>267</v>
      </c>
      <c r="E248" s="31" t="str">
        <f t="shared" si="3"/>
        <v>No</v>
      </c>
      <c r="F248" s="41">
        <f>C248*'Apotex Payments'!$C$20</f>
        <v>2325.6203464540176</v>
      </c>
    </row>
    <row r="249" spans="1:6" ht="18.75" x14ac:dyDescent="0.3">
      <c r="A249" s="122">
        <v>247</v>
      </c>
      <c r="B249" s="3" t="s">
        <v>73</v>
      </c>
      <c r="C249" s="15">
        <v>1.0348308714700001E-2</v>
      </c>
      <c r="D249" s="13" t="s">
        <v>269</v>
      </c>
      <c r="E249" s="31" t="str">
        <f t="shared" si="3"/>
        <v>No</v>
      </c>
      <c r="F249" s="41">
        <f>C249*'Apotex Payments'!$C$20</f>
        <v>10653.018178745377</v>
      </c>
    </row>
    <row r="250" spans="1:6" ht="18.75" x14ac:dyDescent="0.3">
      <c r="A250" s="122">
        <v>248</v>
      </c>
      <c r="B250" s="3" t="s">
        <v>266</v>
      </c>
      <c r="C250" s="15">
        <v>3.9831978678053954E-4</v>
      </c>
      <c r="D250" s="13" t="s">
        <v>270</v>
      </c>
      <c r="E250" s="31" t="str">
        <f t="shared" si="3"/>
        <v>No</v>
      </c>
      <c r="F250" s="41">
        <f>C250*'Apotex Payments'!$C$20</f>
        <v>410.04844815842779</v>
      </c>
    </row>
    <row r="251" spans="1:6" ht="18.75" x14ac:dyDescent="0.3">
      <c r="A251" s="122">
        <v>249</v>
      </c>
      <c r="B251" s="3" t="s">
        <v>53</v>
      </c>
      <c r="C251" s="15">
        <v>9.7847760631712997E-5</v>
      </c>
      <c r="D251" s="13" t="s">
        <v>271</v>
      </c>
      <c r="E251" s="13" t="s">
        <v>334</v>
      </c>
      <c r="F251" s="41">
        <f>C251*'Apotex Payments'!$C$20</f>
        <v>100.7289211693549</v>
      </c>
    </row>
    <row r="252" spans="1:6" ht="18.75" x14ac:dyDescent="0.3">
      <c r="A252" s="122">
        <v>250</v>
      </c>
      <c r="B252" s="3" t="s">
        <v>26</v>
      </c>
      <c r="C252" s="15">
        <v>8.0576480958407414E-5</v>
      </c>
      <c r="D252" s="13" t="s">
        <v>272</v>
      </c>
      <c r="E252" s="31" t="str">
        <f t="shared" si="3"/>
        <v>No</v>
      </c>
      <c r="F252" s="41">
        <f>C252*'Apotex Payments'!$C$20</f>
        <v>82.949082801317402</v>
      </c>
    </row>
    <row r="253" spans="1:6" ht="18.75" x14ac:dyDescent="0.3">
      <c r="A253" s="122">
        <v>251</v>
      </c>
      <c r="B253" s="3" t="s">
        <v>20</v>
      </c>
      <c r="C253" s="15">
        <v>2.5021499340551977E-3</v>
      </c>
      <c r="D253" s="13" t="s">
        <v>273</v>
      </c>
      <c r="E253" s="31" t="str">
        <f t="shared" si="3"/>
        <v>No</v>
      </c>
      <c r="F253" s="41">
        <f>C253*'Apotex Payments'!$C$20</f>
        <v>2575.8265885102473</v>
      </c>
    </row>
    <row r="254" spans="1:6" ht="18.75" x14ac:dyDescent="0.3">
      <c r="A254" s="122">
        <v>252</v>
      </c>
      <c r="B254" s="3" t="s">
        <v>81</v>
      </c>
      <c r="C254" s="15">
        <v>3.4602262891710712E-5</v>
      </c>
      <c r="D254" s="13" t="s">
        <v>274</v>
      </c>
      <c r="E254" s="31" t="str">
        <f t="shared" si="3"/>
        <v>No</v>
      </c>
      <c r="F254" s="41">
        <f>C254*'Apotex Payments'!$C$20</f>
        <v>35.621138272333333</v>
      </c>
    </row>
    <row r="255" spans="1:6" ht="18.75" x14ac:dyDescent="0.3">
      <c r="A255" s="122">
        <v>253</v>
      </c>
      <c r="B255" s="3" t="s">
        <v>252</v>
      </c>
      <c r="C255" s="15">
        <v>8.4482591926445666E-5</v>
      </c>
      <c r="D255" s="13" t="s">
        <v>275</v>
      </c>
      <c r="E255" s="31" t="str">
        <f t="shared" si="3"/>
        <v>No</v>
      </c>
      <c r="F255" s="41">
        <f>C255*'Apotex Payments'!$C$20</f>
        <v>86.970210533194745</v>
      </c>
    </row>
    <row r="256" spans="1:6" ht="18.75" x14ac:dyDescent="0.3">
      <c r="A256" s="122">
        <v>254</v>
      </c>
      <c r="B256" s="3" t="s">
        <v>276</v>
      </c>
      <c r="C256" s="15">
        <v>6.8234252350000003E-4</v>
      </c>
      <c r="D256" s="13" t="s">
        <v>277</v>
      </c>
      <c r="E256" s="31" t="str">
        <f t="shared" si="3"/>
        <v>No</v>
      </c>
      <c r="F256" s="41">
        <f>C256*'Apotex Payments'!$C$20</f>
        <v>702.43433080525608</v>
      </c>
    </row>
    <row r="257" spans="1:6" ht="18.75" x14ac:dyDescent="0.3">
      <c r="A257" s="122">
        <v>255</v>
      </c>
      <c r="B257" s="3" t="s">
        <v>20</v>
      </c>
      <c r="C257" s="15">
        <v>3.2024518815994138E-4</v>
      </c>
      <c r="D257" s="13" t="s">
        <v>278</v>
      </c>
      <c r="E257" s="31" t="str">
        <f t="shared" si="3"/>
        <v>No</v>
      </c>
      <c r="F257" s="41">
        <f>C257*'Apotex Payments'!$C$20</f>
        <v>329.67491646991238</v>
      </c>
    </row>
    <row r="258" spans="1:6" ht="18.75" x14ac:dyDescent="0.3">
      <c r="A258" s="122">
        <v>256</v>
      </c>
      <c r="B258" s="3" t="s">
        <v>32</v>
      </c>
      <c r="C258" s="15">
        <v>1.5686376415621943E-3</v>
      </c>
      <c r="D258" s="13" t="s">
        <v>279</v>
      </c>
      <c r="E258" s="31" t="str">
        <f t="shared" si="3"/>
        <v>No</v>
      </c>
      <c r="F258" s="41">
        <f>C258*'Apotex Payments'!$C$20</f>
        <v>1614.8267095750996</v>
      </c>
    </row>
    <row r="259" spans="1:6" ht="18.75" x14ac:dyDescent="0.3">
      <c r="A259" s="122">
        <v>257</v>
      </c>
      <c r="B259" s="3" t="s">
        <v>280</v>
      </c>
      <c r="C259" s="15">
        <v>4.8754650570999999E-3</v>
      </c>
      <c r="D259" s="13" t="s">
        <v>280</v>
      </c>
      <c r="E259" s="31" t="str">
        <f t="shared" si="3"/>
        <v>No</v>
      </c>
      <c r="F259" s="41">
        <f>C259*'Apotex Payments'!$C$20</f>
        <v>5019.0247812518865</v>
      </c>
    </row>
    <row r="260" spans="1:6" ht="18.75" x14ac:dyDescent="0.3">
      <c r="A260" s="122">
        <v>258</v>
      </c>
      <c r="B260" s="3" t="s">
        <v>58</v>
      </c>
      <c r="C260" s="15">
        <v>6.4039892317772936E-5</v>
      </c>
      <c r="D260" s="13" t="s">
        <v>281</v>
      </c>
      <c r="E260" s="13" t="s">
        <v>334</v>
      </c>
      <c r="F260" s="41">
        <f>C260*'Apotex Payments'!$C$20</f>
        <v>65.925568692884625</v>
      </c>
    </row>
    <row r="261" spans="1:6" ht="18.75" x14ac:dyDescent="0.3">
      <c r="A261" s="122">
        <v>259</v>
      </c>
      <c r="B261" s="3" t="s">
        <v>166</v>
      </c>
      <c r="C261" s="15">
        <v>3.4045529377365945E-7</v>
      </c>
      <c r="D261" s="13" t="s">
        <v>282</v>
      </c>
      <c r="E261" s="31" t="str">
        <f t="shared" ref="E261:E282" si="4">IF(C261&lt;0.000011,"Yes","No")</f>
        <v>Yes</v>
      </c>
      <c r="F261" s="41">
        <f>C261*'Apotex Payments'!$C$20</f>
        <v>0.35048011550610525</v>
      </c>
    </row>
    <row r="262" spans="1:6" ht="18.75" x14ac:dyDescent="0.3">
      <c r="A262" s="122">
        <v>260</v>
      </c>
      <c r="B262" s="3" t="s">
        <v>20</v>
      </c>
      <c r="C262" s="15">
        <v>7.5555414330000009E-4</v>
      </c>
      <c r="D262" s="13" t="s">
        <v>283</v>
      </c>
      <c r="E262" s="31" t="str">
        <f t="shared" si="4"/>
        <v>No</v>
      </c>
      <c r="F262" s="41">
        <f>C262*'Apotex Payments'!$C$20</f>
        <v>777.80169161049525</v>
      </c>
    </row>
    <row r="263" spans="1:6" ht="18.75" x14ac:dyDescent="0.3">
      <c r="A263" s="122">
        <v>261</v>
      </c>
      <c r="B263" s="3" t="s">
        <v>29</v>
      </c>
      <c r="C263" s="15">
        <v>5.0703727767649294E-3</v>
      </c>
      <c r="D263" s="13" t="s">
        <v>29</v>
      </c>
      <c r="E263" s="31" t="str">
        <f t="shared" si="4"/>
        <v>No</v>
      </c>
      <c r="F263" s="41">
        <f>C263*'Apotex Payments'!$C$20</f>
        <v>5219.6716249065212</v>
      </c>
    </row>
    <row r="264" spans="1:6" ht="18.75" x14ac:dyDescent="0.3">
      <c r="A264" s="122">
        <v>262</v>
      </c>
      <c r="B264" s="3" t="s">
        <v>61</v>
      </c>
      <c r="C264" s="15">
        <v>5.7455156420299657E-5</v>
      </c>
      <c r="D264" s="13" t="s">
        <v>284</v>
      </c>
      <c r="E264" s="13" t="s">
        <v>334</v>
      </c>
      <c r="F264" s="41">
        <f>C264*'Apotex Payments'!$C$20</f>
        <v>59.146943010953208</v>
      </c>
    </row>
    <row r="265" spans="1:6" ht="18.75" x14ac:dyDescent="0.3">
      <c r="A265" s="122">
        <v>263</v>
      </c>
      <c r="B265" s="3" t="s">
        <v>12</v>
      </c>
      <c r="C265" s="15">
        <v>3.8359246724829375E-4</v>
      </c>
      <c r="D265" s="13" t="s">
        <v>285</v>
      </c>
      <c r="E265" s="31" t="str">
        <f t="shared" si="4"/>
        <v>No</v>
      </c>
      <c r="F265" s="41">
        <f>C265*'Apotex Payments'!$C$20</f>
        <v>394.88747770164775</v>
      </c>
    </row>
    <row r="266" spans="1:6" ht="18.75" x14ac:dyDescent="0.3">
      <c r="A266" s="122">
        <v>264</v>
      </c>
      <c r="B266" s="3" t="s">
        <v>73</v>
      </c>
      <c r="C266" s="15">
        <v>1.2919233878100001E-2</v>
      </c>
      <c r="D266" s="13" t="s">
        <v>286</v>
      </c>
      <c r="E266" s="31" t="str">
        <f t="shared" si="4"/>
        <v>No</v>
      </c>
      <c r="F266" s="41">
        <f>C266*'Apotex Payments'!$C$20</f>
        <v>13299.645106582262</v>
      </c>
    </row>
    <row r="267" spans="1:6" ht="18.75" x14ac:dyDescent="0.3">
      <c r="A267" s="122">
        <v>265</v>
      </c>
      <c r="B267" s="3" t="s">
        <v>73</v>
      </c>
      <c r="C267" s="15">
        <v>5.3758056842657953E-4</v>
      </c>
      <c r="D267" s="13" t="s">
        <v>287</v>
      </c>
      <c r="E267" s="31" t="str">
        <f t="shared" si="4"/>
        <v>No</v>
      </c>
      <c r="F267" s="41">
        <f>C267*'Apotex Payments'!$C$20</f>
        <v>553.40981080835945</v>
      </c>
    </row>
    <row r="268" spans="1:6" ht="18.75" x14ac:dyDescent="0.3">
      <c r="A268" s="122">
        <v>266</v>
      </c>
      <c r="B268" s="3" t="s">
        <v>26</v>
      </c>
      <c r="C268" s="15">
        <v>2.6140018962200005E-2</v>
      </c>
      <c r="D268" s="13" t="s">
        <v>26</v>
      </c>
      <c r="E268" s="31" t="str">
        <f t="shared" si="4"/>
        <v>No</v>
      </c>
      <c r="F268" s="41">
        <f>C268*'Apotex Payments'!$C$20</f>
        <v>26909.720696821943</v>
      </c>
    </row>
    <row r="269" spans="1:6" ht="18.75" x14ac:dyDescent="0.3">
      <c r="A269" s="122">
        <v>267</v>
      </c>
      <c r="B269" s="3" t="s">
        <v>32</v>
      </c>
      <c r="C269" s="15">
        <v>1.4529947677983741E-3</v>
      </c>
      <c r="D269" s="13" t="s">
        <v>288</v>
      </c>
      <c r="E269" s="31" t="str">
        <f t="shared" si="4"/>
        <v>No</v>
      </c>
      <c r="F269" s="41">
        <f>C269*'Apotex Payments'!$C$20</f>
        <v>1495.7786921248348</v>
      </c>
    </row>
    <row r="270" spans="1:6" ht="18.75" x14ac:dyDescent="0.3">
      <c r="A270" s="122">
        <v>268</v>
      </c>
      <c r="B270" s="3" t="s">
        <v>20</v>
      </c>
      <c r="C270" s="15">
        <v>9.2171918190000004E-4</v>
      </c>
      <c r="D270" s="13" t="s">
        <v>289</v>
      </c>
      <c r="E270" s="31" t="str">
        <f t="shared" si="4"/>
        <v>No</v>
      </c>
      <c r="F270" s="41">
        <f>C270*'Apotex Payments'!$C$20</f>
        <v>948.85951619618584</v>
      </c>
    </row>
    <row r="271" spans="1:6" ht="18.75" x14ac:dyDescent="0.3">
      <c r="A271" s="122">
        <v>269</v>
      </c>
      <c r="B271" s="3" t="s">
        <v>20</v>
      </c>
      <c r="C271" s="15">
        <v>0.11205025007220001</v>
      </c>
      <c r="D271" s="13" t="s">
        <v>20</v>
      </c>
      <c r="E271" s="31" t="str">
        <f t="shared" si="4"/>
        <v>No</v>
      </c>
      <c r="F271" s="41">
        <f>C271*'Apotex Payments'!$C$20</f>
        <v>115349.60773410952</v>
      </c>
    </row>
    <row r="272" spans="1:6" ht="18.75" x14ac:dyDescent="0.3">
      <c r="A272" s="122">
        <v>270</v>
      </c>
      <c r="B272" s="3" t="s">
        <v>32</v>
      </c>
      <c r="C272" s="15">
        <v>1.7430882460531451E-3</v>
      </c>
      <c r="D272" s="13" t="s">
        <v>290</v>
      </c>
      <c r="E272" s="31" t="str">
        <f t="shared" si="4"/>
        <v>No</v>
      </c>
      <c r="F272" s="41">
        <f>C272*'Apotex Payments'!$C$20</f>
        <v>1794.4140713529023</v>
      </c>
    </row>
    <row r="273" spans="1:6" ht="18.75" x14ac:dyDescent="0.3">
      <c r="A273" s="122">
        <v>271</v>
      </c>
      <c r="B273" s="3" t="s">
        <v>20</v>
      </c>
      <c r="C273" s="15">
        <v>3.5878822683E-3</v>
      </c>
      <c r="D273" s="13" t="s">
        <v>291</v>
      </c>
      <c r="E273" s="31" t="str">
        <f t="shared" si="4"/>
        <v>No</v>
      </c>
      <c r="F273" s="41">
        <f>C273*'Apotex Payments'!$C$20</f>
        <v>3693.5286800154331</v>
      </c>
    </row>
    <row r="274" spans="1:6" ht="18.75" x14ac:dyDescent="0.3">
      <c r="A274" s="122">
        <v>272</v>
      </c>
      <c r="B274" s="3" t="s">
        <v>64</v>
      </c>
      <c r="C274" s="15">
        <v>3.2856424953000003E-3</v>
      </c>
      <c r="D274" s="13" t="s">
        <v>64</v>
      </c>
      <c r="E274" s="31" t="str">
        <f t="shared" si="4"/>
        <v>No</v>
      </c>
      <c r="F274" s="41">
        <f>C274*'Apotex Payments'!$C$20</f>
        <v>3382.3893542688861</v>
      </c>
    </row>
    <row r="275" spans="1:6" ht="18.75" x14ac:dyDescent="0.3">
      <c r="A275" s="122">
        <v>273</v>
      </c>
      <c r="B275" s="3" t="s">
        <v>32</v>
      </c>
      <c r="C275" s="15">
        <v>3.8909265509442809E-4</v>
      </c>
      <c r="D275" s="13" t="s">
        <v>292</v>
      </c>
      <c r="E275" s="31" t="str">
        <f t="shared" si="4"/>
        <v>No</v>
      </c>
      <c r="F275" s="41">
        <f>C275*'Apotex Payments'!$C$20</f>
        <v>400.54962044659214</v>
      </c>
    </row>
    <row r="276" spans="1:6" ht="18.75" x14ac:dyDescent="0.3">
      <c r="A276" s="122">
        <v>274</v>
      </c>
      <c r="B276" s="3" t="s">
        <v>32</v>
      </c>
      <c r="C276" s="15">
        <v>2.4552535573794297E-4</v>
      </c>
      <c r="D276" s="13" t="s">
        <v>293</v>
      </c>
      <c r="E276" s="31" t="str">
        <f t="shared" si="4"/>
        <v>No</v>
      </c>
      <c r="F276" s="41">
        <f>C276*'Apotex Payments'!$C$20</f>
        <v>252.75493320988136</v>
      </c>
    </row>
    <row r="277" spans="1:6" ht="18.75" x14ac:dyDescent="0.3">
      <c r="A277" s="122">
        <v>275</v>
      </c>
      <c r="B277" s="3" t="s">
        <v>20</v>
      </c>
      <c r="C277" s="15">
        <v>3.8011503997638439E-4</v>
      </c>
      <c r="D277" s="13" t="s">
        <v>294</v>
      </c>
      <c r="E277" s="31" t="str">
        <f t="shared" si="4"/>
        <v>No</v>
      </c>
      <c r="F277" s="41">
        <f>C277*'Apotex Payments'!$C$20</f>
        <v>391.30765640289854</v>
      </c>
    </row>
    <row r="278" spans="1:6" ht="18.75" x14ac:dyDescent="0.3">
      <c r="A278" s="122">
        <v>276</v>
      </c>
      <c r="B278" s="3" t="s">
        <v>20</v>
      </c>
      <c r="C278" s="15">
        <v>6.4918323202623016E-4</v>
      </c>
      <c r="D278" s="13" t="s">
        <v>295</v>
      </c>
      <c r="E278" s="31" t="str">
        <f t="shared" si="4"/>
        <v>No</v>
      </c>
      <c r="F278" s="41">
        <f>C278*'Apotex Payments'!$C$20</f>
        <v>668.29865273424991</v>
      </c>
    </row>
    <row r="279" spans="1:6" ht="18.75" x14ac:dyDescent="0.3">
      <c r="A279" s="122">
        <v>277</v>
      </c>
      <c r="B279" s="3" t="s">
        <v>12</v>
      </c>
      <c r="C279" s="15">
        <v>1.697749703157641E-3</v>
      </c>
      <c r="D279" s="13" t="s">
        <v>296</v>
      </c>
      <c r="E279" s="31" t="str">
        <f t="shared" si="4"/>
        <v>No</v>
      </c>
      <c r="F279" s="41">
        <f>C279*'Apotex Payments'!$C$20</f>
        <v>1747.7405196663808</v>
      </c>
    </row>
    <row r="280" spans="1:6" ht="18.75" x14ac:dyDescent="0.3">
      <c r="A280" s="122">
        <v>278</v>
      </c>
      <c r="B280" s="3" t="s">
        <v>26</v>
      </c>
      <c r="C280" s="15">
        <v>3.846778945928631E-4</v>
      </c>
      <c r="D280" s="13" t="s">
        <v>297</v>
      </c>
      <c r="E280" s="31" t="str">
        <f t="shared" si="4"/>
        <v>No</v>
      </c>
      <c r="F280" s="41">
        <f>C280*'Apotex Payments'!$C$20</f>
        <v>396.00486582295292</v>
      </c>
    </row>
    <row r="281" spans="1:6" ht="18.75" x14ac:dyDescent="0.3">
      <c r="A281" s="122">
        <v>279</v>
      </c>
      <c r="B281" s="3" t="s">
        <v>26</v>
      </c>
      <c r="C281" s="15">
        <v>5.9722700399577504E-4</v>
      </c>
      <c r="D281" s="13" t="s">
        <v>298</v>
      </c>
      <c r="E281" s="31" t="str">
        <f t="shared" si="4"/>
        <v>No</v>
      </c>
      <c r="F281" s="41">
        <f>C281*'Apotex Payments'!$C$20</f>
        <v>614.81255592683317</v>
      </c>
    </row>
    <row r="282" spans="1:6" ht="18.75" x14ac:dyDescent="0.3">
      <c r="A282" s="122">
        <v>280</v>
      </c>
      <c r="B282" s="3" t="s">
        <v>22</v>
      </c>
      <c r="C282" s="15">
        <v>4.0879712722350741E-5</v>
      </c>
      <c r="D282" s="13" t="s">
        <v>299</v>
      </c>
      <c r="E282" s="31" t="str">
        <f t="shared" si="4"/>
        <v>No</v>
      </c>
      <c r="F282" s="41">
        <f>C282*'Apotex Payments'!$C$20</f>
        <v>42.083429744849475</v>
      </c>
    </row>
    <row r="283" spans="1:6" ht="18.75" x14ac:dyDescent="0.3">
      <c r="A283" s="122">
        <v>281</v>
      </c>
      <c r="B283" s="13" t="s">
        <v>268</v>
      </c>
      <c r="C283" s="19"/>
      <c r="D283" s="13" t="s">
        <v>268</v>
      </c>
      <c r="E283" s="7"/>
      <c r="F283" s="41">
        <f>'Apotex Payments'!C16</f>
        <v>1080168.18</v>
      </c>
    </row>
  </sheetData>
  <sheetProtection algorithmName="SHA-512" hashValue="aGoarOMYy4QsR3d5ctq13LumzTbhgXw58QAG0VqAPF32CQFsKKLw0ZNHUY/xqcQAplMLm3/N5hjtV1TPMM15Ug==" saltValue="MqxUaapp7exhpMMuz8LGQQ==" spinCount="100000" sheet="1" sort="0" autoFilter="0" pivotTables="0"/>
  <hyperlinks>
    <hyperlink ref="E1" location="'Introduction-Table of Contents'!A22" display="Return to Table of Contents" xr:uid="{61896914-6D90-4EF6-9512-8A9AE886219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5E84F-FC81-484C-92B8-737AD345C310}">
  <sheetPr codeName="Sheet7"/>
  <dimension ref="A1:Q285"/>
  <sheetViews>
    <sheetView zoomScaleNormal="100" workbookViewId="0">
      <pane ySplit="3" topLeftCell="A4" activePane="bottomLeft" state="frozen"/>
      <selection activeCell="A12" sqref="A12:L22"/>
      <selection pane="bottomLeft"/>
    </sheetView>
  </sheetViews>
  <sheetFormatPr defaultRowHeight="18.75" x14ac:dyDescent="0.3"/>
  <cols>
    <col min="2" max="2" width="23.42578125" customWidth="1"/>
    <col min="3" max="3" width="27.5703125" customWidth="1"/>
    <col min="4" max="4" width="43.85546875" customWidth="1"/>
    <col min="5" max="5" width="25.140625" customWidth="1"/>
    <col min="6" max="6" width="18.7109375" style="4" customWidth="1"/>
    <col min="7" max="7" width="19.28515625" customWidth="1"/>
    <col min="8" max="8" width="16.42578125" bestFit="1" customWidth="1"/>
    <col min="9" max="13" width="16.42578125" style="2" bestFit="1" customWidth="1"/>
    <col min="14" max="14" width="16" style="2" customWidth="1"/>
    <col min="15" max="15" width="17.42578125" style="2" bestFit="1" customWidth="1"/>
    <col min="16" max="16" width="21.28515625" customWidth="1"/>
    <col min="17" max="17" width="22.140625" style="3" customWidth="1"/>
  </cols>
  <sheetData>
    <row r="1" spans="1:17" ht="26.25" x14ac:dyDescent="0.4">
      <c r="A1" s="97" t="s">
        <v>345</v>
      </c>
      <c r="B1" s="44"/>
      <c r="C1" s="44"/>
      <c r="E1" s="137" t="s">
        <v>596</v>
      </c>
      <c r="F1" s="5">
        <v>2024</v>
      </c>
      <c r="G1" s="5">
        <v>2024</v>
      </c>
      <c r="H1" s="5">
        <v>2025</v>
      </c>
      <c r="I1" s="5">
        <v>2026</v>
      </c>
      <c r="J1" s="5">
        <v>2027</v>
      </c>
      <c r="K1" s="5">
        <v>2028</v>
      </c>
      <c r="L1" s="5">
        <v>2029</v>
      </c>
      <c r="M1" s="5">
        <v>2030</v>
      </c>
      <c r="N1" s="5">
        <v>2031</v>
      </c>
      <c r="O1" s="5">
        <v>2032</v>
      </c>
      <c r="P1" s="3"/>
    </row>
    <row r="2" spans="1:17" s="1" customFormat="1" x14ac:dyDescent="0.3">
      <c r="B2" s="10"/>
      <c r="C2" s="10"/>
      <c r="D2" s="10"/>
      <c r="E2" s="10"/>
      <c r="F2" s="14" t="s">
        <v>305</v>
      </c>
      <c r="G2" s="14" t="s">
        <v>305</v>
      </c>
      <c r="H2" s="14" t="s">
        <v>305</v>
      </c>
      <c r="I2" s="14" t="s">
        <v>306</v>
      </c>
      <c r="J2" s="14" t="s">
        <v>306</v>
      </c>
      <c r="K2" s="14" t="s">
        <v>306</v>
      </c>
      <c r="L2" s="14" t="s">
        <v>306</v>
      </c>
      <c r="M2" s="14" t="s">
        <v>306</v>
      </c>
      <c r="N2" s="14" t="s">
        <v>306</v>
      </c>
      <c r="O2" s="14" t="s">
        <v>306</v>
      </c>
      <c r="P2" s="10" t="s">
        <v>306</v>
      </c>
      <c r="Q2" s="10"/>
    </row>
    <row r="3" spans="1:17" ht="56.25" x14ac:dyDescent="0.3">
      <c r="A3" s="10" t="s">
        <v>478</v>
      </c>
      <c r="B3" s="10" t="s">
        <v>2</v>
      </c>
      <c r="C3" s="10" t="s">
        <v>307</v>
      </c>
      <c r="D3" s="10" t="s">
        <v>3</v>
      </c>
      <c r="E3" s="30" t="s">
        <v>314</v>
      </c>
      <c r="F3" s="17" t="s">
        <v>308</v>
      </c>
      <c r="G3" s="10" t="s">
        <v>309</v>
      </c>
      <c r="H3" s="10" t="s">
        <v>310</v>
      </c>
      <c r="I3" s="14" t="s">
        <v>311</v>
      </c>
      <c r="J3" s="14" t="s">
        <v>312</v>
      </c>
      <c r="K3" s="14" t="s">
        <v>318</v>
      </c>
      <c r="L3" s="14" t="s">
        <v>319</v>
      </c>
      <c r="M3" s="14" t="s">
        <v>320</v>
      </c>
      <c r="N3" s="14" t="s">
        <v>321</v>
      </c>
      <c r="O3" s="14" t="s">
        <v>322</v>
      </c>
      <c r="P3" s="16" t="s">
        <v>342</v>
      </c>
      <c r="Q3" s="14" t="s">
        <v>11</v>
      </c>
    </row>
    <row r="4" spans="1:17" x14ac:dyDescent="0.3">
      <c r="A4" s="94">
        <v>2</v>
      </c>
      <c r="B4" s="3" t="s">
        <v>12</v>
      </c>
      <c r="C4" s="116">
        <v>4.3760292217293543E-5</v>
      </c>
      <c r="D4" s="7" t="s">
        <v>13</v>
      </c>
      <c r="E4" s="7" t="s">
        <v>334</v>
      </c>
      <c r="F4" s="67">
        <v>0</v>
      </c>
      <c r="G4" s="18">
        <v>0</v>
      </c>
      <c r="H4" s="98">
        <v>0</v>
      </c>
      <c r="I4" s="18">
        <v>0</v>
      </c>
      <c r="J4" s="18">
        <v>0</v>
      </c>
      <c r="K4" s="18">
        <v>0</v>
      </c>
      <c r="L4" s="18">
        <v>0</v>
      </c>
      <c r="M4" s="18">
        <v>0</v>
      </c>
      <c r="N4" s="18">
        <v>0</v>
      </c>
      <c r="O4" s="18">
        <v>0</v>
      </c>
      <c r="P4" s="37" t="s">
        <v>343</v>
      </c>
      <c r="Q4" s="6">
        <f t="shared" ref="Q4:Q67" si="0">SUM(F4:P4)</f>
        <v>0</v>
      </c>
    </row>
    <row r="5" spans="1:17" x14ac:dyDescent="0.3">
      <c r="A5" s="94">
        <v>3</v>
      </c>
      <c r="B5" s="3" t="s">
        <v>14</v>
      </c>
      <c r="C5" s="116">
        <v>3.3962665995944998E-4</v>
      </c>
      <c r="D5" s="7" t="s">
        <v>15</v>
      </c>
      <c r="E5" s="31" t="str">
        <f>IF(C5&lt;0.000083,"Yes","No")</f>
        <v>No</v>
      </c>
      <c r="F5" s="68">
        <v>1388.15</v>
      </c>
      <c r="G5" s="18">
        <v>1012.46</v>
      </c>
      <c r="H5" s="98">
        <v>2487.39</v>
      </c>
      <c r="I5" s="18">
        <f>$C5*'CVS Payments'!F$20</f>
        <v>2484.5853703488701</v>
      </c>
      <c r="J5" s="18">
        <f>$C5*'CVS Payments'!G$20</f>
        <v>2484.5853703488701</v>
      </c>
      <c r="K5" s="18">
        <f>$C5*'CVS Payments'!H$20</f>
        <v>2484.5853703488701</v>
      </c>
      <c r="L5" s="18">
        <f>$C5*'CVS Payments'!I$20</f>
        <v>2360.4546063028956</v>
      </c>
      <c r="M5" s="18">
        <f>$C5*'CVS Payments'!J$20</f>
        <v>2236.3238371609314</v>
      </c>
      <c r="N5" s="18">
        <f>$C5*'CVS Payments'!K$20</f>
        <v>2234.3538241714023</v>
      </c>
      <c r="O5" s="18">
        <f>$C5*'CVS Payments'!L$20</f>
        <v>2234.3538241714023</v>
      </c>
      <c r="P5" s="37" t="s">
        <v>343</v>
      </c>
      <c r="Q5" s="6">
        <f t="shared" si="0"/>
        <v>21407.242202853238</v>
      </c>
    </row>
    <row r="6" spans="1:17" x14ac:dyDescent="0.3">
      <c r="A6" s="94">
        <v>4</v>
      </c>
      <c r="B6" s="3" t="s">
        <v>16</v>
      </c>
      <c r="C6" s="116">
        <v>9.346301204800001E-4</v>
      </c>
      <c r="D6" s="7" t="s">
        <v>16</v>
      </c>
      <c r="E6" s="31" t="str">
        <f t="shared" ref="E6:E7" si="1">IF(C6&lt;0.000083,"Yes","No")</f>
        <v>No</v>
      </c>
      <c r="F6" s="68">
        <v>3820.09</v>
      </c>
      <c r="G6" s="18">
        <v>2786.23</v>
      </c>
      <c r="H6" s="98">
        <v>6845.14</v>
      </c>
      <c r="I6" s="18">
        <f>$C6*'CVS Payments'!F$20</f>
        <v>6837.4147197668972</v>
      </c>
      <c r="J6" s="18">
        <f>$C6*'CVS Payments'!G$20</f>
        <v>6837.4147197668972</v>
      </c>
      <c r="K6" s="18">
        <f>$C6*'CVS Payments'!H$20</f>
        <v>6837.4147197668972</v>
      </c>
      <c r="L6" s="18">
        <f>$C6*'CVS Payments'!I$20</f>
        <v>6495.815061573353</v>
      </c>
      <c r="M6" s="18">
        <f>$C6*'CVS Payments'!J$20</f>
        <v>6154.2153893559798</v>
      </c>
      <c r="N6" s="18">
        <f>$C6*'CVS Payments'!K$20</f>
        <v>6148.7940438174091</v>
      </c>
      <c r="O6" s="18">
        <f>$C6*'CVS Payments'!L$20</f>
        <v>6148.7940438174091</v>
      </c>
      <c r="P6" s="37" t="s">
        <v>343</v>
      </c>
      <c r="Q6" s="6">
        <f t="shared" si="0"/>
        <v>58911.322697864845</v>
      </c>
    </row>
    <row r="7" spans="1:17" x14ac:dyDescent="0.3">
      <c r="A7" s="94">
        <v>5</v>
      </c>
      <c r="B7" s="3" t="s">
        <v>17</v>
      </c>
      <c r="C7" s="116">
        <v>8.795261608000001E-4</v>
      </c>
      <c r="D7" s="7" t="s">
        <v>17</v>
      </c>
      <c r="E7" s="31" t="str">
        <f t="shared" si="1"/>
        <v>No</v>
      </c>
      <c r="F7" s="68">
        <v>3594.87</v>
      </c>
      <c r="G7" s="18">
        <v>2621.96</v>
      </c>
      <c r="H7" s="98">
        <v>6441.56</v>
      </c>
      <c r="I7" s="18">
        <f>$C7*'CVS Payments'!F$20</f>
        <v>6434.2941517715335</v>
      </c>
      <c r="J7" s="18">
        <f>$C7*'CVS Payments'!G$20</f>
        <v>6434.2941517715335</v>
      </c>
      <c r="K7" s="18">
        <f>$C7*'CVS Payments'!H$20</f>
        <v>6434.2941517715335</v>
      </c>
      <c r="L7" s="18">
        <f>$C7*'CVS Payments'!I$20</f>
        <v>6112.8345397623889</v>
      </c>
      <c r="M7" s="18">
        <f>$C7*'CVS Payments'!J$20</f>
        <v>5791.3749145562333</v>
      </c>
      <c r="N7" s="18">
        <f>$C7*'CVS Payments'!K$20</f>
        <v>5786.2732009227584</v>
      </c>
      <c r="O7" s="18">
        <f>$C7*'CVS Payments'!L$20</f>
        <v>5786.2732009227584</v>
      </c>
      <c r="P7" s="37" t="s">
        <v>343</v>
      </c>
      <c r="Q7" s="6">
        <f t="shared" si="0"/>
        <v>55438.028311478745</v>
      </c>
    </row>
    <row r="8" spans="1:17" x14ac:dyDescent="0.3">
      <c r="A8" s="94">
        <v>6</v>
      </c>
      <c r="B8" s="3" t="s">
        <v>12</v>
      </c>
      <c r="C8" s="116">
        <v>1.7535336933774335E-5</v>
      </c>
      <c r="D8" s="7" t="s">
        <v>18</v>
      </c>
      <c r="E8" s="7" t="s">
        <v>334</v>
      </c>
      <c r="F8" s="68">
        <v>0</v>
      </c>
      <c r="G8" s="18">
        <v>0</v>
      </c>
      <c r="H8" s="98">
        <v>0</v>
      </c>
      <c r="I8" s="18">
        <v>0</v>
      </c>
      <c r="J8" s="18">
        <v>0</v>
      </c>
      <c r="K8" s="18">
        <v>0</v>
      </c>
      <c r="L8" s="18">
        <v>0</v>
      </c>
      <c r="M8" s="18">
        <v>0</v>
      </c>
      <c r="N8" s="18">
        <v>0</v>
      </c>
      <c r="O8" s="18">
        <v>0</v>
      </c>
      <c r="P8" s="37" t="s">
        <v>343</v>
      </c>
      <c r="Q8" s="6">
        <f t="shared" si="0"/>
        <v>0</v>
      </c>
    </row>
    <row r="9" spans="1:17" x14ac:dyDescent="0.3">
      <c r="A9" s="94">
        <v>7</v>
      </c>
      <c r="B9" s="3" t="s">
        <v>19</v>
      </c>
      <c r="C9" s="116">
        <v>4.6165611941257866E-3</v>
      </c>
      <c r="D9" s="7" t="s">
        <v>19</v>
      </c>
      <c r="E9" s="31" t="str">
        <f t="shared" ref="E9:E10" si="2">IF(C9&lt;0.000083,"Yes","No")</f>
        <v>No</v>
      </c>
      <c r="F9" s="68">
        <v>18869.169999999998</v>
      </c>
      <c r="G9" s="18">
        <v>13762.46</v>
      </c>
      <c r="H9" s="98">
        <v>33811.24</v>
      </c>
      <c r="I9" s="18">
        <f>$C9*'CVS Payments'!F$20</f>
        <v>33773.086028095495</v>
      </c>
      <c r="J9" s="18">
        <f>$C9*'CVS Payments'!G$20</f>
        <v>33773.086028095495</v>
      </c>
      <c r="K9" s="18">
        <f>$C9*'CVS Payments'!H$20</f>
        <v>33773.086028095495</v>
      </c>
      <c r="L9" s="18">
        <f>$C9*'CVS Payments'!I$20</f>
        <v>32085.770702613536</v>
      </c>
      <c r="M9" s="18">
        <f>$C9*'CVS Payments'!J$20</f>
        <v>30398.455307861543</v>
      </c>
      <c r="N9" s="18">
        <f>$C9*'CVS Payments'!K$20</f>
        <v>30371.676828455747</v>
      </c>
      <c r="O9" s="18">
        <f>$C9*'CVS Payments'!L$20</f>
        <v>30371.676828455747</v>
      </c>
      <c r="P9" s="37" t="s">
        <v>343</v>
      </c>
      <c r="Q9" s="6">
        <f t="shared" si="0"/>
        <v>290989.70775167306</v>
      </c>
    </row>
    <row r="10" spans="1:17" x14ac:dyDescent="0.3">
      <c r="A10" s="94">
        <v>8</v>
      </c>
      <c r="B10" s="3" t="s">
        <v>20</v>
      </c>
      <c r="C10" s="116">
        <v>6.4220260878837781E-4</v>
      </c>
      <c r="D10" s="7" t="s">
        <v>21</v>
      </c>
      <c r="E10" s="31" t="str">
        <f t="shared" si="2"/>
        <v>No</v>
      </c>
      <c r="F10" s="68">
        <v>2624.86</v>
      </c>
      <c r="G10" s="18">
        <v>1914.47</v>
      </c>
      <c r="H10" s="98">
        <v>4703.43</v>
      </c>
      <c r="I10" s="18">
        <f>$C10*'CVS Payments'!F$20</f>
        <v>4698.1211863226263</v>
      </c>
      <c r="J10" s="18">
        <f>$C10*'CVS Payments'!G$20</f>
        <v>4698.1211863226263</v>
      </c>
      <c r="K10" s="18">
        <f>$C10*'CVS Payments'!H$20</f>
        <v>4698.1211863226263</v>
      </c>
      <c r="L10" s="18">
        <f>$C10*'CVS Payments'!I$20</f>
        <v>4463.4013898533585</v>
      </c>
      <c r="M10" s="18">
        <f>$C10*'CVS Payments'!J$20</f>
        <v>4228.6815837480444</v>
      </c>
      <c r="N10" s="18">
        <f>$C10*'CVS Payments'!K$20</f>
        <v>4224.9564713514692</v>
      </c>
      <c r="O10" s="18">
        <f>$C10*'CVS Payments'!L$20</f>
        <v>4224.9564713514692</v>
      </c>
      <c r="P10" s="37" t="s">
        <v>343</v>
      </c>
      <c r="Q10" s="6">
        <f t="shared" si="0"/>
        <v>40479.119475272222</v>
      </c>
    </row>
    <row r="11" spans="1:17" x14ac:dyDescent="0.3">
      <c r="A11" s="94">
        <v>9</v>
      </c>
      <c r="B11" s="3" t="s">
        <v>22</v>
      </c>
      <c r="C11" s="116">
        <v>4.6474904547300034E-5</v>
      </c>
      <c r="D11" s="7" t="s">
        <v>23</v>
      </c>
      <c r="E11" s="7" t="s">
        <v>334</v>
      </c>
      <c r="F11" s="68">
        <v>0</v>
      </c>
      <c r="G11" s="18">
        <v>0</v>
      </c>
      <c r="H11" s="98">
        <v>0</v>
      </c>
      <c r="I11" s="18">
        <v>0</v>
      </c>
      <c r="J11" s="18">
        <v>0</v>
      </c>
      <c r="K11" s="18">
        <v>0</v>
      </c>
      <c r="L11" s="18">
        <v>0</v>
      </c>
      <c r="M11" s="18">
        <v>0</v>
      </c>
      <c r="N11" s="18">
        <v>0</v>
      </c>
      <c r="O11" s="18">
        <v>0</v>
      </c>
      <c r="P11" s="37" t="s">
        <v>343</v>
      </c>
      <c r="Q11" s="6">
        <f t="shared" si="0"/>
        <v>0</v>
      </c>
    </row>
    <row r="12" spans="1:17" x14ac:dyDescent="0.3">
      <c r="A12" s="94">
        <v>10</v>
      </c>
      <c r="B12" s="3" t="s">
        <v>24</v>
      </c>
      <c r="C12" s="116">
        <v>3.5525680747200005E-3</v>
      </c>
      <c r="D12" s="7" t="s">
        <v>24</v>
      </c>
      <c r="E12" s="31" t="str">
        <f t="shared" ref="E12:E15" si="3">IF(C12&lt;0.000083,"Yes","No")</f>
        <v>No</v>
      </c>
      <c r="F12" s="68">
        <v>14520.34</v>
      </c>
      <c r="G12" s="18">
        <v>10590.59</v>
      </c>
      <c r="H12" s="98">
        <v>26018.66</v>
      </c>
      <c r="I12" s="18">
        <f>$C12*'CVS Payments'!F$20</f>
        <v>25989.298562932694</v>
      </c>
      <c r="J12" s="18">
        <f>$C12*'CVS Payments'!G$20</f>
        <v>25989.298562932694</v>
      </c>
      <c r="K12" s="18">
        <f>$C12*'CVS Payments'!H$20</f>
        <v>25989.298562932694</v>
      </c>
      <c r="L12" s="18">
        <f>$C12*'CVS Payments'!I$20</f>
        <v>24690.864012791724</v>
      </c>
      <c r="M12" s="18">
        <f>$C12*'CVS Payments'!J$20</f>
        <v>23392.429409345594</v>
      </c>
      <c r="N12" s="18">
        <f>$C12*'CVS Payments'!K$20</f>
        <v>23371.822648809717</v>
      </c>
      <c r="O12" s="18">
        <f>$C12*'CVS Payments'!L$20</f>
        <v>23371.822648809717</v>
      </c>
      <c r="P12" s="37" t="s">
        <v>343</v>
      </c>
      <c r="Q12" s="6">
        <f t="shared" si="0"/>
        <v>223924.42440855486</v>
      </c>
    </row>
    <row r="13" spans="1:17" x14ac:dyDescent="0.3">
      <c r="A13" s="94">
        <v>11</v>
      </c>
      <c r="B13" s="3" t="s">
        <v>12</v>
      </c>
      <c r="C13" s="116">
        <v>1.5193823261242404E-5</v>
      </c>
      <c r="D13" s="7" t="s">
        <v>25</v>
      </c>
      <c r="E13" s="31" t="str">
        <f t="shared" si="3"/>
        <v>Yes</v>
      </c>
      <c r="F13" s="68">
        <v>1013.6</v>
      </c>
      <c r="G13" s="18">
        <v>0</v>
      </c>
      <c r="H13" s="98">
        <v>0</v>
      </c>
      <c r="I13" s="98">
        <v>0</v>
      </c>
      <c r="J13" s="98">
        <v>0</v>
      </c>
      <c r="K13" s="98">
        <v>0</v>
      </c>
      <c r="L13" s="98">
        <v>0</v>
      </c>
      <c r="M13" s="98">
        <v>0</v>
      </c>
      <c r="N13" s="98">
        <v>0</v>
      </c>
      <c r="O13" s="98">
        <v>0</v>
      </c>
      <c r="P13" s="37" t="s">
        <v>343</v>
      </c>
      <c r="Q13" s="6">
        <f>F13</f>
        <v>1013.6</v>
      </c>
    </row>
    <row r="14" spans="1:17" x14ac:dyDescent="0.3">
      <c r="A14" s="94">
        <v>12</v>
      </c>
      <c r="B14" s="3" t="s">
        <v>26</v>
      </c>
      <c r="C14" s="116">
        <v>2.7679777928632894E-3</v>
      </c>
      <c r="D14" s="7" t="s">
        <v>27</v>
      </c>
      <c r="E14" s="31" t="str">
        <f t="shared" si="3"/>
        <v>No</v>
      </c>
      <c r="F14" s="68">
        <v>11313.5</v>
      </c>
      <c r="G14" s="18">
        <v>8251.64</v>
      </c>
      <c r="H14" s="98">
        <v>20272.400000000001</v>
      </c>
      <c r="I14" s="18">
        <f>$C14*'CVS Payments'!F$20</f>
        <v>20249.520842738912</v>
      </c>
      <c r="J14" s="18">
        <f>$C14*'CVS Payments'!G$20</f>
        <v>20249.520842738912</v>
      </c>
      <c r="K14" s="18">
        <f>$C14*'CVS Payments'!H$20</f>
        <v>20249.520842738912</v>
      </c>
      <c r="L14" s="18">
        <f>$C14*'CVS Payments'!I$20</f>
        <v>19237.847617994328</v>
      </c>
      <c r="M14" s="18">
        <f>$C14*'CVS Payments'!J$20</f>
        <v>18226.174351717113</v>
      </c>
      <c r="N14" s="18">
        <f>$C14*'CVS Payments'!K$20</f>
        <v>18210.118626859356</v>
      </c>
      <c r="O14" s="18">
        <f>$C14*'CVS Payments'!L$20</f>
        <v>18210.118626859356</v>
      </c>
      <c r="P14" s="37" t="s">
        <v>343</v>
      </c>
      <c r="Q14" s="6">
        <f t="shared" si="0"/>
        <v>174470.36175164691</v>
      </c>
    </row>
    <row r="15" spans="1:17" x14ac:dyDescent="0.3">
      <c r="A15" s="94">
        <v>13</v>
      </c>
      <c r="B15" s="3" t="s">
        <v>28</v>
      </c>
      <c r="C15" s="116">
        <v>2.6667265464000002E-3</v>
      </c>
      <c r="D15" s="7" t="s">
        <v>28</v>
      </c>
      <c r="E15" s="31" t="str">
        <f t="shared" si="3"/>
        <v>No</v>
      </c>
      <c r="F15" s="68">
        <v>10899.65</v>
      </c>
      <c r="G15" s="18">
        <v>7949.8</v>
      </c>
      <c r="H15" s="98">
        <v>19530.84</v>
      </c>
      <c r="I15" s="18">
        <f>$C15*'CVS Payments'!F$20</f>
        <v>19508.803474666831</v>
      </c>
      <c r="J15" s="18">
        <f>$C15*'CVS Payments'!G$20</f>
        <v>19508.803474666831</v>
      </c>
      <c r="K15" s="18">
        <f>$C15*'CVS Payments'!H$20</f>
        <v>19508.803474666831</v>
      </c>
      <c r="L15" s="18">
        <f>$C15*'CVS Payments'!I$20</f>
        <v>18534.136751666236</v>
      </c>
      <c r="M15" s="18">
        <f>$C15*'CVS Payments'!J$20</f>
        <v>17559.469988652258</v>
      </c>
      <c r="N15" s="18">
        <f>$C15*'CVS Payments'!K$20</f>
        <v>17544.001574198111</v>
      </c>
      <c r="O15" s="18">
        <f>$C15*'CVS Payments'!L$20</f>
        <v>17544.001574198111</v>
      </c>
      <c r="P15" s="37" t="s">
        <v>343</v>
      </c>
      <c r="Q15" s="6">
        <f t="shared" si="0"/>
        <v>168088.31031271518</v>
      </c>
    </row>
    <row r="16" spans="1:17" x14ac:dyDescent="0.3">
      <c r="A16" s="94">
        <v>14</v>
      </c>
      <c r="B16" s="3" t="s">
        <v>29</v>
      </c>
      <c r="C16" s="116">
        <v>7.8474941674770205E-6</v>
      </c>
      <c r="D16" s="7" t="s">
        <v>30</v>
      </c>
      <c r="E16" s="7" t="s">
        <v>334</v>
      </c>
      <c r="F16" s="68">
        <v>0</v>
      </c>
      <c r="G16" s="18">
        <v>0</v>
      </c>
      <c r="H16" s="98">
        <v>0</v>
      </c>
      <c r="I16" s="18">
        <v>0</v>
      </c>
      <c r="J16" s="18">
        <v>0</v>
      </c>
      <c r="K16" s="18">
        <v>0</v>
      </c>
      <c r="L16" s="18">
        <v>0</v>
      </c>
      <c r="M16" s="18">
        <v>0</v>
      </c>
      <c r="N16" s="18">
        <v>0</v>
      </c>
      <c r="O16" s="18">
        <v>0</v>
      </c>
      <c r="P16" s="37" t="s">
        <v>343</v>
      </c>
      <c r="Q16" s="6">
        <f t="shared" si="0"/>
        <v>0</v>
      </c>
    </row>
    <row r="17" spans="1:17" x14ac:dyDescent="0.3">
      <c r="A17" s="94">
        <v>15</v>
      </c>
      <c r="B17" s="3" t="s">
        <v>31</v>
      </c>
      <c r="C17" s="116">
        <v>1.8055048905600002E-3</v>
      </c>
      <c r="D17" s="7" t="s">
        <v>31</v>
      </c>
      <c r="E17" s="31" t="str">
        <f t="shared" ref="E17:E33" si="4">IF(C17&lt;0.000083,"Yes","No")</f>
        <v>No</v>
      </c>
      <c r="F17" s="68">
        <v>7379.6</v>
      </c>
      <c r="G17" s="18">
        <v>5382.4</v>
      </c>
      <c r="H17" s="98">
        <v>13223.34</v>
      </c>
      <c r="I17" s="18">
        <f>$C17*'CVS Payments'!F$20</f>
        <v>13208.418437216666</v>
      </c>
      <c r="J17" s="18">
        <f>$C17*'CVS Payments'!G$20</f>
        <v>13208.418437216666</v>
      </c>
      <c r="K17" s="18">
        <f>$C17*'CVS Payments'!H$20</f>
        <v>13208.418437216666</v>
      </c>
      <c r="L17" s="18">
        <f>$C17*'CVS Payments'!I$20</f>
        <v>12548.521179502224</v>
      </c>
      <c r="M17" s="18">
        <f>$C17*'CVS Payments'!J$20</f>
        <v>11888.623894696755</v>
      </c>
      <c r="N17" s="18">
        <f>$C17*'CVS Payments'!K$20</f>
        <v>11878.151018134338</v>
      </c>
      <c r="O17" s="18">
        <f>$C17*'CVS Payments'!L$20</f>
        <v>11878.151018134338</v>
      </c>
      <c r="P17" s="37" t="s">
        <v>343</v>
      </c>
      <c r="Q17" s="6">
        <f t="shared" si="0"/>
        <v>113804.04242211764</v>
      </c>
    </row>
    <row r="18" spans="1:17" x14ac:dyDescent="0.3">
      <c r="A18" s="94">
        <v>16</v>
      </c>
      <c r="B18" s="3" t="s">
        <v>32</v>
      </c>
      <c r="C18" s="116">
        <v>7.0325055618421011E-4</v>
      </c>
      <c r="D18" s="7" t="s">
        <v>33</v>
      </c>
      <c r="E18" s="31" t="str">
        <f t="shared" si="4"/>
        <v>No</v>
      </c>
      <c r="F18" s="68">
        <v>2874.38</v>
      </c>
      <c r="G18" s="18">
        <v>2096.4699999999998</v>
      </c>
      <c r="H18" s="98">
        <v>5150.54</v>
      </c>
      <c r="I18" s="18">
        <f>$C18*'CVS Payments'!F$20</f>
        <v>5144.725810964349</v>
      </c>
      <c r="J18" s="18">
        <f>$C18*'CVS Payments'!G$20</f>
        <v>5144.725810964349</v>
      </c>
      <c r="K18" s="18">
        <f>$C18*'CVS Payments'!H$20</f>
        <v>5144.725810964349</v>
      </c>
      <c r="L18" s="18">
        <f>$C18*'CVS Payments'!I$20</f>
        <v>4887.6934894577716</v>
      </c>
      <c r="M18" s="18">
        <f>$C18*'CVS Payments'!J$20</f>
        <v>4630.6611573991431</v>
      </c>
      <c r="N18" s="18">
        <f>$C18*'CVS Payments'!K$20</f>
        <v>4626.5819348471159</v>
      </c>
      <c r="O18" s="18">
        <f>$C18*'CVS Payments'!L$20</f>
        <v>4626.5819348471159</v>
      </c>
      <c r="P18" s="37" t="s">
        <v>343</v>
      </c>
      <c r="Q18" s="6">
        <f t="shared" si="0"/>
        <v>44327.085949444183</v>
      </c>
    </row>
    <row r="19" spans="1:17" x14ac:dyDescent="0.3">
      <c r="A19" s="94">
        <v>17</v>
      </c>
      <c r="B19" s="3" t="s">
        <v>34</v>
      </c>
      <c r="C19" s="116">
        <v>6.5282391823994206E-5</v>
      </c>
      <c r="D19" s="7" t="s">
        <v>35</v>
      </c>
      <c r="E19" s="31" t="str">
        <f t="shared" si="4"/>
        <v>Yes</v>
      </c>
      <c r="F19" s="68">
        <v>0</v>
      </c>
      <c r="G19" s="18">
        <v>0</v>
      </c>
      <c r="H19" s="98">
        <v>0</v>
      </c>
      <c r="I19" s="98">
        <v>0</v>
      </c>
      <c r="J19" s="98">
        <v>0</v>
      </c>
      <c r="K19" s="98">
        <v>0</v>
      </c>
      <c r="L19" s="98">
        <v>0</v>
      </c>
      <c r="M19" s="98">
        <v>0</v>
      </c>
      <c r="N19" s="98">
        <v>0</v>
      </c>
      <c r="O19" s="98">
        <v>0</v>
      </c>
      <c r="P19" s="37" t="s">
        <v>343</v>
      </c>
      <c r="Q19" s="6">
        <f>F19</f>
        <v>0</v>
      </c>
    </row>
    <row r="20" spans="1:17" x14ac:dyDescent="0.3">
      <c r="A20" s="94">
        <v>18</v>
      </c>
      <c r="B20" s="3" t="s">
        <v>36</v>
      </c>
      <c r="C20" s="116">
        <v>8.3004606496000003E-4</v>
      </c>
      <c r="D20" s="7" t="s">
        <v>36</v>
      </c>
      <c r="E20" s="31" t="str">
        <f t="shared" si="4"/>
        <v>No</v>
      </c>
      <c r="F20" s="68">
        <v>3392.63</v>
      </c>
      <c r="G20" s="18">
        <v>2474.46</v>
      </c>
      <c r="H20" s="98">
        <v>6079.18</v>
      </c>
      <c r="I20" s="18">
        <f>$C20*'CVS Payments'!F$20</f>
        <v>6072.3157303419484</v>
      </c>
      <c r="J20" s="18">
        <f>$C20*'CVS Payments'!G$20</f>
        <v>6072.3157303419484</v>
      </c>
      <c r="K20" s="18">
        <f>$C20*'CVS Payments'!H$20</f>
        <v>6072.3157303419484</v>
      </c>
      <c r="L20" s="18">
        <f>$C20*'CVS Payments'!I$20</f>
        <v>5768.940688320391</v>
      </c>
      <c r="M20" s="18">
        <f>$C20*'CVS Payments'!J$20</f>
        <v>5465.5656338442559</v>
      </c>
      <c r="N20" s="18">
        <f>$C20*'CVS Payments'!K$20</f>
        <v>5460.7509307521204</v>
      </c>
      <c r="O20" s="18">
        <f>$C20*'CVS Payments'!L$20</f>
        <v>5460.7509307521204</v>
      </c>
      <c r="P20" s="37" t="s">
        <v>343</v>
      </c>
      <c r="Q20" s="6">
        <f t="shared" si="0"/>
        <v>52319.225374694732</v>
      </c>
    </row>
    <row r="21" spans="1:17" x14ac:dyDescent="0.3">
      <c r="A21" s="94">
        <v>19</v>
      </c>
      <c r="B21" s="3" t="s">
        <v>37</v>
      </c>
      <c r="C21" s="116">
        <v>2.5871914761609301E-3</v>
      </c>
      <c r="D21" s="7" t="s">
        <v>37</v>
      </c>
      <c r="E21" s="31" t="str">
        <f t="shared" si="4"/>
        <v>No</v>
      </c>
      <c r="F21" s="68">
        <v>10574.57</v>
      </c>
      <c r="G21" s="18">
        <v>7712.69</v>
      </c>
      <c r="H21" s="98">
        <v>18948.34</v>
      </c>
      <c r="I21" s="18">
        <f>$C21*'CVS Payments'!F$20</f>
        <v>18926.953769554584</v>
      </c>
      <c r="J21" s="18">
        <f>$C21*'CVS Payments'!G$20</f>
        <v>18926.953769554584</v>
      </c>
      <c r="K21" s="18">
        <f>$C21*'CVS Payments'!H$20</f>
        <v>18926.953769554584</v>
      </c>
      <c r="L21" s="18">
        <f>$C21*'CVS Payments'!I$20</f>
        <v>17981.356463655709</v>
      </c>
      <c r="M21" s="18">
        <f>$C21*'CVS Payments'!J$20</f>
        <v>17035.75911893685</v>
      </c>
      <c r="N21" s="18">
        <f>$C21*'CVS Payments'!K$20</f>
        <v>17020.752049659535</v>
      </c>
      <c r="O21" s="18">
        <f>$C21*'CVS Payments'!L$20</f>
        <v>17020.752049659535</v>
      </c>
      <c r="P21" s="37" t="s">
        <v>343</v>
      </c>
      <c r="Q21" s="6">
        <f t="shared" si="0"/>
        <v>163075.08099057537</v>
      </c>
    </row>
    <row r="22" spans="1:17" x14ac:dyDescent="0.3">
      <c r="A22" s="94">
        <v>20</v>
      </c>
      <c r="B22" s="3" t="s">
        <v>38</v>
      </c>
      <c r="C22" s="116">
        <v>3.2146033236360054E-4</v>
      </c>
      <c r="D22" s="7" t="s">
        <v>39</v>
      </c>
      <c r="E22" s="31" t="str">
        <f t="shared" si="4"/>
        <v>No</v>
      </c>
      <c r="F22" s="68">
        <v>1313.9</v>
      </c>
      <c r="G22" s="18">
        <v>958.31</v>
      </c>
      <c r="H22" s="98">
        <v>2354.34</v>
      </c>
      <c r="I22" s="18">
        <f>$C22*'CVS Payments'!F$20</f>
        <v>2351.6871114695423</v>
      </c>
      <c r="J22" s="18">
        <f>$C22*'CVS Payments'!G$20</f>
        <v>2351.6871114695423</v>
      </c>
      <c r="K22" s="18">
        <f>$C22*'CVS Payments'!H$20</f>
        <v>2351.6871114695423</v>
      </c>
      <c r="L22" s="18">
        <f>$C22*'CVS Payments'!I$20</f>
        <v>2234.1959914510758</v>
      </c>
      <c r="M22" s="18">
        <f>$C22*'CVS Payments'!J$20</f>
        <v>2116.7048666091991</v>
      </c>
      <c r="N22" s="18">
        <f>$C22*'CVS Payments'!K$20</f>
        <v>2114.8402278601384</v>
      </c>
      <c r="O22" s="18">
        <f>$C22*'CVS Payments'!L$20</f>
        <v>2114.8402278601384</v>
      </c>
      <c r="P22" s="37" t="s">
        <v>343</v>
      </c>
      <c r="Q22" s="6">
        <f t="shared" si="0"/>
        <v>20262.192648189179</v>
      </c>
    </row>
    <row r="23" spans="1:17" x14ac:dyDescent="0.3">
      <c r="A23" s="94">
        <v>21</v>
      </c>
      <c r="B23" s="3" t="s">
        <v>40</v>
      </c>
      <c r="C23" s="116">
        <v>2.0458170565343893E-3</v>
      </c>
      <c r="D23" s="7" t="s">
        <v>41</v>
      </c>
      <c r="E23" s="31" t="str">
        <f t="shared" si="4"/>
        <v>No</v>
      </c>
      <c r="F23" s="68">
        <v>8361.82</v>
      </c>
      <c r="G23" s="18">
        <v>6098.8</v>
      </c>
      <c r="H23" s="98">
        <v>14983.36</v>
      </c>
      <c r="I23" s="18">
        <f>$C23*'CVS Payments'!F$20</f>
        <v>14966.455017643259</v>
      </c>
      <c r="J23" s="18">
        <f>$C23*'CVS Payments'!G$20</f>
        <v>14966.455017643259</v>
      </c>
      <c r="K23" s="18">
        <f>$C23*'CVS Payments'!H$20</f>
        <v>14966.455017643259</v>
      </c>
      <c r="L23" s="18">
        <f>$C23*'CVS Payments'!I$20</f>
        <v>14218.725630450213</v>
      </c>
      <c r="M23" s="18">
        <f>$C23*'CVS Payments'!J$20</f>
        <v>13470.996212560334</v>
      </c>
      <c r="N23" s="18">
        <f>$C23*'CVS Payments'!K$20</f>
        <v>13459.129399230504</v>
      </c>
      <c r="O23" s="18">
        <f>$C23*'CVS Payments'!L$20</f>
        <v>13459.129399230504</v>
      </c>
      <c r="P23" s="37" t="s">
        <v>343</v>
      </c>
      <c r="Q23" s="6">
        <f t="shared" si="0"/>
        <v>128951.32569440131</v>
      </c>
    </row>
    <row r="24" spans="1:17" x14ac:dyDescent="0.3">
      <c r="A24" s="94">
        <v>22</v>
      </c>
      <c r="B24" s="3" t="s">
        <v>34</v>
      </c>
      <c r="C24" s="116">
        <v>6.8586365358145425E-4</v>
      </c>
      <c r="D24" s="7" t="s">
        <v>42</v>
      </c>
      <c r="E24" s="31" t="str">
        <f t="shared" si="4"/>
        <v>No</v>
      </c>
      <c r="F24" s="68">
        <v>2803.32</v>
      </c>
      <c r="G24" s="18">
        <v>2044.63</v>
      </c>
      <c r="H24" s="98">
        <v>5023.2</v>
      </c>
      <c r="I24" s="18">
        <f>$C24*'CVS Payments'!F$20</f>
        <v>5017.5295424274627</v>
      </c>
      <c r="J24" s="18">
        <f>$C24*'CVS Payments'!G$20</f>
        <v>5017.5295424274627</v>
      </c>
      <c r="K24" s="18">
        <f>$C24*'CVS Payments'!H$20</f>
        <v>5017.5295424274627</v>
      </c>
      <c r="L24" s="18">
        <f>$C24*'CVS Payments'!I$20</f>
        <v>4766.8519914937569</v>
      </c>
      <c r="M24" s="18">
        <f>$C24*'CVS Payments'!J$20</f>
        <v>4516.1744302688849</v>
      </c>
      <c r="N24" s="18">
        <f>$C24*'CVS Payments'!K$20</f>
        <v>4512.196060883035</v>
      </c>
      <c r="O24" s="18">
        <f>$C24*'CVS Payments'!L$20</f>
        <v>4512.196060883035</v>
      </c>
      <c r="P24" s="37" t="s">
        <v>343</v>
      </c>
      <c r="Q24" s="6">
        <f t="shared" si="0"/>
        <v>43231.157170811101</v>
      </c>
    </row>
    <row r="25" spans="1:17" x14ac:dyDescent="0.3">
      <c r="A25" s="94">
        <v>23</v>
      </c>
      <c r="B25" s="3" t="s">
        <v>34</v>
      </c>
      <c r="C25" s="116">
        <v>1.2330105690560002E-2</v>
      </c>
      <c r="D25" s="7" t="s">
        <v>34</v>
      </c>
      <c r="E25" s="31" t="str">
        <f t="shared" si="4"/>
        <v>No</v>
      </c>
      <c r="F25" s="68">
        <v>56512.62</v>
      </c>
      <c r="G25" s="18">
        <v>36757.370000000003</v>
      </c>
      <c r="H25" s="98">
        <v>90304.49</v>
      </c>
      <c r="I25" s="18">
        <f>$C25*'CVS Payments'!F$20</f>
        <v>90202.577787263377</v>
      </c>
      <c r="J25" s="18">
        <f>$C25*'CVS Payments'!G$20</f>
        <v>90202.577787263377</v>
      </c>
      <c r="K25" s="18">
        <f>$C25*'CVS Payments'!H$20</f>
        <v>90202.577787263377</v>
      </c>
      <c r="L25" s="18">
        <f>$C25*'CVS Payments'!I$20</f>
        <v>85696.025091077594</v>
      </c>
      <c r="M25" s="18">
        <f>$C25*'CVS Payments'!J$20</f>
        <v>81189.4722098825</v>
      </c>
      <c r="N25" s="18">
        <f>$C25*'CVS Payments'!K$20</f>
        <v>81117.951121474514</v>
      </c>
      <c r="O25" s="18">
        <f>$C25*'CVS Payments'!L$20</f>
        <v>81117.951121474514</v>
      </c>
      <c r="P25" s="37" t="s">
        <v>343</v>
      </c>
      <c r="Q25" s="6">
        <f t="shared" si="0"/>
        <v>783303.61290569918</v>
      </c>
    </row>
    <row r="26" spans="1:17" x14ac:dyDescent="0.3">
      <c r="A26" s="94">
        <v>24</v>
      </c>
      <c r="B26" s="3" t="s">
        <v>43</v>
      </c>
      <c r="C26" s="116">
        <v>2.465424421072565E-4</v>
      </c>
      <c r="D26" s="7" t="s">
        <v>44</v>
      </c>
      <c r="E26" s="31" t="str">
        <f t="shared" si="4"/>
        <v>No</v>
      </c>
      <c r="F26" s="68">
        <v>1007.69</v>
      </c>
      <c r="G26" s="18">
        <v>734.97</v>
      </c>
      <c r="H26" s="98">
        <v>1805.65</v>
      </c>
      <c r="I26" s="18">
        <f>$C26*'CVS Payments'!F$20</f>
        <v>1803.615019218189</v>
      </c>
      <c r="J26" s="18">
        <f>$C26*'CVS Payments'!G$20</f>
        <v>1803.615019218189</v>
      </c>
      <c r="K26" s="18">
        <f>$C26*'CVS Payments'!H$20</f>
        <v>1803.615019218189</v>
      </c>
      <c r="L26" s="18">
        <f>$C26*'CVS Payments'!I$20</f>
        <v>1713.5057748137949</v>
      </c>
      <c r="M26" s="18">
        <f>$C26*'CVS Payments'!J$20</f>
        <v>1623.3965267101098</v>
      </c>
      <c r="N26" s="18">
        <f>$C26*'CVS Payments'!K$20</f>
        <v>1621.9664510691707</v>
      </c>
      <c r="O26" s="18">
        <f>$C26*'CVS Payments'!L$20</f>
        <v>1621.9664510691707</v>
      </c>
      <c r="P26" s="37" t="s">
        <v>343</v>
      </c>
      <c r="Q26" s="6">
        <f t="shared" si="0"/>
        <v>15539.990261316814</v>
      </c>
    </row>
    <row r="27" spans="1:17" x14ac:dyDescent="0.3">
      <c r="A27" s="94">
        <v>25</v>
      </c>
      <c r="B27" s="3" t="s">
        <v>45</v>
      </c>
      <c r="C27" s="116">
        <v>5.4211718464369893E-4</v>
      </c>
      <c r="D27" s="7" t="s">
        <v>46</v>
      </c>
      <c r="E27" s="31" t="str">
        <f t="shared" si="4"/>
        <v>No</v>
      </c>
      <c r="F27" s="68">
        <v>2215.7800000000002</v>
      </c>
      <c r="G27" s="18">
        <v>1616.11</v>
      </c>
      <c r="H27" s="98">
        <v>3970.41</v>
      </c>
      <c r="I27" s="18">
        <f>$C27*'CVS Payments'!F$20</f>
        <v>3965.9325511762536</v>
      </c>
      <c r="J27" s="18">
        <f>$C27*'CVS Payments'!G$20</f>
        <v>3965.9325511762536</v>
      </c>
      <c r="K27" s="18">
        <f>$C27*'CVS Payments'!H$20</f>
        <v>3965.9325511762536</v>
      </c>
      <c r="L27" s="18">
        <f>$C27*'CVS Payments'!I$20</f>
        <v>3767.7931579368965</v>
      </c>
      <c r="M27" s="18">
        <f>$C27*'CVS Payments'!J$20</f>
        <v>3569.6537565632434</v>
      </c>
      <c r="N27" s="18">
        <f>$C27*'CVS Payments'!K$20</f>
        <v>3566.5091921885783</v>
      </c>
      <c r="O27" s="18">
        <f>$C27*'CVS Payments'!L$20</f>
        <v>3566.5091921885783</v>
      </c>
      <c r="P27" s="37" t="s">
        <v>343</v>
      </c>
      <c r="Q27" s="6">
        <f t="shared" si="0"/>
        <v>34170.562952406057</v>
      </c>
    </row>
    <row r="28" spans="1:17" x14ac:dyDescent="0.3">
      <c r="A28" s="94">
        <v>26</v>
      </c>
      <c r="B28" s="3" t="s">
        <v>47</v>
      </c>
      <c r="C28" s="116">
        <v>1.5597090017600002E-3</v>
      </c>
      <c r="D28" s="7" t="s">
        <v>47</v>
      </c>
      <c r="E28" s="31" t="str">
        <f t="shared" si="4"/>
        <v>No</v>
      </c>
      <c r="F28" s="68">
        <v>6374.97</v>
      </c>
      <c r="G28" s="18">
        <v>4649.66</v>
      </c>
      <c r="H28" s="98">
        <v>11423.16</v>
      </c>
      <c r="I28" s="18">
        <f>$C28*'CVS Payments'!F$20</f>
        <v>11410.264931018733</v>
      </c>
      <c r="J28" s="18">
        <f>$C28*'CVS Payments'!G$20</f>
        <v>11410.264931018733</v>
      </c>
      <c r="K28" s="18">
        <f>$C28*'CVS Payments'!H$20</f>
        <v>11410.264931018733</v>
      </c>
      <c r="L28" s="18">
        <f>$C28*'CVS Payments'!I$20</f>
        <v>10840.204058586138</v>
      </c>
      <c r="M28" s="18">
        <f>$C28*'CVS Payments'!J$20</f>
        <v>10270.143162750603</v>
      </c>
      <c r="N28" s="18">
        <f>$C28*'CVS Payments'!K$20</f>
        <v>10261.096031427876</v>
      </c>
      <c r="O28" s="18">
        <f>$C28*'CVS Payments'!L$20</f>
        <v>10261.096031427876</v>
      </c>
      <c r="P28" s="37" t="s">
        <v>343</v>
      </c>
      <c r="Q28" s="6">
        <f t="shared" si="0"/>
        <v>98311.124077248707</v>
      </c>
    </row>
    <row r="29" spans="1:17" x14ac:dyDescent="0.3">
      <c r="A29" s="94">
        <v>27</v>
      </c>
      <c r="B29" s="3" t="s">
        <v>32</v>
      </c>
      <c r="C29" s="116">
        <v>2.1448338308180427E-4</v>
      </c>
      <c r="D29" s="7" t="s">
        <v>48</v>
      </c>
      <c r="E29" s="31" t="str">
        <f t="shared" si="4"/>
        <v>No</v>
      </c>
      <c r="F29" s="68">
        <v>876.65</v>
      </c>
      <c r="G29" s="18">
        <v>639.4</v>
      </c>
      <c r="H29" s="98">
        <v>1570.86</v>
      </c>
      <c r="I29" s="18">
        <f>$C29*'CVS Payments'!F$20</f>
        <v>1569.0825798293031</v>
      </c>
      <c r="J29" s="18">
        <f>$C29*'CVS Payments'!G$20</f>
        <v>1569.0825798293031</v>
      </c>
      <c r="K29" s="18">
        <f>$C29*'CVS Payments'!H$20</f>
        <v>1569.0825798293031</v>
      </c>
      <c r="L29" s="18">
        <f>$C29*'CVS Payments'!I$20</f>
        <v>1490.6906590646358</v>
      </c>
      <c r="M29" s="18">
        <f>$C29*'CVS Payments'!J$20</f>
        <v>1412.2987350817136</v>
      </c>
      <c r="N29" s="18">
        <f>$C29*'CVS Payments'!K$20</f>
        <v>1411.0546188195813</v>
      </c>
      <c r="O29" s="18">
        <f>$C29*'CVS Payments'!L$20</f>
        <v>1411.0546188195813</v>
      </c>
      <c r="P29" s="37" t="s">
        <v>343</v>
      </c>
      <c r="Q29" s="6">
        <f t="shared" si="0"/>
        <v>13519.256371273419</v>
      </c>
    </row>
    <row r="30" spans="1:17" x14ac:dyDescent="0.3">
      <c r="A30" s="94">
        <v>28</v>
      </c>
      <c r="B30" s="3" t="s">
        <v>45</v>
      </c>
      <c r="C30" s="116">
        <v>1.4353012866080001E-2</v>
      </c>
      <c r="D30" s="7" t="s">
        <v>45</v>
      </c>
      <c r="E30" s="31" t="str">
        <f t="shared" si="4"/>
        <v>No</v>
      </c>
      <c r="F30" s="68">
        <v>59190.719999999994</v>
      </c>
      <c r="G30" s="18">
        <v>43171.48</v>
      </c>
      <c r="H30" s="98">
        <v>105120.06</v>
      </c>
      <c r="I30" s="18">
        <f>$C30*'CVS Payments'!F$20</f>
        <v>105001.43243097962</v>
      </c>
      <c r="J30" s="18">
        <f>$C30*'CVS Payments'!G$20</f>
        <v>105001.43243097962</v>
      </c>
      <c r="K30" s="18">
        <f>$C30*'CVS Payments'!H$20</f>
        <v>105001.43243097962</v>
      </c>
      <c r="L30" s="18">
        <f>$C30*'CVS Payments'!I$20</f>
        <v>99755.523721572259</v>
      </c>
      <c r="M30" s="18">
        <f>$C30*'CVS Payments'!J$20</f>
        <v>94509.614796802503</v>
      </c>
      <c r="N30" s="18">
        <f>$C30*'CVS Payments'!K$20</f>
        <v>94426.359784406159</v>
      </c>
      <c r="O30" s="18">
        <f>$C30*'CVS Payments'!L$20</f>
        <v>94426.359784406159</v>
      </c>
      <c r="P30" s="37" t="s">
        <v>343</v>
      </c>
      <c r="Q30" s="6">
        <f t="shared" si="0"/>
        <v>905604.41538012598</v>
      </c>
    </row>
    <row r="31" spans="1:17" x14ac:dyDescent="0.3">
      <c r="A31" s="94">
        <v>29</v>
      </c>
      <c r="B31" s="3" t="s">
        <v>32</v>
      </c>
      <c r="C31" s="116">
        <v>2.7489343219674764E-4</v>
      </c>
      <c r="D31" s="7" t="s">
        <v>49</v>
      </c>
      <c r="E31" s="31" t="str">
        <f t="shared" si="4"/>
        <v>No</v>
      </c>
      <c r="F31" s="68">
        <v>1123.57</v>
      </c>
      <c r="G31" s="18">
        <v>819.49</v>
      </c>
      <c r="H31" s="98">
        <v>2013.29</v>
      </c>
      <c r="I31" s="18">
        <f>$C31*'CVS Payments'!F$20</f>
        <v>2011.020572185279</v>
      </c>
      <c r="J31" s="18">
        <f>$C31*'CVS Payments'!G$20</f>
        <v>2011.020572185279</v>
      </c>
      <c r="K31" s="18">
        <f>$C31*'CVS Payments'!H$20</f>
        <v>2011.020572185279</v>
      </c>
      <c r="L31" s="18">
        <f>$C31*'CVS Payments'!I$20</f>
        <v>1910.549272983159</v>
      </c>
      <c r="M31" s="18">
        <f>$C31*'CVS Payments'!J$20</f>
        <v>1810.0779696563504</v>
      </c>
      <c r="N31" s="18">
        <f>$C31*'CVS Payments'!K$20</f>
        <v>1808.4834433838005</v>
      </c>
      <c r="O31" s="18">
        <f>$C31*'CVS Payments'!L$20</f>
        <v>1808.4834433838005</v>
      </c>
      <c r="P31" s="37" t="s">
        <v>343</v>
      </c>
      <c r="Q31" s="6">
        <f t="shared" si="0"/>
        <v>17327.005845962947</v>
      </c>
    </row>
    <row r="32" spans="1:17" x14ac:dyDescent="0.3">
      <c r="A32" s="94">
        <v>30</v>
      </c>
      <c r="B32" s="3" t="s">
        <v>50</v>
      </c>
      <c r="C32" s="116">
        <v>1.4644445099620517E-4</v>
      </c>
      <c r="D32" s="7" t="s">
        <v>51</v>
      </c>
      <c r="E32" s="31" t="str">
        <f t="shared" si="4"/>
        <v>No</v>
      </c>
      <c r="F32" s="68">
        <v>598.55999999999995</v>
      </c>
      <c r="G32" s="18">
        <v>436.57</v>
      </c>
      <c r="H32" s="98">
        <v>1072.54</v>
      </c>
      <c r="I32" s="18">
        <f>$C32*'CVS Payments'!F$20</f>
        <v>1071.3344487072541</v>
      </c>
      <c r="J32" s="18">
        <f>$C32*'CVS Payments'!G$20</f>
        <v>1071.3344487072541</v>
      </c>
      <c r="K32" s="18">
        <f>$C32*'CVS Payments'!H$20</f>
        <v>1071.3344487072541</v>
      </c>
      <c r="L32" s="18">
        <f>$C32*'CVS Payments'!I$20</f>
        <v>1017.8102006561069</v>
      </c>
      <c r="M32" s="18">
        <f>$C32*'CVS Payments'!J$20</f>
        <v>964.28595040760729</v>
      </c>
      <c r="N32" s="18">
        <f>$C32*'CVS Payments'!K$20</f>
        <v>963.43649568358364</v>
      </c>
      <c r="O32" s="18">
        <f>$C32*'CVS Payments'!L$20</f>
        <v>963.43649568358364</v>
      </c>
      <c r="P32" s="37" t="s">
        <v>343</v>
      </c>
      <c r="Q32" s="6">
        <f t="shared" si="0"/>
        <v>9230.642488552643</v>
      </c>
    </row>
    <row r="33" spans="1:17" x14ac:dyDescent="0.3">
      <c r="A33" s="94">
        <v>31</v>
      </c>
      <c r="B33" s="3" t="s">
        <v>32</v>
      </c>
      <c r="C33" s="116">
        <v>6.1607165089975981E-4</v>
      </c>
      <c r="D33" s="7" t="s">
        <v>52</v>
      </c>
      <c r="E33" s="31" t="str">
        <f t="shared" si="4"/>
        <v>No</v>
      </c>
      <c r="F33" s="68">
        <v>2518.06</v>
      </c>
      <c r="G33" s="18">
        <v>1836.58</v>
      </c>
      <c r="H33" s="98">
        <v>4512.05</v>
      </c>
      <c r="I33" s="18">
        <f>$C33*'CVS Payments'!F$20</f>
        <v>4506.9565831344826</v>
      </c>
      <c r="J33" s="18">
        <f>$C33*'CVS Payments'!G$20</f>
        <v>4506.9565831344826</v>
      </c>
      <c r="K33" s="18">
        <f>$C33*'CVS Payments'!H$20</f>
        <v>4506.9565831344826</v>
      </c>
      <c r="L33" s="18">
        <f>$C33*'CVS Payments'!I$20</f>
        <v>4281.7874378666093</v>
      </c>
      <c r="M33" s="18">
        <f>$C33*'CVS Payments'!J$20</f>
        <v>4056.6182833547768</v>
      </c>
      <c r="N33" s="18">
        <f>$C33*'CVS Payments'!K$20</f>
        <v>4053.0447442371533</v>
      </c>
      <c r="O33" s="18">
        <f>$C33*'CVS Payments'!L$20</f>
        <v>4053.0447442371533</v>
      </c>
      <c r="P33" s="37" t="s">
        <v>343</v>
      </c>
      <c r="Q33" s="6">
        <f t="shared" si="0"/>
        <v>38832.054959099136</v>
      </c>
    </row>
    <row r="34" spans="1:17" x14ac:dyDescent="0.3">
      <c r="A34" s="94">
        <v>32</v>
      </c>
      <c r="B34" s="3" t="s">
        <v>53</v>
      </c>
      <c r="C34" s="116">
        <v>0</v>
      </c>
      <c r="D34" s="7" t="s">
        <v>54</v>
      </c>
      <c r="E34" s="7" t="s">
        <v>335</v>
      </c>
      <c r="F34" s="68">
        <v>0</v>
      </c>
      <c r="G34" s="18">
        <v>0</v>
      </c>
      <c r="H34" s="98">
        <v>0</v>
      </c>
      <c r="I34" s="18">
        <v>0</v>
      </c>
      <c r="J34" s="18">
        <v>0</v>
      </c>
      <c r="K34" s="18">
        <v>0</v>
      </c>
      <c r="L34" s="18">
        <v>0</v>
      </c>
      <c r="M34" s="18">
        <v>0</v>
      </c>
      <c r="N34" s="18">
        <v>0</v>
      </c>
      <c r="O34" s="18">
        <v>0</v>
      </c>
      <c r="P34" s="37" t="s">
        <v>343</v>
      </c>
      <c r="Q34" s="6">
        <f t="shared" si="0"/>
        <v>0</v>
      </c>
    </row>
    <row r="35" spans="1:17" x14ac:dyDescent="0.3">
      <c r="A35" s="94">
        <v>33</v>
      </c>
      <c r="B35" s="3" t="s">
        <v>32</v>
      </c>
      <c r="C35" s="116">
        <v>1.4314410402168545E-3</v>
      </c>
      <c r="D35" s="7" t="s">
        <v>55</v>
      </c>
      <c r="E35" s="31" t="str">
        <f t="shared" ref="E35:E40" si="5">IF(C35&lt;0.000083,"Yes","No")</f>
        <v>No</v>
      </c>
      <c r="F35" s="68">
        <v>5850.7</v>
      </c>
      <c r="G35" s="18">
        <v>4267.28</v>
      </c>
      <c r="H35" s="98">
        <v>10483.73</v>
      </c>
      <c r="I35" s="18">
        <f>$C35*'CVS Payments'!F$20</f>
        <v>10471.903081649718</v>
      </c>
      <c r="J35" s="18">
        <f>$C35*'CVS Payments'!G$20</f>
        <v>10471.903081649718</v>
      </c>
      <c r="K35" s="18">
        <f>$C35*'CVS Payments'!H$20</f>
        <v>10471.903081649718</v>
      </c>
      <c r="L35" s="18">
        <f>$C35*'CVS Payments'!I$20</f>
        <v>9948.7230991651359</v>
      </c>
      <c r="M35" s="18">
        <f>$C35*'CVS Payments'!J$20</f>
        <v>9425.5430952022343</v>
      </c>
      <c r="N35" s="18">
        <f>$C35*'CVS Payments'!K$20</f>
        <v>9417.2399854189553</v>
      </c>
      <c r="O35" s="18">
        <f>$C35*'CVS Payments'!L$20</f>
        <v>9417.2399854189553</v>
      </c>
      <c r="P35" s="37" t="s">
        <v>343</v>
      </c>
      <c r="Q35" s="6">
        <f t="shared" si="0"/>
        <v>90226.165410154441</v>
      </c>
    </row>
    <row r="36" spans="1:17" x14ac:dyDescent="0.3">
      <c r="A36" s="94">
        <v>34</v>
      </c>
      <c r="B36" s="3" t="s">
        <v>56</v>
      </c>
      <c r="C36" s="116">
        <v>3.8230209662400007E-3</v>
      </c>
      <c r="D36" s="7" t="s">
        <v>56</v>
      </c>
      <c r="E36" s="31" t="str">
        <f t="shared" si="5"/>
        <v>No</v>
      </c>
      <c r="F36" s="68">
        <v>15625.75</v>
      </c>
      <c r="G36" s="18">
        <v>11396.83</v>
      </c>
      <c r="H36" s="98">
        <v>27999.43</v>
      </c>
      <c r="I36" s="18">
        <f>$C36*'CVS Payments'!F$20</f>
        <v>27967.833751305046</v>
      </c>
      <c r="J36" s="18">
        <f>$C36*'CVS Payments'!G$20</f>
        <v>27967.833751305046</v>
      </c>
      <c r="K36" s="18">
        <f>$C36*'CVS Payments'!H$20</f>
        <v>27967.833751305046</v>
      </c>
      <c r="L36" s="18">
        <f>$C36*'CVS Payments'!I$20</f>
        <v>26570.550883229229</v>
      </c>
      <c r="M36" s="18">
        <f>$C36*'CVS Payments'!J$20</f>
        <v>25173.267957790198</v>
      </c>
      <c r="N36" s="18">
        <f>$C36*'CVS Payments'!K$20</f>
        <v>25151.092428449734</v>
      </c>
      <c r="O36" s="18">
        <f>$C36*'CVS Payments'!L$20</f>
        <v>25151.092428449734</v>
      </c>
      <c r="P36" s="37" t="s">
        <v>343</v>
      </c>
      <c r="Q36" s="6">
        <f t="shared" si="0"/>
        <v>240971.51495183408</v>
      </c>
    </row>
    <row r="37" spans="1:17" x14ac:dyDescent="0.3">
      <c r="A37" s="94">
        <v>35</v>
      </c>
      <c r="B37" s="3" t="s">
        <v>32</v>
      </c>
      <c r="C37" s="116">
        <v>1.7834819854661442E-4</v>
      </c>
      <c r="D37" s="7" t="s">
        <v>57</v>
      </c>
      <c r="E37" s="31" t="str">
        <f t="shared" si="5"/>
        <v>No</v>
      </c>
      <c r="F37" s="68">
        <v>728.96</v>
      </c>
      <c r="G37" s="18">
        <v>531.67999999999995</v>
      </c>
      <c r="H37" s="98">
        <v>1306.2</v>
      </c>
      <c r="I37" s="18">
        <f>$C37*'CVS Payments'!F$20</f>
        <v>1304.7306857179606</v>
      </c>
      <c r="J37" s="18">
        <f>$C37*'CVS Payments'!G$20</f>
        <v>1304.7306857179606</v>
      </c>
      <c r="K37" s="18">
        <f>$C37*'CVS Payments'!H$20</f>
        <v>1304.7306857179606</v>
      </c>
      <c r="L37" s="18">
        <f>$C37*'CVS Payments'!I$20</f>
        <v>1239.5458790998416</v>
      </c>
      <c r="M37" s="18">
        <f>$C37*'CVS Payments'!J$20</f>
        <v>1174.3610698056648</v>
      </c>
      <c r="N37" s="18">
        <f>$C37*'CVS Payments'!K$20</f>
        <v>1173.3265565909546</v>
      </c>
      <c r="O37" s="18">
        <f>$C37*'CVS Payments'!L$20</f>
        <v>1173.3265565909546</v>
      </c>
      <c r="P37" s="37" t="s">
        <v>343</v>
      </c>
      <c r="Q37" s="6">
        <f t="shared" si="0"/>
        <v>11241.592119241299</v>
      </c>
    </row>
    <row r="38" spans="1:17" x14ac:dyDescent="0.3">
      <c r="A38" s="94">
        <v>36</v>
      </c>
      <c r="B38" s="3" t="s">
        <v>58</v>
      </c>
      <c r="C38" s="116">
        <v>6.0493406028165334E-6</v>
      </c>
      <c r="D38" s="7" t="s">
        <v>59</v>
      </c>
      <c r="E38" s="31" t="str">
        <f t="shared" si="5"/>
        <v>Yes</v>
      </c>
      <c r="F38" s="68">
        <v>403.56</v>
      </c>
      <c r="G38" s="18">
        <v>0</v>
      </c>
      <c r="H38" s="98">
        <v>0</v>
      </c>
      <c r="I38" s="98">
        <v>0</v>
      </c>
      <c r="J38" s="98">
        <v>0</v>
      </c>
      <c r="K38" s="98">
        <v>0</v>
      </c>
      <c r="L38" s="98">
        <v>0</v>
      </c>
      <c r="M38" s="98">
        <v>0</v>
      </c>
      <c r="N38" s="98">
        <v>0</v>
      </c>
      <c r="O38" s="98">
        <v>0</v>
      </c>
      <c r="P38" s="37" t="s">
        <v>343</v>
      </c>
      <c r="Q38" s="6">
        <f>F38</f>
        <v>403.56</v>
      </c>
    </row>
    <row r="39" spans="1:17" x14ac:dyDescent="0.3">
      <c r="A39" s="94">
        <v>37</v>
      </c>
      <c r="B39" s="3" t="s">
        <v>20</v>
      </c>
      <c r="C39" s="116">
        <v>6.1860133563783337E-4</v>
      </c>
      <c r="D39" s="7" t="s">
        <v>60</v>
      </c>
      <c r="E39" s="31" t="str">
        <f t="shared" si="5"/>
        <v>No</v>
      </c>
      <c r="F39" s="68">
        <v>2528.4</v>
      </c>
      <c r="G39" s="18">
        <v>1844.12</v>
      </c>
      <c r="H39" s="98">
        <v>4530.58</v>
      </c>
      <c r="I39" s="18">
        <f>$C39*'CVS Payments'!F$20</f>
        <v>4525.4628384813477</v>
      </c>
      <c r="J39" s="18">
        <f>$C39*'CVS Payments'!G$20</f>
        <v>4525.4628384813477</v>
      </c>
      <c r="K39" s="18">
        <f>$C39*'CVS Payments'!H$20</f>
        <v>4525.4628384813477</v>
      </c>
      <c r="L39" s="18">
        <f>$C39*'CVS Payments'!I$20</f>
        <v>4299.3691141495983</v>
      </c>
      <c r="M39" s="18">
        <f>$C39*'CVS Payments'!J$20</f>
        <v>4073.2753805359334</v>
      </c>
      <c r="N39" s="18">
        <f>$C39*'CVS Payments'!K$20</f>
        <v>4069.6871679183137</v>
      </c>
      <c r="O39" s="18">
        <f>$C39*'CVS Payments'!L$20</f>
        <v>4069.6871679183137</v>
      </c>
      <c r="P39" s="37" t="s">
        <v>343</v>
      </c>
      <c r="Q39" s="6">
        <f t="shared" si="0"/>
        <v>38991.507345966209</v>
      </c>
    </row>
    <row r="40" spans="1:17" x14ac:dyDescent="0.3">
      <c r="A40" s="94">
        <v>38</v>
      </c>
      <c r="B40" s="3" t="s">
        <v>61</v>
      </c>
      <c r="C40" s="116">
        <v>1.9828741491205145E-4</v>
      </c>
      <c r="D40" s="7" t="s">
        <v>62</v>
      </c>
      <c r="E40" s="31" t="str">
        <f t="shared" si="5"/>
        <v>No</v>
      </c>
      <c r="F40" s="68">
        <v>810.46</v>
      </c>
      <c r="G40" s="18">
        <v>591.12</v>
      </c>
      <c r="H40" s="98">
        <v>1452.24</v>
      </c>
      <c r="I40" s="18">
        <f>$C40*'CVS Payments'!F$20</f>
        <v>1450.5987553321086</v>
      </c>
      <c r="J40" s="18">
        <f>$C40*'CVS Payments'!G$20</f>
        <v>1450.5987553321086</v>
      </c>
      <c r="K40" s="18">
        <f>$C40*'CVS Payments'!H$20</f>
        <v>1450.5987553321086</v>
      </c>
      <c r="L40" s="18">
        <f>$C40*'CVS Payments'!I$20</f>
        <v>1378.1263283539884</v>
      </c>
      <c r="M40" s="18">
        <f>$C40*'CVS Payments'!J$20</f>
        <v>1305.6538984006286</v>
      </c>
      <c r="N40" s="18">
        <f>$C40*'CVS Payments'!K$20</f>
        <v>1304.5037272595189</v>
      </c>
      <c r="O40" s="18">
        <f>$C40*'CVS Payments'!L$20</f>
        <v>1304.5037272595189</v>
      </c>
      <c r="P40" s="37" t="s">
        <v>343</v>
      </c>
      <c r="Q40" s="6">
        <f t="shared" si="0"/>
        <v>12498.403947269979</v>
      </c>
    </row>
    <row r="41" spans="1:17" x14ac:dyDescent="0.3">
      <c r="A41" s="94">
        <v>39</v>
      </c>
      <c r="B41" s="3" t="s">
        <v>12</v>
      </c>
      <c r="C41" s="116">
        <v>8.5803473491828175E-5</v>
      </c>
      <c r="D41" s="7" t="s">
        <v>63</v>
      </c>
      <c r="E41" s="7" t="s">
        <v>334</v>
      </c>
      <c r="F41" s="68">
        <v>0</v>
      </c>
      <c r="G41" s="18">
        <v>0</v>
      </c>
      <c r="H41" s="98">
        <v>0</v>
      </c>
      <c r="I41" s="18">
        <v>0</v>
      </c>
      <c r="J41" s="18">
        <v>0</v>
      </c>
      <c r="K41" s="18">
        <v>0</v>
      </c>
      <c r="L41" s="18">
        <v>0</v>
      </c>
      <c r="M41" s="18">
        <v>0</v>
      </c>
      <c r="N41" s="18">
        <v>0</v>
      </c>
      <c r="O41" s="18">
        <v>0</v>
      </c>
      <c r="P41" s="37" t="s">
        <v>343</v>
      </c>
      <c r="Q41" s="6">
        <f t="shared" si="0"/>
        <v>0</v>
      </c>
    </row>
    <row r="42" spans="1:17" x14ac:dyDescent="0.3">
      <c r="A42" s="94">
        <v>40</v>
      </c>
      <c r="B42" s="3" t="s">
        <v>64</v>
      </c>
      <c r="C42" s="116">
        <v>5.9285718408623813E-4</v>
      </c>
      <c r="D42" s="7" t="s">
        <v>65</v>
      </c>
      <c r="E42" s="31" t="str">
        <f t="shared" ref="E42:E57" si="6">IF(C42&lt;0.000083,"Yes","No")</f>
        <v>No</v>
      </c>
      <c r="F42" s="68">
        <v>2423.17</v>
      </c>
      <c r="G42" s="18">
        <v>1767.37</v>
      </c>
      <c r="H42" s="98">
        <v>4342.03</v>
      </c>
      <c r="I42" s="18">
        <f>$C42*'CVS Payments'!F$20</f>
        <v>4337.1279700561927</v>
      </c>
      <c r="J42" s="18">
        <f>$C42*'CVS Payments'!G$20</f>
        <v>4337.1279700561927</v>
      </c>
      <c r="K42" s="18">
        <f>$C42*'CVS Payments'!H$20</f>
        <v>4337.1279700561927</v>
      </c>
      <c r="L42" s="18">
        <f>$C42*'CVS Payments'!I$20</f>
        <v>4120.4435223760365</v>
      </c>
      <c r="M42" s="18">
        <f>$C42*'CVS Payments'!J$20</f>
        <v>3903.7590658002473</v>
      </c>
      <c r="N42" s="18">
        <f>$C42*'CVS Payments'!K$20</f>
        <v>3900.3201827816852</v>
      </c>
      <c r="O42" s="18">
        <f>$C42*'CVS Payments'!L$20</f>
        <v>3900.3201827816852</v>
      </c>
      <c r="P42" s="37" t="s">
        <v>343</v>
      </c>
      <c r="Q42" s="6">
        <f t="shared" si="0"/>
        <v>37368.796863908239</v>
      </c>
    </row>
    <row r="43" spans="1:17" x14ac:dyDescent="0.3">
      <c r="A43" s="94">
        <v>41</v>
      </c>
      <c r="B43" s="3" t="s">
        <v>12</v>
      </c>
      <c r="C43" s="116">
        <v>2.7577829756919563E-5</v>
      </c>
      <c r="D43" s="7" t="s">
        <v>66</v>
      </c>
      <c r="E43" s="31" t="str">
        <f t="shared" si="6"/>
        <v>Yes</v>
      </c>
      <c r="F43" s="68">
        <v>1839.76</v>
      </c>
      <c r="G43" s="18">
        <v>0</v>
      </c>
      <c r="H43" s="98">
        <v>0</v>
      </c>
      <c r="I43" s="98">
        <v>0</v>
      </c>
      <c r="J43" s="98">
        <v>0</v>
      </c>
      <c r="K43" s="98">
        <v>0</v>
      </c>
      <c r="L43" s="98">
        <v>0</v>
      </c>
      <c r="M43" s="98">
        <v>0</v>
      </c>
      <c r="N43" s="98">
        <v>0</v>
      </c>
      <c r="O43" s="98">
        <v>0</v>
      </c>
      <c r="P43" s="37" t="s">
        <v>343</v>
      </c>
      <c r="Q43" s="6">
        <f>F43</f>
        <v>1839.76</v>
      </c>
    </row>
    <row r="44" spans="1:17" x14ac:dyDescent="0.3">
      <c r="A44" s="94">
        <v>42</v>
      </c>
      <c r="B44" s="3" t="s">
        <v>40</v>
      </c>
      <c r="C44" s="116">
        <v>1.8505476605280003E-2</v>
      </c>
      <c r="D44" s="7" t="s">
        <v>40</v>
      </c>
      <c r="E44" s="31" t="str">
        <f t="shared" si="6"/>
        <v>No</v>
      </c>
      <c r="F44" s="68">
        <v>75637.039999999994</v>
      </c>
      <c r="G44" s="18">
        <v>55166.81</v>
      </c>
      <c r="H44" s="98">
        <v>135532.29999999999</v>
      </c>
      <c r="I44" s="18">
        <f>$C44*'CVS Payments'!F$20</f>
        <v>135379.34993177981</v>
      </c>
      <c r="J44" s="18">
        <f>$C44*'CVS Payments'!G$20</f>
        <v>135379.34993177981</v>
      </c>
      <c r="K44" s="18">
        <f>$C44*'CVS Payments'!H$20</f>
        <v>135379.34993177981</v>
      </c>
      <c r="L44" s="18">
        <f>$C44*'CVS Payments'!I$20</f>
        <v>128615.7497175841</v>
      </c>
      <c r="M44" s="18">
        <f>$C44*'CVS Payments'!J$20</f>
        <v>121852.14922571958</v>
      </c>
      <c r="N44" s="18">
        <f>$C44*'CVS Payments'!K$20</f>
        <v>121744.80774288611</v>
      </c>
      <c r="O44" s="18">
        <f>$C44*'CVS Payments'!L$20</f>
        <v>121744.80774288611</v>
      </c>
      <c r="P44" s="37" t="s">
        <v>343</v>
      </c>
      <c r="Q44" s="6">
        <f t="shared" si="0"/>
        <v>1166431.7142244154</v>
      </c>
    </row>
    <row r="45" spans="1:17" x14ac:dyDescent="0.3">
      <c r="A45" s="94">
        <v>43</v>
      </c>
      <c r="B45" s="3" t="s">
        <v>12</v>
      </c>
      <c r="C45" s="116">
        <v>3.3093395469285523E-5</v>
      </c>
      <c r="D45" s="7" t="s">
        <v>67</v>
      </c>
      <c r="E45" s="31" t="str">
        <f t="shared" si="6"/>
        <v>Yes</v>
      </c>
      <c r="F45" s="68">
        <v>2207.71</v>
      </c>
      <c r="G45" s="18">
        <v>0</v>
      </c>
      <c r="H45" s="98">
        <v>0</v>
      </c>
      <c r="I45" s="98">
        <v>0</v>
      </c>
      <c r="J45" s="98">
        <v>0</v>
      </c>
      <c r="K45" s="98">
        <v>0</v>
      </c>
      <c r="L45" s="98">
        <v>0</v>
      </c>
      <c r="M45" s="98">
        <v>0</v>
      </c>
      <c r="N45" s="98">
        <v>0</v>
      </c>
      <c r="O45" s="98">
        <v>0</v>
      </c>
      <c r="P45" s="37" t="s">
        <v>343</v>
      </c>
      <c r="Q45" s="6">
        <f>F45</f>
        <v>2207.71</v>
      </c>
    </row>
    <row r="46" spans="1:17" x14ac:dyDescent="0.3">
      <c r="A46" s="94">
        <v>44</v>
      </c>
      <c r="B46" s="3" t="s">
        <v>20</v>
      </c>
      <c r="C46" s="116">
        <v>2.6353816720000004E-3</v>
      </c>
      <c r="D46" s="7" t="s">
        <v>68</v>
      </c>
      <c r="E46" s="31" t="str">
        <f t="shared" si="6"/>
        <v>No</v>
      </c>
      <c r="F46" s="68">
        <v>10771.54</v>
      </c>
      <c r="G46" s="18">
        <v>7856.36</v>
      </c>
      <c r="H46" s="98">
        <v>19301.28</v>
      </c>
      <c r="I46" s="18">
        <f>$C46*'CVS Payments'!F$20</f>
        <v>19279.495750770948</v>
      </c>
      <c r="J46" s="18">
        <f>$C46*'CVS Payments'!G$20</f>
        <v>19279.495750770948</v>
      </c>
      <c r="K46" s="18">
        <f>$C46*'CVS Payments'!H$20</f>
        <v>19279.495750770948</v>
      </c>
      <c r="L46" s="18">
        <f>$C46*'CVS Payments'!I$20</f>
        <v>18316.285322775762</v>
      </c>
      <c r="M46" s="18">
        <f>$C46*'CVS Payments'!J$20</f>
        <v>17353.074855237512</v>
      </c>
      <c r="N46" s="18">
        <f>$C46*'CVS Payments'!K$20</f>
        <v>17337.788257516277</v>
      </c>
      <c r="O46" s="18">
        <f>$C46*'CVS Payments'!L$20</f>
        <v>17337.788257516277</v>
      </c>
      <c r="P46" s="37" t="s">
        <v>343</v>
      </c>
      <c r="Q46" s="6">
        <f t="shared" si="0"/>
        <v>166112.60394535866</v>
      </c>
    </row>
    <row r="47" spans="1:17" x14ac:dyDescent="0.3">
      <c r="A47" s="94">
        <v>45</v>
      </c>
      <c r="B47" s="3" t="s">
        <v>12</v>
      </c>
      <c r="C47" s="116">
        <v>1.211863496205807E-4</v>
      </c>
      <c r="D47" s="7" t="s">
        <v>69</v>
      </c>
      <c r="E47" s="31" t="str">
        <f t="shared" si="6"/>
        <v>No</v>
      </c>
      <c r="F47" s="68">
        <v>495.32</v>
      </c>
      <c r="G47" s="18">
        <v>361.27</v>
      </c>
      <c r="H47" s="98">
        <v>887.56</v>
      </c>
      <c r="I47" s="18">
        <f>$C47*'CVS Payments'!F$20</f>
        <v>886.55534694840503</v>
      </c>
      <c r="J47" s="18">
        <f>$C47*'CVS Payments'!G$20</f>
        <v>886.55534694840503</v>
      </c>
      <c r="K47" s="18">
        <f>$C47*'CVS Payments'!H$20</f>
        <v>886.55534694840503</v>
      </c>
      <c r="L47" s="18">
        <f>$C47*'CVS Payments'!I$20</f>
        <v>842.2627281883191</v>
      </c>
      <c r="M47" s="18">
        <f>$C47*'CVS Payments'!J$20</f>
        <v>797.97010760987052</v>
      </c>
      <c r="N47" s="18">
        <f>$C47*'CVS Payments'!K$20</f>
        <v>797.26716313862482</v>
      </c>
      <c r="O47" s="18">
        <f>$C47*'CVS Payments'!L$20</f>
        <v>797.26716313862482</v>
      </c>
      <c r="P47" s="37" t="s">
        <v>343</v>
      </c>
      <c r="Q47" s="6">
        <f t="shared" si="0"/>
        <v>7638.583202920654</v>
      </c>
    </row>
    <row r="48" spans="1:17" x14ac:dyDescent="0.3">
      <c r="A48" s="94">
        <v>46</v>
      </c>
      <c r="B48" s="3" t="s">
        <v>70</v>
      </c>
      <c r="C48" s="116">
        <v>4.1274553924800002E-3</v>
      </c>
      <c r="D48" s="7" t="s">
        <v>70</v>
      </c>
      <c r="E48" s="31" t="str">
        <f t="shared" si="6"/>
        <v>No</v>
      </c>
      <c r="F48" s="68">
        <v>16870.060000000001</v>
      </c>
      <c r="G48" s="18">
        <v>12304.39</v>
      </c>
      <c r="H48" s="98">
        <v>30229.08</v>
      </c>
      <c r="I48" s="18">
        <f>$C48*'CVS Payments'!F$20</f>
        <v>30194.965513448704</v>
      </c>
      <c r="J48" s="18">
        <f>$C48*'CVS Payments'!G$20</f>
        <v>30194.965513448704</v>
      </c>
      <c r="K48" s="18">
        <f>$C48*'CVS Payments'!H$20</f>
        <v>30194.965513448704</v>
      </c>
      <c r="L48" s="18">
        <f>$C48*'CVS Payments'!I$20</f>
        <v>28686.414354669265</v>
      </c>
      <c r="M48" s="18">
        <f>$C48*'CVS Payments'!J$20</f>
        <v>27177.863133958668</v>
      </c>
      <c r="N48" s="18">
        <f>$C48*'CVS Payments'!K$20</f>
        <v>27153.921725066157</v>
      </c>
      <c r="O48" s="18">
        <f>$C48*'CVS Payments'!L$20</f>
        <v>27153.921725066157</v>
      </c>
      <c r="P48" s="37" t="s">
        <v>343</v>
      </c>
      <c r="Q48" s="6">
        <f t="shared" si="0"/>
        <v>260160.54747910629</v>
      </c>
    </row>
    <row r="49" spans="1:17" x14ac:dyDescent="0.3">
      <c r="A49" s="94">
        <v>47</v>
      </c>
      <c r="B49" s="3" t="s">
        <v>71</v>
      </c>
      <c r="C49" s="116">
        <v>2.1428580409600002E-3</v>
      </c>
      <c r="D49" s="7" t="s">
        <v>71</v>
      </c>
      <c r="E49" s="31" t="str">
        <f t="shared" si="6"/>
        <v>No</v>
      </c>
      <c r="F49" s="68">
        <v>8758.4599999999991</v>
      </c>
      <c r="G49" s="18">
        <v>6388.09</v>
      </c>
      <c r="H49" s="98">
        <v>15694.08</v>
      </c>
      <c r="I49" s="18">
        <f>$C49*'CVS Payments'!F$20</f>
        <v>15676.371636841859</v>
      </c>
      <c r="J49" s="18">
        <f>$C49*'CVS Payments'!G$20</f>
        <v>15676.371636841859</v>
      </c>
      <c r="K49" s="18">
        <f>$C49*'CVS Payments'!H$20</f>
        <v>15676.371636841859</v>
      </c>
      <c r="L49" s="18">
        <f>$C49*'CVS Payments'!I$20</f>
        <v>14893.174564214571</v>
      </c>
      <c r="M49" s="18">
        <f>$C49*'CVS Payments'!J$20</f>
        <v>14109.97745943438</v>
      </c>
      <c r="N49" s="18">
        <f>$C49*'CVS Payments'!K$20</f>
        <v>14097.547757431857</v>
      </c>
      <c r="O49" s="18">
        <f>$C49*'CVS Payments'!L$20</f>
        <v>14097.547757431857</v>
      </c>
      <c r="P49" s="37" t="s">
        <v>343</v>
      </c>
      <c r="Q49" s="6">
        <f t="shared" si="0"/>
        <v>135067.99244903825</v>
      </c>
    </row>
    <row r="50" spans="1:17" x14ac:dyDescent="0.3">
      <c r="A50" s="94">
        <v>48</v>
      </c>
      <c r="B50" s="3" t="s">
        <v>72</v>
      </c>
      <c r="C50" s="116">
        <v>3.1672388092800004E-3</v>
      </c>
      <c r="D50" s="7" t="s">
        <v>72</v>
      </c>
      <c r="E50" s="31" t="str">
        <f t="shared" si="6"/>
        <v>No</v>
      </c>
      <c r="F50" s="68">
        <v>12945.39</v>
      </c>
      <c r="G50" s="18">
        <v>9441.8799999999992</v>
      </c>
      <c r="H50" s="98">
        <v>23196.55</v>
      </c>
      <c r="I50" s="18">
        <f>$C50*'CVS Payments'!F$20</f>
        <v>23170.369519512464</v>
      </c>
      <c r="J50" s="18">
        <f>$C50*'CVS Payments'!G$20</f>
        <v>23170.369519512464</v>
      </c>
      <c r="K50" s="18">
        <f>$C50*'CVS Payments'!H$20</f>
        <v>23170.369519512464</v>
      </c>
      <c r="L50" s="18">
        <f>$C50*'CVS Payments'!I$20</f>
        <v>22012.769661601047</v>
      </c>
      <c r="M50" s="18">
        <f>$C50*'CVS Payments'!J$20</f>
        <v>20855.169756166219</v>
      </c>
      <c r="N50" s="18">
        <f>$C50*'CVS Payments'!K$20</f>
        <v>20836.798107733299</v>
      </c>
      <c r="O50" s="18">
        <f>$C50*'CVS Payments'!L$20</f>
        <v>20836.798107733299</v>
      </c>
      <c r="P50" s="37" t="s">
        <v>343</v>
      </c>
      <c r="Q50" s="6">
        <f t="shared" si="0"/>
        <v>199636.46419177126</v>
      </c>
    </row>
    <row r="51" spans="1:17" x14ac:dyDescent="0.3">
      <c r="A51" s="94">
        <v>49</v>
      </c>
      <c r="B51" s="3" t="s">
        <v>73</v>
      </c>
      <c r="C51" s="116">
        <v>1.2625116440371095E-3</v>
      </c>
      <c r="D51" s="7" t="s">
        <v>74</v>
      </c>
      <c r="E51" s="31" t="str">
        <f t="shared" si="6"/>
        <v>No</v>
      </c>
      <c r="F51" s="68">
        <v>5160.24</v>
      </c>
      <c r="G51" s="18">
        <v>3763.68</v>
      </c>
      <c r="H51" s="98">
        <v>9246.51</v>
      </c>
      <c r="I51" s="18">
        <f>$C51*'CVS Payments'!F$20</f>
        <v>9236.0769353154592</v>
      </c>
      <c r="J51" s="18">
        <f>$C51*'CVS Payments'!G$20</f>
        <v>9236.0769353154592</v>
      </c>
      <c r="K51" s="18">
        <f>$C51*'CVS Payments'!H$20</f>
        <v>9236.0769353154592</v>
      </c>
      <c r="L51" s="18">
        <f>$C51*'CVS Payments'!I$20</f>
        <v>8774.6392642858154</v>
      </c>
      <c r="M51" s="18">
        <f>$C51*'CVS Payments'!J$20</f>
        <v>8313.2015743125849</v>
      </c>
      <c r="N51" s="18">
        <f>$C51*'CVS Payments'!K$20</f>
        <v>8305.8783437438142</v>
      </c>
      <c r="O51" s="18">
        <f>$C51*'CVS Payments'!L$20</f>
        <v>8305.8783437438142</v>
      </c>
      <c r="P51" s="37" t="s">
        <v>343</v>
      </c>
      <c r="Q51" s="6">
        <f t="shared" si="0"/>
        <v>79578.258332032405</v>
      </c>
    </row>
    <row r="52" spans="1:17" x14ac:dyDescent="0.3">
      <c r="A52" s="94">
        <v>50</v>
      </c>
      <c r="B52" s="3" t="s">
        <v>75</v>
      </c>
      <c r="C52" s="116">
        <v>2.6802056915200003E-3</v>
      </c>
      <c r="D52" s="7" t="s">
        <v>75</v>
      </c>
      <c r="E52" s="31" t="str">
        <f t="shared" si="6"/>
        <v>No</v>
      </c>
      <c r="F52" s="68">
        <v>10954.75</v>
      </c>
      <c r="G52" s="18">
        <v>7989.98</v>
      </c>
      <c r="H52" s="98">
        <v>19629.560000000001</v>
      </c>
      <c r="I52" s="18">
        <f>$C52*'CVS Payments'!F$20</f>
        <v>19607.412007854302</v>
      </c>
      <c r="J52" s="18">
        <f>$C52*'CVS Payments'!G$20</f>
        <v>19607.412007854302</v>
      </c>
      <c r="K52" s="18">
        <f>$C52*'CVS Payments'!H$20</f>
        <v>19607.412007854302</v>
      </c>
      <c r="L52" s="18">
        <f>$C52*'CVS Payments'!I$20</f>
        <v>18627.818767652047</v>
      </c>
      <c r="M52" s="18">
        <f>$C52*'CVS Payments'!J$20</f>
        <v>17648.225487234158</v>
      </c>
      <c r="N52" s="18">
        <f>$C52*'CVS Payments'!K$20</f>
        <v>17632.678886659476</v>
      </c>
      <c r="O52" s="18">
        <f>$C52*'CVS Payments'!L$20</f>
        <v>17632.678886659476</v>
      </c>
      <c r="P52" s="37" t="s">
        <v>343</v>
      </c>
      <c r="Q52" s="6">
        <f t="shared" si="0"/>
        <v>168937.92805176805</v>
      </c>
    </row>
    <row r="53" spans="1:17" x14ac:dyDescent="0.3">
      <c r="A53" s="94">
        <v>51</v>
      </c>
      <c r="B53" s="3" t="s">
        <v>76</v>
      </c>
      <c r="C53" s="116">
        <v>2.7998174328112426E-3</v>
      </c>
      <c r="D53" s="7" t="s">
        <v>76</v>
      </c>
      <c r="E53" s="31" t="str">
        <f t="shared" si="6"/>
        <v>No</v>
      </c>
      <c r="F53" s="68">
        <v>11443.63</v>
      </c>
      <c r="G53" s="18">
        <v>8346.56</v>
      </c>
      <c r="H53" s="98">
        <v>20505.59</v>
      </c>
      <c r="I53" s="18">
        <f>$C53*'CVS Payments'!F$20</f>
        <v>20482.448091799117</v>
      </c>
      <c r="J53" s="18">
        <f>$C53*'CVS Payments'!G$20</f>
        <v>20482.448091799117</v>
      </c>
      <c r="K53" s="18">
        <f>$C53*'CVS Payments'!H$20</f>
        <v>20482.448091799117</v>
      </c>
      <c r="L53" s="18">
        <f>$C53*'CVS Payments'!I$20</f>
        <v>19459.137739291476</v>
      </c>
      <c r="M53" s="18">
        <f>$C53*'CVS Payments'!J$20</f>
        <v>18435.827344773461</v>
      </c>
      <c r="N53" s="18">
        <f>$C53*'CVS Payments'!K$20</f>
        <v>18419.586933282779</v>
      </c>
      <c r="O53" s="18">
        <f>$C53*'CVS Payments'!L$20</f>
        <v>18419.586933282779</v>
      </c>
      <c r="P53" s="37" t="s">
        <v>343</v>
      </c>
      <c r="Q53" s="6">
        <f t="shared" si="0"/>
        <v>176477.26322602786</v>
      </c>
    </row>
    <row r="54" spans="1:17" x14ac:dyDescent="0.3">
      <c r="A54" s="94">
        <v>52</v>
      </c>
      <c r="B54" s="3" t="s">
        <v>32</v>
      </c>
      <c r="C54" s="116">
        <v>1.3949733207608273E-4</v>
      </c>
      <c r="D54" s="7" t="s">
        <v>77</v>
      </c>
      <c r="E54" s="31" t="str">
        <f t="shared" si="6"/>
        <v>No</v>
      </c>
      <c r="F54" s="68">
        <v>570.16</v>
      </c>
      <c r="G54" s="18">
        <v>415.86</v>
      </c>
      <c r="H54" s="98">
        <v>1021.66</v>
      </c>
      <c r="I54" s="18">
        <f>$C54*'CVS Payments'!F$20</f>
        <v>1020.5118482757364</v>
      </c>
      <c r="J54" s="18">
        <f>$C54*'CVS Payments'!G$20</f>
        <v>1020.5118482757364</v>
      </c>
      <c r="K54" s="18">
        <f>$C54*'CVS Payments'!H$20</f>
        <v>1020.5118482757364</v>
      </c>
      <c r="L54" s="18">
        <f>$C54*'CVS Payments'!I$20</f>
        <v>969.52671532107786</v>
      </c>
      <c r="M54" s="18">
        <f>$C54*'CVS Payments'!J$20</f>
        <v>918.54158027330618</v>
      </c>
      <c r="N54" s="18">
        <f>$C54*'CVS Payments'!K$20</f>
        <v>917.73242248743827</v>
      </c>
      <c r="O54" s="18">
        <f>$C54*'CVS Payments'!L$20</f>
        <v>917.73242248743827</v>
      </c>
      <c r="P54" s="37" t="s">
        <v>343</v>
      </c>
      <c r="Q54" s="6">
        <f t="shared" si="0"/>
        <v>8792.7486853964692</v>
      </c>
    </row>
    <row r="55" spans="1:17" x14ac:dyDescent="0.3">
      <c r="A55" s="94">
        <v>53</v>
      </c>
      <c r="B55" s="3" t="s">
        <v>73</v>
      </c>
      <c r="C55" s="116">
        <v>6.5243179433600003E-3</v>
      </c>
      <c r="D55" s="7" t="s">
        <v>78</v>
      </c>
      <c r="E55" s="31" t="str">
        <f t="shared" si="6"/>
        <v>No</v>
      </c>
      <c r="F55" s="68">
        <v>26666.71</v>
      </c>
      <c r="G55" s="18">
        <v>19449.689999999999</v>
      </c>
      <c r="H55" s="98">
        <v>47783.47</v>
      </c>
      <c r="I55" s="18">
        <f>$C55*'CVS Payments'!F$20</f>
        <v>47729.541949128252</v>
      </c>
      <c r="J55" s="18">
        <f>$C55*'CVS Payments'!G$20</f>
        <v>47729.541949128252</v>
      </c>
      <c r="K55" s="18">
        <f>$C55*'CVS Payments'!H$20</f>
        <v>47729.541949128252</v>
      </c>
      <c r="L55" s="18">
        <f>$C55*'CVS Payments'!I$20</f>
        <v>45344.957148615737</v>
      </c>
      <c r="M55" s="18">
        <f>$C55*'CVS Payments'!J$20</f>
        <v>42960.372250207904</v>
      </c>
      <c r="N55" s="18">
        <f>$C55*'CVS Payments'!K$20</f>
        <v>42922.527779759766</v>
      </c>
      <c r="O55" s="18">
        <f>$C55*'CVS Payments'!L$20</f>
        <v>42922.527779759766</v>
      </c>
      <c r="P55" s="37" t="s">
        <v>343</v>
      </c>
      <c r="Q55" s="6">
        <f t="shared" si="0"/>
        <v>411238.88080572803</v>
      </c>
    </row>
    <row r="56" spans="1:17" x14ac:dyDescent="0.3">
      <c r="A56" s="94">
        <v>54</v>
      </c>
      <c r="B56" s="3" t="s">
        <v>38</v>
      </c>
      <c r="C56" s="116">
        <v>5.4026690121600001E-3</v>
      </c>
      <c r="D56" s="7" t="s">
        <v>38</v>
      </c>
      <c r="E56" s="31" t="str">
        <f t="shared" si="6"/>
        <v>No</v>
      </c>
      <c r="F56" s="68">
        <v>22082.21</v>
      </c>
      <c r="G56" s="18">
        <v>16105.93</v>
      </c>
      <c r="H56" s="98">
        <v>39568.620000000003</v>
      </c>
      <c r="I56" s="18">
        <f>$C56*'CVS Payments'!F$20</f>
        <v>39523.965492145449</v>
      </c>
      <c r="J56" s="18">
        <f>$C56*'CVS Payments'!G$20</f>
        <v>39523.965492145449</v>
      </c>
      <c r="K56" s="18">
        <f>$C56*'CVS Payments'!H$20</f>
        <v>39523.965492145449</v>
      </c>
      <c r="L56" s="18">
        <f>$C56*'CVS Payments'!I$20</f>
        <v>37549.334194216717</v>
      </c>
      <c r="M56" s="18">
        <f>$C56*'CVS Payments'!J$20</f>
        <v>35574.702815222648</v>
      </c>
      <c r="N56" s="18">
        <f>$C56*'CVS Payments'!K$20</f>
        <v>35543.364497631941</v>
      </c>
      <c r="O56" s="18">
        <f>$C56*'CVS Payments'!L$20</f>
        <v>35543.364497631941</v>
      </c>
      <c r="P56" s="37" t="s">
        <v>343</v>
      </c>
      <c r="Q56" s="6">
        <f t="shared" si="0"/>
        <v>340539.42248113966</v>
      </c>
    </row>
    <row r="57" spans="1:17" x14ac:dyDescent="0.3">
      <c r="A57" s="94">
        <v>55</v>
      </c>
      <c r="B57" s="3" t="s">
        <v>56</v>
      </c>
      <c r="C57" s="116">
        <v>7.7283577009453522E-5</v>
      </c>
      <c r="D57" s="7" t="s">
        <v>79</v>
      </c>
      <c r="E57" s="31" t="str">
        <f t="shared" si="6"/>
        <v>Yes</v>
      </c>
      <c r="F57" s="68">
        <v>5155.71</v>
      </c>
      <c r="G57" s="18">
        <v>0</v>
      </c>
      <c r="H57" s="98">
        <v>0</v>
      </c>
      <c r="I57" s="98">
        <v>0</v>
      </c>
      <c r="J57" s="98">
        <v>0</v>
      </c>
      <c r="K57" s="98">
        <v>0</v>
      </c>
      <c r="L57" s="98">
        <v>0</v>
      </c>
      <c r="M57" s="98">
        <v>0</v>
      </c>
      <c r="N57" s="98">
        <v>0</v>
      </c>
      <c r="O57" s="98">
        <v>0</v>
      </c>
      <c r="P57" s="37" t="s">
        <v>343</v>
      </c>
      <c r="Q57" s="6">
        <f>F57</f>
        <v>5155.71</v>
      </c>
    </row>
    <row r="58" spans="1:17" x14ac:dyDescent="0.3">
      <c r="A58" s="94">
        <v>56</v>
      </c>
      <c r="B58" s="3" t="s">
        <v>32</v>
      </c>
      <c r="C58" s="116">
        <v>1.9885436190897308E-4</v>
      </c>
      <c r="D58" s="7" t="s">
        <v>80</v>
      </c>
      <c r="E58" s="7" t="s">
        <v>334</v>
      </c>
      <c r="F58" s="68">
        <v>0</v>
      </c>
      <c r="G58" s="18">
        <v>0</v>
      </c>
      <c r="H58" s="98">
        <v>0</v>
      </c>
      <c r="I58" s="18">
        <v>0</v>
      </c>
      <c r="J58" s="18">
        <v>0</v>
      </c>
      <c r="K58" s="18">
        <v>0</v>
      </c>
      <c r="L58" s="18">
        <v>0</v>
      </c>
      <c r="M58" s="18">
        <v>0</v>
      </c>
      <c r="N58" s="18">
        <v>0</v>
      </c>
      <c r="O58" s="18">
        <v>0</v>
      </c>
      <c r="P58" s="37" t="s">
        <v>343</v>
      </c>
      <c r="Q58" s="6">
        <f t="shared" si="0"/>
        <v>0</v>
      </c>
    </row>
    <row r="59" spans="1:17" x14ac:dyDescent="0.3">
      <c r="A59" s="94">
        <v>57</v>
      </c>
      <c r="B59" s="3" t="s">
        <v>81</v>
      </c>
      <c r="C59" s="116">
        <v>8.4518667745893796E-5</v>
      </c>
      <c r="D59" s="7" t="s">
        <v>82</v>
      </c>
      <c r="E59" s="31" t="str">
        <f t="shared" ref="E59:E98" si="7">IF(C59&lt;0.000083,"Yes","No")</f>
        <v>No</v>
      </c>
      <c r="F59" s="68">
        <v>345.45</v>
      </c>
      <c r="G59" s="18">
        <v>251.96</v>
      </c>
      <c r="H59" s="98">
        <v>619.01</v>
      </c>
      <c r="I59" s="18">
        <f>$C59*'CVS Payments'!F$20</f>
        <v>618.30789558127458</v>
      </c>
      <c r="J59" s="18">
        <f>$C59*'CVS Payments'!G$20</f>
        <v>618.30789558127458</v>
      </c>
      <c r="K59" s="18">
        <f>$C59*'CVS Payments'!H$20</f>
        <v>618.30789558127458</v>
      </c>
      <c r="L59" s="18">
        <f>$C59*'CVS Payments'!I$20</f>
        <v>587.41701438632276</v>
      </c>
      <c r="M59" s="18">
        <f>$C59*'CVS Payments'!J$20</f>
        <v>556.52613192319529</v>
      </c>
      <c r="N59" s="18">
        <f>$C59*'CVS Payments'!K$20</f>
        <v>556.03587926359262</v>
      </c>
      <c r="O59" s="18">
        <f>$C59*'CVS Payments'!L$20</f>
        <v>556.03587926359262</v>
      </c>
      <c r="P59" s="37" t="s">
        <v>343</v>
      </c>
      <c r="Q59" s="6">
        <f t="shared" si="0"/>
        <v>5327.358591580527</v>
      </c>
    </row>
    <row r="60" spans="1:17" x14ac:dyDescent="0.3">
      <c r="A60" s="94">
        <v>58</v>
      </c>
      <c r="B60" s="3" t="s">
        <v>81</v>
      </c>
      <c r="C60" s="116">
        <v>9.5907662226293643E-6</v>
      </c>
      <c r="D60" s="7" t="s">
        <v>83</v>
      </c>
      <c r="E60" s="31" t="str">
        <f t="shared" si="7"/>
        <v>Yes</v>
      </c>
      <c r="F60" s="68">
        <v>639.82000000000005</v>
      </c>
      <c r="G60" s="18">
        <v>0</v>
      </c>
      <c r="H60" s="98">
        <v>0</v>
      </c>
      <c r="I60" s="98">
        <v>0</v>
      </c>
      <c r="J60" s="98">
        <v>0</v>
      </c>
      <c r="K60" s="98">
        <v>0</v>
      </c>
      <c r="L60" s="98">
        <v>0</v>
      </c>
      <c r="M60" s="98">
        <v>0</v>
      </c>
      <c r="N60" s="98">
        <v>0</v>
      </c>
      <c r="O60" s="98">
        <v>0</v>
      </c>
      <c r="P60" s="37" t="s">
        <v>343</v>
      </c>
      <c r="Q60" s="6">
        <f>F60</f>
        <v>639.82000000000005</v>
      </c>
    </row>
    <row r="61" spans="1:17" x14ac:dyDescent="0.3">
      <c r="A61" s="94">
        <v>59</v>
      </c>
      <c r="B61" s="3" t="s">
        <v>84</v>
      </c>
      <c r="C61" s="116">
        <v>2.88625325072E-3</v>
      </c>
      <c r="D61" s="7" t="s">
        <v>84</v>
      </c>
      <c r="E61" s="31" t="str">
        <f t="shared" si="7"/>
        <v>No</v>
      </c>
      <c r="F61" s="68">
        <v>11796.92</v>
      </c>
      <c r="G61" s="18">
        <v>8604.23</v>
      </c>
      <c r="H61" s="98">
        <v>21138.639999999999</v>
      </c>
      <c r="I61" s="18">
        <f>$C61*'CVS Payments'!F$20</f>
        <v>21114.781162106021</v>
      </c>
      <c r="J61" s="18">
        <f>$C61*'CVS Payments'!G$20</f>
        <v>21114.781162106021</v>
      </c>
      <c r="K61" s="18">
        <f>$C61*'CVS Payments'!H$20</f>
        <v>21114.781162106021</v>
      </c>
      <c r="L61" s="18">
        <f>$C61*'CVS Payments'!I$20</f>
        <v>20059.879225712608</v>
      </c>
      <c r="M61" s="18">
        <f>$C61*'CVS Payments'!J$20</f>
        <v>19004.977246011884</v>
      </c>
      <c r="N61" s="18">
        <f>$C61*'CVS Payments'!K$20</f>
        <v>18988.235461383822</v>
      </c>
      <c r="O61" s="18">
        <f>$C61*'CVS Payments'!L$20</f>
        <v>18988.235461383822</v>
      </c>
      <c r="P61" s="37" t="s">
        <v>343</v>
      </c>
      <c r="Q61" s="6">
        <f t="shared" si="0"/>
        <v>181925.46088081022</v>
      </c>
    </row>
    <row r="62" spans="1:17" x14ac:dyDescent="0.3">
      <c r="A62" s="94">
        <v>60</v>
      </c>
      <c r="B62" s="3" t="s">
        <v>61</v>
      </c>
      <c r="C62" s="116">
        <v>8.8446355339343792E-5</v>
      </c>
      <c r="D62" s="7" t="s">
        <v>85</v>
      </c>
      <c r="E62" s="31" t="str">
        <f t="shared" si="7"/>
        <v>No</v>
      </c>
      <c r="F62" s="68">
        <v>361.5</v>
      </c>
      <c r="G62" s="18">
        <v>263.67</v>
      </c>
      <c r="H62" s="98">
        <v>647.77</v>
      </c>
      <c r="I62" s="18">
        <f>$C62*'CVS Payments'!F$20</f>
        <v>647.04143238651761</v>
      </c>
      <c r="J62" s="18">
        <f>$C62*'CVS Payments'!G$20</f>
        <v>647.04143238651761</v>
      </c>
      <c r="K62" s="18">
        <f>$C62*'CVS Payments'!H$20</f>
        <v>647.04143238651761</v>
      </c>
      <c r="L62" s="18">
        <f>$C62*'CVS Payments'!I$20</f>
        <v>614.71501352804125</v>
      </c>
      <c r="M62" s="18">
        <f>$C62*'CVS Payments'!J$20</f>
        <v>582.38859334245547</v>
      </c>
      <c r="N62" s="18">
        <f>$C62*'CVS Payments'!K$20</f>
        <v>581.87555803210682</v>
      </c>
      <c r="O62" s="18">
        <f>$C62*'CVS Payments'!L$20</f>
        <v>581.87555803210682</v>
      </c>
      <c r="P62" s="37" t="s">
        <v>343</v>
      </c>
      <c r="Q62" s="6">
        <f t="shared" si="0"/>
        <v>5574.919020094263</v>
      </c>
    </row>
    <row r="63" spans="1:17" x14ac:dyDescent="0.3">
      <c r="A63" s="94">
        <v>61</v>
      </c>
      <c r="B63" s="3" t="s">
        <v>20</v>
      </c>
      <c r="C63" s="116">
        <v>2.9965833191952238E-3</v>
      </c>
      <c r="D63" s="7" t="s">
        <v>86</v>
      </c>
      <c r="E63" s="31" t="str">
        <f t="shared" si="7"/>
        <v>No</v>
      </c>
      <c r="F63" s="68">
        <v>12247.87</v>
      </c>
      <c r="G63" s="18">
        <v>8933.14</v>
      </c>
      <c r="H63" s="98">
        <v>21946.68</v>
      </c>
      <c r="I63" s="18">
        <f>$C63*'CVS Payments'!F$20</f>
        <v>21921.915896687398</v>
      </c>
      <c r="J63" s="18">
        <f>$C63*'CVS Payments'!G$20</f>
        <v>21921.915896687398</v>
      </c>
      <c r="K63" s="18">
        <f>$C63*'CVS Payments'!H$20</f>
        <v>21921.915896687398</v>
      </c>
      <c r="L63" s="18">
        <f>$C63*'CVS Payments'!I$20</f>
        <v>20826.689223423477</v>
      </c>
      <c r="M63" s="18">
        <f>$C63*'CVS Payments'!J$20</f>
        <v>19731.462505196778</v>
      </c>
      <c r="N63" s="18">
        <f>$C63*'CVS Payments'!K$20</f>
        <v>19714.080748229509</v>
      </c>
      <c r="O63" s="18">
        <f>$C63*'CVS Payments'!L$20</f>
        <v>19714.080748229509</v>
      </c>
      <c r="P63" s="37" t="s">
        <v>343</v>
      </c>
      <c r="Q63" s="6">
        <f t="shared" si="0"/>
        <v>188879.75091514149</v>
      </c>
    </row>
    <row r="64" spans="1:17" x14ac:dyDescent="0.3">
      <c r="A64" s="94">
        <v>62</v>
      </c>
      <c r="B64" s="3" t="s">
        <v>20</v>
      </c>
      <c r="C64" s="116">
        <v>1.053620174976995E-3</v>
      </c>
      <c r="D64" s="7" t="s">
        <v>87</v>
      </c>
      <c r="E64" s="31" t="str">
        <f t="shared" si="7"/>
        <v>No</v>
      </c>
      <c r="F64" s="68">
        <v>4306.4399999999996</v>
      </c>
      <c r="G64" s="18">
        <v>3140.95</v>
      </c>
      <c r="H64" s="98">
        <v>7716.61</v>
      </c>
      <c r="I64" s="18">
        <f>$C64*'CVS Payments'!F$20</f>
        <v>7707.9027687779699</v>
      </c>
      <c r="J64" s="18">
        <f>$C64*'CVS Payments'!G$20</f>
        <v>7707.9027687779699</v>
      </c>
      <c r="K64" s="18">
        <f>$C64*'CVS Payments'!H$20</f>
        <v>7707.9027687779699</v>
      </c>
      <c r="L64" s="18">
        <f>$C64*'CVS Payments'!I$20</f>
        <v>7322.8132197132318</v>
      </c>
      <c r="M64" s="18">
        <f>$C64*'CVS Payments'!J$20</f>
        <v>6937.7236548392584</v>
      </c>
      <c r="N64" s="18">
        <f>$C64*'CVS Payments'!K$20</f>
        <v>6931.6121044945885</v>
      </c>
      <c r="O64" s="18">
        <f>$C64*'CVS Payments'!L$20</f>
        <v>6931.6121044945885</v>
      </c>
      <c r="P64" s="37" t="s">
        <v>343</v>
      </c>
      <c r="Q64" s="6">
        <f t="shared" si="0"/>
        <v>66411.46938987558</v>
      </c>
    </row>
    <row r="65" spans="1:17" x14ac:dyDescent="0.3">
      <c r="A65" s="94">
        <v>63</v>
      </c>
      <c r="B65" s="3" t="s">
        <v>88</v>
      </c>
      <c r="C65" s="116">
        <v>1.9675310549654214E-4</v>
      </c>
      <c r="D65" s="7" t="s">
        <v>89</v>
      </c>
      <c r="E65" s="31" t="str">
        <f t="shared" si="7"/>
        <v>No</v>
      </c>
      <c r="F65" s="68">
        <v>804.18</v>
      </c>
      <c r="G65" s="18">
        <v>586.54</v>
      </c>
      <c r="H65" s="98">
        <v>1441</v>
      </c>
      <c r="I65" s="18">
        <f>$C65*'CVS Payments'!F$20</f>
        <v>1439.3743045548401</v>
      </c>
      <c r="J65" s="18">
        <f>$C65*'CVS Payments'!G$20</f>
        <v>1439.3743045548401</v>
      </c>
      <c r="K65" s="18">
        <f>$C65*'CVS Payments'!H$20</f>
        <v>1439.3743045548401</v>
      </c>
      <c r="L65" s="18">
        <f>$C65*'CVS Payments'!I$20</f>
        <v>1367.4626551082979</v>
      </c>
      <c r="M65" s="18">
        <f>$C65*'CVS Payments'!J$20</f>
        <v>1295.5510027095377</v>
      </c>
      <c r="N65" s="18">
        <f>$C65*'CVS Payments'!K$20</f>
        <v>1294.4097313688114</v>
      </c>
      <c r="O65" s="18">
        <f>$C65*'CVS Payments'!L$20</f>
        <v>1294.4097313688114</v>
      </c>
      <c r="P65" s="37" t="s">
        <v>343</v>
      </c>
      <c r="Q65" s="6">
        <f t="shared" si="0"/>
        <v>12401.676034219976</v>
      </c>
    </row>
    <row r="66" spans="1:17" x14ac:dyDescent="0.3">
      <c r="A66" s="94">
        <v>64</v>
      </c>
      <c r="B66" s="3" t="s">
        <v>90</v>
      </c>
      <c r="C66" s="116">
        <v>4.0553892204887014E-4</v>
      </c>
      <c r="D66" s="7" t="s">
        <v>91</v>
      </c>
      <c r="E66" s="31" t="str">
        <f t="shared" si="7"/>
        <v>No</v>
      </c>
      <c r="F66" s="68">
        <v>1657.55</v>
      </c>
      <c r="G66" s="18">
        <v>1208.95</v>
      </c>
      <c r="H66" s="98">
        <v>2970.13</v>
      </c>
      <c r="I66" s="18">
        <f>$C66*'CVS Payments'!F$20</f>
        <v>2966.7755556939387</v>
      </c>
      <c r="J66" s="18">
        <f>$C66*'CVS Payments'!G$20</f>
        <v>2966.7755556939387</v>
      </c>
      <c r="K66" s="18">
        <f>$C66*'CVS Payments'!H$20</f>
        <v>2966.7755556939387</v>
      </c>
      <c r="L66" s="18">
        <f>$C66*'CVS Payments'!I$20</f>
        <v>2818.5543994092186</v>
      </c>
      <c r="M66" s="18">
        <f>$C66*'CVS Payments'!J$20</f>
        <v>2670.333237039516</v>
      </c>
      <c r="N66" s="18">
        <f>$C66*'CVS Payments'!K$20</f>
        <v>2667.98089831472</v>
      </c>
      <c r="O66" s="18">
        <f>$C66*'CVS Payments'!L$20</f>
        <v>2667.98089831472</v>
      </c>
      <c r="P66" s="37" t="s">
        <v>343</v>
      </c>
      <c r="Q66" s="6">
        <f t="shared" si="0"/>
        <v>25561.806100159989</v>
      </c>
    </row>
    <row r="67" spans="1:17" x14ac:dyDescent="0.3">
      <c r="A67" s="94">
        <v>65</v>
      </c>
      <c r="B67" s="3" t="s">
        <v>92</v>
      </c>
      <c r="C67" s="116">
        <v>2.6044851582400002E-3</v>
      </c>
      <c r="D67" s="7" t="s">
        <v>92</v>
      </c>
      <c r="E67" s="31" t="str">
        <f t="shared" si="7"/>
        <v>No</v>
      </c>
      <c r="F67" s="68">
        <v>10645.26</v>
      </c>
      <c r="G67" s="18">
        <v>7764.25</v>
      </c>
      <c r="H67" s="98">
        <v>19074.990000000002</v>
      </c>
      <c r="I67" s="18">
        <f>$C67*'CVS Payments'!F$20</f>
        <v>19053.468070576335</v>
      </c>
      <c r="J67" s="18">
        <f>$C67*'CVS Payments'!G$20</f>
        <v>19053.468070576335</v>
      </c>
      <c r="K67" s="18">
        <f>$C67*'CVS Payments'!H$20</f>
        <v>19053.468070576335</v>
      </c>
      <c r="L67" s="18">
        <f>$C67*'CVS Payments'!I$20</f>
        <v>18101.550065442898</v>
      </c>
      <c r="M67" s="18">
        <f>$C67*'CVS Payments'!J$20</f>
        <v>17149.632021229991</v>
      </c>
      <c r="N67" s="18">
        <f>$C67*'CVS Payments'!K$20</f>
        <v>17134.52463951449</v>
      </c>
      <c r="O67" s="18">
        <f>$C67*'CVS Payments'!L$20</f>
        <v>17134.52463951449</v>
      </c>
      <c r="P67" s="37" t="s">
        <v>343</v>
      </c>
      <c r="Q67" s="6">
        <f t="shared" si="0"/>
        <v>164165.13557743086</v>
      </c>
    </row>
    <row r="68" spans="1:17" x14ac:dyDescent="0.3">
      <c r="A68" s="94">
        <v>66</v>
      </c>
      <c r="B68" s="3" t="s">
        <v>20</v>
      </c>
      <c r="C68" s="116">
        <v>7.1316532282240011E-2</v>
      </c>
      <c r="D68" s="7" t="s">
        <v>93</v>
      </c>
      <c r="E68" s="31" t="str">
        <f t="shared" si="7"/>
        <v>No</v>
      </c>
      <c r="F68" s="68">
        <v>291490.55</v>
      </c>
      <c r="G68" s="18">
        <v>212602.22</v>
      </c>
      <c r="H68" s="98">
        <v>522315.3</v>
      </c>
      <c r="I68" s="18">
        <f>$C68*'CVS Payments'!F$20</f>
        <v>521725.86449374276</v>
      </c>
      <c r="J68" s="18">
        <f>$C68*'CVS Payments'!G$20</f>
        <v>521725.86449374276</v>
      </c>
      <c r="K68" s="18">
        <f>$C68*'CVS Payments'!H$20</f>
        <v>521725.86449374276</v>
      </c>
      <c r="L68" s="18">
        <f>$C68*'CVS Payments'!I$20</f>
        <v>495660.2557386444</v>
      </c>
      <c r="M68" s="18">
        <f>$C68*'CVS Payments'!J$20</f>
        <v>469594.64591346413</v>
      </c>
      <c r="N68" s="18">
        <f>$C68*'CVS Payments'!K$20</f>
        <v>469180.97257291735</v>
      </c>
      <c r="O68" s="18">
        <f>$C68*'CVS Payments'!L$20</f>
        <v>469180.97257291735</v>
      </c>
      <c r="P68" s="37" t="s">
        <v>343</v>
      </c>
      <c r="Q68" s="6">
        <f t="shared" ref="Q68:Q131" si="8">SUM(F68:P68)</f>
        <v>4495202.5102791712</v>
      </c>
    </row>
    <row r="69" spans="1:17" ht="18.75" customHeight="1" x14ac:dyDescent="0.3">
      <c r="A69" s="94">
        <v>67</v>
      </c>
      <c r="B69" s="3" t="s">
        <v>20</v>
      </c>
      <c r="C69" s="116">
        <v>0</v>
      </c>
      <c r="D69" s="7" t="s">
        <v>94</v>
      </c>
      <c r="E69" s="31" t="str">
        <f t="shared" si="7"/>
        <v>Yes</v>
      </c>
      <c r="F69" s="41">
        <v>0</v>
      </c>
      <c r="G69" s="18">
        <v>0</v>
      </c>
      <c r="H69" s="98">
        <v>0</v>
      </c>
      <c r="I69" s="98">
        <v>0</v>
      </c>
      <c r="J69" s="98">
        <v>0</v>
      </c>
      <c r="K69" s="98">
        <v>0</v>
      </c>
      <c r="L69" s="98">
        <v>0</v>
      </c>
      <c r="M69" s="98">
        <v>0</v>
      </c>
      <c r="N69" s="98">
        <v>0</v>
      </c>
      <c r="O69" s="98">
        <v>0</v>
      </c>
      <c r="P69" s="37" t="s">
        <v>343</v>
      </c>
      <c r="Q69" s="6">
        <f>F70</f>
        <v>1502.9</v>
      </c>
    </row>
    <row r="70" spans="1:17" x14ac:dyDescent="0.3">
      <c r="A70" s="94">
        <v>68</v>
      </c>
      <c r="B70" s="3" t="s">
        <v>38</v>
      </c>
      <c r="C70" s="116">
        <v>3.6770177791889988E-4</v>
      </c>
      <c r="D70" s="7" t="s">
        <v>95</v>
      </c>
      <c r="E70" s="31" t="str">
        <f t="shared" si="7"/>
        <v>No</v>
      </c>
      <c r="F70" s="68">
        <v>1502.9</v>
      </c>
      <c r="G70" s="18">
        <v>1096.1600000000001</v>
      </c>
      <c r="H70" s="98">
        <v>2693.01</v>
      </c>
      <c r="I70" s="18">
        <f>$C70*'CVS Payments'!F$20</f>
        <v>2689.9727429455811</v>
      </c>
      <c r="J70" s="18">
        <f>$C70*'CVS Payments'!G$20</f>
        <v>2689.9727429455811</v>
      </c>
      <c r="K70" s="18">
        <f>$C70*'CVS Payments'!H$20</f>
        <v>2689.9727429455811</v>
      </c>
      <c r="L70" s="18">
        <f>$C70*'CVS Payments'!I$20</f>
        <v>2555.5807531071337</v>
      </c>
      <c r="M70" s="18">
        <f>$C70*'CVS Payments'!J$20</f>
        <v>2421.1887577514381</v>
      </c>
      <c r="N70" s="18">
        <f>$C70*'CVS Payments'!K$20</f>
        <v>2419.0558943335323</v>
      </c>
      <c r="O70" s="18">
        <f>$C70*'CVS Payments'!L$20</f>
        <v>2419.0558943335323</v>
      </c>
      <c r="P70" s="37" t="s">
        <v>343</v>
      </c>
      <c r="Q70" s="6">
        <f t="shared" si="8"/>
        <v>23176.869528362378</v>
      </c>
    </row>
    <row r="71" spans="1:17" x14ac:dyDescent="0.3">
      <c r="A71" s="94">
        <v>69</v>
      </c>
      <c r="B71" s="3" t="s">
        <v>96</v>
      </c>
      <c r="C71" s="116">
        <v>2.7729291699199999E-3</v>
      </c>
      <c r="D71" s="7" t="s">
        <v>96</v>
      </c>
      <c r="E71" s="31" t="str">
        <f t="shared" si="7"/>
        <v>No</v>
      </c>
      <c r="F71" s="68">
        <v>11333.73</v>
      </c>
      <c r="G71" s="18">
        <v>8266.4</v>
      </c>
      <c r="H71" s="98">
        <v>20308.66</v>
      </c>
      <c r="I71" s="18">
        <f>$C71*'CVS Payments'!F$20</f>
        <v>20285.743320089932</v>
      </c>
      <c r="J71" s="18">
        <f>$C71*'CVS Payments'!G$20</f>
        <v>20285.743320089932</v>
      </c>
      <c r="K71" s="18">
        <f>$C71*'CVS Payments'!H$20</f>
        <v>20285.743320089932</v>
      </c>
      <c r="L71" s="18">
        <f>$C71*'CVS Payments'!I$20</f>
        <v>19272.260407562881</v>
      </c>
      <c r="M71" s="18">
        <f>$C71*'CVS Payments'!J$20</f>
        <v>18258.777453428902</v>
      </c>
      <c r="N71" s="18">
        <f>$C71*'CVS Payments'!K$20</f>
        <v>18242.6930079839</v>
      </c>
      <c r="O71" s="18">
        <f>$C71*'CVS Payments'!L$20</f>
        <v>18242.6930079839</v>
      </c>
      <c r="P71" s="37" t="s">
        <v>343</v>
      </c>
      <c r="Q71" s="6">
        <f t="shared" si="8"/>
        <v>174782.4438372294</v>
      </c>
    </row>
    <row r="72" spans="1:17" x14ac:dyDescent="0.3">
      <c r="A72" s="94">
        <v>70</v>
      </c>
      <c r="B72" s="3" t="s">
        <v>97</v>
      </c>
      <c r="C72" s="116">
        <v>1.4646766740742973E-5</v>
      </c>
      <c r="D72" s="7" t="s">
        <v>98</v>
      </c>
      <c r="E72" s="31" t="str">
        <f t="shared" si="7"/>
        <v>Yes</v>
      </c>
      <c r="F72" s="68">
        <v>977.11</v>
      </c>
      <c r="G72" s="18">
        <v>0</v>
      </c>
      <c r="H72" s="98">
        <v>0</v>
      </c>
      <c r="I72" s="98">
        <v>0</v>
      </c>
      <c r="J72" s="98">
        <v>0</v>
      </c>
      <c r="K72" s="98">
        <v>0</v>
      </c>
      <c r="L72" s="98">
        <v>0</v>
      </c>
      <c r="M72" s="98">
        <v>0</v>
      </c>
      <c r="N72" s="98">
        <v>0</v>
      </c>
      <c r="O72" s="98">
        <v>0</v>
      </c>
      <c r="P72" s="37" t="s">
        <v>343</v>
      </c>
      <c r="Q72" s="6">
        <f>F73</f>
        <v>847.51</v>
      </c>
    </row>
    <row r="73" spans="1:17" x14ac:dyDescent="0.3">
      <c r="A73" s="94">
        <v>71</v>
      </c>
      <c r="B73" s="3" t="s">
        <v>12</v>
      </c>
      <c r="C73" s="116">
        <v>2.0735405898422254E-4</v>
      </c>
      <c r="D73" s="7" t="s">
        <v>99</v>
      </c>
      <c r="E73" s="31" t="str">
        <f t="shared" si="7"/>
        <v>No</v>
      </c>
      <c r="F73" s="68">
        <v>847.51</v>
      </c>
      <c r="G73" s="18">
        <v>618.14</v>
      </c>
      <c r="H73" s="98">
        <v>1518.64</v>
      </c>
      <c r="I73" s="18">
        <f>$C73*'CVS Payments'!F$20</f>
        <v>1516.9270324543056</v>
      </c>
      <c r="J73" s="18">
        <f>$C73*'CVS Payments'!G$20</f>
        <v>1516.9270324543056</v>
      </c>
      <c r="K73" s="18">
        <f>$C73*'CVS Payments'!H$20</f>
        <v>1516.9270324543056</v>
      </c>
      <c r="L73" s="18">
        <f>$C73*'CVS Payments'!I$20</f>
        <v>1441.1408212869646</v>
      </c>
      <c r="M73" s="18">
        <f>$C73*'CVS Payments'!J$20</f>
        <v>1365.3546070083421</v>
      </c>
      <c r="N73" s="18">
        <f>$C73*'CVS Payments'!K$20</f>
        <v>1364.1518445700833</v>
      </c>
      <c r="O73" s="18">
        <f>$C73*'CVS Payments'!L$20</f>
        <v>1364.1518445700833</v>
      </c>
      <c r="P73" s="37" t="s">
        <v>343</v>
      </c>
      <c r="Q73" s="6">
        <f t="shared" si="8"/>
        <v>13069.870214798393</v>
      </c>
    </row>
    <row r="74" spans="1:17" x14ac:dyDescent="0.3">
      <c r="A74" s="94">
        <v>72</v>
      </c>
      <c r="B74" s="3" t="s">
        <v>100</v>
      </c>
      <c r="C74" s="116">
        <v>1.9287731411200004E-3</v>
      </c>
      <c r="D74" s="7" t="s">
        <v>101</v>
      </c>
      <c r="E74" s="31" t="str">
        <f t="shared" si="7"/>
        <v>No</v>
      </c>
      <c r="F74" s="68">
        <v>7883.43</v>
      </c>
      <c r="G74" s="18">
        <v>5749.88</v>
      </c>
      <c r="H74" s="98">
        <v>14126.15</v>
      </c>
      <c r="I74" s="18">
        <f>$C74*'CVS Payments'!F$20</f>
        <v>14110.204215772574</v>
      </c>
      <c r="J74" s="18">
        <f>$C74*'CVS Payments'!G$20</f>
        <v>14110.204215772574</v>
      </c>
      <c r="K74" s="18">
        <f>$C74*'CVS Payments'!H$20</f>
        <v>14110.204215772574</v>
      </c>
      <c r="L74" s="18">
        <f>$C74*'CVS Payments'!I$20</f>
        <v>13405.25342154704</v>
      </c>
      <c r="M74" s="18">
        <f>$C74*'CVS Payments'!J$20</f>
        <v>12700.302598380878</v>
      </c>
      <c r="N74" s="18">
        <f>$C74*'CVS Payments'!K$20</f>
        <v>12689.114701228415</v>
      </c>
      <c r="O74" s="18">
        <f>$C74*'CVS Payments'!L$20</f>
        <v>12689.114701228415</v>
      </c>
      <c r="P74" s="37" t="s">
        <v>343</v>
      </c>
      <c r="Q74" s="6">
        <f t="shared" si="8"/>
        <v>121573.85806970247</v>
      </c>
    </row>
    <row r="75" spans="1:17" x14ac:dyDescent="0.3">
      <c r="A75" s="94">
        <v>73</v>
      </c>
      <c r="B75" s="3" t="s">
        <v>73</v>
      </c>
      <c r="C75" s="116">
        <v>1.6772498197081106E-3</v>
      </c>
      <c r="D75" s="7" t="s">
        <v>102</v>
      </c>
      <c r="E75" s="31" t="str">
        <f t="shared" si="7"/>
        <v>No</v>
      </c>
      <c r="F75" s="68">
        <v>6855.39</v>
      </c>
      <c r="G75" s="18">
        <v>5000.0600000000004</v>
      </c>
      <c r="H75" s="98">
        <v>12284.01</v>
      </c>
      <c r="I75" s="18">
        <f>$C75*'CVS Payments'!F$20</f>
        <v>12270.150891465961</v>
      </c>
      <c r="J75" s="18">
        <f>$C75*'CVS Payments'!G$20</f>
        <v>12270.150891465961</v>
      </c>
      <c r="K75" s="18">
        <f>$C75*'CVS Payments'!H$20</f>
        <v>12270.150891465961</v>
      </c>
      <c r="L75" s="18">
        <f>$C75*'CVS Payments'!I$20</f>
        <v>11657.129812257401</v>
      </c>
      <c r="M75" s="18">
        <f>$C75*'CVS Payments'!J$20</f>
        <v>11044.10870788224</v>
      </c>
      <c r="N75" s="18">
        <f>$C75*'CVS Payments'!K$20</f>
        <v>11034.379778086492</v>
      </c>
      <c r="O75" s="18">
        <f>$C75*'CVS Payments'!L$20</f>
        <v>11034.379778086492</v>
      </c>
      <c r="P75" s="37" t="s">
        <v>343</v>
      </c>
      <c r="Q75" s="6">
        <f t="shared" si="8"/>
        <v>105719.91075071052</v>
      </c>
    </row>
    <row r="76" spans="1:17" x14ac:dyDescent="0.3">
      <c r="A76" s="94">
        <v>74</v>
      </c>
      <c r="B76" s="3" t="s">
        <v>90</v>
      </c>
      <c r="C76" s="116">
        <v>1.0040382409120001E-2</v>
      </c>
      <c r="D76" s="7" t="s">
        <v>90</v>
      </c>
      <c r="E76" s="31" t="str">
        <f t="shared" si="7"/>
        <v>No</v>
      </c>
      <c r="F76" s="68">
        <v>41037.839999999997</v>
      </c>
      <c r="G76" s="18">
        <v>29931.46</v>
      </c>
      <c r="H76" s="98">
        <v>73534.78</v>
      </c>
      <c r="I76" s="18">
        <f>$C76*'CVS Payments'!F$20</f>
        <v>73451.793358584298</v>
      </c>
      <c r="J76" s="18">
        <f>$C76*'CVS Payments'!G$20</f>
        <v>73451.793358584298</v>
      </c>
      <c r="K76" s="18">
        <f>$C76*'CVS Payments'!H$20</f>
        <v>73451.793358584298</v>
      </c>
      <c r="L76" s="18">
        <f>$C76*'CVS Payments'!I$20</f>
        <v>69782.11577818873</v>
      </c>
      <c r="M76" s="18">
        <f>$C76*'CVS Payments'!J$20</f>
        <v>66112.4380471404</v>
      </c>
      <c r="N76" s="18">
        <f>$C76*'CVS Payments'!K$20</f>
        <v>66054.198556258954</v>
      </c>
      <c r="O76" s="18">
        <f>$C76*'CVS Payments'!L$20</f>
        <v>66054.198556258954</v>
      </c>
      <c r="P76" s="37" t="s">
        <v>343</v>
      </c>
      <c r="Q76" s="6">
        <f t="shared" si="8"/>
        <v>632862.41101359983</v>
      </c>
    </row>
    <row r="77" spans="1:17" x14ac:dyDescent="0.3">
      <c r="A77" s="94">
        <v>75</v>
      </c>
      <c r="B77" s="3" t="s">
        <v>103</v>
      </c>
      <c r="C77" s="116">
        <v>5.9203304839503929E-5</v>
      </c>
      <c r="D77" s="7" t="s">
        <v>104</v>
      </c>
      <c r="E77" s="31" t="str">
        <f t="shared" si="7"/>
        <v>Yes</v>
      </c>
      <c r="F77" s="68">
        <v>3949.55</v>
      </c>
      <c r="G77" s="18">
        <v>0</v>
      </c>
      <c r="H77" s="98">
        <v>0</v>
      </c>
      <c r="I77" s="98">
        <v>0</v>
      </c>
      <c r="J77" s="98">
        <v>0</v>
      </c>
      <c r="K77" s="98">
        <v>0</v>
      </c>
      <c r="L77" s="98">
        <v>0</v>
      </c>
      <c r="M77" s="98">
        <v>0</v>
      </c>
      <c r="N77" s="98">
        <v>0</v>
      </c>
      <c r="O77" s="98">
        <v>0</v>
      </c>
      <c r="P77" s="37" t="s">
        <v>343</v>
      </c>
      <c r="Q77" s="6">
        <f>F78</f>
        <v>7411.29</v>
      </c>
    </row>
    <row r="78" spans="1:17" x14ac:dyDescent="0.3">
      <c r="A78" s="94">
        <v>76</v>
      </c>
      <c r="B78" s="3" t="s">
        <v>105</v>
      </c>
      <c r="C78" s="116">
        <v>1.8132565778312178E-3</v>
      </c>
      <c r="D78" s="7" t="s">
        <v>105</v>
      </c>
      <c r="E78" s="31" t="str">
        <f t="shared" si="7"/>
        <v>No</v>
      </c>
      <c r="F78" s="68">
        <v>7411.29</v>
      </c>
      <c r="G78" s="18">
        <v>5405.51</v>
      </c>
      <c r="H78" s="98">
        <v>13280.11</v>
      </c>
      <c r="I78" s="18">
        <f>$C78*'CVS Payments'!F$20</f>
        <v>13265.126967671507</v>
      </c>
      <c r="J78" s="18">
        <f>$C78*'CVS Payments'!G$20</f>
        <v>13265.126967671507</v>
      </c>
      <c r="K78" s="18">
        <f>$C78*'CVS Payments'!H$20</f>
        <v>13265.126967671507</v>
      </c>
      <c r="L78" s="18">
        <f>$C78*'CVS Payments'!I$20</f>
        <v>12602.396531714416</v>
      </c>
      <c r="M78" s="18">
        <f>$C78*'CVS Payments'!J$20</f>
        <v>11939.666068549983</v>
      </c>
      <c r="N78" s="18">
        <f>$C78*'CVS Payments'!K$20</f>
        <v>11929.148228130438</v>
      </c>
      <c r="O78" s="18">
        <f>$C78*'CVS Payments'!L$20</f>
        <v>11929.148228130438</v>
      </c>
      <c r="P78" s="37" t="s">
        <v>343</v>
      </c>
      <c r="Q78" s="6">
        <f t="shared" si="8"/>
        <v>114292.64995953979</v>
      </c>
    </row>
    <row r="79" spans="1:17" x14ac:dyDescent="0.3">
      <c r="A79" s="94">
        <v>77</v>
      </c>
      <c r="B79" s="3" t="s">
        <v>40</v>
      </c>
      <c r="C79" s="116">
        <v>8.1390405570217945E-5</v>
      </c>
      <c r="D79" s="7" t="s">
        <v>106</v>
      </c>
      <c r="E79" s="31" t="str">
        <f t="shared" si="7"/>
        <v>Yes</v>
      </c>
      <c r="F79" s="68">
        <v>5429.68</v>
      </c>
      <c r="G79" s="18">
        <v>0</v>
      </c>
      <c r="H79" s="98">
        <v>0</v>
      </c>
      <c r="I79" s="98">
        <v>0</v>
      </c>
      <c r="J79" s="98">
        <v>0</v>
      </c>
      <c r="K79" s="98">
        <v>0</v>
      </c>
      <c r="L79" s="98">
        <v>0</v>
      </c>
      <c r="M79" s="98">
        <v>0</v>
      </c>
      <c r="N79" s="98">
        <v>0</v>
      </c>
      <c r="O79" s="98">
        <v>0</v>
      </c>
      <c r="P79" s="37" t="s">
        <v>343</v>
      </c>
      <c r="Q79" s="6">
        <f>F80</f>
        <v>739.88</v>
      </c>
    </row>
    <row r="80" spans="1:17" x14ac:dyDescent="0.3">
      <c r="A80" s="94">
        <v>78</v>
      </c>
      <c r="B80" s="3" t="s">
        <v>92</v>
      </c>
      <c r="C80" s="116">
        <v>1.8102084784E-4</v>
      </c>
      <c r="D80" s="7" t="s">
        <v>107</v>
      </c>
      <c r="E80" s="31" t="str">
        <f t="shared" si="7"/>
        <v>No</v>
      </c>
      <c r="F80" s="68">
        <v>739.88</v>
      </c>
      <c r="G80" s="18">
        <v>539.64</v>
      </c>
      <c r="H80" s="98">
        <v>1325.78</v>
      </c>
      <c r="I80" s="18">
        <f>$C80*'CVS Payments'!F$20</f>
        <v>1324.2828178598011</v>
      </c>
      <c r="J80" s="18">
        <f>$C80*'CVS Payments'!G$20</f>
        <v>1324.2828178598011</v>
      </c>
      <c r="K80" s="18">
        <f>$C80*'CVS Payments'!H$20</f>
        <v>1324.2828178598011</v>
      </c>
      <c r="L80" s="18">
        <f>$C80*'CVS Payments'!I$20</f>
        <v>1258.1211798031416</v>
      </c>
      <c r="M80" s="18">
        <f>$C80*'CVS Payments'!J$20</f>
        <v>1191.9595390303218</v>
      </c>
      <c r="N80" s="18">
        <f>$C80*'CVS Payments'!K$20</f>
        <v>1190.9095230461146</v>
      </c>
      <c r="O80" s="18">
        <f>$C80*'CVS Payments'!L$20</f>
        <v>1190.9095230461146</v>
      </c>
      <c r="P80" s="37" t="s">
        <v>343</v>
      </c>
      <c r="Q80" s="6">
        <f t="shared" si="8"/>
        <v>11410.048218505097</v>
      </c>
    </row>
    <row r="81" spans="1:17" x14ac:dyDescent="0.3">
      <c r="A81" s="94">
        <v>79</v>
      </c>
      <c r="B81" s="3" t="s">
        <v>32</v>
      </c>
      <c r="C81" s="116">
        <v>2.2024727769051096E-4</v>
      </c>
      <c r="D81" s="7" t="s">
        <v>108</v>
      </c>
      <c r="E81" s="31" t="str">
        <f t="shared" si="7"/>
        <v>No</v>
      </c>
      <c r="F81" s="68">
        <v>900.21</v>
      </c>
      <c r="G81" s="18">
        <v>656.58</v>
      </c>
      <c r="H81" s="98">
        <v>1613.07</v>
      </c>
      <c r="I81" s="18">
        <f>$C81*'CVS Payments'!F$20</f>
        <v>1611.2491406721274</v>
      </c>
      <c r="J81" s="18">
        <f>$C81*'CVS Payments'!G$20</f>
        <v>1611.2491406721274</v>
      </c>
      <c r="K81" s="18">
        <f>$C81*'CVS Payments'!H$20</f>
        <v>1611.2491406721274</v>
      </c>
      <c r="L81" s="18">
        <f>$C81*'CVS Payments'!I$20</f>
        <v>1530.7505636109709</v>
      </c>
      <c r="M81" s="18">
        <f>$C81*'CVS Payments'!J$20</f>
        <v>1450.2519832450739</v>
      </c>
      <c r="N81" s="18">
        <f>$C81*'CVS Payments'!K$20</f>
        <v>1448.9744333671858</v>
      </c>
      <c r="O81" s="18">
        <f>$C81*'CVS Payments'!L$20</f>
        <v>1448.9744333671858</v>
      </c>
      <c r="P81" s="37" t="s">
        <v>343</v>
      </c>
      <c r="Q81" s="6">
        <f t="shared" si="8"/>
        <v>13882.5588356068</v>
      </c>
    </row>
    <row r="82" spans="1:17" x14ac:dyDescent="0.3">
      <c r="A82" s="94">
        <v>80</v>
      </c>
      <c r="B82" s="3" t="s">
        <v>32</v>
      </c>
      <c r="C82" s="116">
        <v>1.6511895197089239E-3</v>
      </c>
      <c r="D82" s="7" t="s">
        <v>109</v>
      </c>
      <c r="E82" s="31" t="str">
        <f t="shared" si="7"/>
        <v>No</v>
      </c>
      <c r="F82" s="68">
        <v>6748.87</v>
      </c>
      <c r="G82" s="18">
        <v>4922.37</v>
      </c>
      <c r="H82" s="98">
        <v>12093.15</v>
      </c>
      <c r="I82" s="18">
        <f>$C82*'CVS Payments'!F$20</f>
        <v>12079.50319575028</v>
      </c>
      <c r="J82" s="18">
        <f>$C82*'CVS Payments'!G$20</f>
        <v>12079.50319575028</v>
      </c>
      <c r="K82" s="18">
        <f>$C82*'CVS Payments'!H$20</f>
        <v>12079.50319575028</v>
      </c>
      <c r="L82" s="18">
        <f>$C82*'CVS Payments'!I$20</f>
        <v>11476.00694286293</v>
      </c>
      <c r="M82" s="18">
        <f>$C82*'CVS Payments'!J$20</f>
        <v>10872.510665200007</v>
      </c>
      <c r="N82" s="18">
        <f>$C82*'CVS Payments'!K$20</f>
        <v>10862.932898830342</v>
      </c>
      <c r="O82" s="18">
        <f>$C82*'CVS Payments'!L$20</f>
        <v>10862.932898830342</v>
      </c>
      <c r="P82" s="37" t="s">
        <v>343</v>
      </c>
      <c r="Q82" s="6">
        <f t="shared" si="8"/>
        <v>104077.28299297448</v>
      </c>
    </row>
    <row r="83" spans="1:17" x14ac:dyDescent="0.3">
      <c r="A83" s="94">
        <v>81</v>
      </c>
      <c r="B83" s="3" t="s">
        <v>61</v>
      </c>
      <c r="C83" s="116">
        <v>1.8526953699043198E-5</v>
      </c>
      <c r="D83" s="7" t="s">
        <v>110</v>
      </c>
      <c r="E83" s="31" t="str">
        <f t="shared" si="7"/>
        <v>Yes</v>
      </c>
      <c r="F83" s="68">
        <v>1235.96</v>
      </c>
      <c r="G83" s="18">
        <v>0</v>
      </c>
      <c r="H83" s="98">
        <v>0</v>
      </c>
      <c r="I83" s="98">
        <v>0</v>
      </c>
      <c r="J83" s="98">
        <v>0</v>
      </c>
      <c r="K83" s="98">
        <v>0</v>
      </c>
      <c r="L83" s="98">
        <v>0</v>
      </c>
      <c r="M83" s="98">
        <v>0</v>
      </c>
      <c r="N83" s="98">
        <v>0</v>
      </c>
      <c r="O83" s="98">
        <v>0</v>
      </c>
      <c r="P83" s="37" t="s">
        <v>343</v>
      </c>
      <c r="Q83" s="6">
        <f>F84</f>
        <v>1960.29</v>
      </c>
    </row>
    <row r="84" spans="1:17" x14ac:dyDescent="0.3">
      <c r="A84" s="94">
        <v>82</v>
      </c>
      <c r="B84" s="3" t="s">
        <v>111</v>
      </c>
      <c r="C84" s="116">
        <v>4.7960718893470176E-4</v>
      </c>
      <c r="D84" s="7" t="s">
        <v>112</v>
      </c>
      <c r="E84" s="31" t="str">
        <f t="shared" si="7"/>
        <v>No</v>
      </c>
      <c r="F84" s="68">
        <v>1960.29</v>
      </c>
      <c r="G84" s="18">
        <v>1429.76</v>
      </c>
      <c r="H84" s="98">
        <v>3512.6</v>
      </c>
      <c r="I84" s="18">
        <f>$C84*'CVS Payments'!F$20</f>
        <v>3508.6321117534812</v>
      </c>
      <c r="J84" s="18">
        <f>$C84*'CVS Payments'!G$20</f>
        <v>3508.6321117534812</v>
      </c>
      <c r="K84" s="18">
        <f>$C84*'CVS Payments'!H$20</f>
        <v>3508.6321117534812</v>
      </c>
      <c r="L84" s="18">
        <f>$C84*'CVS Payments'!I$20</f>
        <v>3333.3396102416314</v>
      </c>
      <c r="M84" s="18">
        <f>$C84*'CVS Payments'!J$20</f>
        <v>3158.0471015334274</v>
      </c>
      <c r="N84" s="18">
        <f>$C84*'CVS Payments'!K$20</f>
        <v>3155.2651279622551</v>
      </c>
      <c r="O84" s="18">
        <f>$C84*'CVS Payments'!L$20</f>
        <v>3155.2651279622551</v>
      </c>
      <c r="P84" s="37" t="s">
        <v>343</v>
      </c>
      <c r="Q84" s="6">
        <f t="shared" si="8"/>
        <v>30230.463302960008</v>
      </c>
    </row>
    <row r="85" spans="1:17" x14ac:dyDescent="0.3">
      <c r="A85" s="94">
        <v>83</v>
      </c>
      <c r="B85" s="3" t="s">
        <v>32</v>
      </c>
      <c r="C85" s="116">
        <v>8.911313493618362E-4</v>
      </c>
      <c r="D85" s="7" t="s">
        <v>113</v>
      </c>
      <c r="E85" s="31" t="str">
        <f t="shared" si="7"/>
        <v>No</v>
      </c>
      <c r="F85" s="68">
        <v>3642.3</v>
      </c>
      <c r="G85" s="18">
        <v>2656.56</v>
      </c>
      <c r="H85" s="98">
        <v>6526.56</v>
      </c>
      <c r="I85" s="18">
        <f>$C85*'CVS Payments'!F$20</f>
        <v>6519.1934989674237</v>
      </c>
      <c r="J85" s="18">
        <f>$C85*'CVS Payments'!G$20</f>
        <v>6519.1934989674237</v>
      </c>
      <c r="K85" s="18">
        <f>$C85*'CVS Payments'!H$20</f>
        <v>6519.1934989674237</v>
      </c>
      <c r="L85" s="18">
        <f>$C85*'CVS Payments'!I$20</f>
        <v>6193.4922855385012</v>
      </c>
      <c r="M85" s="18">
        <f>$C85*'CVS Payments'!J$20</f>
        <v>5867.7910587384367</v>
      </c>
      <c r="N85" s="18">
        <f>$C85*'CVS Payments'!K$20</f>
        <v>5862.6220289166058</v>
      </c>
      <c r="O85" s="18">
        <f>$C85*'CVS Payments'!L$20</f>
        <v>5862.6220289166058</v>
      </c>
      <c r="P85" s="37" t="s">
        <v>343</v>
      </c>
      <c r="Q85" s="6">
        <f t="shared" si="8"/>
        <v>56169.527899012428</v>
      </c>
    </row>
    <row r="86" spans="1:17" x14ac:dyDescent="0.3">
      <c r="A86" s="94">
        <v>84</v>
      </c>
      <c r="B86" s="3" t="s">
        <v>114</v>
      </c>
      <c r="C86" s="116">
        <v>1.717819666839331E-4</v>
      </c>
      <c r="D86" s="7" t="s">
        <v>115</v>
      </c>
      <c r="E86" s="31" t="str">
        <f t="shared" si="7"/>
        <v>No</v>
      </c>
      <c r="F86" s="68">
        <v>702.12</v>
      </c>
      <c r="G86" s="18">
        <v>512.1</v>
      </c>
      <c r="H86" s="98">
        <v>1258.1099999999999</v>
      </c>
      <c r="I86" s="18">
        <f>$C86*'CVS Payments'!F$20</f>
        <v>1256.6945167485267</v>
      </c>
      <c r="J86" s="18">
        <f>$C86*'CVS Payments'!G$20</f>
        <v>1256.6945167485267</v>
      </c>
      <c r="K86" s="18">
        <f>$C86*'CVS Payments'!H$20</f>
        <v>1256.6945167485267</v>
      </c>
      <c r="L86" s="18">
        <f>$C86*'CVS Payments'!I$20</f>
        <v>1193.9096141253267</v>
      </c>
      <c r="M86" s="18">
        <f>$C86*'CVS Payments'!J$20</f>
        <v>1131.1247089245928</v>
      </c>
      <c r="N86" s="18">
        <f>$C86*'CVS Payments'!K$20</f>
        <v>1130.1282833030748</v>
      </c>
      <c r="O86" s="18">
        <f>$C86*'CVS Payments'!L$20</f>
        <v>1130.1282833030748</v>
      </c>
      <c r="P86" s="37" t="s">
        <v>343</v>
      </c>
      <c r="Q86" s="6">
        <f t="shared" si="8"/>
        <v>10827.704439901649</v>
      </c>
    </row>
    <row r="87" spans="1:17" x14ac:dyDescent="0.3">
      <c r="A87" s="94">
        <v>85</v>
      </c>
      <c r="B87" s="3" t="s">
        <v>61</v>
      </c>
      <c r="C87" s="116">
        <v>2.5575490326387143E-4</v>
      </c>
      <c r="D87" s="7" t="s">
        <v>116</v>
      </c>
      <c r="E87" s="31" t="str">
        <f t="shared" si="7"/>
        <v>No</v>
      </c>
      <c r="F87" s="68">
        <v>1045.3399999999999</v>
      </c>
      <c r="G87" s="18">
        <v>762.43</v>
      </c>
      <c r="H87" s="98">
        <v>1873.12</v>
      </c>
      <c r="I87" s="18">
        <f>$C87*'CVS Payments'!F$20</f>
        <v>1871.0100412031109</v>
      </c>
      <c r="J87" s="18">
        <f>$C87*'CVS Payments'!G$20</f>
        <v>1871.0100412031109</v>
      </c>
      <c r="K87" s="18">
        <f>$C87*'CVS Payments'!H$20</f>
        <v>1871.0100412031109</v>
      </c>
      <c r="L87" s="18">
        <f>$C87*'CVS Payments'!I$20</f>
        <v>1777.5337176587841</v>
      </c>
      <c r="M87" s="18">
        <f>$C87*'CVS Payments'!J$20</f>
        <v>1684.0573902769361</v>
      </c>
      <c r="N87" s="18">
        <f>$C87*'CVS Payments'!K$20</f>
        <v>1682.5738775231798</v>
      </c>
      <c r="O87" s="18">
        <f>$C87*'CVS Payments'!L$20</f>
        <v>1682.5738775231798</v>
      </c>
      <c r="P87" s="37" t="s">
        <v>343</v>
      </c>
      <c r="Q87" s="6">
        <f t="shared" si="8"/>
        <v>16120.658986591412</v>
      </c>
    </row>
    <row r="88" spans="1:17" x14ac:dyDescent="0.3">
      <c r="A88" s="94">
        <v>86</v>
      </c>
      <c r="B88" s="3" t="s">
        <v>61</v>
      </c>
      <c r="C88" s="116">
        <v>2.9548125614560005E-2</v>
      </c>
      <c r="D88" s="7" t="s">
        <v>117</v>
      </c>
      <c r="E88" s="31" t="str">
        <f t="shared" si="7"/>
        <v>No</v>
      </c>
      <c r="F88" s="68">
        <v>120771.43</v>
      </c>
      <c r="G88" s="18">
        <v>88086.13</v>
      </c>
      <c r="H88" s="98">
        <v>216407.58</v>
      </c>
      <c r="I88" s="18">
        <f>$C88*'CVS Payments'!F$20</f>
        <v>216163.36194553142</v>
      </c>
      <c r="J88" s="18">
        <f>$C88*'CVS Payments'!G$20</f>
        <v>216163.36194553142</v>
      </c>
      <c r="K88" s="18">
        <f>$C88*'CVS Payments'!H$20</f>
        <v>216163.36194553142</v>
      </c>
      <c r="L88" s="18">
        <f>$C88*'CVS Payments'!I$20</f>
        <v>205363.76391309284</v>
      </c>
      <c r="M88" s="18">
        <f>$C88*'CVS Payments'!J$20</f>
        <v>194564.16543729402</v>
      </c>
      <c r="N88" s="18">
        <f>$C88*'CVS Payments'!K$20</f>
        <v>194392.77079093776</v>
      </c>
      <c r="O88" s="18">
        <f>$C88*'CVS Payments'!L$20</f>
        <v>194392.77079093776</v>
      </c>
      <c r="P88" s="37" t="s">
        <v>343</v>
      </c>
      <c r="Q88" s="6">
        <f t="shared" si="8"/>
        <v>1862468.6967688568</v>
      </c>
    </row>
    <row r="89" spans="1:17" x14ac:dyDescent="0.3">
      <c r="A89" s="94">
        <v>87</v>
      </c>
      <c r="B89" s="3" t="s">
        <v>61</v>
      </c>
      <c r="C89" s="116">
        <v>3.7431147041579692E-5</v>
      </c>
      <c r="D89" s="7" t="s">
        <v>118</v>
      </c>
      <c r="E89" s="31" t="str">
        <f t="shared" si="7"/>
        <v>Yes</v>
      </c>
      <c r="F89" s="68">
        <v>2497.09</v>
      </c>
      <c r="G89" s="18">
        <v>0</v>
      </c>
      <c r="H89" s="98">
        <v>0</v>
      </c>
      <c r="I89" s="98">
        <v>0</v>
      </c>
      <c r="J89" s="98">
        <v>0</v>
      </c>
      <c r="K89" s="98">
        <v>0</v>
      </c>
      <c r="L89" s="98">
        <v>0</v>
      </c>
      <c r="M89" s="98">
        <v>0</v>
      </c>
      <c r="N89" s="98">
        <v>0</v>
      </c>
      <c r="O89" s="98">
        <v>0</v>
      </c>
      <c r="P89" s="37" t="s">
        <v>343</v>
      </c>
      <c r="Q89" s="6">
        <f>F90</f>
        <v>385.91</v>
      </c>
    </row>
    <row r="90" spans="1:17" x14ac:dyDescent="0.3">
      <c r="A90" s="94">
        <v>88</v>
      </c>
      <c r="B90" s="3" t="s">
        <v>119</v>
      </c>
      <c r="C90" s="116">
        <v>9.4416380822506951E-5</v>
      </c>
      <c r="D90" s="7" t="s">
        <v>120</v>
      </c>
      <c r="E90" s="31" t="str">
        <f t="shared" si="7"/>
        <v>No</v>
      </c>
      <c r="F90" s="68">
        <v>385.91</v>
      </c>
      <c r="G90" s="18">
        <v>281.47000000000003</v>
      </c>
      <c r="H90" s="98">
        <v>691.5</v>
      </c>
      <c r="I90" s="18">
        <f>$C90*'CVS Payments'!F$20</f>
        <v>690.71597188776911</v>
      </c>
      <c r="J90" s="18">
        <f>$C90*'CVS Payments'!G$20</f>
        <v>690.71597188776911</v>
      </c>
      <c r="K90" s="18">
        <f>$C90*'CVS Payments'!H$20</f>
        <v>690.71597188776911</v>
      </c>
      <c r="L90" s="18">
        <f>$C90*'CVS Payments'!I$20</f>
        <v>656.20755758556811</v>
      </c>
      <c r="M90" s="18">
        <f>$C90*'CVS Payments'!J$20</f>
        <v>621.69914186667916</v>
      </c>
      <c r="N90" s="18">
        <f>$C90*'CVS Payments'!K$20</f>
        <v>621.15147727324927</v>
      </c>
      <c r="O90" s="18">
        <f>$C90*'CVS Payments'!L$20</f>
        <v>621.15147727324927</v>
      </c>
      <c r="P90" s="37" t="s">
        <v>343</v>
      </c>
      <c r="Q90" s="6">
        <f t="shared" si="8"/>
        <v>5951.2375696620529</v>
      </c>
    </row>
    <row r="91" spans="1:17" x14ac:dyDescent="0.3">
      <c r="A91" s="94">
        <v>89</v>
      </c>
      <c r="B91" s="3" t="s">
        <v>73</v>
      </c>
      <c r="C91" s="116">
        <v>8.0090683849233263E-4</v>
      </c>
      <c r="D91" s="7" t="s">
        <v>121</v>
      </c>
      <c r="E91" s="31" t="str">
        <f t="shared" si="7"/>
        <v>No</v>
      </c>
      <c r="F91" s="68">
        <v>3273.53</v>
      </c>
      <c r="G91" s="18">
        <v>2387.59</v>
      </c>
      <c r="H91" s="98">
        <v>5865.76</v>
      </c>
      <c r="I91" s="18">
        <f>$C91*'CVS Payments'!F$20</f>
        <v>5859.1437261374103</v>
      </c>
      <c r="J91" s="18">
        <f>$C91*'CVS Payments'!G$20</f>
        <v>5859.1437261374103</v>
      </c>
      <c r="K91" s="18">
        <f>$C91*'CVS Payments'!H$20</f>
        <v>5859.1437261374103</v>
      </c>
      <c r="L91" s="18">
        <f>$C91*'CVS Payments'!I$20</f>
        <v>5566.4188328573327</v>
      </c>
      <c r="M91" s="18">
        <f>$C91*'CVS Payments'!J$20</f>
        <v>5273.6939275599034</v>
      </c>
      <c r="N91" s="18">
        <f>$C91*'CVS Payments'!K$20</f>
        <v>5269.0482472843305</v>
      </c>
      <c r="O91" s="18">
        <f>$C91*'CVS Payments'!L$20</f>
        <v>5269.0482472843305</v>
      </c>
      <c r="P91" s="37" t="s">
        <v>343</v>
      </c>
      <c r="Q91" s="6">
        <f t="shared" si="8"/>
        <v>50482.520433398124</v>
      </c>
    </row>
    <row r="92" spans="1:17" x14ac:dyDescent="0.3">
      <c r="A92" s="94">
        <v>90</v>
      </c>
      <c r="B92" s="3" t="s">
        <v>43</v>
      </c>
      <c r="C92" s="116">
        <v>4.8883853430216079E-4</v>
      </c>
      <c r="D92" s="7" t="s">
        <v>122</v>
      </c>
      <c r="E92" s="31" t="str">
        <f t="shared" si="7"/>
        <v>No</v>
      </c>
      <c r="F92" s="68">
        <v>1998.02</v>
      </c>
      <c r="G92" s="18">
        <v>1457.28</v>
      </c>
      <c r="H92" s="98">
        <v>3580.21</v>
      </c>
      <c r="I92" s="18">
        <f>$C92*'CVS Payments'!F$20</f>
        <v>3576.1652837705574</v>
      </c>
      <c r="J92" s="18">
        <f>$C92*'CVS Payments'!G$20</f>
        <v>3576.1652837705574</v>
      </c>
      <c r="K92" s="18">
        <f>$C92*'CVS Payments'!H$20</f>
        <v>3576.1652837705574</v>
      </c>
      <c r="L92" s="18">
        <f>$C92*'CVS Payments'!I$20</f>
        <v>3397.4988010942961</v>
      </c>
      <c r="M92" s="18">
        <f>$C92*'CVS Payments'!J$20</f>
        <v>3218.8323110831684</v>
      </c>
      <c r="N92" s="18">
        <f>$C92*'CVS Payments'!K$20</f>
        <v>3215.9967908608382</v>
      </c>
      <c r="O92" s="18">
        <f>$C92*'CVS Payments'!L$20</f>
        <v>3215.9967908608382</v>
      </c>
      <c r="P92" s="37" t="s">
        <v>343</v>
      </c>
      <c r="Q92" s="6">
        <f t="shared" si="8"/>
        <v>30812.330545210811</v>
      </c>
    </row>
    <row r="93" spans="1:17" x14ac:dyDescent="0.3">
      <c r="A93" s="94">
        <v>91</v>
      </c>
      <c r="B93" s="3" t="s">
        <v>103</v>
      </c>
      <c r="C93" s="116">
        <v>1.2927096154735895E-4</v>
      </c>
      <c r="D93" s="7" t="s">
        <v>123</v>
      </c>
      <c r="E93" s="31" t="str">
        <f t="shared" si="7"/>
        <v>No</v>
      </c>
      <c r="F93" s="68">
        <v>528.37</v>
      </c>
      <c r="G93" s="18">
        <v>385.37</v>
      </c>
      <c r="H93" s="98">
        <v>946.77</v>
      </c>
      <c r="I93" s="18">
        <f>$C93*'CVS Payments'!F$20</f>
        <v>945.69943334203356</v>
      </c>
      <c r="J93" s="18">
        <f>$C93*'CVS Payments'!G$20</f>
        <v>945.69943334203356</v>
      </c>
      <c r="K93" s="18">
        <f>$C93*'CVS Payments'!H$20</f>
        <v>945.69943334203356</v>
      </c>
      <c r="L93" s="18">
        <f>$C93*'CVS Payments'!I$20</f>
        <v>898.45195510299516</v>
      </c>
      <c r="M93" s="18">
        <f>$C93*'CVS Payments'!J$20</f>
        <v>851.20447492428696</v>
      </c>
      <c r="N93" s="18">
        <f>$C93*'CVS Payments'!K$20</f>
        <v>850.45463545806956</v>
      </c>
      <c r="O93" s="18">
        <f>$C93*'CVS Payments'!L$20</f>
        <v>850.45463545806956</v>
      </c>
      <c r="P93" s="37" t="s">
        <v>343</v>
      </c>
      <c r="Q93" s="6">
        <f t="shared" si="8"/>
        <v>8148.1740009695222</v>
      </c>
    </row>
    <row r="94" spans="1:17" x14ac:dyDescent="0.3">
      <c r="A94" s="94">
        <v>92</v>
      </c>
      <c r="B94" s="3" t="s">
        <v>12</v>
      </c>
      <c r="C94" s="116">
        <v>8.9914131120183972E-5</v>
      </c>
      <c r="D94" s="7" t="s">
        <v>124</v>
      </c>
      <c r="E94" s="31" t="str">
        <f t="shared" si="7"/>
        <v>No</v>
      </c>
      <c r="F94" s="68">
        <v>367.5</v>
      </c>
      <c r="G94" s="18">
        <v>268.04000000000002</v>
      </c>
      <c r="H94" s="98">
        <v>658.52</v>
      </c>
      <c r="I94" s="18">
        <f>$C94*'CVS Payments'!F$20</f>
        <v>657.77914724218681</v>
      </c>
      <c r="J94" s="18">
        <f>$C94*'CVS Payments'!G$20</f>
        <v>657.77914724218681</v>
      </c>
      <c r="K94" s="18">
        <f>$C94*'CVS Payments'!H$20</f>
        <v>657.77914724218681</v>
      </c>
      <c r="L94" s="18">
        <f>$C94*'CVS Payments'!I$20</f>
        <v>624.9162683509627</v>
      </c>
      <c r="M94" s="18">
        <f>$C94*'CVS Payments'!J$20</f>
        <v>592.05338811060562</v>
      </c>
      <c r="N94" s="18">
        <f>$C94*'CVS Payments'!K$20</f>
        <v>591.53183892989614</v>
      </c>
      <c r="O94" s="18">
        <f>$C94*'CVS Payments'!L$20</f>
        <v>591.53183892989614</v>
      </c>
      <c r="P94" s="37" t="s">
        <v>343</v>
      </c>
      <c r="Q94" s="6">
        <f t="shared" si="8"/>
        <v>5667.4307760479214</v>
      </c>
    </row>
    <row r="95" spans="1:17" x14ac:dyDescent="0.3">
      <c r="A95" s="94">
        <v>93</v>
      </c>
      <c r="B95" s="3" t="s">
        <v>20</v>
      </c>
      <c r="C95" s="116">
        <v>3.6022982039200801E-4</v>
      </c>
      <c r="D95" s="7" t="s">
        <v>125</v>
      </c>
      <c r="E95" s="31" t="str">
        <f t="shared" si="7"/>
        <v>No</v>
      </c>
      <c r="F95" s="68">
        <v>1472.36</v>
      </c>
      <c r="G95" s="18">
        <v>1073.8800000000001</v>
      </c>
      <c r="H95" s="98">
        <v>2638.29</v>
      </c>
      <c r="I95" s="18">
        <f>$C95*'CVS Payments'!F$20</f>
        <v>2635.3106137670288</v>
      </c>
      <c r="J95" s="18">
        <f>$C95*'CVS Payments'!G$20</f>
        <v>2635.3106137670288</v>
      </c>
      <c r="K95" s="18">
        <f>$C95*'CVS Payments'!H$20</f>
        <v>2635.3106137670288</v>
      </c>
      <c r="L95" s="18">
        <f>$C95*'CVS Payments'!I$20</f>
        <v>2503.6495632395381</v>
      </c>
      <c r="M95" s="18">
        <f>$C95*'CVS Payments'!J$20</f>
        <v>2371.9885073069136</v>
      </c>
      <c r="N95" s="18">
        <f>$C95*'CVS Payments'!K$20</f>
        <v>2369.898985166712</v>
      </c>
      <c r="O95" s="18">
        <f>$C95*'CVS Payments'!L$20</f>
        <v>2369.898985166712</v>
      </c>
      <c r="P95" s="37" t="s">
        <v>343</v>
      </c>
      <c r="Q95" s="6">
        <f t="shared" si="8"/>
        <v>22705.897882180965</v>
      </c>
    </row>
    <row r="96" spans="1:17" x14ac:dyDescent="0.3">
      <c r="A96" s="94">
        <v>94</v>
      </c>
      <c r="B96" s="3" t="s">
        <v>97</v>
      </c>
      <c r="C96" s="116">
        <v>4.0665701695608492E-6</v>
      </c>
      <c r="D96" s="7" t="s">
        <v>126</v>
      </c>
      <c r="E96" s="31" t="str">
        <f t="shared" si="7"/>
        <v>Yes</v>
      </c>
      <c r="F96" s="68">
        <v>0</v>
      </c>
      <c r="G96" s="18">
        <v>0</v>
      </c>
      <c r="H96" s="98">
        <v>0</v>
      </c>
      <c r="I96" s="98">
        <v>0</v>
      </c>
      <c r="J96" s="98">
        <v>0</v>
      </c>
      <c r="K96" s="98">
        <v>0</v>
      </c>
      <c r="L96" s="98">
        <v>0</v>
      </c>
      <c r="M96" s="98">
        <v>0</v>
      </c>
      <c r="N96" s="98">
        <v>0</v>
      </c>
      <c r="O96" s="98">
        <v>0</v>
      </c>
      <c r="P96" s="37" t="s">
        <v>343</v>
      </c>
      <c r="Q96" s="6">
        <f>F97</f>
        <v>0</v>
      </c>
    </row>
    <row r="97" spans="1:17" x14ac:dyDescent="0.3">
      <c r="A97" s="94">
        <v>95</v>
      </c>
      <c r="B97" s="3" t="s">
        <v>61</v>
      </c>
      <c r="C97" s="116">
        <v>1.2946224462663598E-4</v>
      </c>
      <c r="D97" s="7" t="s">
        <v>127</v>
      </c>
      <c r="E97" s="31" t="str">
        <f t="shared" si="7"/>
        <v>No</v>
      </c>
      <c r="F97" s="68">
        <v>0</v>
      </c>
      <c r="G97" s="18">
        <v>0</v>
      </c>
      <c r="H97" s="98">
        <v>948.17</v>
      </c>
      <c r="I97" s="18">
        <f>$C97*'CVS Payments'!F$20</f>
        <v>947.09879092021583</v>
      </c>
      <c r="J97" s="18">
        <f>$C97*'CVS Payments'!G$20</f>
        <v>947.09879092021583</v>
      </c>
      <c r="K97" s="18">
        <f>$C97*'CVS Payments'!H$20</f>
        <v>947.09879092021583</v>
      </c>
      <c r="L97" s="18">
        <f>$C97*'CVS Payments'!I$20</f>
        <v>899.78140028153666</v>
      </c>
      <c r="M97" s="18">
        <f>$C97*'CVS Payments'!J$20</f>
        <v>852.46400770031767</v>
      </c>
      <c r="N97" s="18">
        <f>$C97*'CVS Payments'!K$20</f>
        <v>851.71305869178434</v>
      </c>
      <c r="O97" s="18">
        <f>$C97*'CVS Payments'!L$20</f>
        <v>851.71305869178434</v>
      </c>
      <c r="P97" s="37" t="s">
        <v>343</v>
      </c>
      <c r="Q97" s="6">
        <f t="shared" si="8"/>
        <v>7245.1378981260714</v>
      </c>
    </row>
    <row r="98" spans="1:17" x14ac:dyDescent="0.3">
      <c r="A98" s="94">
        <v>96</v>
      </c>
      <c r="B98" s="3" t="s">
        <v>61</v>
      </c>
      <c r="C98" s="116">
        <v>2.0590679067840002E-2</v>
      </c>
      <c r="D98" s="7" t="s">
        <v>61</v>
      </c>
      <c r="E98" s="31" t="str">
        <f t="shared" si="7"/>
        <v>No</v>
      </c>
      <c r="F98" s="68">
        <v>88135.090000000011</v>
      </c>
      <c r="G98" s="18">
        <v>61768.959999999999</v>
      </c>
      <c r="H98" s="98">
        <v>150804.12</v>
      </c>
      <c r="I98" s="18">
        <f>$C98*'CVS Payments'!F$20</f>
        <v>150633.93428422901</v>
      </c>
      <c r="J98" s="18">
        <f>$C98*'CVS Payments'!G$20</f>
        <v>150633.93428422901</v>
      </c>
      <c r="K98" s="18">
        <f>$C98*'CVS Payments'!H$20</f>
        <v>150633.93428422901</v>
      </c>
      <c r="L98" s="18">
        <f>$C98*'CVS Payments'!I$20</f>
        <v>143108.20963934512</v>
      </c>
      <c r="M98" s="18">
        <f>$C98*'CVS Payments'!J$20</f>
        <v>135582.48468550463</v>
      </c>
      <c r="N98" s="18">
        <f>$C98*'CVS Payments'!K$20</f>
        <v>135463.04793330235</v>
      </c>
      <c r="O98" s="18">
        <f>$C98*'CVS Payments'!L$20</f>
        <v>135463.04793330235</v>
      </c>
      <c r="P98" s="37" t="s">
        <v>343</v>
      </c>
      <c r="Q98" s="6">
        <f t="shared" si="8"/>
        <v>1302226.7630441415</v>
      </c>
    </row>
    <row r="99" spans="1:17" x14ac:dyDescent="0.3">
      <c r="A99" s="94">
        <v>97</v>
      </c>
      <c r="B99" s="3" t="s">
        <v>58</v>
      </c>
      <c r="C99" s="116">
        <v>7.5616735127273667E-7</v>
      </c>
      <c r="D99" s="7" t="s">
        <v>128</v>
      </c>
      <c r="E99" s="7" t="s">
        <v>334</v>
      </c>
      <c r="F99" s="68">
        <v>0</v>
      </c>
      <c r="G99" s="18">
        <v>0</v>
      </c>
      <c r="H99" s="98">
        <v>0</v>
      </c>
      <c r="I99" s="18">
        <v>0</v>
      </c>
      <c r="J99" s="18">
        <v>0</v>
      </c>
      <c r="K99" s="18">
        <v>0</v>
      </c>
      <c r="L99" s="18">
        <v>0</v>
      </c>
      <c r="M99" s="18">
        <v>0</v>
      </c>
      <c r="N99" s="18">
        <v>0</v>
      </c>
      <c r="O99" s="18">
        <v>0</v>
      </c>
      <c r="P99" s="37" t="s">
        <v>343</v>
      </c>
      <c r="Q99" s="6">
        <f t="shared" si="8"/>
        <v>0</v>
      </c>
    </row>
    <row r="100" spans="1:17" x14ac:dyDescent="0.3">
      <c r="A100" s="94">
        <v>98</v>
      </c>
      <c r="B100" s="3" t="s">
        <v>22</v>
      </c>
      <c r="C100" s="116">
        <v>7.2026920920619308E-5</v>
      </c>
      <c r="D100" s="7" t="s">
        <v>129</v>
      </c>
      <c r="E100" s="31" t="str">
        <f t="shared" ref="E100:E152" si="9">IF(C100&lt;0.000083,"Yes","No")</f>
        <v>Yes</v>
      </c>
      <c r="F100" s="68">
        <v>4805.03</v>
      </c>
      <c r="G100" s="18">
        <v>0</v>
      </c>
      <c r="H100" s="98">
        <v>0</v>
      </c>
      <c r="I100" s="98">
        <v>0</v>
      </c>
      <c r="J100" s="98">
        <v>0</v>
      </c>
      <c r="K100" s="98">
        <v>0</v>
      </c>
      <c r="L100" s="98">
        <v>0</v>
      </c>
      <c r="M100" s="98">
        <v>0</v>
      </c>
      <c r="N100" s="98">
        <v>0</v>
      </c>
      <c r="O100" s="98">
        <v>0</v>
      </c>
      <c r="P100" s="37" t="s">
        <v>343</v>
      </c>
      <c r="Q100" s="6">
        <f>F101</f>
        <v>8788.91</v>
      </c>
    </row>
    <row r="101" spans="1:17" x14ac:dyDescent="0.3">
      <c r="A101" s="94">
        <v>99</v>
      </c>
      <c r="B101" s="3" t="s">
        <v>130</v>
      </c>
      <c r="C101" s="116">
        <v>2.150307736298917E-3</v>
      </c>
      <c r="D101" s="7" t="s">
        <v>130</v>
      </c>
      <c r="E101" s="31" t="str">
        <f t="shared" si="9"/>
        <v>No</v>
      </c>
      <c r="F101" s="68">
        <v>8788.91</v>
      </c>
      <c r="G101" s="18">
        <v>6410.3</v>
      </c>
      <c r="H101" s="98">
        <v>15748.64</v>
      </c>
      <c r="I101" s="18">
        <f>$C101*'CVS Payments'!F$20</f>
        <v>15730.870903933666</v>
      </c>
      <c r="J101" s="18">
        <f>$C101*'CVS Payments'!G$20</f>
        <v>15730.870903933666</v>
      </c>
      <c r="K101" s="18">
        <f>$C101*'CVS Payments'!H$20</f>
        <v>15730.870903933666</v>
      </c>
      <c r="L101" s="18">
        <f>$C101*'CVS Payments'!I$20</f>
        <v>14944.95102864289</v>
      </c>
      <c r="M101" s="18">
        <f>$C101*'CVS Payments'!J$20</f>
        <v>14159.031121087428</v>
      </c>
      <c r="N101" s="18">
        <f>$C101*'CVS Payments'!K$20</f>
        <v>14146.558206939584</v>
      </c>
      <c r="O101" s="18">
        <f>$C101*'CVS Payments'!L$20</f>
        <v>14146.558206939584</v>
      </c>
      <c r="P101" s="37" t="s">
        <v>343</v>
      </c>
      <c r="Q101" s="6">
        <f t="shared" si="8"/>
        <v>135537.56127541049</v>
      </c>
    </row>
    <row r="102" spans="1:17" x14ac:dyDescent="0.3">
      <c r="A102" s="94">
        <v>100</v>
      </c>
      <c r="B102" s="3" t="s">
        <v>131</v>
      </c>
      <c r="C102" s="116">
        <v>7.4672268357818962E-4</v>
      </c>
      <c r="D102" s="7" t="s">
        <v>131</v>
      </c>
      <c r="E102" s="31" t="str">
        <f t="shared" si="9"/>
        <v>No</v>
      </c>
      <c r="F102" s="68">
        <v>3052.06</v>
      </c>
      <c r="G102" s="18">
        <v>2226.06</v>
      </c>
      <c r="H102" s="98">
        <v>5468.92</v>
      </c>
      <c r="I102" s="18">
        <f>$C102*'CVS Payments'!F$20</f>
        <v>5462.7521159485332</v>
      </c>
      <c r="J102" s="18">
        <f>$C102*'CVS Payments'!G$20</f>
        <v>5462.7521159485332</v>
      </c>
      <c r="K102" s="18">
        <f>$C102*'CVS Payments'!H$20</f>
        <v>5462.7521159485332</v>
      </c>
      <c r="L102" s="18">
        <f>$C102*'CVS Payments'!I$20</f>
        <v>5189.8310877404183</v>
      </c>
      <c r="M102" s="18">
        <f>$C102*'CVS Payments'!J$20</f>
        <v>4916.9100483279663</v>
      </c>
      <c r="N102" s="18">
        <f>$C102*'CVS Payments'!K$20</f>
        <v>4912.5786646067927</v>
      </c>
      <c r="O102" s="18">
        <f>$C102*'CVS Payments'!L$20</f>
        <v>4912.5786646067927</v>
      </c>
      <c r="P102" s="37" t="s">
        <v>343</v>
      </c>
      <c r="Q102" s="6">
        <f t="shared" si="8"/>
        <v>47067.194813127571</v>
      </c>
    </row>
    <row r="103" spans="1:17" x14ac:dyDescent="0.3">
      <c r="A103" s="94">
        <v>101</v>
      </c>
      <c r="B103" s="3" t="s">
        <v>61</v>
      </c>
      <c r="C103" s="116">
        <v>2.0983361149949468E-4</v>
      </c>
      <c r="D103" s="7" t="s">
        <v>132</v>
      </c>
      <c r="E103" s="31" t="str">
        <f t="shared" si="9"/>
        <v>No</v>
      </c>
      <c r="F103" s="68">
        <v>857.65</v>
      </c>
      <c r="G103" s="18">
        <v>625.54</v>
      </c>
      <c r="H103" s="98">
        <v>1536.8</v>
      </c>
      <c r="I103" s="18">
        <f>$C103*'CVS Payments'!F$20</f>
        <v>1535.0665386555929</v>
      </c>
      <c r="J103" s="18">
        <f>$C103*'CVS Payments'!G$20</f>
        <v>1535.0665386555929</v>
      </c>
      <c r="K103" s="18">
        <f>$C103*'CVS Payments'!H$20</f>
        <v>1535.0665386555929</v>
      </c>
      <c r="L103" s="18">
        <f>$C103*'CVS Payments'!I$20</f>
        <v>1458.37407134143</v>
      </c>
      <c r="M103" s="18">
        <f>$C103*'CVS Payments'!J$20</f>
        <v>1381.6816008787805</v>
      </c>
      <c r="N103" s="18">
        <f>$C103*'CVS Payments'!K$20</f>
        <v>1380.4644557337465</v>
      </c>
      <c r="O103" s="18">
        <f>$C103*'CVS Payments'!L$20</f>
        <v>1380.4644557337465</v>
      </c>
      <c r="P103" s="37" t="s">
        <v>343</v>
      </c>
      <c r="Q103" s="6">
        <f t="shared" si="8"/>
        <v>13226.174199654482</v>
      </c>
    </row>
    <row r="104" spans="1:17" x14ac:dyDescent="0.3">
      <c r="A104" s="94">
        <v>102</v>
      </c>
      <c r="B104" s="3" t="s">
        <v>22</v>
      </c>
      <c r="C104" s="116">
        <v>1.1276184998321618E-4</v>
      </c>
      <c r="D104" s="7" t="s">
        <v>133</v>
      </c>
      <c r="E104" s="31" t="str">
        <f t="shared" si="9"/>
        <v>No</v>
      </c>
      <c r="F104" s="68">
        <v>460.89</v>
      </c>
      <c r="G104" s="18">
        <v>336.16</v>
      </c>
      <c r="H104" s="98">
        <v>825.86</v>
      </c>
      <c r="I104" s="18">
        <f>$C104*'CVS Payments'!F$20</f>
        <v>824.92476543279497</v>
      </c>
      <c r="J104" s="18">
        <f>$C104*'CVS Payments'!G$20</f>
        <v>824.92476543279497</v>
      </c>
      <c r="K104" s="18">
        <f>$C104*'CVS Payments'!H$20</f>
        <v>824.92476543279497</v>
      </c>
      <c r="L104" s="18">
        <f>$C104*'CVS Payments'!I$20</f>
        <v>783.71123232757475</v>
      </c>
      <c r="M104" s="18">
        <f>$C104*'CVS Payments'!J$20</f>
        <v>742.4976975303988</v>
      </c>
      <c r="N104" s="18">
        <f>$C104*'CVS Payments'!K$20</f>
        <v>741.84361958134502</v>
      </c>
      <c r="O104" s="18">
        <f>$C104*'CVS Payments'!L$20</f>
        <v>741.84361958134502</v>
      </c>
      <c r="P104" s="37" t="s">
        <v>343</v>
      </c>
      <c r="Q104" s="6">
        <f t="shared" si="8"/>
        <v>7107.580465319048</v>
      </c>
    </row>
    <row r="105" spans="1:17" x14ac:dyDescent="0.3">
      <c r="A105" s="94">
        <v>103</v>
      </c>
      <c r="B105" s="3" t="s">
        <v>22</v>
      </c>
      <c r="C105" s="116">
        <v>3.4772891380126724E-4</v>
      </c>
      <c r="D105" s="7" t="s">
        <v>134</v>
      </c>
      <c r="E105" s="31" t="str">
        <f t="shared" si="9"/>
        <v>No</v>
      </c>
      <c r="F105" s="68">
        <v>1421.27</v>
      </c>
      <c r="G105" s="18">
        <v>1036.6199999999999</v>
      </c>
      <c r="H105" s="98">
        <v>2546.73</v>
      </c>
      <c r="I105" s="18">
        <f>$C105*'CVS Payments'!F$20</f>
        <v>2543.8585185894576</v>
      </c>
      <c r="J105" s="18">
        <f>$C105*'CVS Payments'!G$20</f>
        <v>2543.8585185894576</v>
      </c>
      <c r="K105" s="18">
        <f>$C105*'CVS Payments'!H$20</f>
        <v>2543.8585185894576</v>
      </c>
      <c r="L105" s="18">
        <f>$C105*'CVS Payments'!I$20</f>
        <v>2416.7664470889999</v>
      </c>
      <c r="M105" s="18">
        <f>$C105*'CVS Payments'!J$20</f>
        <v>2289.6743703709803</v>
      </c>
      <c r="N105" s="18">
        <f>$C105*'CVS Payments'!K$20</f>
        <v>2287.6573600541074</v>
      </c>
      <c r="O105" s="18">
        <f>$C105*'CVS Payments'!L$20</f>
        <v>2287.6573600541074</v>
      </c>
      <c r="P105" s="37" t="s">
        <v>343</v>
      </c>
      <c r="Q105" s="6">
        <f t="shared" si="8"/>
        <v>21917.951093336571</v>
      </c>
    </row>
    <row r="106" spans="1:17" x14ac:dyDescent="0.3">
      <c r="A106" s="94">
        <v>104</v>
      </c>
      <c r="B106" s="3" t="s">
        <v>12</v>
      </c>
      <c r="C106" s="116">
        <v>3.7568288969454963E-5</v>
      </c>
      <c r="D106" s="7" t="s">
        <v>135</v>
      </c>
      <c r="E106" s="31" t="str">
        <f t="shared" si="9"/>
        <v>Yes</v>
      </c>
      <c r="F106" s="68">
        <v>2506.2399999999998</v>
      </c>
      <c r="G106" s="18">
        <v>0</v>
      </c>
      <c r="H106" s="98">
        <v>0</v>
      </c>
      <c r="I106" s="98">
        <v>0</v>
      </c>
      <c r="J106" s="98">
        <v>0</v>
      </c>
      <c r="K106" s="98">
        <v>0</v>
      </c>
      <c r="L106" s="98">
        <v>0</v>
      </c>
      <c r="M106" s="98">
        <v>0</v>
      </c>
      <c r="N106" s="98">
        <v>0</v>
      </c>
      <c r="O106" s="98">
        <v>0</v>
      </c>
      <c r="P106" s="37" t="s">
        <v>343</v>
      </c>
      <c r="Q106" s="6">
        <f>F107</f>
        <v>54934.3</v>
      </c>
    </row>
    <row r="107" spans="1:17" x14ac:dyDescent="0.3">
      <c r="A107" s="94">
        <v>105</v>
      </c>
      <c r="B107" s="3" t="s">
        <v>12</v>
      </c>
      <c r="C107" s="116">
        <v>1.3440310107840001E-2</v>
      </c>
      <c r="D107" s="7" t="s">
        <v>136</v>
      </c>
      <c r="E107" s="31" t="str">
        <f t="shared" si="9"/>
        <v>No</v>
      </c>
      <c r="F107" s="68">
        <v>54934.3</v>
      </c>
      <c r="G107" s="18">
        <v>40067</v>
      </c>
      <c r="H107" s="98">
        <v>98435.51</v>
      </c>
      <c r="I107" s="18">
        <f>$C107*'CVS Payments'!F$20</f>
        <v>98324.430334410048</v>
      </c>
      <c r="J107" s="18">
        <f>$C107*'CVS Payments'!G$20</f>
        <v>98324.430334410048</v>
      </c>
      <c r="K107" s="18">
        <f>$C107*'CVS Payments'!H$20</f>
        <v>98324.430334410048</v>
      </c>
      <c r="L107" s="18">
        <f>$C107*'CVS Payments'!I$20</f>
        <v>93412.107011793967</v>
      </c>
      <c r="M107" s="18">
        <f>$C107*'CVS Payments'!J$20</f>
        <v>88499.783487510285</v>
      </c>
      <c r="N107" s="18">
        <f>$C107*'CVS Payments'!K$20</f>
        <v>88421.822630435927</v>
      </c>
      <c r="O107" s="18">
        <f>$C107*'CVS Payments'!L$20</f>
        <v>88421.822630435927</v>
      </c>
      <c r="P107" s="37" t="s">
        <v>343</v>
      </c>
      <c r="Q107" s="6">
        <f t="shared" si="8"/>
        <v>847165.63676340622</v>
      </c>
    </row>
    <row r="108" spans="1:17" x14ac:dyDescent="0.3">
      <c r="A108" s="94">
        <v>106</v>
      </c>
      <c r="B108" s="3" t="s">
        <v>97</v>
      </c>
      <c r="C108" s="116">
        <v>9.2338019804800008E-3</v>
      </c>
      <c r="D108" s="7" t="s">
        <v>97</v>
      </c>
      <c r="E108" s="31" t="str">
        <f t="shared" si="9"/>
        <v>No</v>
      </c>
      <c r="F108" s="68">
        <v>38012.410000000003</v>
      </c>
      <c r="G108" s="18">
        <v>27526.95</v>
      </c>
      <c r="H108" s="98">
        <v>67627.460000000006</v>
      </c>
      <c r="I108" s="18">
        <f>$C108*'CVS Payments'!F$20</f>
        <v>67551.143706263319</v>
      </c>
      <c r="J108" s="18">
        <f>$C108*'CVS Payments'!G$20</f>
        <v>67551.143706263319</v>
      </c>
      <c r="K108" s="18">
        <f>$C108*'CVS Payments'!H$20</f>
        <v>67551.143706263319</v>
      </c>
      <c r="L108" s="18">
        <f>$C108*'CVS Payments'!I$20</f>
        <v>64176.26466990303</v>
      </c>
      <c r="M108" s="18">
        <f>$C108*'CVS Payments'!J$20</f>
        <v>60801.385494992472</v>
      </c>
      <c r="N108" s="18">
        <f>$C108*'CVS Payments'!K$20</f>
        <v>60747.824594189056</v>
      </c>
      <c r="O108" s="18">
        <f>$C108*'CVS Payments'!L$20</f>
        <v>60747.824594189056</v>
      </c>
      <c r="P108" s="37" t="s">
        <v>343</v>
      </c>
      <c r="Q108" s="6">
        <f t="shared" si="8"/>
        <v>582293.55047206359</v>
      </c>
    </row>
    <row r="109" spans="1:17" x14ac:dyDescent="0.3">
      <c r="A109" s="94">
        <v>107</v>
      </c>
      <c r="B109" s="3" t="s">
        <v>12</v>
      </c>
      <c r="C109" s="116">
        <v>2.7801574282541815E-4</v>
      </c>
      <c r="D109" s="7" t="s">
        <v>137</v>
      </c>
      <c r="E109" s="31" t="str">
        <f t="shared" si="9"/>
        <v>No</v>
      </c>
      <c r="F109" s="68">
        <v>1136.33</v>
      </c>
      <c r="G109" s="18">
        <v>828.79</v>
      </c>
      <c r="H109" s="98">
        <v>2036.16</v>
      </c>
      <c r="I109" s="18">
        <f>$C109*'CVS Payments'!F$20</f>
        <v>2033.8622634429844</v>
      </c>
      <c r="J109" s="18">
        <f>$C109*'CVS Payments'!G$20</f>
        <v>2033.8622634429844</v>
      </c>
      <c r="K109" s="18">
        <f>$C109*'CVS Payments'!H$20</f>
        <v>2033.8622634429844</v>
      </c>
      <c r="L109" s="18">
        <f>$C109*'CVS Payments'!I$20</f>
        <v>1932.2497852651859</v>
      </c>
      <c r="M109" s="18">
        <f>$C109*'CVS Payments'!J$20</f>
        <v>1830.6373029158492</v>
      </c>
      <c r="N109" s="18">
        <f>$C109*'CVS Payments'!K$20</f>
        <v>1829.0246656019087</v>
      </c>
      <c r="O109" s="18">
        <f>$C109*'CVS Payments'!L$20</f>
        <v>1829.0246656019087</v>
      </c>
      <c r="P109" s="37" t="s">
        <v>343</v>
      </c>
      <c r="Q109" s="6">
        <f t="shared" si="8"/>
        <v>17523.803209713806</v>
      </c>
    </row>
    <row r="110" spans="1:17" x14ac:dyDescent="0.3">
      <c r="A110" s="94">
        <v>108</v>
      </c>
      <c r="B110" s="3" t="s">
        <v>138</v>
      </c>
      <c r="C110" s="116">
        <v>3.5251722027200001E-3</v>
      </c>
      <c r="D110" s="7" t="s">
        <v>138</v>
      </c>
      <c r="E110" s="31" t="str">
        <f t="shared" si="9"/>
        <v>No</v>
      </c>
      <c r="F110" s="68">
        <v>14408.36</v>
      </c>
      <c r="G110" s="18">
        <v>10508.92</v>
      </c>
      <c r="H110" s="98">
        <v>25818.02</v>
      </c>
      <c r="I110" s="18">
        <f>$C110*'CVS Payments'!F$20</f>
        <v>25788.88030723016</v>
      </c>
      <c r="J110" s="18">
        <f>$C110*'CVS Payments'!G$20</f>
        <v>25788.88030723016</v>
      </c>
      <c r="K110" s="18">
        <f>$C110*'CVS Payments'!H$20</f>
        <v>25788.88030723016</v>
      </c>
      <c r="L110" s="18">
        <f>$C110*'CVS Payments'!I$20</f>
        <v>24500.458724043761</v>
      </c>
      <c r="M110" s="18">
        <f>$C110*'CVS Payments'!J$20</f>
        <v>23212.037087963268</v>
      </c>
      <c r="N110" s="18">
        <f>$C110*'CVS Payments'!K$20</f>
        <v>23191.589237872486</v>
      </c>
      <c r="O110" s="18">
        <f>$C110*'CVS Payments'!L$20</f>
        <v>23191.589237872486</v>
      </c>
      <c r="P110" s="37" t="s">
        <v>343</v>
      </c>
      <c r="Q110" s="6">
        <f t="shared" si="8"/>
        <v>222197.61520944251</v>
      </c>
    </row>
    <row r="111" spans="1:17" x14ac:dyDescent="0.3">
      <c r="A111" s="94">
        <v>109</v>
      </c>
      <c r="B111" s="3" t="s">
        <v>58</v>
      </c>
      <c r="C111" s="116">
        <v>3.2169530493678236E-4</v>
      </c>
      <c r="D111" s="7" t="s">
        <v>139</v>
      </c>
      <c r="E111" s="31" t="str">
        <f t="shared" si="9"/>
        <v>No</v>
      </c>
      <c r="F111" s="68">
        <v>1314.86</v>
      </c>
      <c r="G111" s="18">
        <v>959.01</v>
      </c>
      <c r="H111" s="98">
        <v>2356.06</v>
      </c>
      <c r="I111" s="18">
        <f>$C111*'CVS Payments'!F$20</f>
        <v>2353.4060855272041</v>
      </c>
      <c r="J111" s="18">
        <f>$C111*'CVS Payments'!G$20</f>
        <v>2353.4060855272041</v>
      </c>
      <c r="K111" s="18">
        <f>$C111*'CVS Payments'!H$20</f>
        <v>2353.4060855272041</v>
      </c>
      <c r="L111" s="18">
        <f>$C111*'CVS Payments'!I$20</f>
        <v>2235.8290849567156</v>
      </c>
      <c r="M111" s="18">
        <f>$C111*'CVS Payments'!J$20</f>
        <v>2118.2520795592905</v>
      </c>
      <c r="N111" s="18">
        <f>$C111*'CVS Payments'!K$20</f>
        <v>2116.3860778459048</v>
      </c>
      <c r="O111" s="18">
        <f>$C111*'CVS Payments'!L$20</f>
        <v>2116.3860778459048</v>
      </c>
      <c r="P111" s="37" t="s">
        <v>343</v>
      </c>
      <c r="Q111" s="6">
        <f t="shared" si="8"/>
        <v>20277.001576789429</v>
      </c>
    </row>
    <row r="112" spans="1:17" x14ac:dyDescent="0.3">
      <c r="A112" s="94">
        <v>110</v>
      </c>
      <c r="B112" s="3" t="s">
        <v>20</v>
      </c>
      <c r="C112" s="116">
        <v>2.1422289115943018E-4</v>
      </c>
      <c r="D112" s="7" t="s">
        <v>140</v>
      </c>
      <c r="E112" s="31" t="str">
        <f t="shared" si="9"/>
        <v>No</v>
      </c>
      <c r="F112" s="68">
        <v>875.59</v>
      </c>
      <c r="G112" s="18">
        <v>638.62</v>
      </c>
      <c r="H112" s="98">
        <v>1568.95</v>
      </c>
      <c r="I112" s="18">
        <f>$C112*'CVS Payments'!F$20</f>
        <v>1567.1769154756803</v>
      </c>
      <c r="J112" s="18">
        <f>$C112*'CVS Payments'!G$20</f>
        <v>1567.1769154756803</v>
      </c>
      <c r="K112" s="18">
        <f>$C112*'CVS Payments'!H$20</f>
        <v>1567.1769154756803</v>
      </c>
      <c r="L112" s="18">
        <f>$C112*'CVS Payments'!I$20</f>
        <v>1488.8802023762651</v>
      </c>
      <c r="M112" s="18">
        <f>$C112*'CVS Payments'!J$20</f>
        <v>1410.5834860625037</v>
      </c>
      <c r="N112" s="18">
        <f>$C112*'CVS Payments'!K$20</f>
        <v>1409.3408807903236</v>
      </c>
      <c r="O112" s="18">
        <f>$C112*'CVS Payments'!L$20</f>
        <v>1409.3408807903236</v>
      </c>
      <c r="P112" s="37" t="s">
        <v>343</v>
      </c>
      <c r="Q112" s="6">
        <f t="shared" si="8"/>
        <v>13502.836196446457</v>
      </c>
    </row>
    <row r="113" spans="1:17" x14ac:dyDescent="0.3">
      <c r="A113" s="94">
        <v>111</v>
      </c>
      <c r="B113" s="3" t="s">
        <v>20</v>
      </c>
      <c r="C113" s="116">
        <v>2.8311153863745328E-4</v>
      </c>
      <c r="D113" s="7" t="s">
        <v>141</v>
      </c>
      <c r="E113" s="31" t="str">
        <f t="shared" si="9"/>
        <v>No</v>
      </c>
      <c r="F113" s="68">
        <v>1157.1600000000001</v>
      </c>
      <c r="G113" s="18">
        <v>843.99</v>
      </c>
      <c r="H113" s="98">
        <v>2073.48</v>
      </c>
      <c r="I113" s="18">
        <f>$C113*'CVS Payments'!F$20</f>
        <v>2071.1412559884438</v>
      </c>
      <c r="J113" s="18">
        <f>$C113*'CVS Payments'!G$20</f>
        <v>2071.1412559884438</v>
      </c>
      <c r="K113" s="18">
        <f>$C113*'CVS Payments'!H$20</f>
        <v>2071.1412559884438</v>
      </c>
      <c r="L113" s="18">
        <f>$C113*'CVS Payments'!I$20</f>
        <v>1967.6663061553111</v>
      </c>
      <c r="M113" s="18">
        <f>$C113*'CVS Payments'!J$20</f>
        <v>1864.1913520741798</v>
      </c>
      <c r="N113" s="18">
        <f>$C113*'CVS Payments'!K$20</f>
        <v>1862.54915646837</v>
      </c>
      <c r="O113" s="18">
        <f>$C113*'CVS Payments'!L$20</f>
        <v>1862.54915646837</v>
      </c>
      <c r="P113" s="37" t="s">
        <v>343</v>
      </c>
      <c r="Q113" s="6">
        <f t="shared" si="8"/>
        <v>17845.009739131565</v>
      </c>
    </row>
    <row r="114" spans="1:17" x14ac:dyDescent="0.3">
      <c r="A114" s="94">
        <v>112</v>
      </c>
      <c r="B114" s="3" t="s">
        <v>20</v>
      </c>
      <c r="C114" s="116">
        <v>2.0174925054156607E-4</v>
      </c>
      <c r="D114" s="7" t="s">
        <v>142</v>
      </c>
      <c r="E114" s="31" t="str">
        <f t="shared" si="9"/>
        <v>No</v>
      </c>
      <c r="F114" s="68">
        <v>824.61</v>
      </c>
      <c r="G114" s="18">
        <v>601.44000000000005</v>
      </c>
      <c r="H114" s="98">
        <v>1477.59</v>
      </c>
      <c r="I114" s="18">
        <f>$C114*'CVS Payments'!F$20</f>
        <v>1475.9242882589745</v>
      </c>
      <c r="J114" s="18">
        <f>$C114*'CVS Payments'!G$20</f>
        <v>1475.9242882589745</v>
      </c>
      <c r="K114" s="18">
        <f>$C114*'CVS Payments'!H$20</f>
        <v>1475.9242882589745</v>
      </c>
      <c r="L114" s="18">
        <f>$C114*'CVS Payments'!I$20</f>
        <v>1402.1865886967039</v>
      </c>
      <c r="M114" s="18">
        <f>$C114*'CVS Payments'!J$20</f>
        <v>1328.44888610725</v>
      </c>
      <c r="N114" s="18">
        <f>$C114*'CVS Payments'!K$20</f>
        <v>1327.2786345014367</v>
      </c>
      <c r="O114" s="18">
        <f>$C114*'CVS Payments'!L$20</f>
        <v>1327.2786345014367</v>
      </c>
      <c r="P114" s="37" t="s">
        <v>343</v>
      </c>
      <c r="Q114" s="6">
        <f t="shared" si="8"/>
        <v>12716.605608583752</v>
      </c>
    </row>
    <row r="115" spans="1:17" x14ac:dyDescent="0.3">
      <c r="A115" s="94">
        <v>113</v>
      </c>
      <c r="B115" s="3" t="s">
        <v>58</v>
      </c>
      <c r="C115" s="116">
        <v>3.393032077207899E-4</v>
      </c>
      <c r="D115" s="7" t="s">
        <v>143</v>
      </c>
      <c r="E115" s="31" t="str">
        <f t="shared" si="9"/>
        <v>No</v>
      </c>
      <c r="F115" s="68">
        <v>1386.83</v>
      </c>
      <c r="G115" s="18">
        <v>1011.5</v>
      </c>
      <c r="H115" s="98">
        <v>2485.02</v>
      </c>
      <c r="I115" s="18">
        <f>$C115*'CVS Payments'!F$20</f>
        <v>2482.2191111739353</v>
      </c>
      <c r="J115" s="18">
        <f>$C115*'CVS Payments'!G$20</f>
        <v>2482.2191111739353</v>
      </c>
      <c r="K115" s="18">
        <f>$C115*'CVS Payments'!H$20</f>
        <v>2482.2191111739353</v>
      </c>
      <c r="L115" s="18">
        <f>$C115*'CVS Payments'!I$20</f>
        <v>2358.2065662734253</v>
      </c>
      <c r="M115" s="18">
        <f>$C115*'CVS Payments'!J$20</f>
        <v>2234.1940162817782</v>
      </c>
      <c r="N115" s="18">
        <f>$C115*'CVS Payments'!K$20</f>
        <v>2232.2258794851009</v>
      </c>
      <c r="O115" s="18">
        <f>$C115*'CVS Payments'!L$20</f>
        <v>2232.2258794851009</v>
      </c>
      <c r="P115" s="37" t="s">
        <v>343</v>
      </c>
      <c r="Q115" s="6">
        <f t="shared" si="8"/>
        <v>21386.859675047213</v>
      </c>
    </row>
    <row r="116" spans="1:17" x14ac:dyDescent="0.3">
      <c r="A116" s="94">
        <v>114</v>
      </c>
      <c r="B116" s="3" t="s">
        <v>20</v>
      </c>
      <c r="C116" s="116">
        <v>1.0823453984616879E-3</v>
      </c>
      <c r="D116" s="7" t="s">
        <v>144</v>
      </c>
      <c r="E116" s="31" t="str">
        <f t="shared" si="9"/>
        <v>No</v>
      </c>
      <c r="F116" s="68">
        <v>4423.8500000000004</v>
      </c>
      <c r="G116" s="18">
        <v>3226.59</v>
      </c>
      <c r="H116" s="98">
        <v>7926.99</v>
      </c>
      <c r="I116" s="18">
        <f>$C116*'CVS Payments'!F$20</f>
        <v>7918.0460774292724</v>
      </c>
      <c r="J116" s="18">
        <f>$C116*'CVS Payments'!G$20</f>
        <v>7918.0460774292724</v>
      </c>
      <c r="K116" s="18">
        <f>$C116*'CVS Payments'!H$20</f>
        <v>7918.0460774292724</v>
      </c>
      <c r="L116" s="18">
        <f>$C116*'CVS Payments'!I$20</f>
        <v>7522.457694324321</v>
      </c>
      <c r="M116" s="18">
        <f>$C116*'CVS Payments'!J$20</f>
        <v>7126.8692949791212</v>
      </c>
      <c r="N116" s="18">
        <f>$C116*'CVS Payments'!K$20</f>
        <v>7120.5911232526114</v>
      </c>
      <c r="O116" s="18">
        <f>$C116*'CVS Payments'!L$20</f>
        <v>7120.5911232526114</v>
      </c>
      <c r="P116" s="37" t="s">
        <v>343</v>
      </c>
      <c r="Q116" s="6">
        <f t="shared" si="8"/>
        <v>68222.077468096482</v>
      </c>
    </row>
    <row r="117" spans="1:17" x14ac:dyDescent="0.3">
      <c r="A117" s="94">
        <v>115</v>
      </c>
      <c r="B117" s="3" t="s">
        <v>20</v>
      </c>
      <c r="C117" s="116">
        <v>3.0210647514547408E-4</v>
      </c>
      <c r="D117" s="7" t="s">
        <v>145</v>
      </c>
      <c r="E117" s="31" t="str">
        <f t="shared" si="9"/>
        <v>No</v>
      </c>
      <c r="F117" s="68">
        <v>1234.79</v>
      </c>
      <c r="G117" s="18">
        <v>900.61</v>
      </c>
      <c r="H117" s="98">
        <v>2212.6</v>
      </c>
      <c r="I117" s="18">
        <f>$C117*'CVS Payments'!F$20</f>
        <v>2210.1013169099538</v>
      </c>
      <c r="J117" s="18">
        <f>$C117*'CVS Payments'!G$20</f>
        <v>2210.1013169099538</v>
      </c>
      <c r="K117" s="18">
        <f>$C117*'CVS Payments'!H$20</f>
        <v>2210.1013169099538</v>
      </c>
      <c r="L117" s="18">
        <f>$C117*'CVS Payments'!I$20</f>
        <v>2099.6838732748715</v>
      </c>
      <c r="M117" s="18">
        <f>$C117*'CVS Payments'!J$20</f>
        <v>1989.2664251067772</v>
      </c>
      <c r="N117" s="18">
        <f>$C117*'CVS Payments'!K$20</f>
        <v>1987.5140488936484</v>
      </c>
      <c r="O117" s="18">
        <f>$C117*'CVS Payments'!L$20</f>
        <v>1987.5140488936484</v>
      </c>
      <c r="P117" s="37" t="s">
        <v>343</v>
      </c>
      <c r="Q117" s="6">
        <f t="shared" si="8"/>
        <v>19042.282346898806</v>
      </c>
    </row>
    <row r="118" spans="1:17" x14ac:dyDescent="0.3">
      <c r="A118" s="94">
        <v>116</v>
      </c>
      <c r="B118" s="3" t="s">
        <v>73</v>
      </c>
      <c r="C118" s="116">
        <v>1.2420493545600001E-3</v>
      </c>
      <c r="D118" s="7" t="s">
        <v>146</v>
      </c>
      <c r="E118" s="31" t="str">
        <f t="shared" si="9"/>
        <v>No</v>
      </c>
      <c r="F118" s="68">
        <v>5076.6000000000004</v>
      </c>
      <c r="G118" s="18">
        <v>3702.68</v>
      </c>
      <c r="H118" s="98">
        <v>9096.65</v>
      </c>
      <c r="I118" s="18">
        <f>$C118*'CVS Payments'!F$20</f>
        <v>9086.3822526755885</v>
      </c>
      <c r="J118" s="18">
        <f>$C118*'CVS Payments'!G$20</f>
        <v>9086.3822526755885</v>
      </c>
      <c r="K118" s="18">
        <f>$C118*'CVS Payments'!H$20</f>
        <v>9086.3822526755885</v>
      </c>
      <c r="L118" s="18">
        <f>$C118*'CVS Payments'!I$20</f>
        <v>8632.4233809464076</v>
      </c>
      <c r="M118" s="18">
        <f>$C118*'CVS Payments'!J$20</f>
        <v>8178.4644905806699</v>
      </c>
      <c r="N118" s="18">
        <f>$C118*'CVS Payments'!K$20</f>
        <v>8171.2599520370486</v>
      </c>
      <c r="O118" s="18">
        <f>$C118*'CVS Payments'!L$20</f>
        <v>8171.2599520370486</v>
      </c>
      <c r="P118" s="37" t="s">
        <v>343</v>
      </c>
      <c r="Q118" s="6">
        <f t="shared" si="8"/>
        <v>78288.48453362794</v>
      </c>
    </row>
    <row r="119" spans="1:17" x14ac:dyDescent="0.3">
      <c r="A119" s="94">
        <v>117</v>
      </c>
      <c r="B119" s="3" t="s">
        <v>58</v>
      </c>
      <c r="C119" s="116">
        <v>2.9166464367653667E-6</v>
      </c>
      <c r="D119" s="7" t="s">
        <v>147</v>
      </c>
      <c r="E119" s="31" t="str">
        <f t="shared" si="9"/>
        <v>Yes</v>
      </c>
      <c r="F119" s="68">
        <v>194.57</v>
      </c>
      <c r="G119" s="18">
        <v>0</v>
      </c>
      <c r="H119" s="98">
        <v>0</v>
      </c>
      <c r="I119" s="98">
        <v>0</v>
      </c>
      <c r="J119" s="98">
        <v>0</v>
      </c>
      <c r="K119" s="98">
        <v>0</v>
      </c>
      <c r="L119" s="98">
        <v>0</v>
      </c>
      <c r="M119" s="98">
        <v>0</v>
      </c>
      <c r="N119" s="98">
        <v>0</v>
      </c>
      <c r="O119" s="98">
        <v>0</v>
      </c>
      <c r="P119" s="37" t="s">
        <v>343</v>
      </c>
      <c r="Q119" s="6">
        <f>F120</f>
        <v>1798.39</v>
      </c>
    </row>
    <row r="120" spans="1:17" x14ac:dyDescent="0.3">
      <c r="A120" s="94">
        <v>118</v>
      </c>
      <c r="B120" s="3" t="s">
        <v>32</v>
      </c>
      <c r="C120" s="116">
        <v>4.3999575718258014E-4</v>
      </c>
      <c r="D120" s="7" t="s">
        <v>148</v>
      </c>
      <c r="E120" s="31" t="str">
        <f t="shared" si="9"/>
        <v>No</v>
      </c>
      <c r="F120" s="68">
        <v>1798.39</v>
      </c>
      <c r="G120" s="18">
        <v>1311.67</v>
      </c>
      <c r="H120" s="98">
        <v>3222.49</v>
      </c>
      <c r="I120" s="18">
        <f>$C120*'CVS Payments'!F$20</f>
        <v>3218.8492547726869</v>
      </c>
      <c r="J120" s="18">
        <f>$C120*'CVS Payments'!G$20</f>
        <v>3218.8492547726869</v>
      </c>
      <c r="K120" s="18">
        <f>$C120*'CVS Payments'!H$20</f>
        <v>3218.8492547726869</v>
      </c>
      <c r="L120" s="18">
        <f>$C120*'CVS Payments'!I$20</f>
        <v>3058.034407308764</v>
      </c>
      <c r="M120" s="18">
        <f>$C120*'CVS Payments'!J$20</f>
        <v>2897.2195532428441</v>
      </c>
      <c r="N120" s="18">
        <f>$C120*'CVS Payments'!K$20</f>
        <v>2894.6673467785731</v>
      </c>
      <c r="O120" s="18">
        <f>$C120*'CVS Payments'!L$20</f>
        <v>2894.6673467785731</v>
      </c>
      <c r="P120" s="37" t="s">
        <v>343</v>
      </c>
      <c r="Q120" s="6">
        <f t="shared" si="8"/>
        <v>27733.686418426816</v>
      </c>
    </row>
    <row r="121" spans="1:17" x14ac:dyDescent="0.3">
      <c r="A121" s="94">
        <v>119</v>
      </c>
      <c r="B121" s="3" t="s">
        <v>32</v>
      </c>
      <c r="C121" s="116">
        <v>1.7590962745185068E-4</v>
      </c>
      <c r="D121" s="7" t="s">
        <v>149</v>
      </c>
      <c r="E121" s="31" t="str">
        <f t="shared" si="9"/>
        <v>No</v>
      </c>
      <c r="F121" s="68">
        <v>718.99</v>
      </c>
      <c r="G121" s="18">
        <v>524.41</v>
      </c>
      <c r="H121" s="98">
        <v>1288.3399999999999</v>
      </c>
      <c r="I121" s="18">
        <f>$C121*'CVS Payments'!F$20</f>
        <v>1286.8909847141317</v>
      </c>
      <c r="J121" s="18">
        <f>$C121*'CVS Payments'!G$20</f>
        <v>1286.8909847141317</v>
      </c>
      <c r="K121" s="18">
        <f>$C121*'CVS Payments'!H$20</f>
        <v>1286.8909847141317</v>
      </c>
      <c r="L121" s="18">
        <f>$C121*'CVS Payments'!I$20</f>
        <v>1222.5974558691112</v>
      </c>
      <c r="M121" s="18">
        <f>$C121*'CVS Payments'!J$20</f>
        <v>1158.3039243846224</v>
      </c>
      <c r="N121" s="18">
        <f>$C121*'CVS Payments'!K$20</f>
        <v>1157.2835561629265</v>
      </c>
      <c r="O121" s="18">
        <f>$C121*'CVS Payments'!L$20</f>
        <v>1157.2835561629265</v>
      </c>
      <c r="P121" s="37" t="s">
        <v>343</v>
      </c>
      <c r="Q121" s="6">
        <f t="shared" si="8"/>
        <v>11087.881446721984</v>
      </c>
    </row>
    <row r="122" spans="1:17" x14ac:dyDescent="0.3">
      <c r="A122" s="94">
        <v>120</v>
      </c>
      <c r="B122" s="3" t="s">
        <v>20</v>
      </c>
      <c r="C122" s="116">
        <v>2.339422737512214E-4</v>
      </c>
      <c r="D122" s="7" t="s">
        <v>150</v>
      </c>
      <c r="E122" s="31" t="str">
        <f t="shared" si="9"/>
        <v>No</v>
      </c>
      <c r="F122" s="68">
        <v>956.19</v>
      </c>
      <c r="G122" s="18">
        <v>697.41</v>
      </c>
      <c r="H122" s="98">
        <v>1713.37</v>
      </c>
      <c r="I122" s="18">
        <f>$C122*'CVS Payments'!F$20</f>
        <v>1711.436760994658</v>
      </c>
      <c r="J122" s="18">
        <f>$C122*'CVS Payments'!G$20</f>
        <v>1711.436760994658</v>
      </c>
      <c r="K122" s="18">
        <f>$C122*'CVS Payments'!H$20</f>
        <v>1711.436760994658</v>
      </c>
      <c r="L122" s="18">
        <f>$C122*'CVS Payments'!I$20</f>
        <v>1625.9327749799595</v>
      </c>
      <c r="M122" s="18">
        <f>$C122*'CVS Payments'!J$20</f>
        <v>1540.4287854550314</v>
      </c>
      <c r="N122" s="18">
        <f>$C122*'CVS Payments'!K$20</f>
        <v>1539.0717974077888</v>
      </c>
      <c r="O122" s="18">
        <f>$C122*'CVS Payments'!L$20</f>
        <v>1539.0717974077888</v>
      </c>
      <c r="P122" s="37" t="s">
        <v>343</v>
      </c>
      <c r="Q122" s="6">
        <f t="shared" si="8"/>
        <v>14745.785438234543</v>
      </c>
    </row>
    <row r="123" spans="1:17" x14ac:dyDescent="0.3">
      <c r="A123" s="94">
        <v>121</v>
      </c>
      <c r="B123" s="3" t="s">
        <v>151</v>
      </c>
      <c r="C123" s="116">
        <v>4.1796783504000007E-3</v>
      </c>
      <c r="D123" s="7" t="s">
        <v>151</v>
      </c>
      <c r="E123" s="31" t="str">
        <f t="shared" si="9"/>
        <v>No</v>
      </c>
      <c r="F123" s="68">
        <v>17083.509999999998</v>
      </c>
      <c r="G123" s="18">
        <v>12460.07</v>
      </c>
      <c r="H123" s="98">
        <v>30611.55</v>
      </c>
      <c r="I123" s="18">
        <f>$C123*'CVS Payments'!F$20</f>
        <v>30577.009718281948</v>
      </c>
      <c r="J123" s="18">
        <f>$C123*'CVS Payments'!G$20</f>
        <v>30577.009718281948</v>
      </c>
      <c r="K123" s="18">
        <f>$C123*'CVS Payments'!H$20</f>
        <v>30577.009718281948</v>
      </c>
      <c r="L123" s="18">
        <f>$C123*'CVS Payments'!I$20</f>
        <v>29049.371495877629</v>
      </c>
      <c r="M123" s="18">
        <f>$C123*'CVS Payments'!J$20</f>
        <v>27521.733210758564</v>
      </c>
      <c r="N123" s="18">
        <f>$C123*'CVS Payments'!K$20</f>
        <v>27497.488881284185</v>
      </c>
      <c r="O123" s="18">
        <f>$C123*'CVS Payments'!L$20</f>
        <v>27497.488881284185</v>
      </c>
      <c r="P123" s="37" t="s">
        <v>343</v>
      </c>
      <c r="Q123" s="6">
        <f t="shared" si="8"/>
        <v>263452.24162405042</v>
      </c>
    </row>
    <row r="124" spans="1:17" x14ac:dyDescent="0.3">
      <c r="A124" s="94">
        <v>122</v>
      </c>
      <c r="B124" s="3" t="s">
        <v>22</v>
      </c>
      <c r="C124" s="116">
        <v>1.7432722105140133E-4</v>
      </c>
      <c r="D124" s="7" t="s">
        <v>152</v>
      </c>
      <c r="E124" s="31" t="str">
        <f t="shared" si="9"/>
        <v>No</v>
      </c>
      <c r="F124" s="68">
        <v>712.52</v>
      </c>
      <c r="G124" s="18">
        <v>519.69000000000005</v>
      </c>
      <c r="H124" s="98">
        <v>1276.76</v>
      </c>
      <c r="I124" s="18">
        <f>$C124*'CVS Payments'!F$20</f>
        <v>1275.3146738527516</v>
      </c>
      <c r="J124" s="18">
        <f>$C124*'CVS Payments'!G$20</f>
        <v>1275.3146738527516</v>
      </c>
      <c r="K124" s="18">
        <f>$C124*'CVS Payments'!H$20</f>
        <v>1275.3146738527516</v>
      </c>
      <c r="L124" s="18">
        <f>$C124*'CVS Payments'!I$20</f>
        <v>1211.5995015935846</v>
      </c>
      <c r="M124" s="18">
        <f>$C124*'CVS Payments'!J$20</f>
        <v>1147.8843267186928</v>
      </c>
      <c r="N124" s="18">
        <f>$C124*'CVS Payments'!K$20</f>
        <v>1146.8731372851521</v>
      </c>
      <c r="O124" s="18">
        <f>$C124*'CVS Payments'!L$20</f>
        <v>1146.8731372851521</v>
      </c>
      <c r="P124" s="37" t="s">
        <v>343</v>
      </c>
      <c r="Q124" s="6">
        <f t="shared" si="8"/>
        <v>10988.144124440838</v>
      </c>
    </row>
    <row r="125" spans="1:17" x14ac:dyDescent="0.3">
      <c r="A125" s="94">
        <v>123</v>
      </c>
      <c r="B125" s="3" t="s">
        <v>153</v>
      </c>
      <c r="C125" s="116">
        <v>9.8946865237466131E-4</v>
      </c>
      <c r="D125" s="7" t="s">
        <v>154</v>
      </c>
      <c r="E125" s="31" t="str">
        <f t="shared" si="9"/>
        <v>No</v>
      </c>
      <c r="F125" s="68">
        <v>4044.23</v>
      </c>
      <c r="G125" s="18">
        <v>2949.71</v>
      </c>
      <c r="H125" s="98">
        <v>7246.77</v>
      </c>
      <c r="I125" s="18">
        <f>$C125*'CVS Payments'!F$20</f>
        <v>7238.5935144267542</v>
      </c>
      <c r="J125" s="18">
        <f>$C125*'CVS Payments'!G$20</f>
        <v>7238.5935144267542</v>
      </c>
      <c r="K125" s="18">
        <f>$C125*'CVS Payments'!H$20</f>
        <v>7238.5935144267542</v>
      </c>
      <c r="L125" s="18">
        <f>$C125*'CVS Payments'!I$20</f>
        <v>6876.9508217315697</v>
      </c>
      <c r="M125" s="18">
        <f>$C125*'CVS Payments'!J$20</f>
        <v>6515.3081141897228</v>
      </c>
      <c r="N125" s="18">
        <f>$C125*'CVS Payments'!K$20</f>
        <v>6509.5686763666063</v>
      </c>
      <c r="O125" s="18">
        <f>$C125*'CVS Payments'!L$20</f>
        <v>6509.5686763666063</v>
      </c>
      <c r="P125" s="37" t="s">
        <v>343</v>
      </c>
      <c r="Q125" s="6">
        <f t="shared" si="8"/>
        <v>62367.886831934768</v>
      </c>
    </row>
    <row r="126" spans="1:17" x14ac:dyDescent="0.3">
      <c r="A126" s="94">
        <v>124</v>
      </c>
      <c r="B126" s="3" t="s">
        <v>32</v>
      </c>
      <c r="C126" s="116">
        <v>2.4496551937617135E-5</v>
      </c>
      <c r="D126" s="7" t="s">
        <v>155</v>
      </c>
      <c r="E126" s="31" t="str">
        <f t="shared" si="9"/>
        <v>Yes</v>
      </c>
      <c r="F126" s="68">
        <v>1634.2</v>
      </c>
      <c r="G126" s="18">
        <v>0</v>
      </c>
      <c r="H126" s="98">
        <v>0</v>
      </c>
      <c r="I126" s="98">
        <v>0</v>
      </c>
      <c r="J126" s="98">
        <v>0</v>
      </c>
      <c r="K126" s="98">
        <v>0</v>
      </c>
      <c r="L126" s="98">
        <v>0</v>
      </c>
      <c r="M126" s="98">
        <v>0</v>
      </c>
      <c r="N126" s="98">
        <v>0</v>
      </c>
      <c r="O126" s="98">
        <v>0</v>
      </c>
      <c r="P126" s="37" t="s">
        <v>343</v>
      </c>
      <c r="Q126" s="6">
        <f>F127</f>
        <v>10188.44</v>
      </c>
    </row>
    <row r="127" spans="1:17" x14ac:dyDescent="0.3">
      <c r="A127" s="94">
        <v>125</v>
      </c>
      <c r="B127" s="3" t="s">
        <v>156</v>
      </c>
      <c r="C127" s="116">
        <v>2.4927201566399999E-3</v>
      </c>
      <c r="D127" s="7" t="s">
        <v>156</v>
      </c>
      <c r="E127" s="31" t="str">
        <f t="shared" si="9"/>
        <v>No</v>
      </c>
      <c r="F127" s="68">
        <v>10188.44</v>
      </c>
      <c r="G127" s="18">
        <v>7431.07</v>
      </c>
      <c r="H127" s="98">
        <v>18256.439999999999</v>
      </c>
      <c r="I127" s="18">
        <f>$C127*'CVS Payments'!F$20</f>
        <v>18235.83588609019</v>
      </c>
      <c r="J127" s="18">
        <f>$C127*'CVS Payments'!G$20</f>
        <v>18235.83588609019</v>
      </c>
      <c r="K127" s="18">
        <f>$C127*'CVS Payments'!H$20</f>
        <v>18235.83588609019</v>
      </c>
      <c r="L127" s="18">
        <f>$C127*'CVS Payments'!I$20</f>
        <v>17324.767074138064</v>
      </c>
      <c r="M127" s="18">
        <f>$C127*'CVS Payments'!J$20</f>
        <v>16413.698224783468</v>
      </c>
      <c r="N127" s="18">
        <f>$C127*'CVS Payments'!K$20</f>
        <v>16399.239138772882</v>
      </c>
      <c r="O127" s="18">
        <f>$C127*'CVS Payments'!L$20</f>
        <v>16399.239138772882</v>
      </c>
      <c r="P127" s="37" t="s">
        <v>343</v>
      </c>
      <c r="Q127" s="6">
        <f t="shared" si="8"/>
        <v>157120.40123473789</v>
      </c>
    </row>
    <row r="128" spans="1:17" x14ac:dyDescent="0.3">
      <c r="A128" s="94">
        <v>126</v>
      </c>
      <c r="B128" s="3" t="s">
        <v>20</v>
      </c>
      <c r="C128" s="116">
        <v>4.0472692288000007E-4</v>
      </c>
      <c r="D128" s="7" t="s">
        <v>157</v>
      </c>
      <c r="E128" s="31" t="str">
        <f t="shared" si="9"/>
        <v>No</v>
      </c>
      <c r="F128" s="68">
        <v>1654.23</v>
      </c>
      <c r="G128" s="18">
        <v>1206.53</v>
      </c>
      <c r="H128" s="98">
        <v>2964.18</v>
      </c>
      <c r="I128" s="18">
        <f>$C128*'CVS Payments'!F$20</f>
        <v>2960.8352645049285</v>
      </c>
      <c r="J128" s="18">
        <f>$C128*'CVS Payments'!G$20</f>
        <v>2960.8352645049285</v>
      </c>
      <c r="K128" s="18">
        <f>$C128*'CVS Payments'!H$20</f>
        <v>2960.8352645049285</v>
      </c>
      <c r="L128" s="18">
        <f>$C128*'CVS Payments'!I$20</f>
        <v>2812.9108872694405</v>
      </c>
      <c r="M128" s="18">
        <f>$C128*'CVS Payments'!J$20</f>
        <v>2664.9865039611536</v>
      </c>
      <c r="N128" s="18">
        <f>$C128*'CVS Payments'!K$20</f>
        <v>2662.6388752579742</v>
      </c>
      <c r="O128" s="18">
        <f>$C128*'CVS Payments'!L$20</f>
        <v>2662.6388752579742</v>
      </c>
      <c r="P128" s="37" t="s">
        <v>343</v>
      </c>
      <c r="Q128" s="6">
        <f t="shared" si="8"/>
        <v>25510.62093526133</v>
      </c>
    </row>
    <row r="129" spans="1:17" x14ac:dyDescent="0.3">
      <c r="A129" s="94">
        <v>127</v>
      </c>
      <c r="B129" s="3" t="s">
        <v>158</v>
      </c>
      <c r="C129" s="116">
        <v>1.7506615174257315E-3</v>
      </c>
      <c r="D129" s="7" t="s">
        <v>158</v>
      </c>
      <c r="E129" s="31" t="str">
        <f t="shared" si="9"/>
        <v>No</v>
      </c>
      <c r="F129" s="68">
        <v>7155.44</v>
      </c>
      <c r="G129" s="18">
        <v>5218.91</v>
      </c>
      <c r="H129" s="98">
        <v>12821.67</v>
      </c>
      <c r="I129" s="18">
        <f>$C129*'CVS Payments'!F$20</f>
        <v>12807.204225805061</v>
      </c>
      <c r="J129" s="18">
        <f>$C129*'CVS Payments'!G$20</f>
        <v>12807.204225805061</v>
      </c>
      <c r="K129" s="18">
        <f>$C129*'CVS Payments'!H$20</f>
        <v>12807.204225805061</v>
      </c>
      <c r="L129" s="18">
        <f>$C129*'CVS Payments'!I$20</f>
        <v>12167.351772025704</v>
      </c>
      <c r="M129" s="18">
        <f>$C129*'CVS Payments'!J$20</f>
        <v>11527.499291978229</v>
      </c>
      <c r="N129" s="18">
        <f>$C129*'CVS Payments'!K$20</f>
        <v>11517.344535782091</v>
      </c>
      <c r="O129" s="18">
        <f>$C129*'CVS Payments'!L$20</f>
        <v>11517.344535782091</v>
      </c>
      <c r="P129" s="37" t="s">
        <v>343</v>
      </c>
      <c r="Q129" s="6">
        <f t="shared" si="8"/>
        <v>110347.17281298329</v>
      </c>
    </row>
    <row r="130" spans="1:17" x14ac:dyDescent="0.3">
      <c r="A130" s="94">
        <v>128</v>
      </c>
      <c r="B130" s="3" t="s">
        <v>32</v>
      </c>
      <c r="C130" s="116">
        <v>4.9320093758848142E-4</v>
      </c>
      <c r="D130" s="7" t="s">
        <v>159</v>
      </c>
      <c r="E130" s="31" t="str">
        <f t="shared" si="9"/>
        <v>No</v>
      </c>
      <c r="F130" s="68">
        <v>2015.85</v>
      </c>
      <c r="G130" s="18">
        <v>1470.28</v>
      </c>
      <c r="H130" s="98">
        <v>3612.16</v>
      </c>
      <c r="I130" s="18">
        <f>$C130*'CVS Payments'!F$20</f>
        <v>3608.0790427965658</v>
      </c>
      <c r="J130" s="18">
        <f>$C130*'CVS Payments'!G$20</f>
        <v>3608.0790427965658</v>
      </c>
      <c r="K130" s="18">
        <f>$C130*'CVS Payments'!H$20</f>
        <v>3608.0790427965658</v>
      </c>
      <c r="L130" s="18">
        <f>$C130*'CVS Payments'!I$20</f>
        <v>3427.8181374296</v>
      </c>
      <c r="M130" s="18">
        <f>$C130*'CVS Payments'!J$20</f>
        <v>3247.557224662311</v>
      </c>
      <c r="N130" s="18">
        <f>$C130*'CVS Payments'!K$20</f>
        <v>3244.6964002099162</v>
      </c>
      <c r="O130" s="18">
        <f>$C130*'CVS Payments'!L$20</f>
        <v>3244.6964002099162</v>
      </c>
      <c r="P130" s="37" t="s">
        <v>343</v>
      </c>
      <c r="Q130" s="6">
        <f t="shared" si="8"/>
        <v>31087.295290901442</v>
      </c>
    </row>
    <row r="131" spans="1:17" x14ac:dyDescent="0.3">
      <c r="A131" s="94">
        <v>129</v>
      </c>
      <c r="B131" s="3" t="s">
        <v>88</v>
      </c>
      <c r="C131" s="116">
        <v>2.3910807429600001E-2</v>
      </c>
      <c r="D131" s="7" t="s">
        <v>88</v>
      </c>
      <c r="E131" s="31" t="str">
        <f t="shared" si="9"/>
        <v>No</v>
      </c>
      <c r="F131" s="68">
        <v>97730.14</v>
      </c>
      <c r="G131" s="18">
        <v>71280.679999999993</v>
      </c>
      <c r="H131" s="98">
        <v>175120.41</v>
      </c>
      <c r="I131" s="18">
        <f>$C131*'CVS Payments'!F$20</f>
        <v>174922.78827553277</v>
      </c>
      <c r="J131" s="18">
        <f>$C131*'CVS Payments'!G$20</f>
        <v>174922.78827553277</v>
      </c>
      <c r="K131" s="18">
        <f>$C131*'CVS Payments'!H$20</f>
        <v>174922.78827553277</v>
      </c>
      <c r="L131" s="18">
        <f>$C131*'CVS Payments'!I$20</f>
        <v>166183.58389285332</v>
      </c>
      <c r="M131" s="18">
        <f>$C131*'CVS Payments'!J$20</f>
        <v>157444.3791513998</v>
      </c>
      <c r="N131" s="18">
        <f>$C131*'CVS Payments'!K$20</f>
        <v>157305.6839110672</v>
      </c>
      <c r="O131" s="18">
        <f>$C131*'CVS Payments'!L$20</f>
        <v>157305.6839110672</v>
      </c>
      <c r="P131" s="37" t="s">
        <v>343</v>
      </c>
      <c r="Q131" s="6">
        <f t="shared" si="8"/>
        <v>1507138.9256929858</v>
      </c>
    </row>
    <row r="132" spans="1:17" x14ac:dyDescent="0.3">
      <c r="A132" s="94">
        <v>130</v>
      </c>
      <c r="B132" s="3" t="s">
        <v>20</v>
      </c>
      <c r="C132" s="116">
        <v>9.9756728509450506E-4</v>
      </c>
      <c r="D132" s="7" t="s">
        <v>160</v>
      </c>
      <c r="E132" s="31" t="str">
        <f t="shared" si="9"/>
        <v>No</v>
      </c>
      <c r="F132" s="68">
        <v>4077.34</v>
      </c>
      <c r="G132" s="18">
        <v>2973.85</v>
      </c>
      <c r="H132" s="98">
        <v>7306.09</v>
      </c>
      <c r="I132" s="18">
        <f>$C132*'CVS Payments'!F$20</f>
        <v>7297.8401718533387</v>
      </c>
      <c r="J132" s="18">
        <f>$C132*'CVS Payments'!G$20</f>
        <v>7297.8401718533387</v>
      </c>
      <c r="K132" s="18">
        <f>$C132*'CVS Payments'!H$20</f>
        <v>7297.8401718533387</v>
      </c>
      <c r="L132" s="18">
        <f>$C132*'CVS Payments'!I$20</f>
        <v>6933.2374951941092</v>
      </c>
      <c r="M132" s="18">
        <f>$C132*'CVS Payments'!J$20</f>
        <v>6568.6348035667006</v>
      </c>
      <c r="N132" s="18">
        <f>$C132*'CVS Payments'!K$20</f>
        <v>6562.8483894206502</v>
      </c>
      <c r="O132" s="18">
        <f>$C132*'CVS Payments'!L$20</f>
        <v>6562.8483894206502</v>
      </c>
      <c r="P132" s="37" t="s">
        <v>343</v>
      </c>
      <c r="Q132" s="6">
        <f t="shared" ref="Q132:Q195" si="10">SUM(F132:P132)</f>
        <v>62878.369593162133</v>
      </c>
    </row>
    <row r="133" spans="1:17" x14ac:dyDescent="0.3">
      <c r="A133" s="94">
        <v>131</v>
      </c>
      <c r="B133" s="3" t="s">
        <v>161</v>
      </c>
      <c r="C133" s="116">
        <v>2.684628549727351E-4</v>
      </c>
      <c r="D133" s="7" t="s">
        <v>162</v>
      </c>
      <c r="E133" s="31" t="str">
        <f t="shared" si="9"/>
        <v>No</v>
      </c>
      <c r="F133" s="68">
        <v>1097.28</v>
      </c>
      <c r="G133" s="18">
        <v>800.32</v>
      </c>
      <c r="H133" s="98">
        <v>1966.2</v>
      </c>
      <c r="I133" s="18">
        <f>$C133*'CVS Payments'!F$20</f>
        <v>1963.976803313931</v>
      </c>
      <c r="J133" s="18">
        <f>$C133*'CVS Payments'!G$20</f>
        <v>1963.976803313931</v>
      </c>
      <c r="K133" s="18">
        <f>$C133*'CVS Payments'!H$20</f>
        <v>1963.976803313931</v>
      </c>
      <c r="L133" s="18">
        <f>$C133*'CVS Payments'!I$20</f>
        <v>1865.8558274467596</v>
      </c>
      <c r="M133" s="18">
        <f>$C133*'CVS Payments'!J$20</f>
        <v>1767.7348475513884</v>
      </c>
      <c r="N133" s="18">
        <f>$C133*'CVS Payments'!K$20</f>
        <v>1766.1776220038844</v>
      </c>
      <c r="O133" s="18">
        <f>$C133*'CVS Payments'!L$20</f>
        <v>1766.1776220038844</v>
      </c>
      <c r="P133" s="37" t="s">
        <v>343</v>
      </c>
      <c r="Q133" s="6">
        <f t="shared" si="10"/>
        <v>16921.676328947709</v>
      </c>
    </row>
    <row r="134" spans="1:17" x14ac:dyDescent="0.3">
      <c r="A134" s="94">
        <v>132</v>
      </c>
      <c r="B134" s="3" t="s">
        <v>161</v>
      </c>
      <c r="C134" s="116">
        <v>5.4943125126400002E-3</v>
      </c>
      <c r="D134" s="7" t="s">
        <v>161</v>
      </c>
      <c r="E134" s="31" t="str">
        <f t="shared" si="9"/>
        <v>No</v>
      </c>
      <c r="F134" s="68">
        <v>22456.79</v>
      </c>
      <c r="G134" s="18">
        <v>16379.13</v>
      </c>
      <c r="H134" s="98">
        <v>40239.81</v>
      </c>
      <c r="I134" s="18">
        <f>$C134*'CVS Payments'!F$20</f>
        <v>40194.396077916761</v>
      </c>
      <c r="J134" s="18">
        <f>$C134*'CVS Payments'!G$20</f>
        <v>40194.396077916761</v>
      </c>
      <c r="K134" s="18">
        <f>$C134*'CVS Payments'!H$20</f>
        <v>40194.396077916761</v>
      </c>
      <c r="L134" s="18">
        <f>$C134*'CVS Payments'!I$20</f>
        <v>38186.269830752331</v>
      </c>
      <c r="M134" s="18">
        <f>$C134*'CVS Payments'!J$20</f>
        <v>36178.14350114749</v>
      </c>
      <c r="N134" s="18">
        <f>$C134*'CVS Payments'!K$20</f>
        <v>36146.27360312557</v>
      </c>
      <c r="O134" s="18">
        <f>$C134*'CVS Payments'!L$20</f>
        <v>36146.27360312557</v>
      </c>
      <c r="P134" s="37" t="s">
        <v>343</v>
      </c>
      <c r="Q134" s="6">
        <f t="shared" si="10"/>
        <v>346315.87877190131</v>
      </c>
    </row>
    <row r="135" spans="1:17" x14ac:dyDescent="0.3">
      <c r="A135" s="94">
        <v>133</v>
      </c>
      <c r="B135" s="3" t="s">
        <v>163</v>
      </c>
      <c r="C135" s="116">
        <v>3.5979730057600005E-3</v>
      </c>
      <c r="D135" s="7" t="s">
        <v>163</v>
      </c>
      <c r="E135" s="31" t="str">
        <f t="shared" si="9"/>
        <v>No</v>
      </c>
      <c r="F135" s="68">
        <v>14705.92</v>
      </c>
      <c r="G135" s="18">
        <v>10725.94</v>
      </c>
      <c r="H135" s="98">
        <v>26351.200000000001</v>
      </c>
      <c r="I135" s="18">
        <f>$C135*'CVS Payments'!F$20</f>
        <v>26321.464557843556</v>
      </c>
      <c r="J135" s="18">
        <f>$C135*'CVS Payments'!G$20</f>
        <v>26321.464557843556</v>
      </c>
      <c r="K135" s="18">
        <f>$C135*'CVS Payments'!H$20</f>
        <v>26321.464557843556</v>
      </c>
      <c r="L135" s="18">
        <f>$C135*'CVS Payments'!I$20</f>
        <v>25006.434877090272</v>
      </c>
      <c r="M135" s="18">
        <f>$C135*'CVS Payments'!J$20</f>
        <v>23691.405142350548</v>
      </c>
      <c r="N135" s="18">
        <f>$C135*'CVS Payments'!K$20</f>
        <v>23670.535009369327</v>
      </c>
      <c r="O135" s="18">
        <f>$C135*'CVS Payments'!L$20</f>
        <v>23670.535009369327</v>
      </c>
      <c r="P135" s="37" t="s">
        <v>343</v>
      </c>
      <c r="Q135" s="6">
        <f t="shared" si="10"/>
        <v>226786.36371171015</v>
      </c>
    </row>
    <row r="136" spans="1:17" x14ac:dyDescent="0.3">
      <c r="A136" s="94">
        <v>134</v>
      </c>
      <c r="B136" s="3" t="s">
        <v>164</v>
      </c>
      <c r="C136" s="116">
        <v>1.23477897536E-3</v>
      </c>
      <c r="D136" s="7" t="s">
        <v>164</v>
      </c>
      <c r="E136" s="31" t="str">
        <f t="shared" si="9"/>
        <v>No</v>
      </c>
      <c r="F136" s="68">
        <v>5046.8900000000003</v>
      </c>
      <c r="G136" s="18">
        <v>3681.01</v>
      </c>
      <c r="H136" s="98">
        <v>9043.4</v>
      </c>
      <c r="I136" s="18">
        <f>$C136*'CVS Payments'!F$20</f>
        <v>9033.1947973699116</v>
      </c>
      <c r="J136" s="18">
        <f>$C136*'CVS Payments'!G$20</f>
        <v>9033.1947973699116</v>
      </c>
      <c r="K136" s="18">
        <f>$C136*'CVS Payments'!H$20</f>
        <v>9033.1947973699116</v>
      </c>
      <c r="L136" s="18">
        <f>$C136*'CVS Payments'!I$20</f>
        <v>8581.8931897233215</v>
      </c>
      <c r="M136" s="18">
        <f>$C136*'CVS Payments'!J$20</f>
        <v>8130.5915635492629</v>
      </c>
      <c r="N136" s="18">
        <f>$C136*'CVS Payments'!K$20</f>
        <v>8123.429197023187</v>
      </c>
      <c r="O136" s="18">
        <f>$C136*'CVS Payments'!L$20</f>
        <v>8123.429197023187</v>
      </c>
      <c r="P136" s="37" t="s">
        <v>343</v>
      </c>
      <c r="Q136" s="6">
        <f t="shared" si="10"/>
        <v>77830.227539428699</v>
      </c>
    </row>
    <row r="137" spans="1:17" x14ac:dyDescent="0.3">
      <c r="A137" s="94">
        <v>135</v>
      </c>
      <c r="B137" s="3" t="s">
        <v>96</v>
      </c>
      <c r="C137" s="116">
        <v>1.0289042960000001E-4</v>
      </c>
      <c r="D137" s="7" t="s">
        <v>165</v>
      </c>
      <c r="E137" s="31" t="str">
        <f t="shared" si="9"/>
        <v>No</v>
      </c>
      <c r="F137" s="68">
        <v>420.54</v>
      </c>
      <c r="G137" s="18">
        <v>306.73</v>
      </c>
      <c r="H137" s="98">
        <v>753.56</v>
      </c>
      <c r="I137" s="18">
        <f>$C137*'CVS Payments'!F$20</f>
        <v>752.70903692776278</v>
      </c>
      <c r="J137" s="18">
        <f>$C137*'CVS Payments'!G$20</f>
        <v>752.70903692776278</v>
      </c>
      <c r="K137" s="18">
        <f>$C137*'CVS Payments'!H$20</f>
        <v>752.70903692776278</v>
      </c>
      <c r="L137" s="18">
        <f>$C137*'CVS Payments'!I$20</f>
        <v>715.10342716558614</v>
      </c>
      <c r="M137" s="18">
        <f>$C137*'CVS Payments'!J$20</f>
        <v>677.49781585957135</v>
      </c>
      <c r="N137" s="18">
        <f>$C137*'CVS Payments'!K$20</f>
        <v>676.90099733291493</v>
      </c>
      <c r="O137" s="18">
        <f>$C137*'CVS Payments'!L$20</f>
        <v>676.90099733291493</v>
      </c>
      <c r="P137" s="37" t="s">
        <v>343</v>
      </c>
      <c r="Q137" s="6">
        <f t="shared" si="10"/>
        <v>6485.3603484742762</v>
      </c>
    </row>
    <row r="138" spans="1:17" x14ac:dyDescent="0.3">
      <c r="A138" s="94">
        <v>136</v>
      </c>
      <c r="B138" s="3" t="s">
        <v>166</v>
      </c>
      <c r="C138" s="116">
        <v>6.4066292393600011E-3</v>
      </c>
      <c r="D138" s="7" t="s">
        <v>166</v>
      </c>
      <c r="E138" s="31" t="str">
        <f t="shared" si="9"/>
        <v>No</v>
      </c>
      <c r="F138" s="68">
        <v>26185.68</v>
      </c>
      <c r="G138" s="18">
        <v>19098.849999999999</v>
      </c>
      <c r="H138" s="98">
        <v>46921.53</v>
      </c>
      <c r="I138" s="18">
        <f>$C138*'CVS Payments'!F$20</f>
        <v>46868.57410800345</v>
      </c>
      <c r="J138" s="18">
        <f>$C138*'CVS Payments'!G$20</f>
        <v>46868.57410800345</v>
      </c>
      <c r="K138" s="18">
        <f>$C138*'CVS Payments'!H$20</f>
        <v>46868.57410800345</v>
      </c>
      <c r="L138" s="18">
        <f>$C138*'CVS Payments'!I$20</f>
        <v>44527.003565408268</v>
      </c>
      <c r="M138" s="18">
        <f>$C138*'CVS Payments'!J$20</f>
        <v>42185.432926683658</v>
      </c>
      <c r="N138" s="18">
        <f>$C138*'CVS Payments'!K$20</f>
        <v>42148.271112525304</v>
      </c>
      <c r="O138" s="18">
        <f>$C138*'CVS Payments'!L$20</f>
        <v>42148.271112525304</v>
      </c>
      <c r="P138" s="37" t="s">
        <v>343</v>
      </c>
      <c r="Q138" s="6">
        <f t="shared" si="10"/>
        <v>403820.76104115299</v>
      </c>
    </row>
    <row r="139" spans="1:17" x14ac:dyDescent="0.3">
      <c r="A139" s="94">
        <v>137</v>
      </c>
      <c r="B139" s="3" t="s">
        <v>53</v>
      </c>
      <c r="C139" s="116">
        <v>1.9759611312000001E-3</v>
      </c>
      <c r="D139" s="7" t="s">
        <v>167</v>
      </c>
      <c r="E139" s="31" t="str">
        <f t="shared" si="9"/>
        <v>No</v>
      </c>
      <c r="F139" s="68">
        <v>8076.3</v>
      </c>
      <c r="G139" s="18">
        <v>5890.55</v>
      </c>
      <c r="H139" s="98">
        <v>14471.75</v>
      </c>
      <c r="I139" s="18">
        <f>$C139*'CVS Payments'!F$20</f>
        <v>14455.414423425098</v>
      </c>
      <c r="J139" s="18">
        <f>$C139*'CVS Payments'!G$20</f>
        <v>14455.414423425098</v>
      </c>
      <c r="K139" s="18">
        <f>$C139*'CVS Payments'!H$20</f>
        <v>14455.414423425098</v>
      </c>
      <c r="L139" s="18">
        <f>$C139*'CVS Payments'!I$20</f>
        <v>13733.216805104179</v>
      </c>
      <c r="M139" s="18">
        <f>$C139*'CVS Payments'!J$20</f>
        <v>13011.019157134589</v>
      </c>
      <c r="N139" s="18">
        <f>$C139*'CVS Payments'!K$20</f>
        <v>12999.55754485794</v>
      </c>
      <c r="O139" s="18">
        <f>$C139*'CVS Payments'!L$20</f>
        <v>12999.55754485794</v>
      </c>
      <c r="P139" s="37" t="s">
        <v>343</v>
      </c>
      <c r="Q139" s="6">
        <f t="shared" si="10"/>
        <v>124548.19432222995</v>
      </c>
    </row>
    <row r="140" spans="1:17" x14ac:dyDescent="0.3">
      <c r="A140" s="94">
        <v>138</v>
      </c>
      <c r="B140" s="3" t="s">
        <v>53</v>
      </c>
      <c r="C140" s="116">
        <v>6.4866012853422349E-3</v>
      </c>
      <c r="D140" s="7" t="s">
        <v>53</v>
      </c>
      <c r="E140" s="31" t="str">
        <f t="shared" si="9"/>
        <v>No</v>
      </c>
      <c r="F140" s="68">
        <v>26512.55</v>
      </c>
      <c r="G140" s="18">
        <v>19337.25</v>
      </c>
      <c r="H140" s="98">
        <v>47507.23</v>
      </c>
      <c r="I140" s="18">
        <f>$C140*'CVS Payments'!F$20</f>
        <v>47453.620569044077</v>
      </c>
      <c r="J140" s="18">
        <f>$C140*'CVS Payments'!G$20</f>
        <v>47453.620569044077</v>
      </c>
      <c r="K140" s="18">
        <f>$C140*'CVS Payments'!H$20</f>
        <v>47453.620569044077</v>
      </c>
      <c r="L140" s="18">
        <f>$C140*'CVS Payments'!I$20</f>
        <v>45082.82089829012</v>
      </c>
      <c r="M140" s="18">
        <f>$C140*'CVS Payments'!J$20</f>
        <v>42712.021130206762</v>
      </c>
      <c r="N140" s="18">
        <f>$C140*'CVS Payments'!K$20</f>
        <v>42674.395436182793</v>
      </c>
      <c r="O140" s="18">
        <f>$C140*'CVS Payments'!L$20</f>
        <v>42674.395436182793</v>
      </c>
      <c r="P140" s="37" t="s">
        <v>343</v>
      </c>
      <c r="Q140" s="6">
        <f t="shared" si="10"/>
        <v>408861.52460799471</v>
      </c>
    </row>
    <row r="141" spans="1:17" x14ac:dyDescent="0.3">
      <c r="A141" s="94">
        <v>139</v>
      </c>
      <c r="B141" s="3" t="s">
        <v>81</v>
      </c>
      <c r="C141" s="116">
        <v>3.1086096476003178E-4</v>
      </c>
      <c r="D141" s="7" t="s">
        <v>168</v>
      </c>
      <c r="E141" s="31" t="str">
        <f t="shared" si="9"/>
        <v>No</v>
      </c>
      <c r="F141" s="68">
        <v>1270.58</v>
      </c>
      <c r="G141" s="18">
        <v>926.71</v>
      </c>
      <c r="H141" s="98">
        <v>2276.7199999999998</v>
      </c>
      <c r="I141" s="18">
        <f>$C141*'CVS Payments'!F$20</f>
        <v>2274.1459853226106</v>
      </c>
      <c r="J141" s="18">
        <f>$C141*'CVS Payments'!G$20</f>
        <v>2274.1459853226106</v>
      </c>
      <c r="K141" s="18">
        <f>$C141*'CVS Payments'!H$20</f>
        <v>2274.1459853226106</v>
      </c>
      <c r="L141" s="18">
        <f>$C141*'CVS Payments'!I$20</f>
        <v>2160.5288473972823</v>
      </c>
      <c r="M141" s="18">
        <f>$C141*'CVS Payments'!J$20</f>
        <v>2046.9117048075836</v>
      </c>
      <c r="N141" s="18">
        <f>$C141*'CVS Payments'!K$20</f>
        <v>2045.1085479570943</v>
      </c>
      <c r="O141" s="18">
        <f>$C141*'CVS Payments'!L$20</f>
        <v>2045.1085479570943</v>
      </c>
      <c r="P141" s="37" t="s">
        <v>343</v>
      </c>
      <c r="Q141" s="6">
        <f t="shared" si="10"/>
        <v>19594.10560408689</v>
      </c>
    </row>
    <row r="142" spans="1:17" x14ac:dyDescent="0.3">
      <c r="A142" s="94">
        <v>140</v>
      </c>
      <c r="B142" s="3" t="s">
        <v>81</v>
      </c>
      <c r="C142" s="116">
        <v>2.2630631961371855E-3</v>
      </c>
      <c r="D142" s="7" t="s">
        <v>169</v>
      </c>
      <c r="E142" s="31" t="str">
        <f t="shared" si="9"/>
        <v>No</v>
      </c>
      <c r="F142" s="68">
        <v>9249.77</v>
      </c>
      <c r="G142" s="18">
        <v>6746.43</v>
      </c>
      <c r="H142" s="98">
        <v>16574.45</v>
      </c>
      <c r="I142" s="18">
        <f>$C142*'CVS Payments'!F$20</f>
        <v>16555.74892138545</v>
      </c>
      <c r="J142" s="18">
        <f>$C142*'CVS Payments'!G$20</f>
        <v>16555.74892138545</v>
      </c>
      <c r="K142" s="18">
        <f>$C142*'CVS Payments'!H$20</f>
        <v>16555.74892138545</v>
      </c>
      <c r="L142" s="18">
        <f>$C142*'CVS Payments'!I$20</f>
        <v>15728.617848535121</v>
      </c>
      <c r="M142" s="18">
        <f>$C142*'CVS Payments'!J$20</f>
        <v>14901.486741728248</v>
      </c>
      <c r="N142" s="18">
        <f>$C142*'CVS Payments'!K$20</f>
        <v>14888.359786697547</v>
      </c>
      <c r="O142" s="18">
        <f>$C142*'CVS Payments'!L$20</f>
        <v>14888.359786697547</v>
      </c>
      <c r="P142" s="37" t="s">
        <v>343</v>
      </c>
      <c r="Q142" s="6">
        <f t="shared" si="10"/>
        <v>142644.72092781484</v>
      </c>
    </row>
    <row r="143" spans="1:17" x14ac:dyDescent="0.3">
      <c r="A143" s="94">
        <v>141</v>
      </c>
      <c r="B143" s="3" t="s">
        <v>81</v>
      </c>
      <c r="C143" s="116">
        <v>2.2227072397600002E-2</v>
      </c>
      <c r="D143" s="7" t="s">
        <v>81</v>
      </c>
      <c r="E143" s="31" t="str">
        <f t="shared" si="9"/>
        <v>No</v>
      </c>
      <c r="F143" s="68">
        <v>90848.24</v>
      </c>
      <c r="G143" s="18">
        <v>66261.279999999999</v>
      </c>
      <c r="H143" s="98">
        <v>162788.9</v>
      </c>
      <c r="I143" s="18">
        <f>$C143*'CVS Payments'!F$20</f>
        <v>162605.1939248697</v>
      </c>
      <c r="J143" s="18">
        <f>$C143*'CVS Payments'!G$20</f>
        <v>162605.1939248697</v>
      </c>
      <c r="K143" s="18">
        <f>$C143*'CVS Payments'!H$20</f>
        <v>162605.1939248697</v>
      </c>
      <c r="L143" s="18">
        <f>$C143*'CVS Payments'!I$20</f>
        <v>154481.38091340385</v>
      </c>
      <c r="M143" s="18">
        <f>$C143*'CVS Payments'!J$20</f>
        <v>146357.56756842782</v>
      </c>
      <c r="N143" s="18">
        <f>$C143*'CVS Payments'!K$20</f>
        <v>146228.63887552809</v>
      </c>
      <c r="O143" s="18">
        <f>$C143*'CVS Payments'!L$20</f>
        <v>146228.63887552809</v>
      </c>
      <c r="P143" s="37" t="s">
        <v>343</v>
      </c>
      <c r="Q143" s="6">
        <f t="shared" si="10"/>
        <v>1401010.2280074968</v>
      </c>
    </row>
    <row r="144" spans="1:17" x14ac:dyDescent="0.3">
      <c r="A144" s="94">
        <v>142</v>
      </c>
      <c r="B144" s="3" t="s">
        <v>170</v>
      </c>
      <c r="C144" s="116">
        <v>9.8379769212851402E-4</v>
      </c>
      <c r="D144" s="7" t="s">
        <v>170</v>
      </c>
      <c r="E144" s="31" t="str">
        <f t="shared" si="9"/>
        <v>No</v>
      </c>
      <c r="F144" s="68">
        <v>4021.06</v>
      </c>
      <c r="G144" s="18">
        <v>2932.81</v>
      </c>
      <c r="H144" s="98">
        <v>7205.24</v>
      </c>
      <c r="I144" s="18">
        <f>$C144*'CVS Payments'!F$20</f>
        <v>7197.106827648131</v>
      </c>
      <c r="J144" s="18">
        <f>$C144*'CVS Payments'!G$20</f>
        <v>7197.106827648131</v>
      </c>
      <c r="K144" s="18">
        <f>$C144*'CVS Payments'!H$20</f>
        <v>7197.106827648131</v>
      </c>
      <c r="L144" s="18">
        <f>$C144*'CVS Payments'!I$20</f>
        <v>6837.5368245006775</v>
      </c>
      <c r="M144" s="18">
        <f>$C144*'CVS Payments'!J$20</f>
        <v>6477.9668065916521</v>
      </c>
      <c r="N144" s="18">
        <f>$C144*'CVS Payments'!K$20</f>
        <v>6472.2602633161823</v>
      </c>
      <c r="O144" s="18">
        <f>$C144*'CVS Payments'!L$20</f>
        <v>6472.2602633161823</v>
      </c>
      <c r="P144" s="37" t="s">
        <v>343</v>
      </c>
      <c r="Q144" s="6">
        <f t="shared" si="10"/>
        <v>62010.454640669079</v>
      </c>
    </row>
    <row r="145" spans="1:17" x14ac:dyDescent="0.3">
      <c r="A145" s="94">
        <v>143</v>
      </c>
      <c r="B145" s="3" t="s">
        <v>12</v>
      </c>
      <c r="C145" s="116">
        <v>3.1145250536960004E-2</v>
      </c>
      <c r="D145" s="7" t="s">
        <v>12</v>
      </c>
      <c r="E145" s="31" t="str">
        <f t="shared" si="9"/>
        <v>No</v>
      </c>
      <c r="F145" s="68">
        <v>131739.15</v>
      </c>
      <c r="G145" s="18">
        <v>93103.12</v>
      </c>
      <c r="H145" s="98">
        <v>228733.18000000002</v>
      </c>
      <c r="I145" s="18">
        <f>$C145*'CVS Payments'!F$20</f>
        <v>227847.34817113689</v>
      </c>
      <c r="J145" s="18">
        <f>$C145*'CVS Payments'!G$20</f>
        <v>227847.34817113689</v>
      </c>
      <c r="K145" s="18">
        <f>$C145*'CVS Payments'!H$20</f>
        <v>227847.34817113689</v>
      </c>
      <c r="L145" s="18">
        <f>$C145*'CVS Payments'!I$20</f>
        <v>216464.01405355692</v>
      </c>
      <c r="M145" s="18">
        <f>$C145*'CVS Payments'!J$20</f>
        <v>205080.67946865235</v>
      </c>
      <c r="N145" s="18">
        <f>$C145*'CVS Payments'!K$20</f>
        <v>204900.02065898391</v>
      </c>
      <c r="O145" s="18">
        <f>$C145*'CVS Payments'!L$20</f>
        <v>204900.02065898391</v>
      </c>
      <c r="P145" s="37" t="s">
        <v>343</v>
      </c>
      <c r="Q145" s="6">
        <f t="shared" si="10"/>
        <v>1968462.2293535876</v>
      </c>
    </row>
    <row r="146" spans="1:17" x14ac:dyDescent="0.3">
      <c r="A146" s="94">
        <v>144</v>
      </c>
      <c r="B146" s="3" t="s">
        <v>12</v>
      </c>
      <c r="C146" s="116">
        <v>8.5048985958722254E-4</v>
      </c>
      <c r="D146" s="7" t="s">
        <v>171</v>
      </c>
      <c r="E146" s="31" t="str">
        <f t="shared" si="9"/>
        <v>No</v>
      </c>
      <c r="F146" s="68">
        <v>3476.19</v>
      </c>
      <c r="G146" s="18">
        <v>2535.4</v>
      </c>
      <c r="H146" s="98">
        <v>6228.9</v>
      </c>
      <c r="I146" s="18">
        <f>$C146*'CVS Payments'!F$20</f>
        <v>6221.8751113731032</v>
      </c>
      <c r="J146" s="18">
        <f>$C146*'CVS Payments'!G$20</f>
        <v>6221.8751113731032</v>
      </c>
      <c r="K146" s="18">
        <f>$C146*'CVS Payments'!H$20</f>
        <v>6221.8751113731032</v>
      </c>
      <c r="L146" s="18">
        <f>$C146*'CVS Payments'!I$20</f>
        <v>5911.028029767318</v>
      </c>
      <c r="M146" s="18">
        <f>$C146*'CVS Payments'!J$20</f>
        <v>5600.1809354002025</v>
      </c>
      <c r="N146" s="18">
        <f>$C146*'CVS Payments'!K$20</f>
        <v>5595.2476475627591</v>
      </c>
      <c r="O146" s="18">
        <f>$C146*'CVS Payments'!L$20</f>
        <v>5595.2476475627591</v>
      </c>
      <c r="P146" s="37" t="s">
        <v>343</v>
      </c>
      <c r="Q146" s="6">
        <f t="shared" si="10"/>
        <v>53607.819594412358</v>
      </c>
    </row>
    <row r="147" spans="1:17" x14ac:dyDescent="0.3">
      <c r="A147" s="94">
        <v>145</v>
      </c>
      <c r="B147" s="3" t="s">
        <v>172</v>
      </c>
      <c r="C147" s="116">
        <v>4.0439910399508605E-5</v>
      </c>
      <c r="D147" s="7" t="s">
        <v>172</v>
      </c>
      <c r="E147" s="31" t="str">
        <f t="shared" si="9"/>
        <v>Yes</v>
      </c>
      <c r="F147" s="68">
        <v>2697.81</v>
      </c>
      <c r="G147" s="18">
        <v>0</v>
      </c>
      <c r="H147" s="98">
        <v>0</v>
      </c>
      <c r="I147" s="98">
        <v>0</v>
      </c>
      <c r="J147" s="98">
        <v>0</v>
      </c>
      <c r="K147" s="98">
        <v>0</v>
      </c>
      <c r="L147" s="98">
        <v>0</v>
      </c>
      <c r="M147" s="98">
        <v>0</v>
      </c>
      <c r="N147" s="98">
        <v>0</v>
      </c>
      <c r="O147" s="98">
        <v>0</v>
      </c>
      <c r="P147" s="37" t="s">
        <v>343</v>
      </c>
      <c r="Q147" s="6">
        <f>F148</f>
        <v>3334.2</v>
      </c>
    </row>
    <row r="148" spans="1:17" x14ac:dyDescent="0.3">
      <c r="A148" s="94">
        <v>146</v>
      </c>
      <c r="B148" s="3" t="s">
        <v>173</v>
      </c>
      <c r="C148" s="116">
        <v>8.157508475200001E-4</v>
      </c>
      <c r="D148" s="7" t="s">
        <v>173</v>
      </c>
      <c r="E148" s="31" t="str">
        <f t="shared" si="9"/>
        <v>No</v>
      </c>
      <c r="F148" s="68">
        <v>3334.2</v>
      </c>
      <c r="G148" s="18">
        <v>2431.84</v>
      </c>
      <c r="H148" s="98">
        <v>5974.48</v>
      </c>
      <c r="I148" s="18">
        <f>$C148*'CVS Payments'!F$20</f>
        <v>5967.7371082702284</v>
      </c>
      <c r="J148" s="18">
        <f>$C148*'CVS Payments'!G$20</f>
        <v>5967.7371082702284</v>
      </c>
      <c r="K148" s="18">
        <f>$C148*'CVS Payments'!H$20</f>
        <v>5967.7371082702284</v>
      </c>
      <c r="L148" s="18">
        <f>$C148*'CVS Payments'!I$20</f>
        <v>5669.5868512029565</v>
      </c>
      <c r="M148" s="18">
        <f>$C148*'CVS Payments'!J$20</f>
        <v>5371.436581895603</v>
      </c>
      <c r="N148" s="18">
        <f>$C148*'CVS Payments'!K$20</f>
        <v>5366.7047985720401</v>
      </c>
      <c r="O148" s="18">
        <f>$C148*'CVS Payments'!L$20</f>
        <v>5366.7047985720401</v>
      </c>
      <c r="P148" s="37" t="s">
        <v>343</v>
      </c>
      <c r="Q148" s="6">
        <f t="shared" si="10"/>
        <v>51418.164355053334</v>
      </c>
    </row>
    <row r="149" spans="1:17" x14ac:dyDescent="0.3">
      <c r="A149" s="94">
        <v>147</v>
      </c>
      <c r="B149" s="3" t="s">
        <v>174</v>
      </c>
      <c r="C149" s="116">
        <v>5.9449414360000005E-3</v>
      </c>
      <c r="D149" s="7" t="s">
        <v>175</v>
      </c>
      <c r="E149" s="31" t="str">
        <f t="shared" si="9"/>
        <v>No</v>
      </c>
      <c r="F149" s="68">
        <v>24298.63</v>
      </c>
      <c r="G149" s="18">
        <v>17722.509999999998</v>
      </c>
      <c r="H149" s="98">
        <v>43540.17</v>
      </c>
      <c r="I149" s="18">
        <f>$C149*'CVS Payments'!F$20</f>
        <v>43491.033716934842</v>
      </c>
      <c r="J149" s="18">
        <f>$C149*'CVS Payments'!G$20</f>
        <v>43491.033716934842</v>
      </c>
      <c r="K149" s="18">
        <f>$C149*'CVS Payments'!H$20</f>
        <v>43491.033716934842</v>
      </c>
      <c r="L149" s="18">
        <f>$C149*'CVS Payments'!I$20</f>
        <v>41318.206287111287</v>
      </c>
      <c r="M149" s="18">
        <f>$C149*'CVS Payments'!J$20</f>
        <v>39145.378768085764</v>
      </c>
      <c r="N149" s="18">
        <f>$C149*'CVS Payments'!K$20</f>
        <v>39110.894985651532</v>
      </c>
      <c r="O149" s="18">
        <f>$C149*'CVS Payments'!L$20</f>
        <v>39110.894985651532</v>
      </c>
      <c r="P149" s="37" t="s">
        <v>343</v>
      </c>
      <c r="Q149" s="6">
        <f t="shared" si="10"/>
        <v>374719.78617730469</v>
      </c>
    </row>
    <row r="150" spans="1:17" x14ac:dyDescent="0.3">
      <c r="A150" s="94">
        <v>148</v>
      </c>
      <c r="B150" s="3" t="s">
        <v>176</v>
      </c>
      <c r="C150" s="116">
        <v>4.7307352990073126E-3</v>
      </c>
      <c r="D150" s="7" t="s">
        <v>176</v>
      </c>
      <c r="E150" s="31" t="str">
        <f t="shared" si="9"/>
        <v>No</v>
      </c>
      <c r="F150" s="68">
        <v>19335.830000000002</v>
      </c>
      <c r="G150" s="18">
        <v>14102.83</v>
      </c>
      <c r="H150" s="98">
        <v>34647.440000000002</v>
      </c>
      <c r="I150" s="18">
        <f>$C150*'CVS Payments'!F$20</f>
        <v>34608.342337759721</v>
      </c>
      <c r="J150" s="18">
        <f>$C150*'CVS Payments'!G$20</f>
        <v>34608.342337759721</v>
      </c>
      <c r="K150" s="18">
        <f>$C150*'CVS Payments'!H$20</f>
        <v>34608.342337759721</v>
      </c>
      <c r="L150" s="18">
        <f>$C150*'CVS Payments'!I$20</f>
        <v>32879.297311567869</v>
      </c>
      <c r="M150" s="18">
        <f>$C150*'CVS Payments'!J$20</f>
        <v>31150.252214392833</v>
      </c>
      <c r="N150" s="18">
        <f>$C150*'CVS Payments'!K$20</f>
        <v>31122.811465217903</v>
      </c>
      <c r="O150" s="18">
        <f>$C150*'CVS Payments'!L$20</f>
        <v>31122.811465217903</v>
      </c>
      <c r="P150" s="37" t="s">
        <v>343</v>
      </c>
      <c r="Q150" s="6">
        <f t="shared" si="10"/>
        <v>298186.29946967569</v>
      </c>
    </row>
    <row r="151" spans="1:17" x14ac:dyDescent="0.3">
      <c r="A151" s="94">
        <v>149</v>
      </c>
      <c r="B151" s="3" t="s">
        <v>177</v>
      </c>
      <c r="C151" s="116">
        <v>1.38586949984E-3</v>
      </c>
      <c r="D151" s="7" t="s">
        <v>177</v>
      </c>
      <c r="E151" s="31" t="str">
        <f t="shared" si="9"/>
        <v>No</v>
      </c>
      <c r="F151" s="68">
        <v>5664.44</v>
      </c>
      <c r="G151" s="18">
        <v>4131.43</v>
      </c>
      <c r="H151" s="98">
        <v>10149.969999999999</v>
      </c>
      <c r="I151" s="18">
        <f>$C151*'CVS Payments'!F$20</f>
        <v>10138.518233304438</v>
      </c>
      <c r="J151" s="18">
        <f>$C151*'CVS Payments'!G$20</f>
        <v>10138.518233304438</v>
      </c>
      <c r="K151" s="18">
        <f>$C151*'CVS Payments'!H$20</f>
        <v>10138.518233304438</v>
      </c>
      <c r="L151" s="18">
        <f>$C151*'CVS Payments'!I$20</f>
        <v>9631.9942757809295</v>
      </c>
      <c r="M151" s="18">
        <f>$C151*'CVS Payments'!J$20</f>
        <v>9125.470297462889</v>
      </c>
      <c r="N151" s="18">
        <f>$C151*'CVS Payments'!K$20</f>
        <v>9117.4315265466048</v>
      </c>
      <c r="O151" s="18">
        <f>$C151*'CVS Payments'!L$20</f>
        <v>9117.4315265466048</v>
      </c>
      <c r="P151" s="37" t="s">
        <v>343</v>
      </c>
      <c r="Q151" s="6">
        <f t="shared" si="10"/>
        <v>87353.722326250325</v>
      </c>
    </row>
    <row r="152" spans="1:17" x14ac:dyDescent="0.3">
      <c r="A152" s="94">
        <v>150</v>
      </c>
      <c r="B152" s="3" t="s">
        <v>14</v>
      </c>
      <c r="C152" s="116">
        <v>8.8237929539200007E-3</v>
      </c>
      <c r="D152" s="7" t="s">
        <v>14</v>
      </c>
      <c r="E152" s="31" t="str">
        <f t="shared" si="9"/>
        <v>No</v>
      </c>
      <c r="F152" s="68">
        <v>36065.300000000003</v>
      </c>
      <c r="G152" s="18">
        <v>26304.67</v>
      </c>
      <c r="H152" s="98">
        <v>64624.6</v>
      </c>
      <c r="I152" s="18">
        <f>$C152*'CVS Payments'!F$20</f>
        <v>64551.666488474868</v>
      </c>
      <c r="J152" s="18">
        <f>$C152*'CVS Payments'!G$20</f>
        <v>64551.666488474868</v>
      </c>
      <c r="K152" s="18">
        <f>$C152*'CVS Payments'!H$20</f>
        <v>64551.666488474868</v>
      </c>
      <c r="L152" s="18">
        <f>$C152*'CVS Payments'!I$20</f>
        <v>61326.642395006027</v>
      </c>
      <c r="M152" s="18">
        <f>$C152*'CVS Payments'!J$20</f>
        <v>58101.618169138979</v>
      </c>
      <c r="N152" s="18">
        <f>$C152*'CVS Payments'!K$20</f>
        <v>58050.435536014091</v>
      </c>
      <c r="O152" s="18">
        <f>$C152*'CVS Payments'!L$20</f>
        <v>58050.435536014091</v>
      </c>
      <c r="P152" s="37" t="s">
        <v>343</v>
      </c>
      <c r="Q152" s="6">
        <f t="shared" si="10"/>
        <v>556178.70110159786</v>
      </c>
    </row>
    <row r="153" spans="1:17" x14ac:dyDescent="0.3">
      <c r="A153" s="94">
        <v>151</v>
      </c>
      <c r="B153" s="3" t="s">
        <v>73</v>
      </c>
      <c r="C153" s="116">
        <v>6.68759179371164E-5</v>
      </c>
      <c r="D153" s="7" t="s">
        <v>178</v>
      </c>
      <c r="E153" s="7" t="s">
        <v>335</v>
      </c>
      <c r="F153" s="68">
        <v>0</v>
      </c>
      <c r="G153" s="18">
        <v>0</v>
      </c>
      <c r="H153" s="98">
        <v>0</v>
      </c>
      <c r="I153" s="18">
        <v>0</v>
      </c>
      <c r="J153" s="18">
        <v>0</v>
      </c>
      <c r="K153" s="18">
        <v>0</v>
      </c>
      <c r="L153" s="18">
        <v>0</v>
      </c>
      <c r="M153" s="18">
        <v>0</v>
      </c>
      <c r="N153" s="18">
        <v>0</v>
      </c>
      <c r="O153" s="18">
        <v>0</v>
      </c>
      <c r="P153" s="37" t="s">
        <v>343</v>
      </c>
      <c r="Q153" s="6">
        <f t="shared" si="10"/>
        <v>0</v>
      </c>
    </row>
    <row r="154" spans="1:17" x14ac:dyDescent="0.3">
      <c r="A154" s="94">
        <v>152</v>
      </c>
      <c r="B154" s="3" t="s">
        <v>53</v>
      </c>
      <c r="C154" s="116">
        <v>5.4332409981697403E-5</v>
      </c>
      <c r="D154" s="7" t="s">
        <v>179</v>
      </c>
      <c r="E154" s="31" t="str">
        <f t="shared" ref="E154:E177" si="11">IF(C154&lt;0.000083,"Yes","No")</f>
        <v>Yes</v>
      </c>
      <c r="F154" s="68">
        <v>3624.6</v>
      </c>
      <c r="G154" s="18">
        <v>0</v>
      </c>
      <c r="H154" s="98">
        <v>0</v>
      </c>
      <c r="I154" s="98">
        <v>0</v>
      </c>
      <c r="J154" s="98">
        <v>0</v>
      </c>
      <c r="K154" s="98">
        <v>0</v>
      </c>
      <c r="L154" s="98">
        <v>0</v>
      </c>
      <c r="M154" s="98">
        <v>0</v>
      </c>
      <c r="N154" s="98">
        <v>0</v>
      </c>
      <c r="O154" s="98">
        <v>0</v>
      </c>
      <c r="P154" s="37" t="s">
        <v>343</v>
      </c>
      <c r="Q154" s="6">
        <f>F155</f>
        <v>435.91</v>
      </c>
    </row>
    <row r="155" spans="1:17" x14ac:dyDescent="0.3">
      <c r="A155" s="94">
        <v>153</v>
      </c>
      <c r="B155" s="3" t="s">
        <v>45</v>
      </c>
      <c r="C155" s="116">
        <v>1.0664953412549122E-4</v>
      </c>
      <c r="D155" s="7" t="s">
        <v>180</v>
      </c>
      <c r="E155" s="31" t="str">
        <f t="shared" si="11"/>
        <v>No</v>
      </c>
      <c r="F155" s="68">
        <v>435.91</v>
      </c>
      <c r="G155" s="18">
        <v>317.93</v>
      </c>
      <c r="H155" s="98">
        <v>781.09</v>
      </c>
      <c r="I155" s="18">
        <f>$C155*'CVS Payments'!F$20</f>
        <v>780.20928119822975</v>
      </c>
      <c r="J155" s="18">
        <f>$C155*'CVS Payments'!G$20</f>
        <v>780.20928119822975</v>
      </c>
      <c r="K155" s="18">
        <f>$C155*'CVS Payments'!H$20</f>
        <v>780.20928119822975</v>
      </c>
      <c r="L155" s="18">
        <f>$C155*'CVS Payments'!I$20</f>
        <v>741.22974950385378</v>
      </c>
      <c r="M155" s="18">
        <f>$C155*'CVS Payments'!J$20</f>
        <v>702.25021620923542</v>
      </c>
      <c r="N155" s="18">
        <f>$C155*'CVS Payments'!K$20</f>
        <v>701.63159290216197</v>
      </c>
      <c r="O155" s="18">
        <f>$C155*'CVS Payments'!L$20</f>
        <v>701.63159290216197</v>
      </c>
      <c r="P155" s="37" t="s">
        <v>343</v>
      </c>
      <c r="Q155" s="6">
        <f t="shared" si="10"/>
        <v>6722.3009951121021</v>
      </c>
    </row>
    <row r="156" spans="1:17" x14ac:dyDescent="0.3">
      <c r="A156" s="94">
        <v>154</v>
      </c>
      <c r="B156" s="3" t="s">
        <v>20</v>
      </c>
      <c r="C156" s="116">
        <v>9.4938127254031108E-4</v>
      </c>
      <c r="D156" s="7" t="s">
        <v>181</v>
      </c>
      <c r="E156" s="31" t="str">
        <f t="shared" si="11"/>
        <v>No</v>
      </c>
      <c r="F156" s="68">
        <v>3880.39</v>
      </c>
      <c r="G156" s="18">
        <v>2830.21</v>
      </c>
      <c r="H156" s="98">
        <v>6953.18</v>
      </c>
      <c r="I156" s="18">
        <f>$C156*'CVS Payments'!F$20</f>
        <v>6945.3287940307264</v>
      </c>
      <c r="J156" s="18">
        <f>$C156*'CVS Payments'!G$20</f>
        <v>6945.3287940307264</v>
      </c>
      <c r="K156" s="18">
        <f>$C156*'CVS Payments'!H$20</f>
        <v>6945.3287940307264</v>
      </c>
      <c r="L156" s="18">
        <f>$C156*'CVS Payments'!I$20</f>
        <v>6598.3377105114332</v>
      </c>
      <c r="M156" s="18">
        <f>$C156*'CVS Payments'!J$20</f>
        <v>6251.3466127469746</v>
      </c>
      <c r="N156" s="18">
        <f>$C156*'CVS Payments'!K$20</f>
        <v>6245.8397027795918</v>
      </c>
      <c r="O156" s="18">
        <f>$C156*'CVS Payments'!L$20</f>
        <v>6245.8397027795918</v>
      </c>
      <c r="P156" s="37" t="s">
        <v>343</v>
      </c>
      <c r="Q156" s="6">
        <f t="shared" si="10"/>
        <v>59841.130110909777</v>
      </c>
    </row>
    <row r="157" spans="1:17" x14ac:dyDescent="0.3">
      <c r="A157" s="94">
        <v>155</v>
      </c>
      <c r="B157" s="3" t="s">
        <v>58</v>
      </c>
      <c r="C157" s="116">
        <v>1.4976536817760001E-2</v>
      </c>
      <c r="D157" s="7" t="s">
        <v>58</v>
      </c>
      <c r="E157" s="31" t="str">
        <f t="shared" si="11"/>
        <v>No</v>
      </c>
      <c r="F157" s="68">
        <v>61263.729999999996</v>
      </c>
      <c r="G157" s="18">
        <v>44646.66</v>
      </c>
      <c r="H157" s="98">
        <v>109686.69</v>
      </c>
      <c r="I157" s="18">
        <f>$C157*'CVS Payments'!F$20</f>
        <v>109562.90734166894</v>
      </c>
      <c r="J157" s="18">
        <f>$C157*'CVS Payments'!G$20</f>
        <v>109562.90734166894</v>
      </c>
      <c r="K157" s="18">
        <f>$C157*'CVS Payments'!H$20</f>
        <v>109562.90734166894</v>
      </c>
      <c r="L157" s="18">
        <f>$C157*'CVS Payments'!I$20</f>
        <v>104089.10573206273</v>
      </c>
      <c r="M157" s="18">
        <f>$C157*'CVS Payments'!J$20</f>
        <v>98615.303897738355</v>
      </c>
      <c r="N157" s="18">
        <f>$C157*'CVS Payments'!K$20</f>
        <v>98528.432118966142</v>
      </c>
      <c r="O157" s="18">
        <f>$C157*'CVS Payments'!L$20</f>
        <v>98528.432118966142</v>
      </c>
      <c r="P157" s="37" t="s">
        <v>343</v>
      </c>
      <c r="Q157" s="6">
        <f t="shared" si="10"/>
        <v>944047.07589274016</v>
      </c>
    </row>
    <row r="158" spans="1:17" x14ac:dyDescent="0.3">
      <c r="A158" s="94">
        <v>156</v>
      </c>
      <c r="B158" s="3" t="s">
        <v>20</v>
      </c>
      <c r="C158" s="116">
        <v>4.4797409664000002E-3</v>
      </c>
      <c r="D158" s="7" t="s">
        <v>182</v>
      </c>
      <c r="E158" s="31" t="str">
        <f t="shared" si="11"/>
        <v>No</v>
      </c>
      <c r="F158" s="68">
        <v>18309.95</v>
      </c>
      <c r="G158" s="18">
        <v>13354.59</v>
      </c>
      <c r="H158" s="98">
        <v>32809.18</v>
      </c>
      <c r="I158" s="18">
        <f>$C158*'CVS Payments'!F$20</f>
        <v>32772.158903540912</v>
      </c>
      <c r="J158" s="18">
        <f>$C158*'CVS Payments'!G$20</f>
        <v>32772.158903540912</v>
      </c>
      <c r="K158" s="18">
        <f>$C158*'CVS Payments'!H$20</f>
        <v>32772.158903540912</v>
      </c>
      <c r="L158" s="18">
        <f>$C158*'CVS Payments'!I$20</f>
        <v>31134.850251288237</v>
      </c>
      <c r="M158" s="18">
        <f>$C158*'CVS Payments'!J$20</f>
        <v>29497.541531818475</v>
      </c>
      <c r="N158" s="18">
        <f>$C158*'CVS Payments'!K$20</f>
        <v>29471.556681587383</v>
      </c>
      <c r="O158" s="18">
        <f>$C158*'CVS Payments'!L$20</f>
        <v>29471.556681587383</v>
      </c>
      <c r="P158" s="37" t="s">
        <v>343</v>
      </c>
      <c r="Q158" s="6">
        <f t="shared" si="10"/>
        <v>282365.70185690426</v>
      </c>
    </row>
    <row r="159" spans="1:17" x14ac:dyDescent="0.3">
      <c r="A159" s="94">
        <v>157</v>
      </c>
      <c r="B159" s="3" t="s">
        <v>183</v>
      </c>
      <c r="C159" s="116">
        <v>7.1513735216000008E-4</v>
      </c>
      <c r="D159" s="7" t="s">
        <v>183</v>
      </c>
      <c r="E159" s="31" t="str">
        <f t="shared" si="11"/>
        <v>No</v>
      </c>
      <c r="F159" s="68">
        <v>2922.97</v>
      </c>
      <c r="G159" s="18">
        <v>2131.9</v>
      </c>
      <c r="H159" s="98">
        <v>5237.6000000000004</v>
      </c>
      <c r="I159" s="18">
        <f>$C159*'CVS Payments'!F$20</f>
        <v>5231.6852957859937</v>
      </c>
      <c r="J159" s="18">
        <f>$C159*'CVS Payments'!G$20</f>
        <v>5231.6852957859937</v>
      </c>
      <c r="K159" s="18">
        <f>$C159*'CVS Payments'!H$20</f>
        <v>5231.6852957859937</v>
      </c>
      <c r="L159" s="18">
        <f>$C159*'CVS Payments'!I$20</f>
        <v>4970.3084476550648</v>
      </c>
      <c r="M159" s="18">
        <f>$C159*'CVS Payments'!J$20</f>
        <v>4708.9315887937264</v>
      </c>
      <c r="N159" s="18">
        <f>$C159*'CVS Payments'!K$20</f>
        <v>4704.7834165824497</v>
      </c>
      <c r="O159" s="18">
        <f>$C159*'CVS Payments'!L$20</f>
        <v>4704.7834165824497</v>
      </c>
      <c r="P159" s="37" t="s">
        <v>343</v>
      </c>
      <c r="Q159" s="6">
        <f t="shared" si="10"/>
        <v>45076.332756971664</v>
      </c>
    </row>
    <row r="160" spans="1:17" x14ac:dyDescent="0.3">
      <c r="A160" s="94">
        <v>158</v>
      </c>
      <c r="B160" s="3" t="s">
        <v>32</v>
      </c>
      <c r="C160" s="116">
        <v>3.6024341155030474E-5</v>
      </c>
      <c r="D160" s="7" t="s">
        <v>184</v>
      </c>
      <c r="E160" s="31" t="str">
        <f t="shared" si="11"/>
        <v>Yes</v>
      </c>
      <c r="F160" s="68">
        <v>2403.2399999999998</v>
      </c>
      <c r="G160" s="18">
        <v>0</v>
      </c>
      <c r="H160" s="98">
        <v>0</v>
      </c>
      <c r="I160" s="98">
        <v>0</v>
      </c>
      <c r="J160" s="98">
        <v>0</v>
      </c>
      <c r="K160" s="98">
        <v>0</v>
      </c>
      <c r="L160" s="98">
        <v>0</v>
      </c>
      <c r="M160" s="98">
        <v>0</v>
      </c>
      <c r="N160" s="98">
        <v>0</v>
      </c>
      <c r="O160" s="98">
        <v>0</v>
      </c>
      <c r="P160" s="37" t="s">
        <v>343</v>
      </c>
      <c r="Q160" s="6">
        <f>F161</f>
        <v>2221.4</v>
      </c>
    </row>
    <row r="161" spans="1:17" x14ac:dyDescent="0.3">
      <c r="A161" s="94">
        <v>159</v>
      </c>
      <c r="B161" s="3" t="s">
        <v>185</v>
      </c>
      <c r="C161" s="116">
        <v>5.4349003265225979E-4</v>
      </c>
      <c r="D161" s="7" t="s">
        <v>185</v>
      </c>
      <c r="E161" s="31" t="str">
        <f t="shared" si="11"/>
        <v>No</v>
      </c>
      <c r="F161" s="68">
        <v>2221.4</v>
      </c>
      <c r="G161" s="18">
        <v>1620.2</v>
      </c>
      <c r="H161" s="98">
        <v>3980.47</v>
      </c>
      <c r="I161" s="18">
        <f>$C161*'CVS Payments'!F$20</f>
        <v>3975.9758089057564</v>
      </c>
      <c r="J161" s="18">
        <f>$C161*'CVS Payments'!G$20</f>
        <v>3975.9758089057564</v>
      </c>
      <c r="K161" s="18">
        <f>$C161*'CVS Payments'!H$20</f>
        <v>3975.9758089057564</v>
      </c>
      <c r="L161" s="18">
        <f>$C161*'CVS Payments'!I$20</f>
        <v>3777.3346509573448</v>
      </c>
      <c r="M161" s="18">
        <f>$C161*'CVS Payments'!J$20</f>
        <v>3578.6934848540382</v>
      </c>
      <c r="N161" s="18">
        <f>$C161*'CVS Payments'!K$20</f>
        <v>3575.5409572399449</v>
      </c>
      <c r="O161" s="18">
        <f>$C161*'CVS Payments'!L$20</f>
        <v>3575.5409572399449</v>
      </c>
      <c r="P161" s="37" t="s">
        <v>343</v>
      </c>
      <c r="Q161" s="6">
        <f t="shared" si="10"/>
        <v>34257.10747700854</v>
      </c>
    </row>
    <row r="162" spans="1:17" x14ac:dyDescent="0.3">
      <c r="A162" s="94">
        <v>160</v>
      </c>
      <c r="B162" s="3" t="s">
        <v>73</v>
      </c>
      <c r="C162" s="116">
        <v>8.6511046550880003E-2</v>
      </c>
      <c r="D162" s="7" t="s">
        <v>73</v>
      </c>
      <c r="E162" s="31" t="str">
        <f t="shared" si="11"/>
        <v>No</v>
      </c>
      <c r="F162" s="68">
        <v>358056.17000000004</v>
      </c>
      <c r="G162" s="18">
        <v>257898.69</v>
      </c>
      <c r="H162" s="98">
        <v>633598.43000000005</v>
      </c>
      <c r="I162" s="18">
        <f>$C162*'CVS Payments'!F$20</f>
        <v>632883.41574701457</v>
      </c>
      <c r="J162" s="18">
        <f>$C162*'CVS Payments'!G$20</f>
        <v>632883.41574701457</v>
      </c>
      <c r="K162" s="18">
        <f>$C162*'CVS Payments'!H$20</f>
        <v>632883.41574701457</v>
      </c>
      <c r="L162" s="18">
        <f>$C162*'CVS Payments'!I$20</f>
        <v>601264.33640836738</v>
      </c>
      <c r="M162" s="18">
        <f>$C162*'CVS Payments'!J$20</f>
        <v>569645.25577164954</v>
      </c>
      <c r="N162" s="18">
        <f>$C162*'CVS Payments'!K$20</f>
        <v>569143.44626864011</v>
      </c>
      <c r="O162" s="18">
        <f>$C162*'CVS Payments'!L$20</f>
        <v>569143.44626864011</v>
      </c>
      <c r="P162" s="37" t="s">
        <v>343</v>
      </c>
      <c r="Q162" s="6">
        <f t="shared" si="10"/>
        <v>5457400.0219583418</v>
      </c>
    </row>
    <row r="163" spans="1:17" x14ac:dyDescent="0.3">
      <c r="A163" s="94">
        <v>161</v>
      </c>
      <c r="B163" s="3" t="s">
        <v>73</v>
      </c>
      <c r="C163" s="116">
        <v>6.4650348945139346E-4</v>
      </c>
      <c r="D163" s="7" t="s">
        <v>186</v>
      </c>
      <c r="E163" s="31" t="str">
        <f t="shared" si="11"/>
        <v>No</v>
      </c>
      <c r="F163" s="68">
        <v>2642.44</v>
      </c>
      <c r="G163" s="18">
        <v>1927.3</v>
      </c>
      <c r="H163" s="98">
        <v>4734.93</v>
      </c>
      <c r="I163" s="18">
        <f>$C163*'CVS Payments'!F$20</f>
        <v>4729.5848681673342</v>
      </c>
      <c r="J163" s="18">
        <f>$C163*'CVS Payments'!G$20</f>
        <v>4729.5848681673342</v>
      </c>
      <c r="K163" s="18">
        <f>$C163*'CVS Payments'!H$20</f>
        <v>4729.5848681673342</v>
      </c>
      <c r="L163" s="18">
        <f>$C163*'CVS Payments'!I$20</f>
        <v>4493.2931350225581</v>
      </c>
      <c r="M163" s="18">
        <f>$C163*'CVS Payments'!J$20</f>
        <v>4257.0013921772024</v>
      </c>
      <c r="N163" s="18">
        <f>$C163*'CVS Payments'!K$20</f>
        <v>4253.2513324140873</v>
      </c>
      <c r="O163" s="18">
        <f>$C163*'CVS Payments'!L$20</f>
        <v>4253.2513324140873</v>
      </c>
      <c r="P163" s="37" t="s">
        <v>343</v>
      </c>
      <c r="Q163" s="6">
        <f t="shared" si="10"/>
        <v>40750.221796529942</v>
      </c>
    </row>
    <row r="164" spans="1:17" x14ac:dyDescent="0.3">
      <c r="A164" s="94">
        <v>162</v>
      </c>
      <c r="B164" s="3" t="s">
        <v>32</v>
      </c>
      <c r="C164" s="116">
        <v>8.6236729860592748E-4</v>
      </c>
      <c r="D164" s="7" t="s">
        <v>187</v>
      </c>
      <c r="E164" s="31" t="str">
        <f t="shared" si="11"/>
        <v>No</v>
      </c>
      <c r="F164" s="68">
        <v>3524.74</v>
      </c>
      <c r="G164" s="18">
        <v>2570.81</v>
      </c>
      <c r="H164" s="98">
        <v>6315.89</v>
      </c>
      <c r="I164" s="18">
        <f>$C164*'CVS Payments'!F$20</f>
        <v>6308.7661440929978</v>
      </c>
      <c r="J164" s="18">
        <f>$C164*'CVS Payments'!G$20</f>
        <v>6308.7661440929978</v>
      </c>
      <c r="K164" s="18">
        <f>$C164*'CVS Payments'!H$20</f>
        <v>6308.7661440929978</v>
      </c>
      <c r="L164" s="18">
        <f>$C164*'CVS Payments'!I$20</f>
        <v>5993.57795575408</v>
      </c>
      <c r="M164" s="18">
        <f>$C164*'CVS Payments'!J$20</f>
        <v>5678.3897544756146</v>
      </c>
      <c r="N164" s="18">
        <f>$C164*'CVS Payments'!K$20</f>
        <v>5673.3875712541876</v>
      </c>
      <c r="O164" s="18">
        <f>$C164*'CVS Payments'!L$20</f>
        <v>5673.3875712541876</v>
      </c>
      <c r="P164" s="37" t="s">
        <v>343</v>
      </c>
      <c r="Q164" s="6">
        <f t="shared" si="10"/>
        <v>54356.481285017057</v>
      </c>
    </row>
    <row r="165" spans="1:17" x14ac:dyDescent="0.3">
      <c r="A165" s="94">
        <v>163</v>
      </c>
      <c r="B165" s="3" t="s">
        <v>188</v>
      </c>
      <c r="C165" s="116">
        <v>3.4954682537600003E-3</v>
      </c>
      <c r="D165" s="7" t="s">
        <v>188</v>
      </c>
      <c r="E165" s="31" t="str">
        <f t="shared" si="11"/>
        <v>No</v>
      </c>
      <c r="F165" s="68">
        <v>14286.95</v>
      </c>
      <c r="G165" s="18">
        <v>10420.370000000001</v>
      </c>
      <c r="H165" s="98">
        <v>25600.47</v>
      </c>
      <c r="I165" s="18">
        <f>$C165*'CVS Payments'!F$20</f>
        <v>25571.57699824842</v>
      </c>
      <c r="J165" s="18">
        <f>$C165*'CVS Payments'!G$20</f>
        <v>25571.57699824842</v>
      </c>
      <c r="K165" s="18">
        <f>$C165*'CVS Payments'!H$20</f>
        <v>25571.57699824842</v>
      </c>
      <c r="L165" s="18">
        <f>$C165*'CVS Payments'!I$20</f>
        <v>24294.011965251651</v>
      </c>
      <c r="M165" s="18">
        <f>$C165*'CVS Payments'!J$20</f>
        <v>23016.446879806495</v>
      </c>
      <c r="N165" s="18">
        <f>$C165*'CVS Payments'!K$20</f>
        <v>22996.171328219301</v>
      </c>
      <c r="O165" s="18">
        <f>$C165*'CVS Payments'!L$20</f>
        <v>22996.171328219301</v>
      </c>
      <c r="P165" s="37" t="s">
        <v>343</v>
      </c>
      <c r="Q165" s="6">
        <f t="shared" si="10"/>
        <v>220325.32249624198</v>
      </c>
    </row>
    <row r="166" spans="1:17" x14ac:dyDescent="0.3">
      <c r="A166" s="94">
        <v>164</v>
      </c>
      <c r="B166" s="3" t="s">
        <v>58</v>
      </c>
      <c r="C166" s="116">
        <v>1.1882634073892149E-6</v>
      </c>
      <c r="D166" s="7" t="s">
        <v>189</v>
      </c>
      <c r="E166" s="31" t="str">
        <f t="shared" si="11"/>
        <v>Yes</v>
      </c>
      <c r="F166" s="68">
        <v>79.27</v>
      </c>
      <c r="G166" s="18">
        <v>0</v>
      </c>
      <c r="H166" s="98">
        <v>0</v>
      </c>
      <c r="I166" s="98">
        <v>0</v>
      </c>
      <c r="J166" s="98">
        <v>0</v>
      </c>
      <c r="K166" s="98">
        <v>0</v>
      </c>
      <c r="L166" s="98">
        <v>0</v>
      </c>
      <c r="M166" s="98">
        <v>0</v>
      </c>
      <c r="N166" s="98">
        <v>0</v>
      </c>
      <c r="O166" s="98">
        <v>0</v>
      </c>
      <c r="P166" s="37" t="s">
        <v>343</v>
      </c>
      <c r="Q166" s="6">
        <f>F167</f>
        <v>765.61</v>
      </c>
    </row>
    <row r="167" spans="1:17" x14ac:dyDescent="0.3">
      <c r="A167" s="94">
        <v>165</v>
      </c>
      <c r="B167" s="3" t="s">
        <v>190</v>
      </c>
      <c r="C167" s="116">
        <v>1.8731634511339281E-4</v>
      </c>
      <c r="D167" s="7" t="s">
        <v>191</v>
      </c>
      <c r="E167" s="31" t="str">
        <f t="shared" si="11"/>
        <v>No</v>
      </c>
      <c r="F167" s="68">
        <v>765.61</v>
      </c>
      <c r="G167" s="18">
        <v>558.41</v>
      </c>
      <c r="H167" s="98">
        <v>1371.89</v>
      </c>
      <c r="I167" s="18">
        <f>$C167*'CVS Payments'!F$20</f>
        <v>1370.3383908422356</v>
      </c>
      <c r="J167" s="18">
        <f>$C167*'CVS Payments'!G$20</f>
        <v>1370.3383908422356</v>
      </c>
      <c r="K167" s="18">
        <f>$C167*'CVS Payments'!H$20</f>
        <v>1370.3383908422356</v>
      </c>
      <c r="L167" s="18">
        <f>$C167*'CVS Payments'!I$20</f>
        <v>1301.8758000668206</v>
      </c>
      <c r="M167" s="18">
        <f>$C167*'CVS Payments'!J$20</f>
        <v>1233.4132064807834</v>
      </c>
      <c r="N167" s="18">
        <f>$C167*'CVS Payments'!K$20</f>
        <v>1232.3266733061835</v>
      </c>
      <c r="O167" s="18">
        <f>$C167*'CVS Payments'!L$20</f>
        <v>1232.3266733061835</v>
      </c>
      <c r="P167" s="37" t="s">
        <v>343</v>
      </c>
      <c r="Q167" s="6">
        <f t="shared" si="10"/>
        <v>11806.867525686675</v>
      </c>
    </row>
    <row r="168" spans="1:17" x14ac:dyDescent="0.3">
      <c r="A168" s="94">
        <v>166</v>
      </c>
      <c r="B168" s="3" t="s">
        <v>190</v>
      </c>
      <c r="C168" s="116">
        <v>6.0352741926400005E-3</v>
      </c>
      <c r="D168" s="7" t="s">
        <v>190</v>
      </c>
      <c r="E168" s="31" t="str">
        <f t="shared" si="11"/>
        <v>No</v>
      </c>
      <c r="F168" s="68">
        <v>24667.85</v>
      </c>
      <c r="G168" s="18">
        <v>17991.8</v>
      </c>
      <c r="H168" s="98">
        <v>44201.760000000002</v>
      </c>
      <c r="I168" s="18">
        <f>$C168*'CVS Payments'!F$20</f>
        <v>44151.875376531963</v>
      </c>
      <c r="J168" s="18">
        <f>$C168*'CVS Payments'!G$20</f>
        <v>44151.875376531963</v>
      </c>
      <c r="K168" s="18">
        <f>$C168*'CVS Payments'!H$20</f>
        <v>44151.875376531963</v>
      </c>
      <c r="L168" s="18">
        <f>$C168*'CVS Payments'!I$20</f>
        <v>41946.032063616534</v>
      </c>
      <c r="M168" s="18">
        <f>$C168*'CVS Payments'!J$20</f>
        <v>39740.188660143736</v>
      </c>
      <c r="N168" s="18">
        <f>$C168*'CVS Payments'!K$20</f>
        <v>39705.180900280924</v>
      </c>
      <c r="O168" s="18">
        <f>$C168*'CVS Payments'!L$20</f>
        <v>39705.180900280924</v>
      </c>
      <c r="P168" s="37" t="s">
        <v>343</v>
      </c>
      <c r="Q168" s="6">
        <f t="shared" si="10"/>
        <v>380413.61865391809</v>
      </c>
    </row>
    <row r="169" spans="1:17" x14ac:dyDescent="0.3">
      <c r="A169" s="94">
        <v>167</v>
      </c>
      <c r="B169" s="3" t="s">
        <v>192</v>
      </c>
      <c r="C169" s="116">
        <v>2.7857703115200002E-3</v>
      </c>
      <c r="D169" s="7" t="s">
        <v>192</v>
      </c>
      <c r="E169" s="31" t="str">
        <f t="shared" si="11"/>
        <v>No</v>
      </c>
      <c r="F169" s="68">
        <v>11386.22</v>
      </c>
      <c r="G169" s="18">
        <v>8304.68</v>
      </c>
      <c r="H169" s="98">
        <v>20402.71</v>
      </c>
      <c r="I169" s="18">
        <f>$C169*'CVS Payments'!F$20</f>
        <v>20379.684451100522</v>
      </c>
      <c r="J169" s="18">
        <f>$C169*'CVS Payments'!G$20</f>
        <v>20379.684451100522</v>
      </c>
      <c r="K169" s="18">
        <f>$C169*'CVS Payments'!H$20</f>
        <v>20379.684451100522</v>
      </c>
      <c r="L169" s="18">
        <f>$C169*'CVS Payments'!I$20</f>
        <v>19361.508206435698</v>
      </c>
      <c r="M169" s="18">
        <f>$C169*'CVS Payments'!J$20</f>
        <v>18343.331919971279</v>
      </c>
      <c r="N169" s="18">
        <f>$C169*'CVS Payments'!K$20</f>
        <v>18327.172989161212</v>
      </c>
      <c r="O169" s="18">
        <f>$C169*'CVS Payments'!L$20</f>
        <v>18327.172989161212</v>
      </c>
      <c r="P169" s="37" t="s">
        <v>343</v>
      </c>
      <c r="Q169" s="6">
        <f t="shared" si="10"/>
        <v>175591.84945803098</v>
      </c>
    </row>
    <row r="170" spans="1:17" x14ac:dyDescent="0.3">
      <c r="A170" s="94">
        <v>168</v>
      </c>
      <c r="B170" s="3" t="s">
        <v>50</v>
      </c>
      <c r="C170" s="116">
        <v>1.9846587479771158E-3</v>
      </c>
      <c r="D170" s="7" t="s">
        <v>50</v>
      </c>
      <c r="E170" s="31" t="str">
        <f t="shared" si="11"/>
        <v>No</v>
      </c>
      <c r="F170" s="68">
        <v>8111.85</v>
      </c>
      <c r="G170" s="18">
        <v>5916.48</v>
      </c>
      <c r="H170" s="98">
        <v>14535.45</v>
      </c>
      <c r="I170" s="18">
        <f>$C170*'CVS Payments'!F$20</f>
        <v>14519.0430308021</v>
      </c>
      <c r="J170" s="18">
        <f>$C170*'CVS Payments'!G$20</f>
        <v>14519.0430308021</v>
      </c>
      <c r="K170" s="18">
        <f>$C170*'CVS Payments'!H$20</f>
        <v>14519.0430308021</v>
      </c>
      <c r="L170" s="18">
        <f>$C170*'CVS Payments'!I$20</f>
        <v>13793.666504747462</v>
      </c>
      <c r="M170" s="18">
        <f>$C170*'CVS Payments'!J$20</f>
        <v>13068.289948913647</v>
      </c>
      <c r="N170" s="18">
        <f>$C170*'CVS Payments'!K$20</f>
        <v>13056.777885891965</v>
      </c>
      <c r="O170" s="18">
        <f>$C170*'CVS Payments'!L$20</f>
        <v>13056.777885891965</v>
      </c>
      <c r="P170" s="37" t="s">
        <v>343</v>
      </c>
      <c r="Q170" s="6">
        <f t="shared" si="10"/>
        <v>125096.42131785135</v>
      </c>
    </row>
    <row r="171" spans="1:17" x14ac:dyDescent="0.3">
      <c r="A171" s="94">
        <v>169</v>
      </c>
      <c r="B171" s="3" t="s">
        <v>20</v>
      </c>
      <c r="C171" s="116">
        <v>3.1054294121660652E-4</v>
      </c>
      <c r="D171" s="7" t="s">
        <v>193</v>
      </c>
      <c r="E171" s="31" t="str">
        <f t="shared" si="11"/>
        <v>No</v>
      </c>
      <c r="F171" s="68">
        <v>1269.28</v>
      </c>
      <c r="G171" s="18">
        <v>925.76</v>
      </c>
      <c r="H171" s="98">
        <v>2274.39</v>
      </c>
      <c r="I171" s="18">
        <f>$C171*'CVS Payments'!F$20</f>
        <v>2271.8194405115664</v>
      </c>
      <c r="J171" s="18">
        <f>$C171*'CVS Payments'!G$20</f>
        <v>2271.8194405115664</v>
      </c>
      <c r="K171" s="18">
        <f>$C171*'CVS Payments'!H$20</f>
        <v>2271.8194405115664</v>
      </c>
      <c r="L171" s="18">
        <f>$C171*'CVS Payments'!I$20</f>
        <v>2158.318537588033</v>
      </c>
      <c r="M171" s="18">
        <f>$C171*'CVS Payments'!J$20</f>
        <v>2044.8176300049013</v>
      </c>
      <c r="N171" s="18">
        <f>$C171*'CVS Payments'!K$20</f>
        <v>2043.0163178579801</v>
      </c>
      <c r="O171" s="18">
        <f>$C171*'CVS Payments'!L$20</f>
        <v>2043.0163178579801</v>
      </c>
      <c r="P171" s="37" t="s">
        <v>343</v>
      </c>
      <c r="Q171" s="6">
        <f t="shared" si="10"/>
        <v>19574.057124843592</v>
      </c>
    </row>
    <row r="172" spans="1:17" x14ac:dyDescent="0.3">
      <c r="A172" s="94">
        <v>170</v>
      </c>
      <c r="B172" s="3" t="s">
        <v>194</v>
      </c>
      <c r="C172" s="116">
        <v>9.4422835263283285E-4</v>
      </c>
      <c r="D172" s="7" t="s">
        <v>194</v>
      </c>
      <c r="E172" s="31" t="str">
        <f t="shared" si="11"/>
        <v>No</v>
      </c>
      <c r="F172" s="68">
        <v>3859.32</v>
      </c>
      <c r="G172" s="18">
        <v>2814.85</v>
      </c>
      <c r="H172" s="98">
        <v>6915.44</v>
      </c>
      <c r="I172" s="18">
        <f>$C172*'CVS Payments'!F$20</f>
        <v>6907.6319023372753</v>
      </c>
      <c r="J172" s="18">
        <f>$C172*'CVS Payments'!G$20</f>
        <v>6907.6319023372753</v>
      </c>
      <c r="K172" s="18">
        <f>$C172*'CVS Payments'!H$20</f>
        <v>6907.6319023372753</v>
      </c>
      <c r="L172" s="18">
        <f>$C172*'CVS Payments'!I$20</f>
        <v>6562.5241688625847</v>
      </c>
      <c r="M172" s="18">
        <f>$C172*'CVS Payments'!J$20</f>
        <v>6217.4164212200476</v>
      </c>
      <c r="N172" s="18">
        <f>$C172*'CVS Payments'!K$20</f>
        <v>6211.9394008942872</v>
      </c>
      <c r="O172" s="18">
        <f>$C172*'CVS Payments'!L$20</f>
        <v>6211.9394008942872</v>
      </c>
      <c r="P172" s="37" t="s">
        <v>343</v>
      </c>
      <c r="Q172" s="6">
        <f t="shared" si="10"/>
        <v>59516.32509888304</v>
      </c>
    </row>
    <row r="173" spans="1:17" x14ac:dyDescent="0.3">
      <c r="A173" s="94">
        <v>171</v>
      </c>
      <c r="B173" s="3" t="s">
        <v>88</v>
      </c>
      <c r="C173" s="116">
        <v>4.2307814899981359E-4</v>
      </c>
      <c r="D173" s="7" t="s">
        <v>195</v>
      </c>
      <c r="E173" s="31" t="str">
        <f t="shared" si="11"/>
        <v>No</v>
      </c>
      <c r="F173" s="68">
        <v>1729.24</v>
      </c>
      <c r="G173" s="18">
        <v>1261.24</v>
      </c>
      <c r="H173" s="98">
        <v>3098.58</v>
      </c>
      <c r="I173" s="18">
        <f>$C173*'CVS Payments'!F$20</f>
        <v>3095.0861738731646</v>
      </c>
      <c r="J173" s="18">
        <f>$C173*'CVS Payments'!G$20</f>
        <v>3095.0861738731646</v>
      </c>
      <c r="K173" s="18">
        <f>$C173*'CVS Payments'!H$20</f>
        <v>3095.0861738731646</v>
      </c>
      <c r="L173" s="18">
        <f>$C173*'CVS Payments'!I$20</f>
        <v>2940.4545737132307</v>
      </c>
      <c r="M173" s="18">
        <f>$C173*'CVS Payments'!J$20</f>
        <v>2785.8229672051439</v>
      </c>
      <c r="N173" s="18">
        <f>$C173*'CVS Payments'!K$20</f>
        <v>2783.3688917529548</v>
      </c>
      <c r="O173" s="18">
        <f>$C173*'CVS Payments'!L$20</f>
        <v>2783.3688917529548</v>
      </c>
      <c r="P173" s="37" t="s">
        <v>343</v>
      </c>
      <c r="Q173" s="6">
        <f t="shared" si="10"/>
        <v>26667.333846043781</v>
      </c>
    </row>
    <row r="174" spans="1:17" x14ac:dyDescent="0.3">
      <c r="A174" s="94">
        <v>172</v>
      </c>
      <c r="B174" s="3" t="s">
        <v>196</v>
      </c>
      <c r="C174" s="116">
        <v>1.8064208801171536E-3</v>
      </c>
      <c r="D174" s="7" t="s">
        <v>197</v>
      </c>
      <c r="E174" s="31" t="str">
        <f t="shared" si="11"/>
        <v>No</v>
      </c>
      <c r="F174" s="68">
        <v>7383.35</v>
      </c>
      <c r="G174" s="18">
        <v>5385.13</v>
      </c>
      <c r="H174" s="98">
        <v>13230.05</v>
      </c>
      <c r="I174" s="18">
        <f>$C174*'CVS Payments'!F$20</f>
        <v>13215.119484341079</v>
      </c>
      <c r="J174" s="18">
        <f>$C174*'CVS Payments'!G$20</f>
        <v>13215.119484341079</v>
      </c>
      <c r="K174" s="18">
        <f>$C174*'CVS Payments'!H$20</f>
        <v>13215.119484341079</v>
      </c>
      <c r="L174" s="18">
        <f>$C174*'CVS Payments'!I$20</f>
        <v>12554.887439941751</v>
      </c>
      <c r="M174" s="18">
        <f>$C174*'CVS Payments'!J$20</f>
        <v>11894.655368437649</v>
      </c>
      <c r="N174" s="18">
        <f>$C174*'CVS Payments'!K$20</f>
        <v>11884.177178654751</v>
      </c>
      <c r="O174" s="18">
        <f>$C174*'CVS Payments'!L$20</f>
        <v>11884.177178654751</v>
      </c>
      <c r="P174" s="37" t="s">
        <v>343</v>
      </c>
      <c r="Q174" s="6">
        <f t="shared" si="10"/>
        <v>113861.78561871214</v>
      </c>
    </row>
    <row r="175" spans="1:17" x14ac:dyDescent="0.3">
      <c r="A175" s="94">
        <v>173</v>
      </c>
      <c r="B175" s="3" t="s">
        <v>198</v>
      </c>
      <c r="C175" s="116">
        <v>3.2176018624034916E-3</v>
      </c>
      <c r="D175" s="7" t="s">
        <v>198</v>
      </c>
      <c r="E175" s="31" t="str">
        <f t="shared" si="11"/>
        <v>No</v>
      </c>
      <c r="F175" s="68">
        <v>13151.24</v>
      </c>
      <c r="G175" s="18">
        <v>9592.02</v>
      </c>
      <c r="H175" s="98">
        <v>23565.4</v>
      </c>
      <c r="I175" s="18">
        <f>$C175*'CVS Payments'!F$20</f>
        <v>23538.807335942038</v>
      </c>
      <c r="J175" s="18">
        <f>$C175*'CVS Payments'!G$20</f>
        <v>23538.807335942038</v>
      </c>
      <c r="K175" s="18">
        <f>$C175*'CVS Payments'!H$20</f>
        <v>23538.807335942038</v>
      </c>
      <c r="L175" s="18">
        <f>$C175*'CVS Payments'!I$20</f>
        <v>22362.800194383766</v>
      </c>
      <c r="M175" s="18">
        <f>$C175*'CVS Payments'!J$20</f>
        <v>21186.793004546405</v>
      </c>
      <c r="N175" s="18">
        <f>$C175*'CVS Payments'!K$20</f>
        <v>21168.129223956199</v>
      </c>
      <c r="O175" s="18">
        <f>$C175*'CVS Payments'!L$20</f>
        <v>21168.129223956199</v>
      </c>
      <c r="P175" s="37" t="s">
        <v>343</v>
      </c>
      <c r="Q175" s="6">
        <f t="shared" si="10"/>
        <v>202810.93365466868</v>
      </c>
    </row>
    <row r="176" spans="1:17" x14ac:dyDescent="0.3">
      <c r="A176" s="94">
        <v>174</v>
      </c>
      <c r="B176" s="3" t="s">
        <v>32</v>
      </c>
      <c r="C176" s="116">
        <v>3.840748936462473E-5</v>
      </c>
      <c r="D176" s="7" t="s">
        <v>199</v>
      </c>
      <c r="E176" s="31" t="str">
        <f t="shared" si="11"/>
        <v>Yes</v>
      </c>
      <c r="F176" s="68">
        <v>2562.23</v>
      </c>
      <c r="G176" s="18">
        <v>0</v>
      </c>
      <c r="H176" s="98">
        <v>0</v>
      </c>
      <c r="I176" s="98">
        <v>0</v>
      </c>
      <c r="J176" s="98">
        <v>0</v>
      </c>
      <c r="K176" s="98">
        <v>0</v>
      </c>
      <c r="L176" s="98">
        <v>0</v>
      </c>
      <c r="M176" s="98">
        <v>0</v>
      </c>
      <c r="N176" s="98">
        <v>0</v>
      </c>
      <c r="O176" s="98">
        <v>0</v>
      </c>
      <c r="P176" s="37" t="s">
        <v>343</v>
      </c>
      <c r="Q176" s="6">
        <f>F177</f>
        <v>2449.21</v>
      </c>
    </row>
    <row r="177" spans="1:17" x14ac:dyDescent="0.3">
      <c r="A177" s="94">
        <v>175</v>
      </c>
      <c r="B177" s="3" t="s">
        <v>200</v>
      </c>
      <c r="C177" s="116">
        <v>5.9922724256234404E-4</v>
      </c>
      <c r="D177" s="7" t="s">
        <v>200</v>
      </c>
      <c r="E177" s="31" t="str">
        <f t="shared" si="11"/>
        <v>No</v>
      </c>
      <c r="F177" s="68">
        <v>2449.21</v>
      </c>
      <c r="G177" s="18">
        <v>1786.36</v>
      </c>
      <c r="H177" s="98">
        <v>4388.68</v>
      </c>
      <c r="I177" s="18">
        <f>$C177*'CVS Payments'!F$20</f>
        <v>4383.7290057342789</v>
      </c>
      <c r="J177" s="18">
        <f>$C177*'CVS Payments'!G$20</f>
        <v>4383.7290057342789</v>
      </c>
      <c r="K177" s="18">
        <f>$C177*'CVS Payments'!H$20</f>
        <v>4383.7290057342789</v>
      </c>
      <c r="L177" s="18">
        <f>$C177*'CVS Payments'!I$20</f>
        <v>4164.7163538261302</v>
      </c>
      <c r="M177" s="18">
        <f>$C177*'CVS Payments'!J$20</f>
        <v>3945.7036929267674</v>
      </c>
      <c r="N177" s="18">
        <f>$C177*'CVS Payments'!K$20</f>
        <v>3942.2278602236802</v>
      </c>
      <c r="O177" s="18">
        <f>$C177*'CVS Payments'!L$20</f>
        <v>3942.2278602236802</v>
      </c>
      <c r="P177" s="37" t="s">
        <v>343</v>
      </c>
      <c r="Q177" s="6">
        <f t="shared" si="10"/>
        <v>37770.312784403097</v>
      </c>
    </row>
    <row r="178" spans="1:17" x14ac:dyDescent="0.3">
      <c r="A178" s="94">
        <v>176</v>
      </c>
      <c r="B178" s="3" t="s">
        <v>34</v>
      </c>
      <c r="C178" s="116">
        <v>2.6396387324336113E-5</v>
      </c>
      <c r="D178" s="7" t="s">
        <v>201</v>
      </c>
      <c r="E178" s="7" t="s">
        <v>335</v>
      </c>
      <c r="F178" s="68">
        <v>0</v>
      </c>
      <c r="G178" s="18">
        <v>0</v>
      </c>
      <c r="H178" s="98">
        <v>0</v>
      </c>
      <c r="I178" s="18">
        <v>0</v>
      </c>
      <c r="J178" s="18">
        <v>0</v>
      </c>
      <c r="K178" s="18">
        <v>0</v>
      </c>
      <c r="L178" s="18">
        <v>0</v>
      </c>
      <c r="M178" s="18">
        <v>0</v>
      </c>
      <c r="N178" s="18">
        <v>0</v>
      </c>
      <c r="O178" s="18">
        <v>0</v>
      </c>
      <c r="P178" s="37" t="s">
        <v>343</v>
      </c>
      <c r="Q178" s="6">
        <f t="shared" si="10"/>
        <v>0</v>
      </c>
    </row>
    <row r="179" spans="1:17" x14ac:dyDescent="0.3">
      <c r="A179" s="94">
        <v>177</v>
      </c>
      <c r="B179" s="3" t="s">
        <v>43</v>
      </c>
      <c r="C179" s="116">
        <v>7.1543601524750355E-5</v>
      </c>
      <c r="D179" s="7" t="s">
        <v>202</v>
      </c>
      <c r="E179" s="31" t="str">
        <f t="shared" ref="E179:E242" si="12">IF(C179&lt;0.000083,"Yes","No")</f>
        <v>Yes</v>
      </c>
      <c r="F179" s="68">
        <v>4772.79</v>
      </c>
      <c r="G179" s="18">
        <v>0</v>
      </c>
      <c r="H179" s="98">
        <v>0</v>
      </c>
      <c r="I179" s="98">
        <v>0</v>
      </c>
      <c r="J179" s="98">
        <v>0</v>
      </c>
      <c r="K179" s="98">
        <v>0</v>
      </c>
      <c r="L179" s="98">
        <v>0</v>
      </c>
      <c r="M179" s="98">
        <v>0</v>
      </c>
      <c r="N179" s="98">
        <v>0</v>
      </c>
      <c r="O179" s="98">
        <v>0</v>
      </c>
      <c r="P179" s="37" t="s">
        <v>343</v>
      </c>
      <c r="Q179" s="6">
        <f>F180</f>
        <v>5133.63</v>
      </c>
    </row>
    <row r="180" spans="1:17" x14ac:dyDescent="0.3">
      <c r="A180" s="94">
        <v>178</v>
      </c>
      <c r="B180" s="3" t="s">
        <v>43</v>
      </c>
      <c r="C180" s="116">
        <v>1.256002277532938E-3</v>
      </c>
      <c r="D180" s="7" t="s">
        <v>203</v>
      </c>
      <c r="E180" s="31" t="str">
        <f t="shared" si="12"/>
        <v>No</v>
      </c>
      <c r="F180" s="68">
        <v>5133.63</v>
      </c>
      <c r="G180" s="18">
        <v>3744.28</v>
      </c>
      <c r="H180" s="98">
        <v>9198.84</v>
      </c>
      <c r="I180" s="18">
        <f>$C180*'CVS Payments'!F$20</f>
        <v>9188.4567726685273</v>
      </c>
      <c r="J180" s="18">
        <f>$C180*'CVS Payments'!G$20</f>
        <v>9188.4567726685273</v>
      </c>
      <c r="K180" s="18">
        <f>$C180*'CVS Payments'!H$20</f>
        <v>9188.4567726685273</v>
      </c>
      <c r="L180" s="18">
        <f>$C180*'CVS Payments'!I$20</f>
        <v>8729.3982218107631</v>
      </c>
      <c r="M180" s="18">
        <f>$C180*'CVS Payments'!J$20</f>
        <v>8270.3396521070845</v>
      </c>
      <c r="N180" s="18">
        <f>$C180*'CVS Payments'!K$20</f>
        <v>8263.0541792825625</v>
      </c>
      <c r="O180" s="18">
        <f>$C180*'CVS Payments'!L$20</f>
        <v>8263.0541792825625</v>
      </c>
      <c r="P180" s="37" t="s">
        <v>343</v>
      </c>
      <c r="Q180" s="6">
        <f t="shared" si="10"/>
        <v>79167.966550488563</v>
      </c>
    </row>
    <row r="181" spans="1:17" x14ac:dyDescent="0.3">
      <c r="A181" s="94">
        <v>179</v>
      </c>
      <c r="B181" s="3" t="s">
        <v>43</v>
      </c>
      <c r="C181" s="116">
        <v>1.7154393930240004E-2</v>
      </c>
      <c r="D181" s="7" t="s">
        <v>43</v>
      </c>
      <c r="E181" s="31" t="str">
        <f t="shared" si="12"/>
        <v>No</v>
      </c>
      <c r="F181" s="68">
        <v>70114.789999999994</v>
      </c>
      <c r="G181" s="18">
        <v>51139.09</v>
      </c>
      <c r="H181" s="98">
        <v>125637.1</v>
      </c>
      <c r="I181" s="18">
        <f>$C181*'CVS Payments'!F$20</f>
        <v>125495.31948217671</v>
      </c>
      <c r="J181" s="18">
        <f>$C181*'CVS Payments'!G$20</f>
        <v>125495.31948217671</v>
      </c>
      <c r="K181" s="18">
        <f>$C181*'CVS Payments'!H$20</f>
        <v>125495.31948217671</v>
      </c>
      <c r="L181" s="18">
        <f>$C181*'CVS Payments'!I$20</f>
        <v>119225.52892580356</v>
      </c>
      <c r="M181" s="18">
        <f>$C181*'CVS Payments'!J$20</f>
        <v>112955.73811203417</v>
      </c>
      <c r="N181" s="18">
        <f>$C181*'CVS Payments'!K$20</f>
        <v>112856.23361826414</v>
      </c>
      <c r="O181" s="18">
        <f>$C181*'CVS Payments'!L$20</f>
        <v>112856.23361826414</v>
      </c>
      <c r="P181" s="37" t="s">
        <v>343</v>
      </c>
      <c r="Q181" s="6">
        <f t="shared" si="10"/>
        <v>1081270.6727208961</v>
      </c>
    </row>
    <row r="182" spans="1:17" x14ac:dyDescent="0.3">
      <c r="A182" s="94">
        <v>180</v>
      </c>
      <c r="B182" s="3" t="s">
        <v>204</v>
      </c>
      <c r="C182" s="116">
        <v>6.9578341280000008E-3</v>
      </c>
      <c r="D182" s="7" t="s">
        <v>204</v>
      </c>
      <c r="E182" s="31" t="str">
        <f t="shared" si="12"/>
        <v>No</v>
      </c>
      <c r="F182" s="68">
        <v>28438.61</v>
      </c>
      <c r="G182" s="18">
        <v>20742.05</v>
      </c>
      <c r="H182" s="98">
        <v>50958.5</v>
      </c>
      <c r="I182" s="18">
        <f>$C182*'CVS Payments'!F$20</f>
        <v>50900.989003062736</v>
      </c>
      <c r="J182" s="18">
        <f>$C182*'CVS Payments'!G$20</f>
        <v>50900.989003062736</v>
      </c>
      <c r="K182" s="18">
        <f>$C182*'CVS Payments'!H$20</f>
        <v>50900.989003062736</v>
      </c>
      <c r="L182" s="18">
        <f>$C182*'CVS Payments'!I$20</f>
        <v>48357.957585809105</v>
      </c>
      <c r="M182" s="18">
        <f>$C182*'CVS Payments'!J$20</f>
        <v>45814.926064155385</v>
      </c>
      <c r="N182" s="18">
        <f>$C182*'CVS Payments'!K$20</f>
        <v>45774.566972166605</v>
      </c>
      <c r="O182" s="18">
        <f>$C182*'CVS Payments'!L$20</f>
        <v>45774.566972166605</v>
      </c>
      <c r="P182" s="37" t="s">
        <v>343</v>
      </c>
      <c r="Q182" s="6">
        <f t="shared" si="10"/>
        <v>438564.14460348594</v>
      </c>
    </row>
    <row r="183" spans="1:17" x14ac:dyDescent="0.3">
      <c r="A183" s="94">
        <v>181</v>
      </c>
      <c r="B183" s="3" t="s">
        <v>205</v>
      </c>
      <c r="C183" s="116">
        <v>9.8584816064000011E-4</v>
      </c>
      <c r="D183" s="7" t="s">
        <v>205</v>
      </c>
      <c r="E183" s="31" t="str">
        <f t="shared" si="12"/>
        <v>No</v>
      </c>
      <c r="F183" s="68">
        <v>4029.44</v>
      </c>
      <c r="G183" s="18">
        <v>2938.92</v>
      </c>
      <c r="H183" s="98">
        <v>7220.26</v>
      </c>
      <c r="I183" s="18">
        <f>$C183*'CVS Payments'!F$20</f>
        <v>7212.1073110218676</v>
      </c>
      <c r="J183" s="18">
        <f>$C183*'CVS Payments'!G$20</f>
        <v>7212.1073110218676</v>
      </c>
      <c r="K183" s="18">
        <f>$C183*'CVS Payments'!H$20</f>
        <v>7212.1073110218676</v>
      </c>
      <c r="L183" s="18">
        <f>$C183*'CVS Payments'!I$20</f>
        <v>6851.7878784185123</v>
      </c>
      <c r="M183" s="18">
        <f>$C183*'CVS Payments'!J$20</f>
        <v>6491.4684310228185</v>
      </c>
      <c r="N183" s="18">
        <f>$C183*'CVS Payments'!K$20</f>
        <v>6485.7499939531381</v>
      </c>
      <c r="O183" s="18">
        <f>$C183*'CVS Payments'!L$20</f>
        <v>6485.7499939531381</v>
      </c>
      <c r="P183" s="37" t="s">
        <v>343</v>
      </c>
      <c r="Q183" s="6">
        <f t="shared" si="10"/>
        <v>62139.698230413211</v>
      </c>
    </row>
    <row r="184" spans="1:17" x14ac:dyDescent="0.3">
      <c r="A184" s="94">
        <v>182</v>
      </c>
      <c r="B184" s="3" t="s">
        <v>73</v>
      </c>
      <c r="C184" s="116">
        <v>3.0056747918547061E-4</v>
      </c>
      <c r="D184" s="7" t="s">
        <v>206</v>
      </c>
      <c r="E184" s="31" t="str">
        <f t="shared" si="12"/>
        <v>No</v>
      </c>
      <c r="F184" s="68">
        <v>1228.5</v>
      </c>
      <c r="G184" s="18">
        <v>896.02</v>
      </c>
      <c r="H184" s="98">
        <v>2201.33</v>
      </c>
      <c r="I184" s="18">
        <f>$C184*'CVS Payments'!F$20</f>
        <v>2198.8425810742356</v>
      </c>
      <c r="J184" s="18">
        <f>$C184*'CVS Payments'!G$20</f>
        <v>2198.8425810742356</v>
      </c>
      <c r="K184" s="18">
        <f>$C184*'CVS Payments'!H$20</f>
        <v>2198.8425810742356</v>
      </c>
      <c r="L184" s="18">
        <f>$C184*'CVS Payments'!I$20</f>
        <v>2088.9876278643801</v>
      </c>
      <c r="M184" s="18">
        <f>$C184*'CVS Payments'!J$20</f>
        <v>1979.1326701446048</v>
      </c>
      <c r="N184" s="18">
        <f>$C184*'CVS Payments'!K$20</f>
        <v>1977.3892209162784</v>
      </c>
      <c r="O184" s="18">
        <f>$C184*'CVS Payments'!L$20</f>
        <v>1977.3892209162784</v>
      </c>
      <c r="P184" s="37" t="s">
        <v>343</v>
      </c>
      <c r="Q184" s="6">
        <f t="shared" si="10"/>
        <v>18945.276483064248</v>
      </c>
    </row>
    <row r="185" spans="1:17" x14ac:dyDescent="0.3">
      <c r="A185" s="94">
        <v>183</v>
      </c>
      <c r="B185" s="3" t="s">
        <v>61</v>
      </c>
      <c r="C185" s="116">
        <v>1.4878159422548442E-4</v>
      </c>
      <c r="D185" s="7" t="s">
        <v>207</v>
      </c>
      <c r="E185" s="31" t="str">
        <f t="shared" si="12"/>
        <v>No</v>
      </c>
      <c r="F185" s="68">
        <v>608.11</v>
      </c>
      <c r="G185" s="18">
        <v>443.53</v>
      </c>
      <c r="H185" s="98">
        <v>1089.6600000000001</v>
      </c>
      <c r="I185" s="18">
        <f>$C185*'CVS Payments'!F$20</f>
        <v>1088.4321402623589</v>
      </c>
      <c r="J185" s="18">
        <f>$C185*'CVS Payments'!G$20</f>
        <v>1088.4321402623589</v>
      </c>
      <c r="K185" s="18">
        <f>$C185*'CVS Payments'!H$20</f>
        <v>1088.4321402623589</v>
      </c>
      <c r="L185" s="18">
        <f>$C185*'CVS Payments'!I$20</f>
        <v>1034.053685492664</v>
      </c>
      <c r="M185" s="18">
        <f>$C185*'CVS Payments'!J$20</f>
        <v>979.67522849054853</v>
      </c>
      <c r="N185" s="18">
        <f>$C185*'CVS Payments'!K$20</f>
        <v>978.81221710839725</v>
      </c>
      <c r="O185" s="18">
        <f>$C185*'CVS Payments'!L$20</f>
        <v>978.81221710839725</v>
      </c>
      <c r="P185" s="37" t="s">
        <v>343</v>
      </c>
      <c r="Q185" s="6">
        <f t="shared" si="10"/>
        <v>9377.9497689870859</v>
      </c>
    </row>
    <row r="186" spans="1:17" x14ac:dyDescent="0.3">
      <c r="A186" s="94">
        <v>184</v>
      </c>
      <c r="B186" s="3" t="s">
        <v>166</v>
      </c>
      <c r="C186" s="116">
        <v>2.1378856446827648E-4</v>
      </c>
      <c r="D186" s="7" t="s">
        <v>208</v>
      </c>
      <c r="E186" s="31" t="str">
        <f t="shared" si="12"/>
        <v>No</v>
      </c>
      <c r="F186" s="68">
        <v>873.81</v>
      </c>
      <c r="G186" s="18">
        <v>637.33000000000004</v>
      </c>
      <c r="H186" s="98">
        <v>1565.77</v>
      </c>
      <c r="I186" s="18">
        <f>$C186*'CVS Payments'!F$20</f>
        <v>1563.9995390502802</v>
      </c>
      <c r="J186" s="18">
        <f>$C186*'CVS Payments'!G$20</f>
        <v>1563.9995390502802</v>
      </c>
      <c r="K186" s="18">
        <f>$C186*'CVS Payments'!H$20</f>
        <v>1563.9995390502802</v>
      </c>
      <c r="L186" s="18">
        <f>$C186*'CVS Payments'!I$20</f>
        <v>1485.8615688011021</v>
      </c>
      <c r="M186" s="18">
        <f>$C186*'CVS Payments'!J$20</f>
        <v>1407.7235953440945</v>
      </c>
      <c r="N186" s="18">
        <f>$C186*'CVS Payments'!K$20</f>
        <v>1406.4835093948186</v>
      </c>
      <c r="O186" s="18">
        <f>$C186*'CVS Payments'!L$20</f>
        <v>1406.4835093948186</v>
      </c>
      <c r="P186" s="37" t="s">
        <v>343</v>
      </c>
      <c r="Q186" s="6">
        <f t="shared" si="10"/>
        <v>13475.460800085673</v>
      </c>
    </row>
    <row r="187" spans="1:17" x14ac:dyDescent="0.3">
      <c r="A187" s="94">
        <v>185</v>
      </c>
      <c r="B187" s="3" t="s">
        <v>61</v>
      </c>
      <c r="C187" s="116">
        <v>9.0106553717547258E-5</v>
      </c>
      <c r="D187" s="7" t="s">
        <v>209</v>
      </c>
      <c r="E187" s="31" t="str">
        <f t="shared" si="12"/>
        <v>No</v>
      </c>
      <c r="F187" s="68">
        <v>368.29</v>
      </c>
      <c r="G187" s="18">
        <v>268.62</v>
      </c>
      <c r="H187" s="98">
        <v>659.93</v>
      </c>
      <c r="I187" s="18">
        <f>$C187*'CVS Payments'!F$20</f>
        <v>659.18684112107849</v>
      </c>
      <c r="J187" s="18">
        <f>$C187*'CVS Payments'!G$20</f>
        <v>659.18684112107849</v>
      </c>
      <c r="K187" s="18">
        <f>$C187*'CVS Payments'!H$20</f>
        <v>659.18684112107849</v>
      </c>
      <c r="L187" s="18">
        <f>$C187*'CVS Payments'!I$20</f>
        <v>626.25363334568124</v>
      </c>
      <c r="M187" s="18">
        <f>$C187*'CVS Payments'!J$20</f>
        <v>593.32042421826372</v>
      </c>
      <c r="N187" s="18">
        <f>$C187*'CVS Payments'!K$20</f>
        <v>592.79775888543486</v>
      </c>
      <c r="O187" s="18">
        <f>$C187*'CVS Payments'!L$20</f>
        <v>592.79775888543486</v>
      </c>
      <c r="P187" s="37" t="s">
        <v>343</v>
      </c>
      <c r="Q187" s="6">
        <f t="shared" si="10"/>
        <v>5679.5700986980501</v>
      </c>
    </row>
    <row r="188" spans="1:17" x14ac:dyDescent="0.3">
      <c r="A188" s="94">
        <v>186</v>
      </c>
      <c r="B188" s="3" t="s">
        <v>103</v>
      </c>
      <c r="C188" s="116">
        <v>2.1563493333176328E-4</v>
      </c>
      <c r="D188" s="7" t="s">
        <v>210</v>
      </c>
      <c r="E188" s="31" t="str">
        <f t="shared" si="12"/>
        <v>No</v>
      </c>
      <c r="F188" s="68">
        <v>881.36</v>
      </c>
      <c r="G188" s="18">
        <v>642.83000000000004</v>
      </c>
      <c r="H188" s="98">
        <v>1579.29</v>
      </c>
      <c r="I188" s="18">
        <f>$C188*'CVS Payments'!F$20</f>
        <v>1577.5069034810781</v>
      </c>
      <c r="J188" s="18">
        <f>$C188*'CVS Payments'!G$20</f>
        <v>1577.5069034810781</v>
      </c>
      <c r="K188" s="18">
        <f>$C188*'CVS Payments'!H$20</f>
        <v>1577.5069034810781</v>
      </c>
      <c r="L188" s="18">
        <f>$C188*'CVS Payments'!I$20</f>
        <v>1498.6941005265915</v>
      </c>
      <c r="M188" s="18">
        <f>$C188*'CVS Payments'!J$20</f>
        <v>1419.8812943365715</v>
      </c>
      <c r="N188" s="18">
        <f>$C188*'CVS Payments'!K$20</f>
        <v>1418.6304984782296</v>
      </c>
      <c r="O188" s="18">
        <f>$C188*'CVS Payments'!L$20</f>
        <v>1418.6304984782296</v>
      </c>
      <c r="P188" s="37" t="s">
        <v>343</v>
      </c>
      <c r="Q188" s="6">
        <f t="shared" si="10"/>
        <v>13591.837102262856</v>
      </c>
    </row>
    <row r="189" spans="1:17" x14ac:dyDescent="0.3">
      <c r="A189" s="94">
        <v>187</v>
      </c>
      <c r="B189" s="3" t="s">
        <v>103</v>
      </c>
      <c r="C189" s="116">
        <v>1.0446192327570199E-3</v>
      </c>
      <c r="D189" s="7" t="s">
        <v>211</v>
      </c>
      <c r="E189" s="31" t="str">
        <f t="shared" si="12"/>
        <v>No</v>
      </c>
      <c r="F189" s="68">
        <v>4269.6499999999996</v>
      </c>
      <c r="G189" s="18">
        <v>3114.12</v>
      </c>
      <c r="H189" s="98">
        <v>7650.69</v>
      </c>
      <c r="I189" s="18">
        <f>$C189*'CVS Payments'!F$20</f>
        <v>7642.0551425587091</v>
      </c>
      <c r="J189" s="18">
        <f>$C189*'CVS Payments'!G$20</f>
        <v>7642.0551425587091</v>
      </c>
      <c r="K189" s="18">
        <f>$C189*'CVS Payments'!H$20</f>
        <v>7642.0551425587091</v>
      </c>
      <c r="L189" s="18">
        <f>$C189*'CVS Payments'!I$20</f>
        <v>7260.2553641940476</v>
      </c>
      <c r="M189" s="18">
        <f>$C189*'CVS Payments'!J$20</f>
        <v>6878.4555701552063</v>
      </c>
      <c r="N189" s="18">
        <f>$C189*'CVS Payments'!K$20</f>
        <v>6872.3962300024368</v>
      </c>
      <c r="O189" s="18">
        <f>$C189*'CVS Payments'!L$20</f>
        <v>6872.3962300024368</v>
      </c>
      <c r="P189" s="37" t="s">
        <v>343</v>
      </c>
      <c r="Q189" s="6">
        <f t="shared" si="10"/>
        <v>65844.128822030267</v>
      </c>
    </row>
    <row r="190" spans="1:17" x14ac:dyDescent="0.3">
      <c r="A190" s="94">
        <v>188</v>
      </c>
      <c r="B190" s="3" t="s">
        <v>103</v>
      </c>
      <c r="C190" s="116">
        <v>1.9100374032320001E-2</v>
      </c>
      <c r="D190" s="7" t="s">
        <v>103</v>
      </c>
      <c r="E190" s="31" t="str">
        <f t="shared" si="12"/>
        <v>No</v>
      </c>
      <c r="F190" s="68">
        <v>78068.55</v>
      </c>
      <c r="G190" s="18">
        <v>56940.26</v>
      </c>
      <c r="H190" s="98">
        <v>139889.26999999999</v>
      </c>
      <c r="I190" s="18">
        <f>$C190*'CVS Payments'!F$20</f>
        <v>139731.40357874095</v>
      </c>
      <c r="J190" s="18">
        <f>$C190*'CVS Payments'!G$20</f>
        <v>139731.40357874095</v>
      </c>
      <c r="K190" s="18">
        <f>$C190*'CVS Payments'!H$20</f>
        <v>139731.40357874095</v>
      </c>
      <c r="L190" s="18">
        <f>$C190*'CVS Payments'!I$20</f>
        <v>132750.37322476684</v>
      </c>
      <c r="M190" s="18">
        <f>$C190*'CVS Payments'!J$20</f>
        <v>125769.34258419767</v>
      </c>
      <c r="N190" s="18">
        <f>$C190*'CVS Payments'!K$20</f>
        <v>125658.55038386503</v>
      </c>
      <c r="O190" s="18">
        <f>$C190*'CVS Payments'!L$20</f>
        <v>125658.55038386503</v>
      </c>
      <c r="P190" s="37" t="s">
        <v>343</v>
      </c>
      <c r="Q190" s="6">
        <f t="shared" si="10"/>
        <v>1203929.1073129175</v>
      </c>
    </row>
    <row r="191" spans="1:17" x14ac:dyDescent="0.3">
      <c r="A191" s="94">
        <v>189</v>
      </c>
      <c r="B191" s="3" t="s">
        <v>103</v>
      </c>
      <c r="C191" s="116">
        <v>2.9904211561436055E-4</v>
      </c>
      <c r="D191" s="7" t="s">
        <v>212</v>
      </c>
      <c r="E191" s="31" t="str">
        <f t="shared" si="12"/>
        <v>No</v>
      </c>
      <c r="F191" s="68">
        <v>1222.27</v>
      </c>
      <c r="G191" s="18">
        <v>891.48</v>
      </c>
      <c r="H191" s="98">
        <v>2190.16</v>
      </c>
      <c r="I191" s="18">
        <f>$C191*'CVS Payments'!F$20</f>
        <v>2187.6835748475287</v>
      </c>
      <c r="J191" s="18">
        <f>$C191*'CVS Payments'!G$20</f>
        <v>2187.6835748475287</v>
      </c>
      <c r="K191" s="18">
        <f>$C191*'CVS Payments'!H$20</f>
        <v>2187.6835748475287</v>
      </c>
      <c r="L191" s="18">
        <f>$C191*'CVS Payments'!I$20</f>
        <v>2078.3861295363536</v>
      </c>
      <c r="M191" s="18">
        <f>$C191*'CVS Payments'!J$20</f>
        <v>1969.0886797381461</v>
      </c>
      <c r="N191" s="18">
        <f>$C191*'CVS Payments'!K$20</f>
        <v>1967.3540784196075</v>
      </c>
      <c r="O191" s="18">
        <f>$C191*'CVS Payments'!L$20</f>
        <v>1967.3540784196075</v>
      </c>
      <c r="P191" s="37" t="s">
        <v>343</v>
      </c>
      <c r="Q191" s="6">
        <f t="shared" si="10"/>
        <v>18849.143690656303</v>
      </c>
    </row>
    <row r="192" spans="1:17" x14ac:dyDescent="0.3">
      <c r="A192" s="94">
        <v>190</v>
      </c>
      <c r="B192" s="3" t="s">
        <v>73</v>
      </c>
      <c r="C192" s="116">
        <v>2.8708523658912223E-4</v>
      </c>
      <c r="D192" s="7" t="s">
        <v>213</v>
      </c>
      <c r="E192" s="31" t="str">
        <f t="shared" si="12"/>
        <v>No</v>
      </c>
      <c r="F192" s="68">
        <v>1173.4000000000001</v>
      </c>
      <c r="G192" s="18">
        <v>855.83</v>
      </c>
      <c r="H192" s="98">
        <v>2102.58</v>
      </c>
      <c r="I192" s="18">
        <f>$C192*'CVS Payments'!F$20</f>
        <v>2100.2113878740874</v>
      </c>
      <c r="J192" s="18">
        <f>$C192*'CVS Payments'!G$20</f>
        <v>2100.2113878740874</v>
      </c>
      <c r="K192" s="18">
        <f>$C192*'CVS Payments'!H$20</f>
        <v>2100.2113878740874</v>
      </c>
      <c r="L192" s="18">
        <f>$C192*'CVS Payments'!I$20</f>
        <v>1995.2840839681403</v>
      </c>
      <c r="M192" s="18">
        <f>$C192*'CVS Payments'!J$20</f>
        <v>1890.35677575457</v>
      </c>
      <c r="N192" s="18">
        <f>$C192*'CVS Payments'!K$20</f>
        <v>1888.6915306137732</v>
      </c>
      <c r="O192" s="18">
        <f>$C192*'CVS Payments'!L$20</f>
        <v>1888.6915306137732</v>
      </c>
      <c r="P192" s="37" t="s">
        <v>343</v>
      </c>
      <c r="Q192" s="6">
        <f t="shared" si="10"/>
        <v>18095.46808457252</v>
      </c>
    </row>
    <row r="193" spans="1:17" x14ac:dyDescent="0.3">
      <c r="A193" s="94">
        <v>191</v>
      </c>
      <c r="B193" s="3" t="s">
        <v>214</v>
      </c>
      <c r="C193" s="116">
        <v>5.2318127209600006E-3</v>
      </c>
      <c r="D193" s="7" t="s">
        <v>214</v>
      </c>
      <c r="E193" s="31" t="str">
        <f t="shared" si="12"/>
        <v>No</v>
      </c>
      <c r="F193" s="68">
        <v>21383.88</v>
      </c>
      <c r="G193" s="18">
        <v>15596.59</v>
      </c>
      <c r="H193" s="98">
        <v>38317.279999999999</v>
      </c>
      <c r="I193" s="18">
        <f>$C193*'CVS Payments'!F$20</f>
        <v>38274.042881245972</v>
      </c>
      <c r="J193" s="18">
        <f>$C193*'CVS Payments'!G$20</f>
        <v>38274.042881245972</v>
      </c>
      <c r="K193" s="18">
        <f>$C193*'CVS Payments'!H$20</f>
        <v>38274.042881245972</v>
      </c>
      <c r="L193" s="18">
        <f>$C193*'CVS Payments'!I$20</f>
        <v>36361.858159128598</v>
      </c>
      <c r="M193" s="18">
        <f>$C193*'CVS Payments'!J$20</f>
        <v>34449.673358509535</v>
      </c>
      <c r="N193" s="18">
        <f>$C193*'CVS Payments'!K$20</f>
        <v>34419.3260971364</v>
      </c>
      <c r="O193" s="18">
        <f>$C193*'CVS Payments'!L$20</f>
        <v>34419.3260971364</v>
      </c>
      <c r="P193" s="37" t="s">
        <v>343</v>
      </c>
      <c r="Q193" s="6">
        <f t="shared" si="10"/>
        <v>329770.0623556489</v>
      </c>
    </row>
    <row r="194" spans="1:17" x14ac:dyDescent="0.3">
      <c r="A194" s="94">
        <v>192</v>
      </c>
      <c r="B194" s="3" t="s">
        <v>215</v>
      </c>
      <c r="C194" s="116">
        <v>3.4855560519191808E-4</v>
      </c>
      <c r="D194" s="7" t="s">
        <v>216</v>
      </c>
      <c r="E194" s="31" t="str">
        <f t="shared" si="12"/>
        <v>No</v>
      </c>
      <c r="F194" s="68">
        <v>1424.64</v>
      </c>
      <c r="G194" s="18">
        <v>1039.08</v>
      </c>
      <c r="H194" s="98">
        <v>2552.79</v>
      </c>
      <c r="I194" s="18">
        <f>$C194*'CVS Payments'!F$20</f>
        <v>2549.906292740196</v>
      </c>
      <c r="J194" s="18">
        <f>$C194*'CVS Payments'!G$20</f>
        <v>2549.906292740196</v>
      </c>
      <c r="K194" s="18">
        <f>$C194*'CVS Payments'!H$20</f>
        <v>2549.906292740196</v>
      </c>
      <c r="L194" s="18">
        <f>$C194*'CVS Payments'!I$20</f>
        <v>2422.5120723037157</v>
      </c>
      <c r="M194" s="18">
        <f>$C194*'CVS Payments'!J$20</f>
        <v>2295.1178466372689</v>
      </c>
      <c r="N194" s="18">
        <f>$C194*'CVS Payments'!K$20</f>
        <v>2293.0960410761768</v>
      </c>
      <c r="O194" s="18">
        <f>$C194*'CVS Payments'!L$20</f>
        <v>2293.0960410761768</v>
      </c>
      <c r="P194" s="37" t="s">
        <v>343</v>
      </c>
      <c r="Q194" s="6">
        <f t="shared" si="10"/>
        <v>21970.050879313923</v>
      </c>
    </row>
    <row r="195" spans="1:17" x14ac:dyDescent="0.3">
      <c r="A195" s="94">
        <v>193</v>
      </c>
      <c r="B195" s="3" t="s">
        <v>45</v>
      </c>
      <c r="C195" s="116">
        <v>1.2868028544570567E-4</v>
      </c>
      <c r="D195" s="7" t="s">
        <v>217</v>
      </c>
      <c r="E195" s="31" t="str">
        <f t="shared" si="12"/>
        <v>No</v>
      </c>
      <c r="F195" s="68">
        <v>0</v>
      </c>
      <c r="G195" s="18">
        <v>0</v>
      </c>
      <c r="H195" s="98">
        <v>942.44</v>
      </c>
      <c r="I195" s="18">
        <f>$C195*'CVS Payments'!F$20</f>
        <v>941.3782613793918</v>
      </c>
      <c r="J195" s="18">
        <f>$C195*'CVS Payments'!G$20</f>
        <v>941.3782613793918</v>
      </c>
      <c r="K195" s="18">
        <f>$C195*'CVS Payments'!H$20</f>
        <v>941.3782613793918</v>
      </c>
      <c r="L195" s="18">
        <f>$C195*'CVS Payments'!I$20</f>
        <v>894.34667042025853</v>
      </c>
      <c r="M195" s="18">
        <f>$C195*'CVS Payments'!J$20</f>
        <v>847.31507753031838</v>
      </c>
      <c r="N195" s="18">
        <f>$C195*'CVS Payments'!K$20</f>
        <v>846.56866429569595</v>
      </c>
      <c r="O195" s="18">
        <f>$C195*'CVS Payments'!L$20</f>
        <v>846.56866429569595</v>
      </c>
      <c r="P195" s="37" t="s">
        <v>343</v>
      </c>
      <c r="Q195" s="6">
        <f t="shared" si="10"/>
        <v>7201.3738606801453</v>
      </c>
    </row>
    <row r="196" spans="1:17" x14ac:dyDescent="0.3">
      <c r="A196" s="94">
        <v>194</v>
      </c>
      <c r="B196" s="3" t="s">
        <v>20</v>
      </c>
      <c r="C196" s="116">
        <v>9.3741051152000014E-4</v>
      </c>
      <c r="D196" s="7" t="s">
        <v>218</v>
      </c>
      <c r="E196" s="31" t="str">
        <f t="shared" si="12"/>
        <v>No</v>
      </c>
      <c r="F196" s="68">
        <v>3831.46</v>
      </c>
      <c r="G196" s="18">
        <v>2794.52</v>
      </c>
      <c r="H196" s="98">
        <v>6865.5</v>
      </c>
      <c r="I196" s="18">
        <f>$C196*'CVS Payments'!F$20</f>
        <v>6857.7550514200666</v>
      </c>
      <c r="J196" s="18">
        <f>$C196*'CVS Payments'!G$20</f>
        <v>6857.7550514200666</v>
      </c>
      <c r="K196" s="18">
        <f>$C196*'CVS Payments'!H$20</f>
        <v>6857.7550514200666</v>
      </c>
      <c r="L196" s="18">
        <f>$C196*'CVS Payments'!I$20</f>
        <v>6515.139183061563</v>
      </c>
      <c r="M196" s="18">
        <f>$C196*'CVS Payments'!J$20</f>
        <v>6172.523300637512</v>
      </c>
      <c r="N196" s="18">
        <f>$C196*'CVS Payments'!K$20</f>
        <v>6167.0858273707317</v>
      </c>
      <c r="O196" s="18">
        <f>$C196*'CVS Payments'!L$20</f>
        <v>6167.0858273707317</v>
      </c>
      <c r="P196" s="37" t="s">
        <v>343</v>
      </c>
      <c r="Q196" s="6">
        <f t="shared" ref="Q196:Q259" si="13">SUM(F196:P196)</f>
        <v>59086.579292700742</v>
      </c>
    </row>
    <row r="197" spans="1:17" x14ac:dyDescent="0.3">
      <c r="A197" s="94">
        <v>195</v>
      </c>
      <c r="B197" s="3" t="s">
        <v>103</v>
      </c>
      <c r="C197" s="116">
        <v>4.1937412125987635E-4</v>
      </c>
      <c r="D197" s="7" t="s">
        <v>219</v>
      </c>
      <c r="E197" s="31" t="str">
        <f t="shared" si="12"/>
        <v>No</v>
      </c>
      <c r="F197" s="68">
        <v>1714.1</v>
      </c>
      <c r="G197" s="18">
        <v>1250.2</v>
      </c>
      <c r="H197" s="98">
        <v>3071.45</v>
      </c>
      <c r="I197" s="18">
        <f>$C197*'CVS Payments'!F$20</f>
        <v>3067.98885137465</v>
      </c>
      <c r="J197" s="18">
        <f>$C197*'CVS Payments'!G$20</f>
        <v>3067.98885137465</v>
      </c>
      <c r="K197" s="18">
        <f>$C197*'CVS Payments'!H$20</f>
        <v>3067.98885137465</v>
      </c>
      <c r="L197" s="18">
        <f>$C197*'CVS Payments'!I$20</f>
        <v>2914.711043032652</v>
      </c>
      <c r="M197" s="18">
        <f>$C197*'CVS Payments'!J$20</f>
        <v>2761.4332283980784</v>
      </c>
      <c r="N197" s="18">
        <f>$C197*'CVS Payments'!K$20</f>
        <v>2759.0006382520255</v>
      </c>
      <c r="O197" s="18">
        <f>$C197*'CVS Payments'!L$20</f>
        <v>2759.0006382520255</v>
      </c>
      <c r="P197" s="37" t="s">
        <v>343</v>
      </c>
      <c r="Q197" s="6">
        <f t="shared" si="13"/>
        <v>26433.862102058731</v>
      </c>
    </row>
    <row r="198" spans="1:17" x14ac:dyDescent="0.3">
      <c r="A198" s="94">
        <v>196</v>
      </c>
      <c r="B198" s="3" t="s">
        <v>32</v>
      </c>
      <c r="C198" s="116">
        <v>8.7589028181219765E-4</v>
      </c>
      <c r="D198" s="7" t="s">
        <v>220</v>
      </c>
      <c r="E198" s="31" t="str">
        <f t="shared" si="12"/>
        <v>No</v>
      </c>
      <c r="F198" s="68">
        <v>3580.01</v>
      </c>
      <c r="G198" s="18">
        <v>2611.12</v>
      </c>
      <c r="H198" s="98">
        <v>6414.93</v>
      </c>
      <c r="I198" s="18">
        <f>$C198*'CVS Payments'!F$20</f>
        <v>6407.6953808077596</v>
      </c>
      <c r="J198" s="18">
        <f>$C198*'CVS Payments'!G$20</f>
        <v>6407.6953808077596</v>
      </c>
      <c r="K198" s="18">
        <f>$C198*'CVS Payments'!H$20</f>
        <v>6407.6953808077596</v>
      </c>
      <c r="L198" s="18">
        <f>$C198*'CVS Payments'!I$20</f>
        <v>6087.5646528055076</v>
      </c>
      <c r="M198" s="18">
        <f>$C198*'CVS Payments'!J$20</f>
        <v>5767.4339116608007</v>
      </c>
      <c r="N198" s="18">
        <f>$C198*'CVS Payments'!K$20</f>
        <v>5762.3532880349103</v>
      </c>
      <c r="O198" s="18">
        <f>$C198*'CVS Payments'!L$20</f>
        <v>5762.3532880349103</v>
      </c>
      <c r="P198" s="37" t="s">
        <v>343</v>
      </c>
      <c r="Q198" s="6">
        <f t="shared" si="13"/>
        <v>55208.851282959411</v>
      </c>
    </row>
    <row r="199" spans="1:17" x14ac:dyDescent="0.3">
      <c r="A199" s="94">
        <v>197</v>
      </c>
      <c r="B199" s="3" t="s">
        <v>32</v>
      </c>
      <c r="C199" s="116">
        <v>6.2011746176264277E-4</v>
      </c>
      <c r="D199" s="7" t="s">
        <v>221</v>
      </c>
      <c r="E199" s="31" t="str">
        <f t="shared" si="12"/>
        <v>No</v>
      </c>
      <c r="F199" s="68">
        <v>2534.59</v>
      </c>
      <c r="G199" s="18">
        <v>1848.64</v>
      </c>
      <c r="H199" s="98">
        <v>4541.68</v>
      </c>
      <c r="I199" s="18">
        <f>$C199*'CVS Payments'!F$20</f>
        <v>4536.5542669038241</v>
      </c>
      <c r="J199" s="18">
        <f>$C199*'CVS Payments'!G$20</f>
        <v>4536.5542669038241</v>
      </c>
      <c r="K199" s="18">
        <f>$C199*'CVS Payments'!H$20</f>
        <v>4536.5542669038241</v>
      </c>
      <c r="L199" s="18">
        <f>$C199*'CVS Payments'!I$20</f>
        <v>4309.9064108844013</v>
      </c>
      <c r="M199" s="18">
        <f>$C199*'CVS Payments'!J$20</f>
        <v>4083.2585455603121</v>
      </c>
      <c r="N199" s="18">
        <f>$C199*'CVS Payments'!K$20</f>
        <v>4079.6615386149442</v>
      </c>
      <c r="O199" s="18">
        <f>$C199*'CVS Payments'!L$20</f>
        <v>4079.6615386149442</v>
      </c>
      <c r="P199" s="37" t="s">
        <v>343</v>
      </c>
      <c r="Q199" s="6">
        <f t="shared" si="13"/>
        <v>39087.060834386073</v>
      </c>
    </row>
    <row r="200" spans="1:17" x14ac:dyDescent="0.3">
      <c r="A200" s="94">
        <v>198</v>
      </c>
      <c r="B200" s="3" t="s">
        <v>32</v>
      </c>
      <c r="C200" s="116">
        <v>1.6393846172607529E-4</v>
      </c>
      <c r="D200" s="7" t="s">
        <v>222</v>
      </c>
      <c r="E200" s="31" t="str">
        <f t="shared" si="12"/>
        <v>No</v>
      </c>
      <c r="F200" s="68">
        <v>670.06</v>
      </c>
      <c r="G200" s="18">
        <v>488.72</v>
      </c>
      <c r="H200" s="98">
        <v>1200.67</v>
      </c>
      <c r="I200" s="18">
        <f>$C200*'CVS Payments'!F$20</f>
        <v>1199.3142814251892</v>
      </c>
      <c r="J200" s="18">
        <f>$C200*'CVS Payments'!G$20</f>
        <v>1199.3142814251892</v>
      </c>
      <c r="K200" s="18">
        <f>$C200*'CVS Payments'!H$20</f>
        <v>1199.3142814251892</v>
      </c>
      <c r="L200" s="18">
        <f>$C200*'CVS Payments'!I$20</f>
        <v>1139.3961156574926</v>
      </c>
      <c r="M200" s="18">
        <f>$C200*'CVS Payments'!J$20</f>
        <v>1079.4779474299514</v>
      </c>
      <c r="N200" s="18">
        <f>$C200*'CVS Payments'!K$20</f>
        <v>1078.5270182563634</v>
      </c>
      <c r="O200" s="18">
        <f>$C200*'CVS Payments'!L$20</f>
        <v>1078.5270182563634</v>
      </c>
      <c r="P200" s="37" t="s">
        <v>343</v>
      </c>
      <c r="Q200" s="6">
        <f t="shared" si="13"/>
        <v>10333.320943875739</v>
      </c>
    </row>
    <row r="201" spans="1:17" x14ac:dyDescent="0.3">
      <c r="A201" s="94">
        <v>199</v>
      </c>
      <c r="B201" s="3" t="s">
        <v>32</v>
      </c>
      <c r="C201" s="116">
        <v>5.8535727113920008E-2</v>
      </c>
      <c r="D201" s="7" t="s">
        <v>32</v>
      </c>
      <c r="E201" s="31" t="str">
        <f t="shared" si="12"/>
        <v>No</v>
      </c>
      <c r="F201" s="68">
        <v>240064.61</v>
      </c>
      <c r="G201" s="18">
        <v>175094.08</v>
      </c>
      <c r="H201" s="98">
        <v>430166.32</v>
      </c>
      <c r="I201" s="18">
        <f>$C201*'CVS Payments'!F$20</f>
        <v>428226.13291707996</v>
      </c>
      <c r="J201" s="18">
        <f>$C201*'CVS Payments'!G$20</f>
        <v>428226.13291707996</v>
      </c>
      <c r="K201" s="18">
        <f>$C201*'CVS Payments'!H$20</f>
        <v>428226.13291707996</v>
      </c>
      <c r="L201" s="18">
        <f>$C201*'CVS Payments'!I$20</f>
        <v>406831.80382788216</v>
      </c>
      <c r="M201" s="18">
        <f>$C201*'CVS Payments'!J$20</f>
        <v>385437.47386037436</v>
      </c>
      <c r="N201" s="18">
        <f>$C201*'CVS Payments'!K$20</f>
        <v>385097.93590190046</v>
      </c>
      <c r="O201" s="18">
        <f>$C201*'CVS Payments'!L$20</f>
        <v>385097.93590190046</v>
      </c>
      <c r="P201" s="37" t="s">
        <v>343</v>
      </c>
      <c r="Q201" s="6">
        <f t="shared" si="13"/>
        <v>3692468.558243297</v>
      </c>
    </row>
    <row r="202" spans="1:17" x14ac:dyDescent="0.3">
      <c r="A202" s="94">
        <v>200</v>
      </c>
      <c r="B202" s="3" t="s">
        <v>223</v>
      </c>
      <c r="C202" s="116">
        <v>2.4376421473599999E-3</v>
      </c>
      <c r="D202" s="7" t="s">
        <v>223</v>
      </c>
      <c r="E202" s="31" t="str">
        <f t="shared" si="12"/>
        <v>No</v>
      </c>
      <c r="F202" s="68">
        <v>9963.32</v>
      </c>
      <c r="G202" s="18">
        <v>7266.87</v>
      </c>
      <c r="H202" s="98">
        <v>17853.05</v>
      </c>
      <c r="I202" s="18">
        <f>$C202*'CVS Payments'!F$20</f>
        <v>17832.905161802035</v>
      </c>
      <c r="J202" s="18">
        <f>$C202*'CVS Payments'!G$20</f>
        <v>17832.905161802035</v>
      </c>
      <c r="K202" s="18">
        <f>$C202*'CVS Payments'!H$20</f>
        <v>17832.905161802035</v>
      </c>
      <c r="L202" s="18">
        <f>$C202*'CVS Payments'!I$20</f>
        <v>16941.966911375541</v>
      </c>
      <c r="M202" s="18">
        <f>$C202*'CVS Payments'!J$20</f>
        <v>16051.028624373001</v>
      </c>
      <c r="N202" s="18">
        <f>$C202*'CVS Payments'!K$20</f>
        <v>16036.889019741562</v>
      </c>
      <c r="O202" s="18">
        <f>$C202*'CVS Payments'!L$20</f>
        <v>16036.889019741562</v>
      </c>
      <c r="P202" s="37" t="s">
        <v>343</v>
      </c>
      <c r="Q202" s="6">
        <f t="shared" si="13"/>
        <v>153648.72906063776</v>
      </c>
    </row>
    <row r="203" spans="1:17" x14ac:dyDescent="0.3">
      <c r="A203" s="94">
        <v>201</v>
      </c>
      <c r="B203" s="3" t="s">
        <v>58</v>
      </c>
      <c r="C203" s="116">
        <v>2.1604790854926307E-6</v>
      </c>
      <c r="D203" s="7" t="s">
        <v>224</v>
      </c>
      <c r="E203" s="31" t="str">
        <f t="shared" si="12"/>
        <v>Yes</v>
      </c>
      <c r="F203" s="68">
        <v>144.13</v>
      </c>
      <c r="G203" s="18">
        <v>0</v>
      </c>
      <c r="H203" s="98">
        <v>0</v>
      </c>
      <c r="I203" s="98">
        <v>0</v>
      </c>
      <c r="J203" s="98">
        <v>0</v>
      </c>
      <c r="K203" s="98">
        <v>0</v>
      </c>
      <c r="L203" s="98">
        <v>0</v>
      </c>
      <c r="M203" s="98">
        <v>0</v>
      </c>
      <c r="N203" s="98">
        <v>0</v>
      </c>
      <c r="O203" s="98">
        <v>0</v>
      </c>
      <c r="P203" s="37" t="s">
        <v>343</v>
      </c>
      <c r="Q203" s="6">
        <f>F204</f>
        <v>25468.87</v>
      </c>
    </row>
    <row r="204" spans="1:17" x14ac:dyDescent="0.3">
      <c r="A204" s="94">
        <v>202</v>
      </c>
      <c r="B204" s="3" t="s">
        <v>225</v>
      </c>
      <c r="C204" s="116">
        <v>6.2312530156800007E-3</v>
      </c>
      <c r="D204" s="7" t="s">
        <v>225</v>
      </c>
      <c r="E204" s="31" t="str">
        <f t="shared" si="12"/>
        <v>No</v>
      </c>
      <c r="F204" s="68">
        <v>25468.87</v>
      </c>
      <c r="G204" s="18">
        <v>18576.03</v>
      </c>
      <c r="H204" s="98">
        <v>45637.09</v>
      </c>
      <c r="I204" s="18">
        <f>$C204*'CVS Payments'!F$20</f>
        <v>45585.58531167519</v>
      </c>
      <c r="J204" s="18">
        <f>$C204*'CVS Payments'!G$20</f>
        <v>45585.58531167519</v>
      </c>
      <c r="K204" s="18">
        <f>$C204*'CVS Payments'!H$20</f>
        <v>45585.58531167519</v>
      </c>
      <c r="L204" s="18">
        <f>$C204*'CVS Payments'!I$20</f>
        <v>43308.113343212848</v>
      </c>
      <c r="M204" s="18">
        <f>$C204*'CVS Payments'!J$20</f>
        <v>41030.64128125253</v>
      </c>
      <c r="N204" s="18">
        <f>$C204*'CVS Payments'!K$20</f>
        <v>40994.496741293871</v>
      </c>
      <c r="O204" s="18">
        <f>$C204*'CVS Payments'!L$20</f>
        <v>40994.496741293871</v>
      </c>
      <c r="P204" s="37" t="s">
        <v>343</v>
      </c>
      <c r="Q204" s="6">
        <f t="shared" si="13"/>
        <v>392766.49404207867</v>
      </c>
    </row>
    <row r="205" spans="1:17" x14ac:dyDescent="0.3">
      <c r="A205" s="94">
        <v>203</v>
      </c>
      <c r="B205" s="3" t="s">
        <v>226</v>
      </c>
      <c r="C205" s="116">
        <v>5.6487088447999996E-4</v>
      </c>
      <c r="D205" s="7" t="s">
        <v>226</v>
      </c>
      <c r="E205" s="31" t="str">
        <f t="shared" si="12"/>
        <v>No</v>
      </c>
      <c r="F205" s="68">
        <v>2308.7800000000002</v>
      </c>
      <c r="G205" s="18">
        <v>1683.94</v>
      </c>
      <c r="H205" s="98">
        <v>4137.0600000000004</v>
      </c>
      <c r="I205" s="18">
        <f>$C205*'CVS Payments'!F$20</f>
        <v>4132.3903602932787</v>
      </c>
      <c r="J205" s="18">
        <f>$C205*'CVS Payments'!G$20</f>
        <v>4132.3903602932787</v>
      </c>
      <c r="K205" s="18">
        <f>$C205*'CVS Payments'!H$20</f>
        <v>4132.3903602932787</v>
      </c>
      <c r="L205" s="18">
        <f>$C205*'CVS Payments'!I$20</f>
        <v>3925.9346760245603</v>
      </c>
      <c r="M205" s="18">
        <f>$C205*'CVS Payments'!J$20</f>
        <v>3719.4789832801334</v>
      </c>
      <c r="N205" s="18">
        <f>$C205*'CVS Payments'!K$20</f>
        <v>3716.2024354968553</v>
      </c>
      <c r="O205" s="18">
        <f>$C205*'CVS Payments'!L$20</f>
        <v>3716.2024354968553</v>
      </c>
      <c r="P205" s="37" t="s">
        <v>343</v>
      </c>
      <c r="Q205" s="6">
        <f t="shared" si="13"/>
        <v>35604.769611178242</v>
      </c>
    </row>
    <row r="206" spans="1:17" x14ac:dyDescent="0.3">
      <c r="A206" s="94">
        <v>204</v>
      </c>
      <c r="B206" s="3" t="s">
        <v>32</v>
      </c>
      <c r="C206" s="116">
        <v>2.8958027866277504E-4</v>
      </c>
      <c r="D206" s="7" t="s">
        <v>227</v>
      </c>
      <c r="E206" s="31" t="str">
        <f t="shared" si="12"/>
        <v>No</v>
      </c>
      <c r="F206" s="68">
        <v>1183.5999999999999</v>
      </c>
      <c r="G206" s="18">
        <v>863.27</v>
      </c>
      <c r="H206" s="98">
        <v>2120.86</v>
      </c>
      <c r="I206" s="18">
        <f>$C206*'CVS Payments'!F$20</f>
        <v>2118.46421006226</v>
      </c>
      <c r="J206" s="18">
        <f>$C206*'CVS Payments'!G$20</f>
        <v>2118.46421006226</v>
      </c>
      <c r="K206" s="18">
        <f>$C206*'CVS Payments'!H$20</f>
        <v>2118.46421006226</v>
      </c>
      <c r="L206" s="18">
        <f>$C206*'CVS Payments'!I$20</f>
        <v>2012.6249887026993</v>
      </c>
      <c r="M206" s="18">
        <f>$C206*'CVS Payments'!J$20</f>
        <v>1906.7857629980786</v>
      </c>
      <c r="N206" s="18">
        <f>$C206*'CVS Payments'!K$20</f>
        <v>1905.1060453029331</v>
      </c>
      <c r="O206" s="18">
        <f>$C206*'CVS Payments'!L$20</f>
        <v>1905.1060453029331</v>
      </c>
      <c r="P206" s="37" t="s">
        <v>343</v>
      </c>
      <c r="Q206" s="6">
        <f t="shared" si="13"/>
        <v>18252.745472493425</v>
      </c>
    </row>
    <row r="207" spans="1:17" x14ac:dyDescent="0.3">
      <c r="A207" s="94">
        <v>205</v>
      </c>
      <c r="B207" s="3" t="s">
        <v>228</v>
      </c>
      <c r="C207" s="116">
        <v>2.1551218640000003E-3</v>
      </c>
      <c r="D207" s="7" t="s">
        <v>228</v>
      </c>
      <c r="E207" s="31" t="str">
        <f t="shared" si="12"/>
        <v>No</v>
      </c>
      <c r="F207" s="68">
        <v>8808.58</v>
      </c>
      <c r="G207" s="18">
        <v>6424.65</v>
      </c>
      <c r="H207" s="98">
        <v>15783.9</v>
      </c>
      <c r="I207" s="18">
        <f>$C207*'CVS Payments'!F$20</f>
        <v>15766.089314816167</v>
      </c>
      <c r="J207" s="18">
        <f>$C207*'CVS Payments'!G$20</f>
        <v>15766.089314816167</v>
      </c>
      <c r="K207" s="18">
        <f>$C207*'CVS Payments'!H$20</f>
        <v>15766.089314816167</v>
      </c>
      <c r="L207" s="18">
        <f>$C207*'CVS Payments'!I$20</f>
        <v>14978.409915258886</v>
      </c>
      <c r="M207" s="18">
        <f>$C207*'CVS Payments'!J$20</f>
        <v>14190.730483364685</v>
      </c>
      <c r="N207" s="18">
        <f>$C207*'CVS Payments'!K$20</f>
        <v>14178.229644747938</v>
      </c>
      <c r="O207" s="18">
        <f>$C207*'CVS Payments'!L$20</f>
        <v>14178.229644747938</v>
      </c>
      <c r="P207" s="37" t="s">
        <v>343</v>
      </c>
      <c r="Q207" s="6">
        <f t="shared" si="13"/>
        <v>135840.99763256797</v>
      </c>
    </row>
    <row r="208" spans="1:17" x14ac:dyDescent="0.3">
      <c r="A208" s="94">
        <v>206</v>
      </c>
      <c r="B208" s="3" t="s">
        <v>229</v>
      </c>
      <c r="C208" s="116">
        <v>5.8661152369835065E-4</v>
      </c>
      <c r="D208" s="7" t="s">
        <v>229</v>
      </c>
      <c r="E208" s="31" t="str">
        <f t="shared" si="12"/>
        <v>No</v>
      </c>
      <c r="F208" s="68">
        <v>2397.64</v>
      </c>
      <c r="G208" s="18">
        <v>1748.75</v>
      </c>
      <c r="H208" s="98">
        <v>4296.29</v>
      </c>
      <c r="I208" s="18">
        <f>$C208*'CVS Payments'!F$20</f>
        <v>4291.4369856388757</v>
      </c>
      <c r="J208" s="18">
        <f>$C208*'CVS Payments'!G$20</f>
        <v>4291.4369856388757</v>
      </c>
      <c r="K208" s="18">
        <f>$C208*'CVS Payments'!H$20</f>
        <v>4291.4369856388757</v>
      </c>
      <c r="L208" s="18">
        <f>$C208*'CVS Payments'!I$20</f>
        <v>4077.0352757037858</v>
      </c>
      <c r="M208" s="18">
        <f>$C208*'CVS Payments'!J$20</f>
        <v>3862.6335569667763</v>
      </c>
      <c r="N208" s="18">
        <f>$C208*'CVS Payments'!K$20</f>
        <v>3859.230902058498</v>
      </c>
      <c r="O208" s="18">
        <f>$C208*'CVS Payments'!L$20</f>
        <v>3859.230902058498</v>
      </c>
      <c r="P208" s="37" t="s">
        <v>343</v>
      </c>
      <c r="Q208" s="6">
        <f t="shared" si="13"/>
        <v>36975.121593704185</v>
      </c>
    </row>
    <row r="209" spans="1:17" x14ac:dyDescent="0.3">
      <c r="A209" s="94">
        <v>207</v>
      </c>
      <c r="B209" s="3" t="s">
        <v>81</v>
      </c>
      <c r="C209" s="116">
        <v>7.4328491705644338E-5</v>
      </c>
      <c r="D209" s="7" t="s">
        <v>230</v>
      </c>
      <c r="E209" s="31" t="str">
        <f t="shared" si="12"/>
        <v>Yes</v>
      </c>
      <c r="F209" s="68">
        <v>4958.57</v>
      </c>
      <c r="G209" s="18">
        <v>0</v>
      </c>
      <c r="H209" s="98">
        <v>0</v>
      </c>
      <c r="I209" s="98">
        <v>0</v>
      </c>
      <c r="J209" s="98">
        <v>0</v>
      </c>
      <c r="K209" s="98">
        <v>0</v>
      </c>
      <c r="L209" s="98">
        <v>0</v>
      </c>
      <c r="M209" s="98">
        <v>0</v>
      </c>
      <c r="N209" s="98">
        <v>0</v>
      </c>
      <c r="O209" s="98">
        <v>0</v>
      </c>
      <c r="P209" s="37" t="s">
        <v>343</v>
      </c>
      <c r="Q209" s="6">
        <f>F210</f>
        <v>12994.3</v>
      </c>
    </row>
    <row r="210" spans="1:17" x14ac:dyDescent="0.3">
      <c r="A210" s="94">
        <v>208</v>
      </c>
      <c r="B210" s="3" t="s">
        <v>231</v>
      </c>
      <c r="C210" s="116">
        <v>3.1792059880000004E-3</v>
      </c>
      <c r="D210" s="7" t="s">
        <v>231</v>
      </c>
      <c r="E210" s="31" t="str">
        <f t="shared" si="12"/>
        <v>No</v>
      </c>
      <c r="F210" s="68">
        <v>12994.3</v>
      </c>
      <c r="G210" s="18">
        <v>9477.5499999999993</v>
      </c>
      <c r="H210" s="98">
        <v>23284.19</v>
      </c>
      <c r="I210" s="18">
        <f>$C210*'CVS Payments'!F$20</f>
        <v>23257.917055314312</v>
      </c>
      <c r="J210" s="18">
        <f>$C210*'CVS Payments'!G$20</f>
        <v>23257.917055314312</v>
      </c>
      <c r="K210" s="18">
        <f>$C210*'CVS Payments'!H$20</f>
        <v>23257.917055314312</v>
      </c>
      <c r="L210" s="18">
        <f>$C210*'CVS Payments'!I$20</f>
        <v>22095.943291543546</v>
      </c>
      <c r="M210" s="18">
        <f>$C210*'CVS Payments'!J$20</f>
        <v>20933.969480069802</v>
      </c>
      <c r="N210" s="18">
        <f>$C210*'CVS Payments'!K$20</f>
        <v>20915.528415715504</v>
      </c>
      <c r="O210" s="18">
        <f>$C210*'CVS Payments'!L$20</f>
        <v>20915.528415715504</v>
      </c>
      <c r="P210" s="37" t="s">
        <v>343</v>
      </c>
      <c r="Q210" s="6">
        <f t="shared" si="13"/>
        <v>200390.76076898727</v>
      </c>
    </row>
    <row r="211" spans="1:17" x14ac:dyDescent="0.3">
      <c r="A211" s="94">
        <v>209</v>
      </c>
      <c r="B211" s="3" t="s">
        <v>22</v>
      </c>
      <c r="C211" s="116">
        <v>8.8613450937211676E-3</v>
      </c>
      <c r="D211" s="7" t="s">
        <v>22</v>
      </c>
      <c r="E211" s="31" t="str">
        <f t="shared" si="12"/>
        <v>No</v>
      </c>
      <c r="F211" s="68">
        <v>39319.21</v>
      </c>
      <c r="G211" s="18">
        <v>26416.62</v>
      </c>
      <c r="H211" s="98">
        <v>64899.62</v>
      </c>
      <c r="I211" s="18">
        <f>$C211*'CVS Payments'!F$20</f>
        <v>64826.384313001407</v>
      </c>
      <c r="J211" s="18">
        <f>$C211*'CVS Payments'!G$20</f>
        <v>64826.384313001407</v>
      </c>
      <c r="K211" s="18">
        <f>$C211*'CVS Payments'!H$20</f>
        <v>64826.384313001407</v>
      </c>
      <c r="L211" s="18">
        <f>$C211*'CVS Payments'!I$20</f>
        <v>61587.635219835436</v>
      </c>
      <c r="M211" s="18">
        <f>$C211*'CVS Payments'!J$20</f>
        <v>58348.885993707801</v>
      </c>
      <c r="N211" s="18">
        <f>$C211*'CVS Payments'!K$20</f>
        <v>58297.485538450805</v>
      </c>
      <c r="O211" s="18">
        <f>$C211*'CVS Payments'!L$20</f>
        <v>58297.485538450805</v>
      </c>
      <c r="P211" s="37" t="s">
        <v>343</v>
      </c>
      <c r="Q211" s="6">
        <f t="shared" si="13"/>
        <v>561646.0952294491</v>
      </c>
    </row>
    <row r="212" spans="1:17" x14ac:dyDescent="0.3">
      <c r="A212" s="94">
        <v>210</v>
      </c>
      <c r="B212" s="3" t="s">
        <v>232</v>
      </c>
      <c r="C212" s="116">
        <v>3.587611178190589E-4</v>
      </c>
      <c r="D212" s="7" t="s">
        <v>233</v>
      </c>
      <c r="E212" s="31" t="str">
        <f t="shared" si="12"/>
        <v>No</v>
      </c>
      <c r="F212" s="68">
        <v>1466.36</v>
      </c>
      <c r="G212" s="18">
        <v>1069.51</v>
      </c>
      <c r="H212" s="98">
        <v>2627.53</v>
      </c>
      <c r="I212" s="18">
        <f>$C212*'CVS Payments'!F$20</f>
        <v>2624.5661188366876</v>
      </c>
      <c r="J212" s="18">
        <f>$C212*'CVS Payments'!G$20</f>
        <v>2624.5661188366876</v>
      </c>
      <c r="K212" s="18">
        <f>$C212*'CVS Payments'!H$20</f>
        <v>2624.5661188366876</v>
      </c>
      <c r="L212" s="18">
        <f>$C212*'CVS Payments'!I$20</f>
        <v>2493.4418670768737</v>
      </c>
      <c r="M212" s="18">
        <f>$C212*'CVS Payments'!J$20</f>
        <v>2362.3176099339635</v>
      </c>
      <c r="N212" s="18">
        <f>$C212*'CVS Payments'!K$20</f>
        <v>2360.2366070400035</v>
      </c>
      <c r="O212" s="18">
        <f>$C212*'CVS Payments'!L$20</f>
        <v>2360.2366070400035</v>
      </c>
      <c r="P212" s="37" t="s">
        <v>343</v>
      </c>
      <c r="Q212" s="6">
        <f t="shared" si="13"/>
        <v>22613.331047600903</v>
      </c>
    </row>
    <row r="213" spans="1:17" x14ac:dyDescent="0.3">
      <c r="A213" s="94">
        <v>211</v>
      </c>
      <c r="B213" s="3" t="s">
        <v>32</v>
      </c>
      <c r="C213" s="116">
        <v>1.3184908745622357E-4</v>
      </c>
      <c r="D213" s="7" t="s">
        <v>234</v>
      </c>
      <c r="E213" s="31" t="str">
        <f t="shared" si="12"/>
        <v>No</v>
      </c>
      <c r="F213" s="68">
        <v>538.9</v>
      </c>
      <c r="G213" s="18">
        <v>393.06</v>
      </c>
      <c r="H213" s="98">
        <v>965.65</v>
      </c>
      <c r="I213" s="18">
        <f>$C213*'CVS Payments'!F$20</f>
        <v>964.56006671176738</v>
      </c>
      <c r="J213" s="18">
        <f>$C213*'CVS Payments'!G$20</f>
        <v>964.56006671176738</v>
      </c>
      <c r="K213" s="18">
        <f>$C213*'CVS Payments'!H$20</f>
        <v>964.56006671176738</v>
      </c>
      <c r="L213" s="18">
        <f>$C213*'CVS Payments'!I$20</f>
        <v>916.3703045574664</v>
      </c>
      <c r="M213" s="18">
        <f>$C213*'CVS Payments'!J$20</f>
        <v>868.18054042481185</v>
      </c>
      <c r="N213" s="18">
        <f>$C213*'CVS Payments'!K$20</f>
        <v>867.41574647436846</v>
      </c>
      <c r="O213" s="18">
        <f>$C213*'CVS Payments'!L$20</f>
        <v>867.41574647436846</v>
      </c>
      <c r="P213" s="37" t="s">
        <v>343</v>
      </c>
      <c r="Q213" s="6">
        <f t="shared" si="13"/>
        <v>8310.6725380663174</v>
      </c>
    </row>
    <row r="214" spans="1:17" x14ac:dyDescent="0.3">
      <c r="A214" s="94">
        <v>212</v>
      </c>
      <c r="B214" s="3" t="s">
        <v>22</v>
      </c>
      <c r="C214" s="116">
        <v>4.1475564429802469E-5</v>
      </c>
      <c r="D214" s="7" t="s">
        <v>235</v>
      </c>
      <c r="E214" s="31" t="str">
        <f t="shared" si="12"/>
        <v>Yes</v>
      </c>
      <c r="F214" s="68">
        <v>2766.9</v>
      </c>
      <c r="G214" s="18">
        <v>0</v>
      </c>
      <c r="H214" s="98">
        <v>0</v>
      </c>
      <c r="I214" s="98">
        <v>0</v>
      </c>
      <c r="J214" s="98">
        <v>0</v>
      </c>
      <c r="K214" s="98">
        <v>0</v>
      </c>
      <c r="L214" s="98">
        <v>0</v>
      </c>
      <c r="M214" s="98">
        <v>0</v>
      </c>
      <c r="N214" s="98">
        <v>0</v>
      </c>
      <c r="O214" s="98">
        <v>0</v>
      </c>
      <c r="P214" s="37" t="s">
        <v>343</v>
      </c>
      <c r="Q214" s="6">
        <f>F215</f>
        <v>1164.1400000000001</v>
      </c>
    </row>
    <row r="215" spans="1:17" x14ac:dyDescent="0.3">
      <c r="A215" s="94">
        <v>213</v>
      </c>
      <c r="B215" s="3" t="s">
        <v>26</v>
      </c>
      <c r="C215" s="116">
        <v>2.8482037360000003E-4</v>
      </c>
      <c r="D215" s="7" t="s">
        <v>236</v>
      </c>
      <c r="E215" s="31" t="str">
        <f t="shared" si="12"/>
        <v>No</v>
      </c>
      <c r="F215" s="68">
        <v>1164.1400000000001</v>
      </c>
      <c r="G215" s="18">
        <v>849.08</v>
      </c>
      <c r="H215" s="98">
        <v>2086</v>
      </c>
      <c r="I215" s="18">
        <f>$C215*'CVS Payments'!F$20</f>
        <v>2083.6424723204927</v>
      </c>
      <c r="J215" s="18">
        <f>$C215*'CVS Payments'!G$20</f>
        <v>2083.6424723204927</v>
      </c>
      <c r="K215" s="18">
        <f>$C215*'CVS Payments'!H$20</f>
        <v>2083.6424723204927</v>
      </c>
      <c r="L215" s="18">
        <f>$C215*'CVS Payments'!I$20</f>
        <v>1979.5429572969986</v>
      </c>
      <c r="M215" s="18">
        <f>$C215*'CVS Payments'!J$20</f>
        <v>1875.4434379998654</v>
      </c>
      <c r="N215" s="18">
        <f>$C215*'CVS Payments'!K$20</f>
        <v>1873.7913302538436</v>
      </c>
      <c r="O215" s="18">
        <f>$C215*'CVS Payments'!L$20</f>
        <v>1873.7913302538436</v>
      </c>
      <c r="P215" s="37" t="s">
        <v>343</v>
      </c>
      <c r="Q215" s="6">
        <f t="shared" si="13"/>
        <v>17952.716472766031</v>
      </c>
    </row>
    <row r="216" spans="1:17" x14ac:dyDescent="0.3">
      <c r="A216" s="94">
        <v>214</v>
      </c>
      <c r="B216" s="3" t="s">
        <v>12</v>
      </c>
      <c r="C216" s="116">
        <v>8.7988886930075511E-5</v>
      </c>
      <c r="D216" s="7" t="s">
        <v>237</v>
      </c>
      <c r="E216" s="31" t="str">
        <f t="shared" si="12"/>
        <v>No</v>
      </c>
      <c r="F216" s="68">
        <v>359.64</v>
      </c>
      <c r="G216" s="18">
        <v>262.3</v>
      </c>
      <c r="H216" s="98">
        <v>644.41999999999996</v>
      </c>
      <c r="I216" s="18">
        <f>$C216*'CVS Payments'!F$20</f>
        <v>643.69475955111523</v>
      </c>
      <c r="J216" s="18">
        <f>$C216*'CVS Payments'!G$20</f>
        <v>643.69475955111523</v>
      </c>
      <c r="K216" s="18">
        <f>$C216*'CVS Payments'!H$20</f>
        <v>643.69475955111523</v>
      </c>
      <c r="L216" s="18">
        <f>$C216*'CVS Payments'!I$20</f>
        <v>611.53554165140974</v>
      </c>
      <c r="M216" s="18">
        <f>$C216*'CVS Payments'!J$20</f>
        <v>579.37632243145902</v>
      </c>
      <c r="N216" s="18">
        <f>$C216*'CVS Payments'!K$20</f>
        <v>578.8659406781328</v>
      </c>
      <c r="O216" s="18">
        <f>$C216*'CVS Payments'!L$20</f>
        <v>578.8659406781328</v>
      </c>
      <c r="P216" s="37" t="s">
        <v>343</v>
      </c>
      <c r="Q216" s="6">
        <f t="shared" si="13"/>
        <v>5546.0880240924798</v>
      </c>
    </row>
    <row r="217" spans="1:17" x14ac:dyDescent="0.3">
      <c r="A217" s="94">
        <v>215</v>
      </c>
      <c r="B217" s="3" t="s">
        <v>20</v>
      </c>
      <c r="C217" s="116">
        <v>3.6990834623853557E-4</v>
      </c>
      <c r="D217" s="7" t="s">
        <v>238</v>
      </c>
      <c r="E217" s="31" t="str">
        <f t="shared" si="12"/>
        <v>No</v>
      </c>
      <c r="F217" s="68">
        <v>1511.92</v>
      </c>
      <c r="G217" s="18">
        <v>1102.74</v>
      </c>
      <c r="H217" s="98">
        <v>2709.17</v>
      </c>
      <c r="I217" s="18">
        <f>$C217*'CVS Payments'!F$20</f>
        <v>2706.1151958563646</v>
      </c>
      <c r="J217" s="18">
        <f>$C217*'CVS Payments'!G$20</f>
        <v>2706.1151958563646</v>
      </c>
      <c r="K217" s="18">
        <f>$C217*'CVS Payments'!H$20</f>
        <v>2706.1151958563646</v>
      </c>
      <c r="L217" s="18">
        <f>$C217*'CVS Payments'!I$20</f>
        <v>2570.9167233599637</v>
      </c>
      <c r="M217" s="18">
        <f>$C217*'CVS Payments'!J$20</f>
        <v>2435.7182453132054</v>
      </c>
      <c r="N217" s="18">
        <f>$C217*'CVS Payments'!K$20</f>
        <v>2433.5725826402218</v>
      </c>
      <c r="O217" s="18">
        <f>$C217*'CVS Payments'!L$20</f>
        <v>2433.5725826402218</v>
      </c>
      <c r="P217" s="37" t="s">
        <v>343</v>
      </c>
      <c r="Q217" s="6">
        <f t="shared" si="13"/>
        <v>23315.955721522707</v>
      </c>
    </row>
    <row r="218" spans="1:17" x14ac:dyDescent="0.3">
      <c r="A218" s="94">
        <v>216</v>
      </c>
      <c r="B218" s="3" t="s">
        <v>32</v>
      </c>
      <c r="C218" s="116">
        <v>3.3688147393600002E-3</v>
      </c>
      <c r="D218" s="7" t="s">
        <v>239</v>
      </c>
      <c r="E218" s="31" t="str">
        <f t="shared" si="12"/>
        <v>No</v>
      </c>
      <c r="F218" s="68">
        <v>13769.29</v>
      </c>
      <c r="G218" s="18">
        <v>10042.799999999999</v>
      </c>
      <c r="H218" s="98">
        <v>24672.87</v>
      </c>
      <c r="I218" s="18">
        <f>$C218*'CVS Payments'!F$20</f>
        <v>24645.025858184556</v>
      </c>
      <c r="J218" s="18">
        <f>$C218*'CVS Payments'!G$20</f>
        <v>24645.025858184556</v>
      </c>
      <c r="K218" s="18">
        <f>$C218*'CVS Payments'!H$20</f>
        <v>24645.025858184556</v>
      </c>
      <c r="L218" s="18">
        <f>$C218*'CVS Payments'!I$20</f>
        <v>23413.751647920777</v>
      </c>
      <c r="M218" s="18">
        <f>$C218*'CVS Payments'!J$20</f>
        <v>22182.477387109004</v>
      </c>
      <c r="N218" s="18">
        <f>$C218*'CVS Payments'!K$20</f>
        <v>22162.936492419973</v>
      </c>
      <c r="O218" s="18">
        <f>$C218*'CVS Payments'!L$20</f>
        <v>22162.936492419973</v>
      </c>
      <c r="P218" s="37" t="s">
        <v>343</v>
      </c>
      <c r="Q218" s="6">
        <f t="shared" si="13"/>
        <v>212342.13959442341</v>
      </c>
    </row>
    <row r="219" spans="1:17" x14ac:dyDescent="0.3">
      <c r="A219" s="94">
        <v>217</v>
      </c>
      <c r="B219" s="3" t="s">
        <v>119</v>
      </c>
      <c r="C219" s="116">
        <v>8.6247881362653192E-5</v>
      </c>
      <c r="D219" s="7" t="s">
        <v>240</v>
      </c>
      <c r="E219" s="31" t="str">
        <f t="shared" si="12"/>
        <v>No</v>
      </c>
      <c r="F219" s="68">
        <v>352.52</v>
      </c>
      <c r="G219" s="18">
        <v>257.11</v>
      </c>
      <c r="H219" s="98">
        <v>631.66999999999996</v>
      </c>
      <c r="I219" s="18">
        <f>$C219*'CVS Payments'!F$20</f>
        <v>630.95819475072562</v>
      </c>
      <c r="J219" s="18">
        <f>$C219*'CVS Payments'!G$20</f>
        <v>630.95819475072562</v>
      </c>
      <c r="K219" s="18">
        <f>$C219*'CVS Payments'!H$20</f>
        <v>630.95819475072562</v>
      </c>
      <c r="L219" s="18">
        <f>$C219*'CVS Payments'!I$20</f>
        <v>599.43530013411646</v>
      </c>
      <c r="M219" s="18">
        <f>$C219*'CVS Payments'!J$20</f>
        <v>567.91240422338524</v>
      </c>
      <c r="N219" s="18">
        <f>$C219*'CVS Payments'!K$20</f>
        <v>567.41212121667411</v>
      </c>
      <c r="O219" s="18">
        <f>$C219*'CVS Payments'!L$20</f>
        <v>567.41212121667411</v>
      </c>
      <c r="P219" s="37" t="s">
        <v>343</v>
      </c>
      <c r="Q219" s="6">
        <f t="shared" si="13"/>
        <v>5436.3465310430256</v>
      </c>
    </row>
    <row r="220" spans="1:17" x14ac:dyDescent="0.3">
      <c r="A220" s="94">
        <v>218</v>
      </c>
      <c r="B220" s="3" t="s">
        <v>119</v>
      </c>
      <c r="C220" s="116">
        <v>1.5570980204524306E-3</v>
      </c>
      <c r="D220" s="7" t="s">
        <v>241</v>
      </c>
      <c r="E220" s="31" t="str">
        <f t="shared" si="12"/>
        <v>No</v>
      </c>
      <c r="F220" s="68">
        <v>6364.29</v>
      </c>
      <c r="G220" s="18">
        <v>4641.88</v>
      </c>
      <c r="H220" s="98">
        <v>11404.03</v>
      </c>
      <c r="I220" s="18">
        <f>$C220*'CVS Payments'!F$20</f>
        <v>11391.163939477563</v>
      </c>
      <c r="J220" s="18">
        <f>$C220*'CVS Payments'!G$20</f>
        <v>11391.163939477563</v>
      </c>
      <c r="K220" s="18">
        <f>$C220*'CVS Payments'!H$20</f>
        <v>11391.163939477563</v>
      </c>
      <c r="L220" s="18">
        <f>$C220*'CVS Payments'!I$20</f>
        <v>10822.057359339502</v>
      </c>
      <c r="M220" s="18">
        <f>$C220*'CVS Payments'!J$20</f>
        <v>10252.950755837681</v>
      </c>
      <c r="N220" s="18">
        <f>$C220*'CVS Payments'!K$20</f>
        <v>10243.918769577747</v>
      </c>
      <c r="O220" s="18">
        <f>$C220*'CVS Payments'!L$20</f>
        <v>10243.918769577747</v>
      </c>
      <c r="P220" s="37" t="s">
        <v>343</v>
      </c>
      <c r="Q220" s="6">
        <f t="shared" si="13"/>
        <v>98146.537472765383</v>
      </c>
    </row>
    <row r="221" spans="1:17" x14ac:dyDescent="0.3">
      <c r="A221" s="94">
        <v>219</v>
      </c>
      <c r="B221" s="3" t="s">
        <v>81</v>
      </c>
      <c r="C221" s="116">
        <v>5.8689546567199742E-4</v>
      </c>
      <c r="D221" s="7" t="s">
        <v>242</v>
      </c>
      <c r="E221" s="31" t="str">
        <f t="shared" si="12"/>
        <v>No</v>
      </c>
      <c r="F221" s="68">
        <v>2398.81</v>
      </c>
      <c r="G221" s="18">
        <v>1749.6</v>
      </c>
      <c r="H221" s="98">
        <v>4298.3599999999997</v>
      </c>
      <c r="I221" s="18">
        <f>$C221*'CVS Payments'!F$20</f>
        <v>4293.5142020559706</v>
      </c>
      <c r="J221" s="18">
        <f>$C221*'CVS Payments'!G$20</f>
        <v>4293.5142020559706</v>
      </c>
      <c r="K221" s="18">
        <f>$C221*'CVS Payments'!H$20</f>
        <v>4293.5142020559706</v>
      </c>
      <c r="L221" s="18">
        <f>$C221*'CVS Payments'!I$20</f>
        <v>4079.0087136538491</v>
      </c>
      <c r="M221" s="18">
        <f>$C221*'CVS Payments'!J$20</f>
        <v>3864.5032164455479</v>
      </c>
      <c r="N221" s="18">
        <f>$C221*'CVS Payments'!K$20</f>
        <v>3861.0989145247049</v>
      </c>
      <c r="O221" s="18">
        <f>$C221*'CVS Payments'!L$20</f>
        <v>3861.0989145247049</v>
      </c>
      <c r="P221" s="37" t="s">
        <v>343</v>
      </c>
      <c r="Q221" s="6">
        <f t="shared" si="13"/>
        <v>36993.022365316727</v>
      </c>
    </row>
    <row r="222" spans="1:17" x14ac:dyDescent="0.3">
      <c r="A222" s="94">
        <v>220</v>
      </c>
      <c r="B222" s="3" t="s">
        <v>243</v>
      </c>
      <c r="C222" s="116">
        <v>1.6298467953600002E-3</v>
      </c>
      <c r="D222" s="7" t="s">
        <v>243</v>
      </c>
      <c r="E222" s="31" t="str">
        <f t="shared" si="12"/>
        <v>No</v>
      </c>
      <c r="F222" s="68">
        <v>6661.64</v>
      </c>
      <c r="G222" s="18">
        <v>4858.75</v>
      </c>
      <c r="H222" s="98">
        <v>11936.84</v>
      </c>
      <c r="I222" s="18">
        <f>$C222*'CVS Payments'!F$20</f>
        <v>11923.367571158689</v>
      </c>
      <c r="J222" s="18">
        <f>$C222*'CVS Payments'!G$20</f>
        <v>11923.367571158689</v>
      </c>
      <c r="K222" s="18">
        <f>$C222*'CVS Payments'!H$20</f>
        <v>11923.367571158689</v>
      </c>
      <c r="L222" s="18">
        <f>$C222*'CVS Payments'!I$20</f>
        <v>11327.671909310249</v>
      </c>
      <c r="M222" s="18">
        <f>$C222*'CVS Payments'!J$20</f>
        <v>10731.976223006475</v>
      </c>
      <c r="N222" s="18">
        <f>$C222*'CVS Payments'!K$20</f>
        <v>10722.522255646598</v>
      </c>
      <c r="O222" s="18">
        <f>$C222*'CVS Payments'!L$20</f>
        <v>10722.522255646598</v>
      </c>
      <c r="P222" s="37" t="s">
        <v>343</v>
      </c>
      <c r="Q222" s="6">
        <f t="shared" si="13"/>
        <v>102732.02535708601</v>
      </c>
    </row>
    <row r="223" spans="1:17" x14ac:dyDescent="0.3">
      <c r="A223" s="94">
        <v>221</v>
      </c>
      <c r="B223" s="3" t="s">
        <v>20</v>
      </c>
      <c r="C223" s="116">
        <v>1.2666525541676524E-3</v>
      </c>
      <c r="D223" s="7" t="s">
        <v>244</v>
      </c>
      <c r="E223" s="31" t="str">
        <f t="shared" si="12"/>
        <v>No</v>
      </c>
      <c r="F223" s="68">
        <v>5177.16</v>
      </c>
      <c r="G223" s="18">
        <v>3776.03</v>
      </c>
      <c r="H223" s="98">
        <v>9276.84</v>
      </c>
      <c r="I223" s="18">
        <f>$C223*'CVS Payments'!F$20</f>
        <v>9266.3703308089243</v>
      </c>
      <c r="J223" s="18">
        <f>$C223*'CVS Payments'!G$20</f>
        <v>9266.3703308089243</v>
      </c>
      <c r="K223" s="18">
        <f>$C223*'CVS Payments'!H$20</f>
        <v>9266.3703308089243</v>
      </c>
      <c r="L223" s="18">
        <f>$C223*'CVS Payments'!I$20</f>
        <v>8803.4191910238787</v>
      </c>
      <c r="M223" s="18">
        <f>$C223*'CVS Payments'!J$20</f>
        <v>8340.4680322331133</v>
      </c>
      <c r="N223" s="18">
        <f>$C223*'CVS Payments'!K$20</f>
        <v>8333.1207822109045</v>
      </c>
      <c r="O223" s="18">
        <f>$C223*'CVS Payments'!L$20</f>
        <v>8333.1207822109045</v>
      </c>
      <c r="P223" s="37" t="s">
        <v>343</v>
      </c>
      <c r="Q223" s="6">
        <f t="shared" si="13"/>
        <v>79839.269780105562</v>
      </c>
    </row>
    <row r="224" spans="1:17" x14ac:dyDescent="0.3">
      <c r="A224" s="94">
        <v>222</v>
      </c>
      <c r="B224" s="3" t="s">
        <v>20</v>
      </c>
      <c r="C224" s="116">
        <v>2.8839077355712506E-4</v>
      </c>
      <c r="D224" s="7" t="s">
        <v>245</v>
      </c>
      <c r="E224" s="31" t="str">
        <f t="shared" si="12"/>
        <v>No</v>
      </c>
      <c r="F224" s="68">
        <v>1178.73</v>
      </c>
      <c r="G224" s="18">
        <v>859.72</v>
      </c>
      <c r="H224" s="98">
        <v>2112.15</v>
      </c>
      <c r="I224" s="18">
        <f>$C224*'CVS Payments'!F$20</f>
        <v>2109.7622224626816</v>
      </c>
      <c r="J224" s="18">
        <f>$C224*'CVS Payments'!G$20</f>
        <v>2109.7622224626816</v>
      </c>
      <c r="K224" s="18">
        <f>$C224*'CVS Payments'!H$20</f>
        <v>2109.7622224626816</v>
      </c>
      <c r="L224" s="18">
        <f>$C224*'CVS Payments'!I$20</f>
        <v>2004.3577554819988</v>
      </c>
      <c r="M224" s="18">
        <f>$C224*'CVS Payments'!J$20</f>
        <v>1898.9532841741038</v>
      </c>
      <c r="N224" s="18">
        <f>$C224*'CVS Payments'!K$20</f>
        <v>1897.2804662332635</v>
      </c>
      <c r="O224" s="18">
        <f>$C224*'CVS Payments'!L$20</f>
        <v>1897.2804662332635</v>
      </c>
      <c r="P224" s="37" t="s">
        <v>343</v>
      </c>
      <c r="Q224" s="6">
        <f t="shared" si="13"/>
        <v>18177.758639510674</v>
      </c>
    </row>
    <row r="225" spans="1:17" x14ac:dyDescent="0.3">
      <c r="A225" s="94">
        <v>223</v>
      </c>
      <c r="B225" s="3" t="s">
        <v>32</v>
      </c>
      <c r="C225" s="116">
        <v>2.3853655851105939E-4</v>
      </c>
      <c r="D225" s="7" t="s">
        <v>246</v>
      </c>
      <c r="E225" s="31" t="str">
        <f t="shared" si="12"/>
        <v>No</v>
      </c>
      <c r="F225" s="68">
        <v>974.97</v>
      </c>
      <c r="G225" s="18">
        <v>711.1</v>
      </c>
      <c r="H225" s="98">
        <v>1747.02</v>
      </c>
      <c r="I225" s="18">
        <f>$C225*'CVS Payments'!F$20</f>
        <v>1745.0468807151567</v>
      </c>
      <c r="J225" s="18">
        <f>$C225*'CVS Payments'!G$20</f>
        <v>1745.0468807151567</v>
      </c>
      <c r="K225" s="18">
        <f>$C225*'CVS Payments'!H$20</f>
        <v>1745.0468807151567</v>
      </c>
      <c r="L225" s="18">
        <f>$C225*'CVS Payments'!I$20</f>
        <v>1657.8637212293545</v>
      </c>
      <c r="M225" s="18">
        <f>$C225*'CVS Payments'!J$20</f>
        <v>1570.6805581643869</v>
      </c>
      <c r="N225" s="18">
        <f>$C225*'CVS Payments'!K$20</f>
        <v>1569.2969208527566</v>
      </c>
      <c r="O225" s="18">
        <f>$C225*'CVS Payments'!L$20</f>
        <v>1569.2969208527566</v>
      </c>
      <c r="P225" s="37" t="s">
        <v>343</v>
      </c>
      <c r="Q225" s="6">
        <f t="shared" si="13"/>
        <v>15035.368763244725</v>
      </c>
    </row>
    <row r="226" spans="1:17" x14ac:dyDescent="0.3">
      <c r="A226" s="94">
        <v>224</v>
      </c>
      <c r="B226" s="3" t="s">
        <v>32</v>
      </c>
      <c r="C226" s="116">
        <v>4.0386057204984545E-4</v>
      </c>
      <c r="D226" s="7" t="s">
        <v>247</v>
      </c>
      <c r="E226" s="31" t="str">
        <f t="shared" si="12"/>
        <v>No</v>
      </c>
      <c r="F226" s="68">
        <v>1650.69</v>
      </c>
      <c r="G226" s="18">
        <v>1203.95</v>
      </c>
      <c r="H226" s="98">
        <v>2957.84</v>
      </c>
      <c r="I226" s="18">
        <f>$C226*'CVS Payments'!F$20</f>
        <v>2954.4973562899236</v>
      </c>
      <c r="J226" s="18">
        <f>$C226*'CVS Payments'!G$20</f>
        <v>2954.4973562899236</v>
      </c>
      <c r="K226" s="18">
        <f>$C226*'CVS Payments'!H$20</f>
        <v>2954.4973562899236</v>
      </c>
      <c r="L226" s="18">
        <f>$C226*'CVS Payments'!I$20</f>
        <v>2806.8896231909462</v>
      </c>
      <c r="M226" s="18">
        <f>$C226*'CVS Payments'!J$20</f>
        <v>2659.2818840321697</v>
      </c>
      <c r="N226" s="18">
        <f>$C226*'CVS Payments'!K$20</f>
        <v>2656.9392806187866</v>
      </c>
      <c r="O226" s="18">
        <f>$C226*'CVS Payments'!L$20</f>
        <v>2656.9392806187866</v>
      </c>
      <c r="P226" s="37" t="s">
        <v>343</v>
      </c>
      <c r="Q226" s="6">
        <f t="shared" si="13"/>
        <v>25456.022137330459</v>
      </c>
    </row>
    <row r="227" spans="1:17" x14ac:dyDescent="0.3">
      <c r="A227" s="94">
        <v>225</v>
      </c>
      <c r="B227" s="3" t="s">
        <v>20</v>
      </c>
      <c r="C227" s="116">
        <v>1.0430545820800002E-3</v>
      </c>
      <c r="D227" s="7" t="s">
        <v>248</v>
      </c>
      <c r="E227" s="31" t="str">
        <f t="shared" si="12"/>
        <v>No</v>
      </c>
      <c r="F227" s="68">
        <v>4263.25</v>
      </c>
      <c r="G227" s="18">
        <v>3109.46</v>
      </c>
      <c r="H227" s="98">
        <v>7639.23</v>
      </c>
      <c r="I227" s="18">
        <f>$C227*'CVS Payments'!F$20</f>
        <v>7630.608726125165</v>
      </c>
      <c r="J227" s="18">
        <f>$C227*'CVS Payments'!G$20</f>
        <v>7630.608726125165</v>
      </c>
      <c r="K227" s="18">
        <f>$C227*'CVS Payments'!H$20</f>
        <v>7630.608726125165</v>
      </c>
      <c r="L227" s="18">
        <f>$C227*'CVS Payments'!I$20</f>
        <v>7249.3808147747905</v>
      </c>
      <c r="M227" s="18">
        <f>$C227*'CVS Payments'!J$20</f>
        <v>6868.1528877737137</v>
      </c>
      <c r="N227" s="18">
        <f>$C227*'CVS Payments'!K$20</f>
        <v>6862.1026234165793</v>
      </c>
      <c r="O227" s="18">
        <f>$C227*'CVS Payments'!L$20</f>
        <v>6862.1026234165793</v>
      </c>
      <c r="P227" s="37" t="s">
        <v>343</v>
      </c>
      <c r="Q227" s="6">
        <f t="shared" si="13"/>
        <v>65745.505127757162</v>
      </c>
    </row>
    <row r="228" spans="1:17" x14ac:dyDescent="0.3">
      <c r="A228" s="94">
        <v>226</v>
      </c>
      <c r="B228" s="3" t="s">
        <v>249</v>
      </c>
      <c r="C228" s="116">
        <v>4.3018366798400001E-3</v>
      </c>
      <c r="D228" s="7" t="s">
        <v>249</v>
      </c>
      <c r="E228" s="31" t="str">
        <f t="shared" si="12"/>
        <v>No</v>
      </c>
      <c r="F228" s="68">
        <v>17582.810000000001</v>
      </c>
      <c r="G228" s="18">
        <v>12824.24</v>
      </c>
      <c r="H228" s="98">
        <v>31506.23</v>
      </c>
      <c r="I228" s="18">
        <f>$C228*'CVS Payments'!F$20</f>
        <v>31470.675716790774</v>
      </c>
      <c r="J228" s="18">
        <f>$C228*'CVS Payments'!G$20</f>
        <v>31470.675716790774</v>
      </c>
      <c r="K228" s="18">
        <f>$C228*'CVS Payments'!H$20</f>
        <v>31470.675716790774</v>
      </c>
      <c r="L228" s="18">
        <f>$C228*'CVS Payments'!I$20</f>
        <v>29898.38962495896</v>
      </c>
      <c r="M228" s="18">
        <f>$C228*'CVS Payments'!J$20</f>
        <v>28326.103468579451</v>
      </c>
      <c r="N228" s="18">
        <f>$C228*'CVS Payments'!K$20</f>
        <v>28301.150556640416</v>
      </c>
      <c r="O228" s="18">
        <f>$C228*'CVS Payments'!L$20</f>
        <v>28301.150556640416</v>
      </c>
      <c r="P228" s="37" t="s">
        <v>343</v>
      </c>
      <c r="Q228" s="6">
        <f t="shared" si="13"/>
        <v>271152.10135719157</v>
      </c>
    </row>
    <row r="229" spans="1:17" x14ac:dyDescent="0.3">
      <c r="A229" s="94">
        <v>227</v>
      </c>
      <c r="B229" s="3" t="s">
        <v>73</v>
      </c>
      <c r="C229" s="116">
        <v>2.5535928015214338E-3</v>
      </c>
      <c r="D229" s="7" t="s">
        <v>250</v>
      </c>
      <c r="E229" s="31" t="str">
        <f t="shared" si="12"/>
        <v>No</v>
      </c>
      <c r="F229" s="68">
        <v>10437.25</v>
      </c>
      <c r="G229" s="18">
        <v>7612.53</v>
      </c>
      <c r="H229" s="98">
        <v>18702.259999999998</v>
      </c>
      <c r="I229" s="18">
        <f>$C229*'CVS Payments'!F$20</f>
        <v>18681.158061165934</v>
      </c>
      <c r="J229" s="18">
        <f>$C229*'CVS Payments'!G$20</f>
        <v>18681.158061165934</v>
      </c>
      <c r="K229" s="18">
        <f>$C229*'CVS Payments'!H$20</f>
        <v>18681.158061165934</v>
      </c>
      <c r="L229" s="18">
        <f>$C229*'CVS Payments'!I$20</f>
        <v>17747.840795810494</v>
      </c>
      <c r="M229" s="18">
        <f>$C229*'CVS Payments'!J$20</f>
        <v>16814.523492139204</v>
      </c>
      <c r="N229" s="18">
        <f>$C229*'CVS Payments'!K$20</f>
        <v>16799.711312819814</v>
      </c>
      <c r="O229" s="18">
        <f>$C229*'CVS Payments'!L$20</f>
        <v>16799.711312819814</v>
      </c>
      <c r="P229" s="37" t="s">
        <v>343</v>
      </c>
      <c r="Q229" s="6">
        <f t="shared" si="13"/>
        <v>160957.30109708713</v>
      </c>
    </row>
    <row r="230" spans="1:17" x14ac:dyDescent="0.3">
      <c r="A230" s="94">
        <v>228</v>
      </c>
      <c r="B230" s="3" t="s">
        <v>32</v>
      </c>
      <c r="C230" s="116">
        <v>1.5512635402572228E-3</v>
      </c>
      <c r="D230" s="7" t="s">
        <v>251</v>
      </c>
      <c r="E230" s="31" t="str">
        <f t="shared" si="12"/>
        <v>No</v>
      </c>
      <c r="F230" s="68">
        <v>6340.45</v>
      </c>
      <c r="G230" s="18">
        <v>4624.4799999999996</v>
      </c>
      <c r="H230" s="98">
        <v>11361.3</v>
      </c>
      <c r="I230" s="18">
        <f>$C230*'CVS Payments'!F$20</f>
        <v>11348.48100010427</v>
      </c>
      <c r="J230" s="18">
        <f>$C230*'CVS Payments'!G$20</f>
        <v>11348.48100010427</v>
      </c>
      <c r="K230" s="18">
        <f>$C230*'CVS Payments'!H$20</f>
        <v>11348.48100010427</v>
      </c>
      <c r="L230" s="18">
        <f>$C230*'CVS Payments'!I$20</f>
        <v>10781.506874716753</v>
      </c>
      <c r="M230" s="18">
        <f>$C230*'CVS Payments'!J$20</f>
        <v>10214.532726053021</v>
      </c>
      <c r="N230" s="18">
        <f>$C230*'CVS Payments'!K$20</f>
        <v>10205.534582842314</v>
      </c>
      <c r="O230" s="18">
        <f>$C230*'CVS Payments'!L$20</f>
        <v>10205.534582842314</v>
      </c>
      <c r="P230" s="37" t="s">
        <v>343</v>
      </c>
      <c r="Q230" s="6">
        <f t="shared" si="13"/>
        <v>97778.781766767221</v>
      </c>
    </row>
    <row r="231" spans="1:17" x14ac:dyDescent="0.3">
      <c r="A231" s="94">
        <v>229</v>
      </c>
      <c r="B231" s="3" t="s">
        <v>252</v>
      </c>
      <c r="C231" s="116">
        <v>4.1352700239291102E-4</v>
      </c>
      <c r="D231" s="7" t="s">
        <v>253</v>
      </c>
      <c r="E231" s="31" t="str">
        <f t="shared" si="12"/>
        <v>No</v>
      </c>
      <c r="F231" s="68">
        <v>1690.2</v>
      </c>
      <c r="G231" s="18">
        <v>1232.77</v>
      </c>
      <c r="H231" s="98">
        <v>3028.63</v>
      </c>
      <c r="I231" s="18">
        <f>$C231*'CVS Payments'!F$20</f>
        <v>3025.213452066223</v>
      </c>
      <c r="J231" s="18">
        <f>$C231*'CVS Payments'!G$20</f>
        <v>3025.213452066223</v>
      </c>
      <c r="K231" s="18">
        <f>$C231*'CVS Payments'!H$20</f>
        <v>3025.213452066223</v>
      </c>
      <c r="L231" s="18">
        <f>$C231*'CVS Payments'!I$20</f>
        <v>2874.0727178058373</v>
      </c>
      <c r="M231" s="18">
        <f>$C231*'CVS Payments'!J$20</f>
        <v>2722.931977340611</v>
      </c>
      <c r="N231" s="18">
        <f>$C231*'CVS Payments'!K$20</f>
        <v>2720.5333035547183</v>
      </c>
      <c r="O231" s="18">
        <f>$C231*'CVS Payments'!L$20</f>
        <v>2720.5333035547183</v>
      </c>
      <c r="P231" s="37" t="s">
        <v>343</v>
      </c>
      <c r="Q231" s="6">
        <f t="shared" si="13"/>
        <v>26065.311658454553</v>
      </c>
    </row>
    <row r="232" spans="1:17" x14ac:dyDescent="0.3">
      <c r="A232" s="94">
        <v>230</v>
      </c>
      <c r="B232" s="3" t="s">
        <v>252</v>
      </c>
      <c r="C232" s="116">
        <v>2.5740509013613654E-3</v>
      </c>
      <c r="D232" s="7" t="s">
        <v>254</v>
      </c>
      <c r="E232" s="31" t="str">
        <f t="shared" si="12"/>
        <v>No</v>
      </c>
      <c r="F232" s="68">
        <v>10520.86</v>
      </c>
      <c r="G232" s="18">
        <v>7673.52</v>
      </c>
      <c r="H232" s="98">
        <v>18852.099999999999</v>
      </c>
      <c r="I232" s="18">
        <f>$C232*'CVS Payments'!F$20</f>
        <v>18830.822093940922</v>
      </c>
      <c r="J232" s="18">
        <f>$C232*'CVS Payments'!G$20</f>
        <v>18830.822093940922</v>
      </c>
      <c r="K232" s="18">
        <f>$C232*'CVS Payments'!H$20</f>
        <v>18830.822093940922</v>
      </c>
      <c r="L232" s="18">
        <f>$C232*'CVS Payments'!I$20</f>
        <v>17890.02756056311</v>
      </c>
      <c r="M232" s="18">
        <f>$C232*'CVS Payments'!J$20</f>
        <v>16949.232988562482</v>
      </c>
      <c r="N232" s="18">
        <f>$C232*'CVS Payments'!K$20</f>
        <v>16934.302141520038</v>
      </c>
      <c r="O232" s="18">
        <f>$C232*'CVS Payments'!L$20</f>
        <v>16934.302141520038</v>
      </c>
      <c r="P232" s="37" t="s">
        <v>343</v>
      </c>
      <c r="Q232" s="6">
        <f t="shared" si="13"/>
        <v>162246.81111398843</v>
      </c>
    </row>
    <row r="233" spans="1:17" x14ac:dyDescent="0.3">
      <c r="A233" s="94">
        <v>231</v>
      </c>
      <c r="B233" s="3" t="s">
        <v>252</v>
      </c>
      <c r="C233" s="116">
        <v>1.8052764385600002E-2</v>
      </c>
      <c r="D233" s="7" t="s">
        <v>252</v>
      </c>
      <c r="E233" s="31" t="str">
        <f t="shared" si="12"/>
        <v>No</v>
      </c>
      <c r="F233" s="68">
        <v>73786.679999999993</v>
      </c>
      <c r="G233" s="18">
        <v>53817.22</v>
      </c>
      <c r="H233" s="98">
        <v>132216.68</v>
      </c>
      <c r="I233" s="18">
        <f>$C233*'CVS Payments'!F$20</f>
        <v>132067.47165305636</v>
      </c>
      <c r="J233" s="18">
        <f>$C233*'CVS Payments'!G$20</f>
        <v>132067.47165305636</v>
      </c>
      <c r="K233" s="18">
        <f>$C233*'CVS Payments'!H$20</f>
        <v>132067.47165305636</v>
      </c>
      <c r="L233" s="18">
        <f>$C233*'CVS Payments'!I$20</f>
        <v>125469.33404927097</v>
      </c>
      <c r="M233" s="18">
        <f>$C233*'CVS Payments'!J$20</f>
        <v>118871.19617460958</v>
      </c>
      <c r="N233" s="18">
        <f>$C233*'CVS Payments'!K$20</f>
        <v>118766.48066040117</v>
      </c>
      <c r="O233" s="18">
        <f>$C233*'CVS Payments'!L$20</f>
        <v>118766.48066040117</v>
      </c>
      <c r="P233" s="37" t="s">
        <v>343</v>
      </c>
      <c r="Q233" s="6">
        <f t="shared" si="13"/>
        <v>1137896.4865038521</v>
      </c>
    </row>
    <row r="234" spans="1:17" x14ac:dyDescent="0.3">
      <c r="A234" s="94">
        <v>232</v>
      </c>
      <c r="B234" s="3" t="s">
        <v>255</v>
      </c>
      <c r="C234" s="116">
        <v>3.8845852225600007E-3</v>
      </c>
      <c r="D234" s="7" t="s">
        <v>255</v>
      </c>
      <c r="E234" s="31" t="str">
        <f t="shared" si="12"/>
        <v>No</v>
      </c>
      <c r="F234" s="68">
        <v>15877.38</v>
      </c>
      <c r="G234" s="18">
        <v>11580.36</v>
      </c>
      <c r="H234" s="98">
        <v>28450.32</v>
      </c>
      <c r="I234" s="18">
        <f>$C234*'CVS Payments'!F$20</f>
        <v>28418.215504631899</v>
      </c>
      <c r="J234" s="18">
        <f>$C234*'CVS Payments'!G$20</f>
        <v>28418.215504631899</v>
      </c>
      <c r="K234" s="18">
        <f>$C234*'CVS Payments'!H$20</f>
        <v>28418.215504631899</v>
      </c>
      <c r="L234" s="18">
        <f>$C234*'CVS Payments'!I$20</f>
        <v>26998.431404833471</v>
      </c>
      <c r="M234" s="18">
        <f>$C234*'CVS Payments'!J$20</f>
        <v>25578.647246748078</v>
      </c>
      <c r="N234" s="18">
        <f>$C234*'CVS Payments'!K$20</f>
        <v>25556.114612389254</v>
      </c>
      <c r="O234" s="18">
        <f>$C234*'CVS Payments'!L$20</f>
        <v>25556.114612389254</v>
      </c>
      <c r="P234" s="37" t="s">
        <v>343</v>
      </c>
      <c r="Q234" s="6">
        <f t="shared" si="13"/>
        <v>244852.01439025573</v>
      </c>
    </row>
    <row r="235" spans="1:17" x14ac:dyDescent="0.3">
      <c r="A235" s="94">
        <v>233</v>
      </c>
      <c r="B235" s="3" t="s">
        <v>75</v>
      </c>
      <c r="C235" s="116">
        <v>1.1028617297600002E-3</v>
      </c>
      <c r="D235" s="7" t="s">
        <v>256</v>
      </c>
      <c r="E235" s="31" t="str">
        <f t="shared" si="12"/>
        <v>No</v>
      </c>
      <c r="F235" s="68">
        <v>4507.7</v>
      </c>
      <c r="G235" s="18">
        <v>3287.75</v>
      </c>
      <c r="H235" s="98">
        <v>8077.25</v>
      </c>
      <c r="I235" s="18">
        <f>$C235*'CVS Payments'!F$20</f>
        <v>8068.1361104175639</v>
      </c>
      <c r="J235" s="18">
        <f>$C235*'CVS Payments'!G$20</f>
        <v>8068.1361104175639</v>
      </c>
      <c r="K235" s="18">
        <f>$C235*'CVS Payments'!H$20</f>
        <v>8068.1361104175639</v>
      </c>
      <c r="L235" s="18">
        <f>$C235*'CVS Payments'!I$20</f>
        <v>7665.0491761688836</v>
      </c>
      <c r="M235" s="18">
        <f>$C235*'CVS Payments'!J$20</f>
        <v>7261.9622253721136</v>
      </c>
      <c r="N235" s="18">
        <f>$C235*'CVS Payments'!K$20</f>
        <v>7255.5650481495104</v>
      </c>
      <c r="O235" s="18">
        <f>$C235*'CVS Payments'!L$20</f>
        <v>7255.5650481495104</v>
      </c>
      <c r="P235" s="37" t="s">
        <v>343</v>
      </c>
      <c r="Q235" s="6">
        <f t="shared" si="13"/>
        <v>69515.249829092703</v>
      </c>
    </row>
    <row r="236" spans="1:17" x14ac:dyDescent="0.3">
      <c r="A236" s="94">
        <v>234</v>
      </c>
      <c r="B236" s="3" t="s">
        <v>257</v>
      </c>
      <c r="C236" s="116">
        <v>4.7180115840645136E-4</v>
      </c>
      <c r="D236" s="7" t="s">
        <v>257</v>
      </c>
      <c r="E236" s="31" t="str">
        <f t="shared" si="12"/>
        <v>No</v>
      </c>
      <c r="F236" s="68">
        <v>1928.38</v>
      </c>
      <c r="G236" s="18">
        <v>1406.49</v>
      </c>
      <c r="H236" s="98">
        <v>3455.43</v>
      </c>
      <c r="I236" s="18">
        <f>$C236*'CVS Payments'!F$20</f>
        <v>3451.526025755099</v>
      </c>
      <c r="J236" s="18">
        <f>$C236*'CVS Payments'!G$20</f>
        <v>3451.526025755099</v>
      </c>
      <c r="K236" s="18">
        <f>$C236*'CVS Payments'!H$20</f>
        <v>3451.526025755099</v>
      </c>
      <c r="L236" s="18">
        <f>$C236*'CVS Payments'!I$20</f>
        <v>3279.0865645014951</v>
      </c>
      <c r="M236" s="18">
        <f>$C236*'CVS Payments'!J$20</f>
        <v>3106.6470961686641</v>
      </c>
      <c r="N236" s="18">
        <f>$C236*'CVS Payments'!K$20</f>
        <v>3103.9104016740494</v>
      </c>
      <c r="O236" s="18">
        <f>$C236*'CVS Payments'!L$20</f>
        <v>3103.9104016740494</v>
      </c>
      <c r="P236" s="37" t="s">
        <v>343</v>
      </c>
      <c r="Q236" s="6">
        <f t="shared" si="13"/>
        <v>29738.432541283553</v>
      </c>
    </row>
    <row r="237" spans="1:17" x14ac:dyDescent="0.3">
      <c r="A237" s="94">
        <v>235</v>
      </c>
      <c r="B237" s="3" t="s">
        <v>26</v>
      </c>
      <c r="C237" s="116">
        <v>3.0790140802788518E-5</v>
      </c>
      <c r="D237" s="7" t="s">
        <v>258</v>
      </c>
      <c r="E237" s="31" t="str">
        <f t="shared" si="12"/>
        <v>Yes</v>
      </c>
      <c r="F237" s="68">
        <v>2054.06</v>
      </c>
      <c r="G237" s="18">
        <v>0</v>
      </c>
      <c r="H237" s="98">
        <v>0</v>
      </c>
      <c r="I237" s="98">
        <v>0</v>
      </c>
      <c r="J237" s="98">
        <v>0</v>
      </c>
      <c r="K237" s="98">
        <v>0</v>
      </c>
      <c r="L237" s="98">
        <v>0</v>
      </c>
      <c r="M237" s="98">
        <v>0</v>
      </c>
      <c r="N237" s="98">
        <v>0</v>
      </c>
      <c r="O237" s="98">
        <v>0</v>
      </c>
      <c r="P237" s="37" t="s">
        <v>343</v>
      </c>
      <c r="Q237" s="6">
        <f>F238</f>
        <v>12371.62</v>
      </c>
    </row>
    <row r="238" spans="1:17" x14ac:dyDescent="0.3">
      <c r="A238" s="94">
        <v>236</v>
      </c>
      <c r="B238" s="3" t="s">
        <v>73</v>
      </c>
      <c r="C238" s="116">
        <v>3.0268607449793141E-3</v>
      </c>
      <c r="D238" s="7" t="s">
        <v>259</v>
      </c>
      <c r="E238" s="31" t="str">
        <f t="shared" si="12"/>
        <v>No</v>
      </c>
      <c r="F238" s="68">
        <v>12371.62</v>
      </c>
      <c r="G238" s="18">
        <v>9023.4</v>
      </c>
      <c r="H238" s="98">
        <v>22168.43</v>
      </c>
      <c r="I238" s="18">
        <f>$C238*'CVS Payments'!F$20</f>
        <v>22143.414553959934</v>
      </c>
      <c r="J238" s="18">
        <f>$C238*'CVS Payments'!G$20</f>
        <v>22143.414553959934</v>
      </c>
      <c r="K238" s="18">
        <f>$C238*'CVS Payments'!H$20</f>
        <v>22143.414553959934</v>
      </c>
      <c r="L238" s="18">
        <f>$C238*'CVS Payments'!I$20</f>
        <v>21037.121729421629</v>
      </c>
      <c r="M238" s="18">
        <f>$C238*'CVS Payments'!J$20</f>
        <v>19930.828859466244</v>
      </c>
      <c r="N238" s="18">
        <f>$C238*'CVS Payments'!K$20</f>
        <v>19913.271477528629</v>
      </c>
      <c r="O238" s="18">
        <f>$C238*'CVS Payments'!L$20</f>
        <v>19913.271477528629</v>
      </c>
      <c r="P238" s="37" t="s">
        <v>343</v>
      </c>
      <c r="Q238" s="6">
        <f t="shared" si="13"/>
        <v>190788.18720582494</v>
      </c>
    </row>
    <row r="239" spans="1:17" x14ac:dyDescent="0.3">
      <c r="A239" s="94">
        <v>237</v>
      </c>
      <c r="B239" s="3" t="s">
        <v>232</v>
      </c>
      <c r="C239" s="116">
        <v>8.1260410302400003E-3</v>
      </c>
      <c r="D239" s="7" t="s">
        <v>232</v>
      </c>
      <c r="E239" s="31" t="str">
        <f t="shared" si="12"/>
        <v>No</v>
      </c>
      <c r="F239" s="68">
        <v>33213.4</v>
      </c>
      <c r="G239" s="18">
        <v>24224.6</v>
      </c>
      <c r="H239" s="98">
        <v>59514.33</v>
      </c>
      <c r="I239" s="18">
        <f>$C239*'CVS Payments'!F$20</f>
        <v>59447.166677078734</v>
      </c>
      <c r="J239" s="18">
        <f>$C239*'CVS Payments'!G$20</f>
        <v>59447.166677078734</v>
      </c>
      <c r="K239" s="18">
        <f>$C239*'CVS Payments'!H$20</f>
        <v>59447.166677078734</v>
      </c>
      <c r="L239" s="18">
        <f>$C239*'CVS Payments'!I$20</f>
        <v>56477.165199947754</v>
      </c>
      <c r="M239" s="18">
        <f>$C239*'CVS Payments'!J$20</f>
        <v>53507.163600888111</v>
      </c>
      <c r="N239" s="18">
        <f>$C239*'CVS Payments'!K$20</f>
        <v>53460.028295359007</v>
      </c>
      <c r="O239" s="18">
        <f>$C239*'CVS Payments'!L$20</f>
        <v>53460.028295359007</v>
      </c>
      <c r="P239" s="37" t="s">
        <v>343</v>
      </c>
      <c r="Q239" s="6">
        <f t="shared" si="13"/>
        <v>512198.21542279009</v>
      </c>
    </row>
    <row r="240" spans="1:17" x14ac:dyDescent="0.3">
      <c r="A240" s="94">
        <v>238</v>
      </c>
      <c r="B240" s="3" t="s">
        <v>32</v>
      </c>
      <c r="C240" s="116">
        <v>1.547383996257214E-4</v>
      </c>
      <c r="D240" s="7" t="s">
        <v>260</v>
      </c>
      <c r="E240" s="31" t="str">
        <f t="shared" si="12"/>
        <v>No</v>
      </c>
      <c r="F240" s="68">
        <v>632.46</v>
      </c>
      <c r="G240" s="18">
        <v>461.29</v>
      </c>
      <c r="H240" s="98">
        <v>1133.29</v>
      </c>
      <c r="I240" s="18">
        <f>$C240*'CVS Payments'!F$20</f>
        <v>1132.0099664354013</v>
      </c>
      <c r="J240" s="18">
        <f>$C240*'CVS Payments'!G$20</f>
        <v>1132.0099664354013</v>
      </c>
      <c r="K240" s="18">
        <f>$C240*'CVS Payments'!H$20</f>
        <v>1132.0099664354013</v>
      </c>
      <c r="L240" s="18">
        <f>$C240*'CVS Payments'!I$20</f>
        <v>1075.4543480540722</v>
      </c>
      <c r="M240" s="18">
        <f>$C240*'CVS Payments'!J$20</f>
        <v>1018.8987273509425</v>
      </c>
      <c r="N240" s="18">
        <f>$C240*'CVS Payments'!K$20</f>
        <v>1018.0011633691338</v>
      </c>
      <c r="O240" s="18">
        <f>$C240*'CVS Payments'!L$20</f>
        <v>1018.0011633691338</v>
      </c>
      <c r="P240" s="37" t="s">
        <v>343</v>
      </c>
      <c r="Q240" s="6">
        <f t="shared" si="13"/>
        <v>9753.4253014494861</v>
      </c>
    </row>
    <row r="241" spans="1:17" x14ac:dyDescent="0.3">
      <c r="A241" s="94">
        <v>239</v>
      </c>
      <c r="B241" s="3" t="s">
        <v>32</v>
      </c>
      <c r="C241" s="116">
        <v>2.3508376415386128E-3</v>
      </c>
      <c r="D241" s="7" t="s">
        <v>261</v>
      </c>
      <c r="E241" s="31" t="str">
        <f t="shared" si="12"/>
        <v>No</v>
      </c>
      <c r="F241" s="68">
        <v>9608.5300000000007</v>
      </c>
      <c r="G241" s="18">
        <v>7008.1</v>
      </c>
      <c r="H241" s="98">
        <v>17217.3</v>
      </c>
      <c r="I241" s="18">
        <f>$C241*'CVS Payments'!F$20</f>
        <v>17197.874904548578</v>
      </c>
      <c r="J241" s="18">
        <f>$C241*'CVS Payments'!G$20</f>
        <v>17197.874904548578</v>
      </c>
      <c r="K241" s="18">
        <f>$C241*'CVS Payments'!H$20</f>
        <v>17197.874904548578</v>
      </c>
      <c r="L241" s="18">
        <f>$C241*'CVS Payments'!I$20</f>
        <v>16338.662990421857</v>
      </c>
      <c r="M241" s="18">
        <f>$C241*'CVS Payments'!J$20</f>
        <v>15479.451041021563</v>
      </c>
      <c r="N241" s="18">
        <f>$C241*'CVS Payments'!K$20</f>
        <v>15465.814948111019</v>
      </c>
      <c r="O241" s="18">
        <f>$C241*'CVS Payments'!L$20</f>
        <v>15465.814948111019</v>
      </c>
      <c r="P241" s="37" t="s">
        <v>343</v>
      </c>
      <c r="Q241" s="6">
        <f t="shared" si="13"/>
        <v>148177.29864131118</v>
      </c>
    </row>
    <row r="242" spans="1:17" x14ac:dyDescent="0.3">
      <c r="A242" s="94">
        <v>240</v>
      </c>
      <c r="B242" s="3" t="s">
        <v>32</v>
      </c>
      <c r="C242" s="116">
        <v>6.650644637706374E-7</v>
      </c>
      <c r="D242" s="7" t="s">
        <v>262</v>
      </c>
      <c r="E242" s="31" t="str">
        <f t="shared" si="12"/>
        <v>Yes</v>
      </c>
      <c r="F242" s="68">
        <v>44.37</v>
      </c>
      <c r="G242" s="18">
        <v>0</v>
      </c>
      <c r="H242" s="98">
        <v>0</v>
      </c>
      <c r="I242" s="98">
        <v>0</v>
      </c>
      <c r="J242" s="98">
        <v>0</v>
      </c>
      <c r="K242" s="98">
        <v>0</v>
      </c>
      <c r="L242" s="98">
        <v>0</v>
      </c>
      <c r="M242" s="98">
        <v>0</v>
      </c>
      <c r="N242" s="98">
        <v>0</v>
      </c>
      <c r="O242" s="98">
        <v>0</v>
      </c>
      <c r="P242" s="37" t="s">
        <v>343</v>
      </c>
      <c r="Q242" s="6">
        <f>F243</f>
        <v>2169.83</v>
      </c>
    </row>
    <row r="243" spans="1:17" x14ac:dyDescent="0.3">
      <c r="A243" s="94">
        <v>241</v>
      </c>
      <c r="B243" s="3" t="s">
        <v>20</v>
      </c>
      <c r="C243" s="116">
        <v>5.308730362373128E-4</v>
      </c>
      <c r="D243" s="7" t="s">
        <v>263</v>
      </c>
      <c r="E243" s="31" t="str">
        <f t="shared" ref="E243:E263" si="14">IF(C243&lt;0.000083,"Yes","No")</f>
        <v>No</v>
      </c>
      <c r="F243" s="68">
        <v>2169.83</v>
      </c>
      <c r="G243" s="18">
        <v>1582.59</v>
      </c>
      <c r="H243" s="98">
        <v>3888.06</v>
      </c>
      <c r="I243" s="18">
        <f>$C243*'CVS Payments'!F$20</f>
        <v>3883.6744427112881</v>
      </c>
      <c r="J243" s="18">
        <f>$C243*'CVS Payments'!G$20</f>
        <v>3883.6744427112881</v>
      </c>
      <c r="K243" s="18">
        <f>$C243*'CVS Payments'!H$20</f>
        <v>3883.6744427112881</v>
      </c>
      <c r="L243" s="18">
        <f>$C243*'CVS Payments'!I$20</f>
        <v>3689.6446936703505</v>
      </c>
      <c r="M243" s="18">
        <f>$C243*'CVS Payments'!J$20</f>
        <v>3495.6149366638319</v>
      </c>
      <c r="N243" s="18">
        <f>$C243*'CVS Payments'!K$20</f>
        <v>3492.5355942550145</v>
      </c>
      <c r="O243" s="18">
        <f>$C243*'CVS Payments'!L$20</f>
        <v>3492.5355942550145</v>
      </c>
      <c r="P243" s="37" t="s">
        <v>343</v>
      </c>
      <c r="Q243" s="6">
        <f t="shared" si="13"/>
        <v>33461.834146978072</v>
      </c>
    </row>
    <row r="244" spans="1:17" x14ac:dyDescent="0.3">
      <c r="A244" s="94">
        <v>242</v>
      </c>
      <c r="B244" s="3" t="s">
        <v>22</v>
      </c>
      <c r="C244" s="116">
        <v>6.2120900177538814E-5</v>
      </c>
      <c r="D244" s="7" t="s">
        <v>264</v>
      </c>
      <c r="E244" s="31" t="str">
        <f t="shared" si="14"/>
        <v>Yes</v>
      </c>
      <c r="F244" s="68">
        <v>4144.18</v>
      </c>
      <c r="G244" s="18">
        <v>0</v>
      </c>
      <c r="H244" s="98">
        <v>0</v>
      </c>
      <c r="I244" s="98">
        <v>0</v>
      </c>
      <c r="J244" s="98">
        <v>0</v>
      </c>
      <c r="K244" s="98">
        <v>0</v>
      </c>
      <c r="L244" s="98">
        <v>0</v>
      </c>
      <c r="M244" s="98">
        <v>0</v>
      </c>
      <c r="N244" s="98">
        <v>0</v>
      </c>
      <c r="O244" s="98">
        <v>0</v>
      </c>
      <c r="P244" s="37" t="s">
        <v>343</v>
      </c>
      <c r="Q244" s="6">
        <f>F245</f>
        <v>1782.1</v>
      </c>
    </row>
    <row r="245" spans="1:17" x14ac:dyDescent="0.3">
      <c r="A245" s="94">
        <v>243</v>
      </c>
      <c r="B245" s="3" t="s">
        <v>32</v>
      </c>
      <c r="C245" s="116">
        <v>2.6713434479427391E-5</v>
      </c>
      <c r="D245" s="7" t="s">
        <v>265</v>
      </c>
      <c r="E245" s="31" t="str">
        <f t="shared" si="14"/>
        <v>Yes</v>
      </c>
      <c r="F245" s="68">
        <v>1782.1</v>
      </c>
      <c r="G245" s="18">
        <v>0</v>
      </c>
      <c r="H245" s="98">
        <v>0</v>
      </c>
      <c r="I245" s="98">
        <v>0</v>
      </c>
      <c r="J245" s="98">
        <v>0</v>
      </c>
      <c r="K245" s="98">
        <v>0</v>
      </c>
      <c r="L245" s="98">
        <v>0</v>
      </c>
      <c r="M245" s="98">
        <v>0</v>
      </c>
      <c r="N245" s="98">
        <v>0</v>
      </c>
      <c r="O245" s="98">
        <v>0</v>
      </c>
      <c r="P245" s="37" t="s">
        <v>343</v>
      </c>
      <c r="Q245" s="6">
        <f>F246</f>
        <v>91372.23</v>
      </c>
    </row>
    <row r="246" spans="1:17" x14ac:dyDescent="0.3">
      <c r="A246" s="94">
        <v>244</v>
      </c>
      <c r="B246" s="3" t="s">
        <v>119</v>
      </c>
      <c r="C246" s="116">
        <v>2.2355271010240003E-2</v>
      </c>
      <c r="D246" s="7" t="s">
        <v>119</v>
      </c>
      <c r="E246" s="31" t="str">
        <f t="shared" si="14"/>
        <v>No</v>
      </c>
      <c r="F246" s="68">
        <v>91372.23</v>
      </c>
      <c r="G246" s="18">
        <v>66643.460000000006</v>
      </c>
      <c r="H246" s="98">
        <v>163727.82</v>
      </c>
      <c r="I246" s="18">
        <f>$C246*'CVS Payments'!F$20</f>
        <v>163543.04844283481</v>
      </c>
      <c r="J246" s="18">
        <f>$C246*'CVS Payments'!G$20</f>
        <v>163543.04844283481</v>
      </c>
      <c r="K246" s="18">
        <f>$C246*'CVS Payments'!H$20</f>
        <v>163543.04844283481</v>
      </c>
      <c r="L246" s="18">
        <f>$C246*'CVS Payments'!I$20</f>
        <v>155372.37988787735</v>
      </c>
      <c r="M246" s="18">
        <f>$C246*'CVS Payments'!J$20</f>
        <v>147201.71099748614</v>
      </c>
      <c r="N246" s="18">
        <f>$C246*'CVS Payments'!K$20</f>
        <v>147072.03868530702</v>
      </c>
      <c r="O246" s="18">
        <f>$C246*'CVS Payments'!L$20</f>
        <v>147072.03868530702</v>
      </c>
      <c r="P246" s="37" t="s">
        <v>343</v>
      </c>
      <c r="Q246" s="6">
        <f t="shared" si="13"/>
        <v>1409090.8235844821</v>
      </c>
    </row>
    <row r="247" spans="1:17" x14ac:dyDescent="0.3">
      <c r="A247" s="94">
        <v>245</v>
      </c>
      <c r="B247" s="3" t="s">
        <v>266</v>
      </c>
      <c r="C247" s="116">
        <v>2.5489421581211444E-3</v>
      </c>
      <c r="D247" s="7" t="s">
        <v>266</v>
      </c>
      <c r="E247" s="31" t="str">
        <f t="shared" si="14"/>
        <v>No</v>
      </c>
      <c r="F247" s="68">
        <v>10418.24</v>
      </c>
      <c r="G247" s="18">
        <v>7598.67</v>
      </c>
      <c r="H247" s="98">
        <v>18668.2</v>
      </c>
      <c r="I247" s="18">
        <f>$C247*'CVS Payments'!F$20</f>
        <v>18647.135642088328</v>
      </c>
      <c r="J247" s="18">
        <f>$C247*'CVS Payments'!G$20</f>
        <v>18647.135642088328</v>
      </c>
      <c r="K247" s="18">
        <f>$C247*'CVS Payments'!H$20</f>
        <v>18647.135642088328</v>
      </c>
      <c r="L247" s="18">
        <f>$C247*'CVS Payments'!I$20</f>
        <v>17715.518148825726</v>
      </c>
      <c r="M247" s="18">
        <f>$C247*'CVS Payments'!J$20</f>
        <v>16783.900617317056</v>
      </c>
      <c r="N247" s="18">
        <f>$C247*'CVS Payments'!K$20</f>
        <v>16769.115414171767</v>
      </c>
      <c r="O247" s="18">
        <f>$C247*'CVS Payments'!L$20</f>
        <v>16769.115414171767</v>
      </c>
      <c r="P247" s="37" t="s">
        <v>343</v>
      </c>
      <c r="Q247" s="6">
        <f t="shared" si="13"/>
        <v>160664.16652075129</v>
      </c>
    </row>
    <row r="248" spans="1:17" x14ac:dyDescent="0.3">
      <c r="A248" s="94">
        <v>246</v>
      </c>
      <c r="B248" s="3" t="s">
        <v>73</v>
      </c>
      <c r="C248" s="116">
        <v>2.0311040435780645E-3</v>
      </c>
      <c r="D248" s="7" t="s">
        <v>267</v>
      </c>
      <c r="E248" s="31" t="str">
        <f t="shared" si="14"/>
        <v>No</v>
      </c>
      <c r="F248" s="68">
        <v>8301.69</v>
      </c>
      <c r="G248" s="18">
        <v>6054.94</v>
      </c>
      <c r="H248" s="98">
        <v>14875.61</v>
      </c>
      <c r="I248" s="18">
        <f>$C248*'CVS Payments'!F$20</f>
        <v>14858.819955220884</v>
      </c>
      <c r="J248" s="18">
        <f>$C248*'CVS Payments'!G$20</f>
        <v>14858.819955220884</v>
      </c>
      <c r="K248" s="18">
        <f>$C248*'CVS Payments'!H$20</f>
        <v>14858.819955220884</v>
      </c>
      <c r="L248" s="18">
        <f>$C248*'CVS Payments'!I$20</f>
        <v>14116.468053823286</v>
      </c>
      <c r="M248" s="18">
        <f>$C248*'CVS Payments'!J$20</f>
        <v>13374.116121949617</v>
      </c>
      <c r="N248" s="18">
        <f>$C248*'CVS Payments'!K$20</f>
        <v>13362.334651821768</v>
      </c>
      <c r="O248" s="18">
        <f>$C248*'CVS Payments'!L$20</f>
        <v>13362.334651821768</v>
      </c>
      <c r="P248" s="37" t="s">
        <v>343</v>
      </c>
      <c r="Q248" s="6">
        <f t="shared" si="13"/>
        <v>128023.95334507911</v>
      </c>
    </row>
    <row r="249" spans="1:17" x14ac:dyDescent="0.3">
      <c r="A249" s="94">
        <v>247</v>
      </c>
      <c r="B249" s="3" t="s">
        <v>73</v>
      </c>
      <c r="C249" s="116">
        <v>1.053645978224E-2</v>
      </c>
      <c r="D249" s="7" t="s">
        <v>269</v>
      </c>
      <c r="E249" s="31" t="str">
        <f t="shared" si="14"/>
        <v>No</v>
      </c>
      <c r="F249" s="68">
        <v>43065.45</v>
      </c>
      <c r="G249" s="18">
        <v>31410.32</v>
      </c>
      <c r="H249" s="98">
        <v>77168</v>
      </c>
      <c r="I249" s="18">
        <f>$C249*'CVS Payments'!F$20</f>
        <v>77080.915359672814</v>
      </c>
      <c r="J249" s="18">
        <f>$C249*'CVS Payments'!G$20</f>
        <v>77080.915359672814</v>
      </c>
      <c r="K249" s="18">
        <f>$C249*'CVS Payments'!H$20</f>
        <v>77080.915359672814</v>
      </c>
      <c r="L249" s="18">
        <f>$C249*'CVS Payments'!I$20</f>
        <v>73229.925560269883</v>
      </c>
      <c r="M249" s="18">
        <f>$C249*'CVS Payments'!J$20</f>
        <v>69378.935602770711</v>
      </c>
      <c r="N249" s="18">
        <f>$C249*'CVS Payments'!K$20</f>
        <v>69317.818602600179</v>
      </c>
      <c r="O249" s="18">
        <f>$C249*'CVS Payments'!L$20</f>
        <v>69317.818602600179</v>
      </c>
      <c r="P249" s="37" t="s">
        <v>343</v>
      </c>
      <c r="Q249" s="6">
        <f t="shared" si="13"/>
        <v>664131.01444725925</v>
      </c>
    </row>
    <row r="250" spans="1:17" x14ac:dyDescent="0.3">
      <c r="A250" s="94">
        <v>248</v>
      </c>
      <c r="B250" s="3" t="s">
        <v>266</v>
      </c>
      <c r="C250" s="116">
        <v>3.5811995813821466E-4</v>
      </c>
      <c r="D250" s="7" t="s">
        <v>270</v>
      </c>
      <c r="E250" s="31" t="str">
        <f t="shared" si="14"/>
        <v>No</v>
      </c>
      <c r="F250" s="68">
        <v>1463.74</v>
      </c>
      <c r="G250" s="18">
        <v>1067.5899999999999</v>
      </c>
      <c r="H250" s="98">
        <v>2622.84</v>
      </c>
      <c r="I250" s="18">
        <f>$C250*'CVS Payments'!F$20</f>
        <v>2619.8756273326539</v>
      </c>
      <c r="J250" s="18">
        <f>$C250*'CVS Payments'!G$20</f>
        <v>2619.8756273326539</v>
      </c>
      <c r="K250" s="18">
        <f>$C250*'CVS Payments'!H$20</f>
        <v>2619.8756273326539</v>
      </c>
      <c r="L250" s="18">
        <f>$C250*'CVS Payments'!I$20</f>
        <v>2488.9857141876832</v>
      </c>
      <c r="M250" s="18">
        <f>$C250*'CVS Payments'!J$20</f>
        <v>2358.0957956692359</v>
      </c>
      <c r="N250" s="18">
        <f>$C250*'CVS Payments'!K$20</f>
        <v>2356.0185118381432</v>
      </c>
      <c r="O250" s="18">
        <f>$C250*'CVS Payments'!L$20</f>
        <v>2356.0185118381432</v>
      </c>
      <c r="P250" s="37" t="s">
        <v>343</v>
      </c>
      <c r="Q250" s="6">
        <f t="shared" si="13"/>
        <v>22572.91541553117</v>
      </c>
    </row>
    <row r="251" spans="1:17" x14ac:dyDescent="0.3">
      <c r="A251" s="94">
        <v>249</v>
      </c>
      <c r="B251" s="3" t="s">
        <v>53</v>
      </c>
      <c r="C251" s="116">
        <v>8.7972621758440581E-5</v>
      </c>
      <c r="D251" s="7" t="s">
        <v>271</v>
      </c>
      <c r="E251" s="31" t="str">
        <f t="shared" si="14"/>
        <v>No</v>
      </c>
      <c r="F251" s="68">
        <v>359.57</v>
      </c>
      <c r="G251" s="18">
        <v>262.26</v>
      </c>
      <c r="H251" s="98">
        <v>644.29999999999995</v>
      </c>
      <c r="I251" s="18">
        <f>$C251*'CVS Payments'!F$20</f>
        <v>643.57576945918549</v>
      </c>
      <c r="J251" s="18">
        <f>$C251*'CVS Payments'!G$20</f>
        <v>643.57576945918549</v>
      </c>
      <c r="K251" s="18">
        <f>$C251*'CVS Payments'!H$20</f>
        <v>643.57576945918549</v>
      </c>
      <c r="L251" s="18">
        <f>$C251*'CVS Payments'!I$20</f>
        <v>611.42249634656662</v>
      </c>
      <c r="M251" s="18">
        <f>$C251*'CVS Payments'!J$20</f>
        <v>579.26922191394647</v>
      </c>
      <c r="N251" s="18">
        <f>$C251*'CVS Payments'!K$20</f>
        <v>578.75893450715773</v>
      </c>
      <c r="O251" s="18">
        <f>$C251*'CVS Payments'!L$20</f>
        <v>578.75893450715773</v>
      </c>
      <c r="P251" s="37" t="s">
        <v>343</v>
      </c>
      <c r="Q251" s="6">
        <f t="shared" si="13"/>
        <v>5545.0668956523841</v>
      </c>
    </row>
    <row r="252" spans="1:17" x14ac:dyDescent="0.3">
      <c r="A252" s="94">
        <v>250</v>
      </c>
      <c r="B252" s="3" t="s">
        <v>26</v>
      </c>
      <c r="C252" s="116">
        <v>7.2444420150405935E-5</v>
      </c>
      <c r="D252" s="7" t="s">
        <v>272</v>
      </c>
      <c r="E252" s="31" t="str">
        <f t="shared" si="14"/>
        <v>Yes</v>
      </c>
      <c r="F252" s="68">
        <v>4832.88</v>
      </c>
      <c r="G252" s="18">
        <v>0</v>
      </c>
      <c r="H252" s="98">
        <v>0</v>
      </c>
      <c r="I252" s="98">
        <v>0</v>
      </c>
      <c r="J252" s="98">
        <v>0</v>
      </c>
      <c r="K252" s="98">
        <v>0</v>
      </c>
      <c r="L252" s="98">
        <v>0</v>
      </c>
      <c r="M252" s="98">
        <v>0</v>
      </c>
      <c r="N252" s="98">
        <v>0</v>
      </c>
      <c r="O252" s="98">
        <v>0</v>
      </c>
      <c r="P252" s="37" t="s">
        <v>343</v>
      </c>
      <c r="Q252" s="6">
        <f>F253</f>
        <v>9194.84</v>
      </c>
    </row>
    <row r="253" spans="1:17" x14ac:dyDescent="0.3">
      <c r="A253" s="94">
        <v>251</v>
      </c>
      <c r="B253" s="3" t="s">
        <v>20</v>
      </c>
      <c r="C253" s="116">
        <v>2.2496241948760823E-3</v>
      </c>
      <c r="D253" s="7" t="s">
        <v>273</v>
      </c>
      <c r="E253" s="31" t="str">
        <f t="shared" si="14"/>
        <v>No</v>
      </c>
      <c r="F253" s="68">
        <v>9194.84</v>
      </c>
      <c r="G253" s="18">
        <v>6706.37</v>
      </c>
      <c r="H253" s="98">
        <v>16476.03</v>
      </c>
      <c r="I253" s="18">
        <f>$C253*'CVS Payments'!F$20</f>
        <v>16457.434066098693</v>
      </c>
      <c r="J253" s="18">
        <f>$C253*'CVS Payments'!G$20</f>
        <v>16457.434066098693</v>
      </c>
      <c r="K253" s="18">
        <f>$C253*'CVS Payments'!H$20</f>
        <v>16457.434066098693</v>
      </c>
      <c r="L253" s="18">
        <f>$C253*'CVS Payments'!I$20</f>
        <v>15635.214838198213</v>
      </c>
      <c r="M253" s="18">
        <f>$C253*'CVS Payments'!J$20</f>
        <v>14812.995576542837</v>
      </c>
      <c r="N253" s="18">
        <f>$C253*'CVS Payments'!K$20</f>
        <v>14799.946574777212</v>
      </c>
      <c r="O253" s="18">
        <f>$C253*'CVS Payments'!L$20</f>
        <v>14799.946574777212</v>
      </c>
      <c r="P253" s="37" t="s">
        <v>343</v>
      </c>
      <c r="Q253" s="6">
        <f t="shared" si="13"/>
        <v>141797.64576259156</v>
      </c>
    </row>
    <row r="254" spans="1:17" x14ac:dyDescent="0.3">
      <c r="A254" s="94">
        <v>252</v>
      </c>
      <c r="B254" s="3" t="s">
        <v>81</v>
      </c>
      <c r="C254" s="116">
        <v>3.1110081270188996E-5</v>
      </c>
      <c r="D254" s="7" t="s">
        <v>274</v>
      </c>
      <c r="E254" s="31" t="str">
        <f t="shared" si="14"/>
        <v>Yes</v>
      </c>
      <c r="F254" s="68">
        <v>2075.4</v>
      </c>
      <c r="G254" s="18">
        <v>0</v>
      </c>
      <c r="H254" s="98">
        <v>0</v>
      </c>
      <c r="I254" s="98">
        <v>0</v>
      </c>
      <c r="J254" s="98">
        <v>0</v>
      </c>
      <c r="K254" s="98">
        <v>0</v>
      </c>
      <c r="L254" s="98">
        <v>0</v>
      </c>
      <c r="M254" s="98">
        <v>0</v>
      </c>
      <c r="N254" s="98">
        <v>0</v>
      </c>
      <c r="O254" s="98">
        <v>0</v>
      </c>
      <c r="P254" s="37" t="s">
        <v>343</v>
      </c>
      <c r="Q254" s="6">
        <f>F255</f>
        <v>5067.17</v>
      </c>
    </row>
    <row r="255" spans="1:17" x14ac:dyDescent="0.3">
      <c r="A255" s="94">
        <v>253</v>
      </c>
      <c r="B255" s="3" t="s">
        <v>252</v>
      </c>
      <c r="C255" s="116">
        <v>7.5956312712067208E-5</v>
      </c>
      <c r="D255" s="7" t="s">
        <v>275</v>
      </c>
      <c r="E255" s="31" t="str">
        <f t="shared" si="14"/>
        <v>Yes</v>
      </c>
      <c r="F255" s="68">
        <v>5067.17</v>
      </c>
      <c r="G255" s="18">
        <v>0</v>
      </c>
      <c r="H255" s="98">
        <v>0</v>
      </c>
      <c r="I255" s="98">
        <v>0</v>
      </c>
      <c r="J255" s="98">
        <v>0</v>
      </c>
      <c r="K255" s="98">
        <v>0</v>
      </c>
      <c r="L255" s="98">
        <v>0</v>
      </c>
      <c r="M255" s="98">
        <v>0</v>
      </c>
      <c r="N255" s="98">
        <v>0</v>
      </c>
      <c r="O255" s="98">
        <v>0</v>
      </c>
      <c r="P255" s="37" t="s">
        <v>343</v>
      </c>
      <c r="Q255" s="6">
        <f>F256</f>
        <v>2839.63</v>
      </c>
    </row>
    <row r="256" spans="1:17" x14ac:dyDescent="0.3">
      <c r="A256" s="94">
        <v>254</v>
      </c>
      <c r="B256" s="3" t="s">
        <v>276</v>
      </c>
      <c r="C256" s="116">
        <v>6.9474875120000001E-4</v>
      </c>
      <c r="D256" s="7" t="s">
        <v>277</v>
      </c>
      <c r="E256" s="31" t="str">
        <f t="shared" si="14"/>
        <v>No</v>
      </c>
      <c r="F256" s="68">
        <v>2839.63</v>
      </c>
      <c r="G256" s="18">
        <v>2071.12</v>
      </c>
      <c r="H256" s="98">
        <v>5088.2700000000004</v>
      </c>
      <c r="I256" s="18">
        <f>$C256*'CVS Payments'!F$20</f>
        <v>5082.5296915906538</v>
      </c>
      <c r="J256" s="18">
        <f>$C256*'CVS Payments'!G$20</f>
        <v>5082.5296915906538</v>
      </c>
      <c r="K256" s="18">
        <f>$C256*'CVS Payments'!H$20</f>
        <v>5082.5296915906538</v>
      </c>
      <c r="L256" s="18">
        <f>$C256*'CVS Payments'!I$20</f>
        <v>4828.6047102103958</v>
      </c>
      <c r="M256" s="18">
        <f>$C256*'CVS Payments'!J$20</f>
        <v>4574.6797184056531</v>
      </c>
      <c r="N256" s="18">
        <f>$C256*'CVS Payments'!K$20</f>
        <v>4570.6498107874277</v>
      </c>
      <c r="O256" s="18">
        <f>$C256*'CVS Payments'!L$20</f>
        <v>4570.6498107874277</v>
      </c>
      <c r="P256" s="37" t="s">
        <v>343</v>
      </c>
      <c r="Q256" s="6">
        <f t="shared" si="13"/>
        <v>43791.193124962869</v>
      </c>
    </row>
    <row r="257" spans="1:17" x14ac:dyDescent="0.3">
      <c r="A257" s="94">
        <v>255</v>
      </c>
      <c r="B257" s="3" t="s">
        <v>20</v>
      </c>
      <c r="C257" s="116">
        <v>2.8792492159318973E-4</v>
      </c>
      <c r="D257" s="7" t="s">
        <v>278</v>
      </c>
      <c r="E257" s="31" t="str">
        <f t="shared" si="14"/>
        <v>No</v>
      </c>
      <c r="F257" s="68">
        <v>1176.83</v>
      </c>
      <c r="G257" s="18">
        <v>858.34</v>
      </c>
      <c r="H257" s="98">
        <v>2108.73</v>
      </c>
      <c r="I257" s="18">
        <f>$C257*'CVS Payments'!F$20</f>
        <v>2106.3542185843048</v>
      </c>
      <c r="J257" s="18">
        <f>$C257*'CVS Payments'!G$20</f>
        <v>2106.3542185843048</v>
      </c>
      <c r="K257" s="18">
        <f>$C257*'CVS Payments'!H$20</f>
        <v>2106.3542185843048</v>
      </c>
      <c r="L257" s="18">
        <f>$C257*'CVS Payments'!I$20</f>
        <v>2001.120016682996</v>
      </c>
      <c r="M257" s="18">
        <f>$C257*'CVS Payments'!J$20</f>
        <v>1895.8858104614653</v>
      </c>
      <c r="N257" s="18">
        <f>$C257*'CVS Payments'!K$20</f>
        <v>1894.2156947066674</v>
      </c>
      <c r="O257" s="18">
        <f>$C257*'CVS Payments'!L$20</f>
        <v>1894.2156947066674</v>
      </c>
      <c r="P257" s="37" t="s">
        <v>343</v>
      </c>
      <c r="Q257" s="6">
        <f t="shared" si="13"/>
        <v>18148.399872310711</v>
      </c>
    </row>
    <row r="258" spans="1:17" x14ac:dyDescent="0.3">
      <c r="A258" s="94">
        <v>256</v>
      </c>
      <c r="B258" s="3" t="s">
        <v>32</v>
      </c>
      <c r="C258" s="116">
        <v>1.4103252340808051E-3</v>
      </c>
      <c r="D258" s="7" t="s">
        <v>279</v>
      </c>
      <c r="E258" s="31" t="str">
        <f t="shared" si="14"/>
        <v>No</v>
      </c>
      <c r="F258" s="68">
        <v>5764.39</v>
      </c>
      <c r="G258" s="18">
        <v>4204.33</v>
      </c>
      <c r="H258" s="98">
        <v>10329.08</v>
      </c>
      <c r="I258" s="18">
        <f>$C258*'CVS Payments'!F$20</f>
        <v>10317.427508339262</v>
      </c>
      <c r="J258" s="18">
        <f>$C258*'CVS Payments'!G$20</f>
        <v>10317.427508339262</v>
      </c>
      <c r="K258" s="18">
        <f>$C258*'CVS Payments'!H$20</f>
        <v>10317.427508339262</v>
      </c>
      <c r="L258" s="18">
        <f>$C258*'CVS Payments'!I$20</f>
        <v>9801.965180144327</v>
      </c>
      <c r="M258" s="18">
        <f>$C258*'CVS Payments'!J$20</f>
        <v>9286.5028307879093</v>
      </c>
      <c r="N258" s="18">
        <f>$C258*'CVS Payments'!K$20</f>
        <v>9278.3222037696069</v>
      </c>
      <c r="O258" s="18">
        <f>$C258*'CVS Payments'!L$20</f>
        <v>9278.3222037696069</v>
      </c>
      <c r="P258" s="37" t="s">
        <v>343</v>
      </c>
      <c r="Q258" s="6">
        <f t="shared" si="13"/>
        <v>88895.194943489245</v>
      </c>
    </row>
    <row r="259" spans="1:17" x14ac:dyDescent="0.3">
      <c r="A259" s="94">
        <v>257</v>
      </c>
      <c r="B259" s="3" t="s">
        <v>280</v>
      </c>
      <c r="C259" s="116">
        <v>4.9641098763200005E-3</v>
      </c>
      <c r="D259" s="7" t="s">
        <v>280</v>
      </c>
      <c r="E259" s="31" t="str">
        <f t="shared" si="14"/>
        <v>No</v>
      </c>
      <c r="F259" s="68">
        <v>20289.7</v>
      </c>
      <c r="G259" s="18">
        <v>14798.54</v>
      </c>
      <c r="H259" s="98">
        <v>36356.65</v>
      </c>
      <c r="I259" s="18">
        <f>$C259*'CVS Payments'!F$20</f>
        <v>36315.626037666218</v>
      </c>
      <c r="J259" s="18">
        <f>$C259*'CVS Payments'!G$20</f>
        <v>36315.626037666218</v>
      </c>
      <c r="K259" s="18">
        <f>$C259*'CVS Payments'!H$20</f>
        <v>36315.626037666218</v>
      </c>
      <c r="L259" s="18">
        <f>$C259*'CVS Payments'!I$20</f>
        <v>34501.28451386081</v>
      </c>
      <c r="M259" s="18">
        <f>$C259*'CVS Payments'!J$20</f>
        <v>32686.942915570515</v>
      </c>
      <c r="N259" s="18">
        <f>$C259*'CVS Payments'!K$20</f>
        <v>32658.148471285818</v>
      </c>
      <c r="O259" s="18">
        <f>$C259*'CVS Payments'!L$20</f>
        <v>32658.148471285818</v>
      </c>
      <c r="P259" s="37" t="s">
        <v>343</v>
      </c>
      <c r="Q259" s="6">
        <f t="shared" si="13"/>
        <v>312896.29248500167</v>
      </c>
    </row>
    <row r="260" spans="1:17" x14ac:dyDescent="0.3">
      <c r="A260" s="94">
        <v>258</v>
      </c>
      <c r="B260" s="3" t="s">
        <v>58</v>
      </c>
      <c r="C260" s="116">
        <v>5.757676198157949E-5</v>
      </c>
      <c r="D260" s="7" t="s">
        <v>281</v>
      </c>
      <c r="E260" s="31" t="str">
        <f t="shared" si="14"/>
        <v>Yes</v>
      </c>
      <c r="F260" s="68">
        <v>3841.04</v>
      </c>
      <c r="G260" s="18">
        <v>0</v>
      </c>
      <c r="H260" s="98">
        <v>0</v>
      </c>
      <c r="I260" s="98">
        <v>0</v>
      </c>
      <c r="J260" s="98">
        <v>0</v>
      </c>
      <c r="K260" s="98">
        <v>0</v>
      </c>
      <c r="L260" s="98">
        <v>0</v>
      </c>
      <c r="M260" s="98">
        <v>0</v>
      </c>
      <c r="N260" s="98">
        <v>0</v>
      </c>
      <c r="O260" s="98">
        <v>0</v>
      </c>
      <c r="P260" s="37" t="s">
        <v>343</v>
      </c>
      <c r="Q260" s="6">
        <f>F261</f>
        <v>20.420000000000002</v>
      </c>
    </row>
    <row r="261" spans="1:17" x14ac:dyDescent="0.3">
      <c r="A261" s="94">
        <v>259</v>
      </c>
      <c r="B261" s="3" t="s">
        <v>166</v>
      </c>
      <c r="C261" s="116">
        <v>3.0609535252973091E-7</v>
      </c>
      <c r="D261" s="7" t="s">
        <v>282</v>
      </c>
      <c r="E261" s="31" t="str">
        <f t="shared" si="14"/>
        <v>Yes</v>
      </c>
      <c r="F261" s="68">
        <v>20.420000000000002</v>
      </c>
      <c r="G261" s="18">
        <v>0</v>
      </c>
      <c r="H261" s="98">
        <v>0</v>
      </c>
      <c r="I261" s="98">
        <v>0</v>
      </c>
      <c r="J261" s="98">
        <v>0</v>
      </c>
      <c r="K261" s="98">
        <v>0</v>
      </c>
      <c r="L261" s="98">
        <v>0</v>
      </c>
      <c r="M261" s="98">
        <v>0</v>
      </c>
      <c r="N261" s="98">
        <v>0</v>
      </c>
      <c r="O261" s="98">
        <v>0</v>
      </c>
      <c r="P261" s="37" t="s">
        <v>343</v>
      </c>
      <c r="Q261" s="6">
        <f>F262</f>
        <v>3144.31</v>
      </c>
    </row>
    <row r="262" spans="1:17" x14ac:dyDescent="0.3">
      <c r="A262" s="94">
        <v>260</v>
      </c>
      <c r="B262" s="3" t="s">
        <v>20</v>
      </c>
      <c r="C262" s="116">
        <v>7.6929149136000007E-4</v>
      </c>
      <c r="D262" s="7" t="s">
        <v>283</v>
      </c>
      <c r="E262" s="31" t="str">
        <f t="shared" si="14"/>
        <v>No</v>
      </c>
      <c r="F262" s="68">
        <v>3144.31</v>
      </c>
      <c r="G262" s="18">
        <v>2293.34</v>
      </c>
      <c r="H262" s="98">
        <v>5634.22</v>
      </c>
      <c r="I262" s="18">
        <f>$C262*'CVS Payments'!F$20</f>
        <v>5627.8573219049713</v>
      </c>
      <c r="J262" s="18">
        <f>$C262*'CVS Payments'!G$20</f>
        <v>5627.8573219049713</v>
      </c>
      <c r="K262" s="18">
        <f>$C262*'CVS Payments'!H$20</f>
        <v>5627.8573219049713</v>
      </c>
      <c r="L262" s="18">
        <f>$C262*'CVS Payments'!I$20</f>
        <v>5346.6875791998918</v>
      </c>
      <c r="M262" s="18">
        <f>$C262*'CVS Payments'!J$20</f>
        <v>5065.5178249518385</v>
      </c>
      <c r="N262" s="18">
        <f>$C262*'CVS Payments'!K$20</f>
        <v>5061.0555302930679</v>
      </c>
      <c r="O262" s="18">
        <f>$C262*'CVS Payments'!L$20</f>
        <v>5061.0555302930679</v>
      </c>
      <c r="P262" s="37" t="s">
        <v>343</v>
      </c>
      <c r="Q262" s="6">
        <f t="shared" ref="Q262:Q283" si="15">SUM(F262:P262)</f>
        <v>48489.758430452777</v>
      </c>
    </row>
    <row r="263" spans="1:17" x14ac:dyDescent="0.3">
      <c r="A263" s="94">
        <v>261</v>
      </c>
      <c r="B263" s="3" t="s">
        <v>29</v>
      </c>
      <c r="C263" s="116">
        <v>4.5586529889378655E-3</v>
      </c>
      <c r="D263" s="7" t="s">
        <v>29</v>
      </c>
      <c r="E263" s="31" t="str">
        <f t="shared" si="14"/>
        <v>No</v>
      </c>
      <c r="F263" s="68">
        <v>19156.010000000002</v>
      </c>
      <c r="G263" s="18">
        <v>13589.83</v>
      </c>
      <c r="H263" s="98">
        <v>33387.129999999997</v>
      </c>
      <c r="I263" s="18">
        <f>$C263*'CVS Payments'!F$20</f>
        <v>33349.450617818082</v>
      </c>
      <c r="J263" s="18">
        <f>$C263*'CVS Payments'!G$20</f>
        <v>33349.450617818082</v>
      </c>
      <c r="K263" s="18">
        <f>$C263*'CVS Payments'!H$20</f>
        <v>33349.450617818082</v>
      </c>
      <c r="L263" s="18">
        <f>$C263*'CVS Payments'!I$20</f>
        <v>31683.300267298233</v>
      </c>
      <c r="M263" s="18">
        <f>$C263*'CVS Payments'!J$20</f>
        <v>30017.149848377248</v>
      </c>
      <c r="N263" s="18">
        <f>$C263*'CVS Payments'!K$20</f>
        <v>29990.707266973201</v>
      </c>
      <c r="O263" s="18">
        <f>$C263*'CVS Payments'!L$20</f>
        <v>29990.707266973201</v>
      </c>
      <c r="P263" s="37" t="s">
        <v>343</v>
      </c>
      <c r="Q263" s="6">
        <f t="shared" si="15"/>
        <v>287863.18650307611</v>
      </c>
    </row>
    <row r="264" spans="1:17" x14ac:dyDescent="0.3">
      <c r="A264" s="94">
        <v>262</v>
      </c>
      <c r="B264" s="3" t="s">
        <v>61</v>
      </c>
      <c r="C264" s="116">
        <v>5.1656580704585642E-5</v>
      </c>
      <c r="D264" s="7" t="s">
        <v>284</v>
      </c>
      <c r="E264" s="7" t="s">
        <v>334</v>
      </c>
      <c r="F264" s="68">
        <v>0</v>
      </c>
      <c r="G264" s="18">
        <v>0</v>
      </c>
      <c r="H264" s="98">
        <v>0</v>
      </c>
      <c r="I264" s="18">
        <v>0</v>
      </c>
      <c r="J264" s="18">
        <v>0</v>
      </c>
      <c r="K264" s="18">
        <v>0</v>
      </c>
      <c r="L264" s="18">
        <v>0</v>
      </c>
      <c r="M264" s="18">
        <v>0</v>
      </c>
      <c r="N264" s="18">
        <v>0</v>
      </c>
      <c r="O264" s="18">
        <v>0</v>
      </c>
      <c r="P264" s="37" t="s">
        <v>343</v>
      </c>
      <c r="Q264" s="6">
        <f t="shared" si="15"/>
        <v>0</v>
      </c>
    </row>
    <row r="265" spans="1:17" x14ac:dyDescent="0.3">
      <c r="A265" s="94">
        <v>263</v>
      </c>
      <c r="B265" s="3" t="s">
        <v>12</v>
      </c>
      <c r="C265" s="116">
        <v>3.4487897129946177E-4</v>
      </c>
      <c r="D265" s="7" t="s">
        <v>285</v>
      </c>
      <c r="E265" s="31" t="str">
        <f t="shared" ref="E265:E282" si="16">IF(C265&lt;0.000083,"Yes","No")</f>
        <v>No</v>
      </c>
      <c r="F265" s="68">
        <v>1409.62</v>
      </c>
      <c r="G265" s="18">
        <v>1028.1199999999999</v>
      </c>
      <c r="H265" s="98">
        <v>2525.86</v>
      </c>
      <c r="I265" s="18">
        <f>$C265*'CVS Payments'!F$20</f>
        <v>2523.0093736867379</v>
      </c>
      <c r="J265" s="18">
        <f>$C265*'CVS Payments'!G$20</f>
        <v>2523.0093736867379</v>
      </c>
      <c r="K265" s="18">
        <f>$C265*'CVS Payments'!H$20</f>
        <v>2523.0093736867379</v>
      </c>
      <c r="L265" s="18">
        <f>$C265*'CVS Payments'!I$20</f>
        <v>2396.9589328411835</v>
      </c>
      <c r="M265" s="18">
        <f>$C265*'CVS Payments'!J$20</f>
        <v>2270.9084868208297</v>
      </c>
      <c r="N265" s="18">
        <f>$C265*'CVS Payments'!K$20</f>
        <v>2268.9080076671721</v>
      </c>
      <c r="O265" s="18">
        <f>$C265*'CVS Payments'!L$20</f>
        <v>2268.9080076671721</v>
      </c>
      <c r="P265" s="37" t="s">
        <v>343</v>
      </c>
      <c r="Q265" s="6">
        <f t="shared" si="15"/>
        <v>21738.311556056571</v>
      </c>
    </row>
    <row r="266" spans="1:17" x14ac:dyDescent="0.3">
      <c r="A266" s="94">
        <v>264</v>
      </c>
      <c r="B266" s="3" t="s">
        <v>73</v>
      </c>
      <c r="C266" s="116">
        <v>1.3154129039520002E-2</v>
      </c>
      <c r="D266" s="7" t="s">
        <v>286</v>
      </c>
      <c r="E266" s="31" t="str">
        <f t="shared" si="16"/>
        <v>No</v>
      </c>
      <c r="F266" s="68">
        <v>53764.59</v>
      </c>
      <c r="G266" s="18">
        <v>39213.870000000003</v>
      </c>
      <c r="H266" s="98">
        <v>96339.55</v>
      </c>
      <c r="I266" s="18">
        <f>$C266*'CVS Payments'!F$20</f>
        <v>96230.83351340791</v>
      </c>
      <c r="J266" s="18">
        <f>$C266*'CVS Payments'!G$20</f>
        <v>96230.83351340791</v>
      </c>
      <c r="K266" s="18">
        <f>$C266*'CVS Payments'!H$20</f>
        <v>96230.83351340791</v>
      </c>
      <c r="L266" s="18">
        <f>$C266*'CVS Payments'!I$20</f>
        <v>91423.107028596889</v>
      </c>
      <c r="M266" s="18">
        <f>$C266*'CVS Payments'!J$20</f>
        <v>86615.380346412334</v>
      </c>
      <c r="N266" s="18">
        <f>$C266*'CVS Payments'!K$20</f>
        <v>86539.079489827956</v>
      </c>
      <c r="O266" s="18">
        <f>$C266*'CVS Payments'!L$20</f>
        <v>86539.079489827956</v>
      </c>
      <c r="P266" s="37" t="s">
        <v>343</v>
      </c>
      <c r="Q266" s="6">
        <f t="shared" si="15"/>
        <v>829127.15689488885</v>
      </c>
    </row>
    <row r="267" spans="1:17" x14ac:dyDescent="0.3">
      <c r="A267" s="94">
        <v>265</v>
      </c>
      <c r="B267" s="3" t="s">
        <v>73</v>
      </c>
      <c r="C267" s="116">
        <v>4.8332605371401058E-4</v>
      </c>
      <c r="D267" s="7" t="s">
        <v>287</v>
      </c>
      <c r="E267" s="31" t="str">
        <f t="shared" si="16"/>
        <v>No</v>
      </c>
      <c r="F267" s="68">
        <v>1975.49</v>
      </c>
      <c r="G267" s="18">
        <v>1440.85</v>
      </c>
      <c r="H267" s="98">
        <v>3539.83</v>
      </c>
      <c r="I267" s="18">
        <f>$C267*'CVS Payments'!F$20</f>
        <v>3535.8379766466542</v>
      </c>
      <c r="J267" s="18">
        <f>$C267*'CVS Payments'!G$20</f>
        <v>3535.8379766466542</v>
      </c>
      <c r="K267" s="18">
        <f>$C267*'CVS Payments'!H$20</f>
        <v>3535.8379766466542</v>
      </c>
      <c r="L267" s="18">
        <f>$C267*'CVS Payments'!I$20</f>
        <v>3359.1862605004335</v>
      </c>
      <c r="M267" s="18">
        <f>$C267*'CVS Payments'!J$20</f>
        <v>3182.5345371020589</v>
      </c>
      <c r="N267" s="18">
        <f>$C267*'CVS Payments'!K$20</f>
        <v>3179.73099216213</v>
      </c>
      <c r="O267" s="18">
        <f>$C267*'CVS Payments'!L$20</f>
        <v>3179.73099216213</v>
      </c>
      <c r="P267" s="37" t="s">
        <v>343</v>
      </c>
      <c r="Q267" s="6">
        <f t="shared" si="15"/>
        <v>30464.866711866714</v>
      </c>
    </row>
    <row r="268" spans="1:17" x14ac:dyDescent="0.3">
      <c r="A268" s="94">
        <v>266</v>
      </c>
      <c r="B268" s="3" t="s">
        <v>26</v>
      </c>
      <c r="C268" s="116">
        <v>2.6615292034240005E-2</v>
      </c>
      <c r="D268" s="7" t="s">
        <v>26</v>
      </c>
      <c r="E268" s="31" t="str">
        <f t="shared" si="16"/>
        <v>No</v>
      </c>
      <c r="F268" s="68">
        <v>108784.12</v>
      </c>
      <c r="G268" s="18">
        <v>79343.039999999994</v>
      </c>
      <c r="H268" s="98">
        <v>194927.79</v>
      </c>
      <c r="I268" s="18">
        <f>$C268*'CVS Payments'!F$20</f>
        <v>194707.8159992827</v>
      </c>
      <c r="J268" s="18">
        <f>$C268*'CVS Payments'!G$20</f>
        <v>194707.8159992827</v>
      </c>
      <c r="K268" s="18">
        <f>$C268*'CVS Payments'!H$20</f>
        <v>194707.8159992827</v>
      </c>
      <c r="L268" s="18">
        <f>$C268*'CVS Payments'!I$20</f>
        <v>184980.14463240176</v>
      </c>
      <c r="M268" s="18">
        <f>$C268*'CVS Payments'!J$20</f>
        <v>175252.47286616682</v>
      </c>
      <c r="N268" s="18">
        <f>$C268*'CVS Payments'!K$20</f>
        <v>175098.09019481289</v>
      </c>
      <c r="O268" s="18">
        <f>$C268*'CVS Payments'!L$20</f>
        <v>175098.09019481289</v>
      </c>
      <c r="P268" s="37" t="s">
        <v>343</v>
      </c>
      <c r="Q268" s="6">
        <f t="shared" si="15"/>
        <v>1677607.1958860429</v>
      </c>
    </row>
    <row r="269" spans="1:17" x14ac:dyDescent="0.3">
      <c r="A269" s="94">
        <v>267</v>
      </c>
      <c r="B269" s="3" t="s">
        <v>32</v>
      </c>
      <c r="C269" s="116">
        <v>1.306353444363766E-3</v>
      </c>
      <c r="D269" s="7" t="s">
        <v>288</v>
      </c>
      <c r="E269" s="31" t="str">
        <f t="shared" si="16"/>
        <v>No</v>
      </c>
      <c r="F269" s="68">
        <v>5339.43</v>
      </c>
      <c r="G269" s="18">
        <v>3894.38</v>
      </c>
      <c r="H269" s="98">
        <v>9567.6</v>
      </c>
      <c r="I269" s="18">
        <f>$C269*'CVS Payments'!F$20</f>
        <v>9556.8076332953315</v>
      </c>
      <c r="J269" s="18">
        <f>$C269*'CVS Payments'!G$20</f>
        <v>9556.8076332953315</v>
      </c>
      <c r="K269" s="18">
        <f>$C269*'CVS Payments'!H$20</f>
        <v>9556.8076332953315</v>
      </c>
      <c r="L269" s="18">
        <f>$C269*'CVS Payments'!I$20</f>
        <v>9079.3461431333817</v>
      </c>
      <c r="M269" s="18">
        <f>$C269*'CVS Payments'!J$20</f>
        <v>8601.8846333700149</v>
      </c>
      <c r="N269" s="18">
        <f>$C269*'CVS Payments'!K$20</f>
        <v>8594.3070973349477</v>
      </c>
      <c r="O269" s="18">
        <f>$C269*'CVS Payments'!L$20</f>
        <v>8594.3070973349477</v>
      </c>
      <c r="P269" s="37" t="s">
        <v>343</v>
      </c>
      <c r="Q269" s="6">
        <f t="shared" si="15"/>
        <v>82341.677871059292</v>
      </c>
    </row>
    <row r="270" spans="1:17" x14ac:dyDescent="0.3">
      <c r="A270" s="94">
        <v>268</v>
      </c>
      <c r="B270" s="3" t="s">
        <v>20</v>
      </c>
      <c r="C270" s="116">
        <v>9.3847771248000008E-4</v>
      </c>
      <c r="D270" s="7" t="s">
        <v>289</v>
      </c>
      <c r="E270" s="31" t="str">
        <f t="shared" si="16"/>
        <v>No</v>
      </c>
      <c r="F270" s="68">
        <v>3835.82</v>
      </c>
      <c r="G270" s="18">
        <v>2797.7</v>
      </c>
      <c r="H270" s="98">
        <v>6873.32</v>
      </c>
      <c r="I270" s="18">
        <f>$C270*'CVS Payments'!F$20</f>
        <v>6865.5623062826699</v>
      </c>
      <c r="J270" s="18">
        <f>$C270*'CVS Payments'!G$20</f>
        <v>6865.5623062826699</v>
      </c>
      <c r="K270" s="18">
        <f>$C270*'CVS Payments'!H$20</f>
        <v>6865.5623062826699</v>
      </c>
      <c r="L270" s="18">
        <f>$C270*'CVS Payments'!I$20</f>
        <v>6522.5563847093472</v>
      </c>
      <c r="M270" s="18">
        <f>$C270*'CVS Payments'!J$20</f>
        <v>6179.5504490544645</v>
      </c>
      <c r="N270" s="18">
        <f>$C270*'CVS Payments'!K$20</f>
        <v>6174.106785461654</v>
      </c>
      <c r="O270" s="18">
        <f>$C270*'CVS Payments'!L$20</f>
        <v>6174.106785461654</v>
      </c>
      <c r="P270" s="37" t="s">
        <v>343</v>
      </c>
      <c r="Q270" s="6">
        <f t="shared" si="15"/>
        <v>59153.847323535134</v>
      </c>
    </row>
    <row r="271" spans="1:17" x14ac:dyDescent="0.3">
      <c r="A271" s="94">
        <v>269</v>
      </c>
      <c r="B271" s="3" t="s">
        <v>20</v>
      </c>
      <c r="C271" s="116">
        <v>0.11408752734624</v>
      </c>
      <c r="D271" s="7" t="s">
        <v>20</v>
      </c>
      <c r="E271" s="31" t="str">
        <f t="shared" si="16"/>
        <v>No</v>
      </c>
      <c r="F271" s="68">
        <v>466307.54</v>
      </c>
      <c r="G271" s="18">
        <v>340107.14</v>
      </c>
      <c r="H271" s="98">
        <v>835565.88</v>
      </c>
      <c r="I271" s="18">
        <f>$C271*'CVS Payments'!F$20</f>
        <v>834622.93984102586</v>
      </c>
      <c r="J271" s="18">
        <f>$C271*'CVS Payments'!G$20</f>
        <v>834622.93984102586</v>
      </c>
      <c r="K271" s="18">
        <f>$C271*'CVS Payments'!H$20</f>
        <v>834622.93984102586</v>
      </c>
      <c r="L271" s="18">
        <f>$C271*'CVS Payments'!I$20</f>
        <v>792924.88251155824</v>
      </c>
      <c r="M271" s="18">
        <f>$C271*'CVS Payments'!J$20</f>
        <v>751226.82347024337</v>
      </c>
      <c r="N271" s="18">
        <f>$C271*'CVS Payments'!K$20</f>
        <v>750565.05589627801</v>
      </c>
      <c r="O271" s="18">
        <f>$C271*'CVS Payments'!L$20</f>
        <v>750565.05589627801</v>
      </c>
      <c r="P271" s="37" t="s">
        <v>343</v>
      </c>
      <c r="Q271" s="6">
        <f t="shared" si="15"/>
        <v>7191131.1972974353</v>
      </c>
    </row>
    <row r="272" spans="1:17" x14ac:dyDescent="0.3">
      <c r="A272" s="94">
        <v>270</v>
      </c>
      <c r="B272" s="3" t="s">
        <v>32</v>
      </c>
      <c r="C272" s="116">
        <v>1.5671696722706324E-3</v>
      </c>
      <c r="D272" s="7" t="s">
        <v>290</v>
      </c>
      <c r="E272" s="31" t="str">
        <f t="shared" si="16"/>
        <v>No</v>
      </c>
      <c r="F272" s="68">
        <v>6405.46</v>
      </c>
      <c r="G272" s="18">
        <v>4671.8999999999996</v>
      </c>
      <c r="H272" s="98">
        <v>11477.8</v>
      </c>
      <c r="I272" s="18">
        <f>$C272*'CVS Payments'!F$20</f>
        <v>11464.844488483166</v>
      </c>
      <c r="J272" s="18">
        <f>$C272*'CVS Payments'!G$20</f>
        <v>11464.844488483166</v>
      </c>
      <c r="K272" s="18">
        <f>$C272*'CVS Payments'!H$20</f>
        <v>11464.844488483166</v>
      </c>
      <c r="L272" s="18">
        <f>$C272*'CVS Payments'!I$20</f>
        <v>10892.05680205166</v>
      </c>
      <c r="M272" s="18">
        <f>$C272*'CVS Payments'!J$20</f>
        <v>10319.269092105273</v>
      </c>
      <c r="N272" s="18">
        <f>$C272*'CVS Payments'!K$20</f>
        <v>10310.178684975463</v>
      </c>
      <c r="O272" s="18">
        <f>$C272*'CVS Payments'!L$20</f>
        <v>10310.178684975463</v>
      </c>
      <c r="P272" s="37" t="s">
        <v>343</v>
      </c>
      <c r="Q272" s="6">
        <f t="shared" si="15"/>
        <v>98781.376729557349</v>
      </c>
    </row>
    <row r="273" spans="1:17" x14ac:dyDescent="0.3">
      <c r="A273" s="94">
        <v>271</v>
      </c>
      <c r="B273" s="3" t="s">
        <v>20</v>
      </c>
      <c r="C273" s="116">
        <v>3.6531164913600001E-3</v>
      </c>
      <c r="D273" s="7" t="s">
        <v>291</v>
      </c>
      <c r="E273" s="31" t="str">
        <f t="shared" si="16"/>
        <v>No</v>
      </c>
      <c r="F273" s="68">
        <v>14931.31</v>
      </c>
      <c r="G273" s="18">
        <v>10890.33</v>
      </c>
      <c r="H273" s="98">
        <v>26755.07</v>
      </c>
      <c r="I273" s="18">
        <f>$C273*'CVS Payments'!F$20</f>
        <v>26724.874283122957</v>
      </c>
      <c r="J273" s="18">
        <f>$C273*'CVS Payments'!G$20</f>
        <v>26724.874283122957</v>
      </c>
      <c r="K273" s="18">
        <f>$C273*'CVS Payments'!H$20</f>
        <v>26724.874283122957</v>
      </c>
      <c r="L273" s="18">
        <f>$C273*'CVS Payments'!I$20</f>
        <v>25389.690109785071</v>
      </c>
      <c r="M273" s="18">
        <f>$C273*'CVS Payments'!J$20</f>
        <v>24054.505881633333</v>
      </c>
      <c r="N273" s="18">
        <f>$C273*'CVS Payments'!K$20</f>
        <v>24033.315887475921</v>
      </c>
      <c r="O273" s="18">
        <f>$C273*'CVS Payments'!L$20</f>
        <v>24033.315887475921</v>
      </c>
      <c r="P273" s="37" t="s">
        <v>343</v>
      </c>
      <c r="Q273" s="6">
        <f t="shared" si="15"/>
        <v>230262.16061573906</v>
      </c>
    </row>
    <row r="274" spans="1:17" x14ac:dyDescent="0.3">
      <c r="A274" s="94">
        <v>272</v>
      </c>
      <c r="B274" s="3" t="s">
        <v>64</v>
      </c>
      <c r="C274" s="116">
        <v>3.3453814497600002E-3</v>
      </c>
      <c r="D274" s="7" t="s">
        <v>64</v>
      </c>
      <c r="E274" s="31" t="str">
        <f t="shared" si="16"/>
        <v>No</v>
      </c>
      <c r="F274" s="68">
        <v>13673.51</v>
      </c>
      <c r="G274" s="18">
        <v>9972.94</v>
      </c>
      <c r="H274" s="98">
        <v>24501.25</v>
      </c>
      <c r="I274" s="18">
        <f>$C274*'CVS Payments'!F$20</f>
        <v>24473.596417026256</v>
      </c>
      <c r="J274" s="18">
        <f>$C274*'CVS Payments'!G$20</f>
        <v>24473.596417026256</v>
      </c>
      <c r="K274" s="18">
        <f>$C274*'CVS Payments'!H$20</f>
        <v>24473.596417026256</v>
      </c>
      <c r="L274" s="18">
        <f>$C274*'CVS Payments'!I$20</f>
        <v>23250.886882287381</v>
      </c>
      <c r="M274" s="18">
        <f>$C274*'CVS Payments'!J$20</f>
        <v>22028.177297352115</v>
      </c>
      <c r="N274" s="18">
        <f>$C274*'CVS Payments'!K$20</f>
        <v>22008.772328049225</v>
      </c>
      <c r="O274" s="18">
        <f>$C274*'CVS Payments'!L$20</f>
        <v>22008.772328049225</v>
      </c>
      <c r="P274" s="37" t="s">
        <v>343</v>
      </c>
      <c r="Q274" s="6">
        <f t="shared" si="15"/>
        <v>210865.09808681675</v>
      </c>
    </row>
    <row r="275" spans="1:17" x14ac:dyDescent="0.3">
      <c r="A275" s="94">
        <v>273</v>
      </c>
      <c r="B275" s="3" t="s">
        <v>32</v>
      </c>
      <c r="C275" s="116">
        <v>3.4982406091484461E-4</v>
      </c>
      <c r="D275" s="7" t="s">
        <v>292</v>
      </c>
      <c r="E275" s="31" t="str">
        <f t="shared" si="16"/>
        <v>No</v>
      </c>
      <c r="F275" s="68">
        <v>1429.83</v>
      </c>
      <c r="G275" s="18">
        <v>1042.8599999999999</v>
      </c>
      <c r="H275" s="98">
        <v>2562.08</v>
      </c>
      <c r="I275" s="18">
        <f>$C275*'CVS Payments'!F$20</f>
        <v>2559.1858543991507</v>
      </c>
      <c r="J275" s="18">
        <f>$C275*'CVS Payments'!G$20</f>
        <v>2559.1858543991507</v>
      </c>
      <c r="K275" s="18">
        <f>$C275*'CVS Payments'!H$20</f>
        <v>2559.1858543991507</v>
      </c>
      <c r="L275" s="18">
        <f>$C275*'CVS Payments'!I$20</f>
        <v>2431.3280237794647</v>
      </c>
      <c r="M275" s="18">
        <f>$C275*'CVS Payments'!J$20</f>
        <v>2303.4701879107797</v>
      </c>
      <c r="N275" s="18">
        <f>$C275*'CVS Payments'!K$20</f>
        <v>2301.4410246403395</v>
      </c>
      <c r="O275" s="18">
        <f>$C275*'CVS Payments'!L$20</f>
        <v>2301.4410246403395</v>
      </c>
      <c r="P275" s="37" t="s">
        <v>343</v>
      </c>
      <c r="Q275" s="6">
        <f t="shared" si="15"/>
        <v>22050.007824168373</v>
      </c>
    </row>
    <row r="276" spans="1:17" x14ac:dyDescent="0.3">
      <c r="A276" s="94">
        <v>274</v>
      </c>
      <c r="B276" s="3" t="s">
        <v>32</v>
      </c>
      <c r="C276" s="116">
        <v>2.2074607648649763E-4</v>
      </c>
      <c r="D276" s="7" t="s">
        <v>293</v>
      </c>
      <c r="E276" s="31" t="str">
        <f t="shared" si="16"/>
        <v>No</v>
      </c>
      <c r="F276" s="68">
        <v>902.25</v>
      </c>
      <c r="G276" s="18">
        <v>658.07</v>
      </c>
      <c r="H276" s="98">
        <v>1616.72</v>
      </c>
      <c r="I276" s="18">
        <f>$C276*'CVS Payments'!F$20</f>
        <v>1614.8981716151166</v>
      </c>
      <c r="J276" s="18">
        <f>$C276*'CVS Payments'!G$20</f>
        <v>1614.8981716151166</v>
      </c>
      <c r="K276" s="18">
        <f>$C276*'CVS Payments'!H$20</f>
        <v>1614.8981716151166</v>
      </c>
      <c r="L276" s="18">
        <f>$C276*'CVS Payments'!I$20</f>
        <v>1534.2172876771724</v>
      </c>
      <c r="M276" s="18">
        <f>$C276*'CVS Payments'!J$20</f>
        <v>1453.5364004270034</v>
      </c>
      <c r="N276" s="18">
        <f>$C276*'CVS Payments'!K$20</f>
        <v>1452.2559572541445</v>
      </c>
      <c r="O276" s="18">
        <f>$C276*'CVS Payments'!L$20</f>
        <v>1452.2559572541445</v>
      </c>
      <c r="P276" s="37" t="s">
        <v>343</v>
      </c>
      <c r="Q276" s="6">
        <f t="shared" si="15"/>
        <v>13914.000117457816</v>
      </c>
    </row>
    <row r="277" spans="1:17" x14ac:dyDescent="0.3">
      <c r="A277" s="94">
        <v>275</v>
      </c>
      <c r="B277" s="3" t="s">
        <v>20</v>
      </c>
      <c r="C277" s="116">
        <v>3.4175249817315688E-4</v>
      </c>
      <c r="D277" s="7" t="s">
        <v>294</v>
      </c>
      <c r="E277" s="31" t="str">
        <f t="shared" si="16"/>
        <v>No</v>
      </c>
      <c r="F277" s="68">
        <v>1396.84</v>
      </c>
      <c r="G277" s="18">
        <v>1018.8</v>
      </c>
      <c r="H277" s="98">
        <v>2502.96</v>
      </c>
      <c r="I277" s="18">
        <f>$C277*'CVS Payments'!F$20</f>
        <v>2500.1372311071964</v>
      </c>
      <c r="J277" s="18">
        <f>$C277*'CVS Payments'!G$20</f>
        <v>2500.1372311071964</v>
      </c>
      <c r="K277" s="18">
        <f>$C277*'CVS Payments'!H$20</f>
        <v>2500.1372311071964</v>
      </c>
      <c r="L277" s="18">
        <f>$C277*'CVS Payments'!I$20</f>
        <v>2375.2294905961321</v>
      </c>
      <c r="M277" s="18">
        <f>$C277*'CVS Payments'!J$20</f>
        <v>2250.3217449571803</v>
      </c>
      <c r="N277" s="18">
        <f>$C277*'CVS Payments'!K$20</f>
        <v>2248.3394009895851</v>
      </c>
      <c r="O277" s="18">
        <f>$C277*'CVS Payments'!L$20</f>
        <v>2248.3394009895851</v>
      </c>
      <c r="P277" s="37" t="s">
        <v>343</v>
      </c>
      <c r="Q277" s="6">
        <f t="shared" si="15"/>
        <v>21541.241730854075</v>
      </c>
    </row>
    <row r="278" spans="1:17" x14ac:dyDescent="0.3">
      <c r="A278" s="94">
        <v>276</v>
      </c>
      <c r="B278" s="3" t="s">
        <v>20</v>
      </c>
      <c r="C278" s="116">
        <v>5.8366538543403043E-4</v>
      </c>
      <c r="D278" s="7" t="s">
        <v>295</v>
      </c>
      <c r="E278" s="31" t="str">
        <f t="shared" si="16"/>
        <v>No</v>
      </c>
      <c r="F278" s="68">
        <v>2385.6</v>
      </c>
      <c r="G278" s="18">
        <v>1739.97</v>
      </c>
      <c r="H278" s="98">
        <v>4274.71</v>
      </c>
      <c r="I278" s="18">
        <f>$C278*'CVS Payments'!F$20</f>
        <v>4269.8841074536676</v>
      </c>
      <c r="J278" s="18">
        <f>$C278*'CVS Payments'!G$20</f>
        <v>4269.8841074536676</v>
      </c>
      <c r="K278" s="18">
        <f>$C278*'CVS Payments'!H$20</f>
        <v>4269.8841074536676</v>
      </c>
      <c r="L278" s="18">
        <f>$C278*'CVS Payments'!I$20</f>
        <v>4056.5591869372261</v>
      </c>
      <c r="M278" s="18">
        <f>$C278*'CVS Payments'!J$20</f>
        <v>3843.2342576630704</v>
      </c>
      <c r="N278" s="18">
        <f>$C278*'CVS Payments'!K$20</f>
        <v>3839.8486919039492</v>
      </c>
      <c r="O278" s="18">
        <f>$C278*'CVS Payments'!L$20</f>
        <v>3839.8486919039492</v>
      </c>
      <c r="P278" s="37" t="s">
        <v>343</v>
      </c>
      <c r="Q278" s="6">
        <f t="shared" si="15"/>
        <v>36789.423150769195</v>
      </c>
    </row>
    <row r="279" spans="1:17" x14ac:dyDescent="0.3">
      <c r="A279" s="94">
        <v>277</v>
      </c>
      <c r="B279" s="3" t="s">
        <v>12</v>
      </c>
      <c r="C279" s="116">
        <v>1.526406853995849E-3</v>
      </c>
      <c r="D279" s="7" t="s">
        <v>296</v>
      </c>
      <c r="E279" s="31" t="str">
        <f t="shared" si="16"/>
        <v>No</v>
      </c>
      <c r="F279" s="68">
        <v>6238.85</v>
      </c>
      <c r="G279" s="18">
        <v>4550.38</v>
      </c>
      <c r="H279" s="98">
        <v>11179.25</v>
      </c>
      <c r="I279" s="18">
        <f>$C279*'CVS Payments'!F$20</f>
        <v>11166.638505620076</v>
      </c>
      <c r="J279" s="18">
        <f>$C279*'CVS Payments'!G$20</f>
        <v>11166.638505620076</v>
      </c>
      <c r="K279" s="18">
        <f>$C279*'CVS Payments'!H$20</f>
        <v>11166.638505620076</v>
      </c>
      <c r="L279" s="18">
        <f>$C279*'CVS Payments'!I$20</f>
        <v>10608.74929558533</v>
      </c>
      <c r="M279" s="18">
        <f>$C279*'CVS Payments'!J$20</f>
        <v>10050.860062647334</v>
      </c>
      <c r="N279" s="18">
        <f>$C279*'CVS Payments'!K$20</f>
        <v>10042.006101270932</v>
      </c>
      <c r="O279" s="18">
        <f>$C279*'CVS Payments'!L$20</f>
        <v>10042.006101270932</v>
      </c>
      <c r="P279" s="37" t="s">
        <v>343</v>
      </c>
      <c r="Q279" s="6">
        <f t="shared" si="15"/>
        <v>96212.017077634766</v>
      </c>
    </row>
    <row r="280" spans="1:17" x14ac:dyDescent="0.3">
      <c r="A280" s="94">
        <v>278</v>
      </c>
      <c r="B280" s="3" t="s">
        <v>26</v>
      </c>
      <c r="C280" s="116">
        <v>3.4585485351294921E-4</v>
      </c>
      <c r="D280" s="7" t="s">
        <v>297</v>
      </c>
      <c r="E280" s="31" t="str">
        <f t="shared" si="16"/>
        <v>No</v>
      </c>
      <c r="F280" s="68">
        <v>1413.61</v>
      </c>
      <c r="G280" s="18">
        <v>1031.03</v>
      </c>
      <c r="H280" s="98">
        <v>2533.0100000000002</v>
      </c>
      <c r="I280" s="18">
        <f>$C280*'CVS Payments'!F$20</f>
        <v>2530.1485737457206</v>
      </c>
      <c r="J280" s="18">
        <f>$C280*'CVS Payments'!G$20</f>
        <v>2530.1485737457206</v>
      </c>
      <c r="K280" s="18">
        <f>$C280*'CVS Payments'!H$20</f>
        <v>2530.1485737457206</v>
      </c>
      <c r="L280" s="18">
        <f>$C280*'CVS Payments'!I$20</f>
        <v>2403.7414559396661</v>
      </c>
      <c r="M280" s="18">
        <f>$C280*'CVS Payments'!J$20</f>
        <v>2277.3343329441695</v>
      </c>
      <c r="N280" s="18">
        <f>$C280*'CVS Payments'!K$20</f>
        <v>2275.3281931611696</v>
      </c>
      <c r="O280" s="18">
        <f>$C280*'CVS Payments'!L$20</f>
        <v>2275.3281931611696</v>
      </c>
      <c r="P280" s="37" t="s">
        <v>343</v>
      </c>
      <c r="Q280" s="6">
        <f t="shared" si="15"/>
        <v>21799.827896443338</v>
      </c>
    </row>
    <row r="281" spans="1:17" x14ac:dyDescent="0.3">
      <c r="A281" s="94">
        <v>279</v>
      </c>
      <c r="B281" s="3" t="s">
        <v>26</v>
      </c>
      <c r="C281" s="116">
        <v>5.3695276199727988E-4</v>
      </c>
      <c r="D281" s="7" t="s">
        <v>298</v>
      </c>
      <c r="E281" s="31" t="str">
        <f t="shared" si="16"/>
        <v>No</v>
      </c>
      <c r="F281" s="68">
        <v>2194.6799999999998</v>
      </c>
      <c r="G281" s="18">
        <v>1600.71</v>
      </c>
      <c r="H281" s="98">
        <v>3932.59</v>
      </c>
      <c r="I281" s="18">
        <f>$C281*'CVS Payments'!F$20</f>
        <v>3928.1515096198482</v>
      </c>
      <c r="J281" s="18">
        <f>$C281*'CVS Payments'!G$20</f>
        <v>3928.1515096198482</v>
      </c>
      <c r="K281" s="18">
        <f>$C281*'CVS Payments'!H$20</f>
        <v>3928.1515096198482</v>
      </c>
      <c r="L281" s="18">
        <f>$C281*'CVS Payments'!I$20</f>
        <v>3731.8996705820159</v>
      </c>
      <c r="M281" s="18">
        <f>$C281*'CVS Payments'!J$20</f>
        <v>3535.647823487378</v>
      </c>
      <c r="N281" s="18">
        <f>$C281*'CVS Payments'!K$20</f>
        <v>3532.5332154762627</v>
      </c>
      <c r="O281" s="18">
        <f>$C281*'CVS Payments'!L$20</f>
        <v>3532.5332154762627</v>
      </c>
      <c r="P281" s="37" t="s">
        <v>343</v>
      </c>
      <c r="Q281" s="6">
        <f t="shared" si="15"/>
        <v>33845.048453881471</v>
      </c>
    </row>
    <row r="282" spans="1:17" x14ac:dyDescent="0.3">
      <c r="A282" s="94">
        <v>280</v>
      </c>
      <c r="B282" s="3" t="s">
        <v>22</v>
      </c>
      <c r="C282" s="116">
        <v>3.6753988866981733E-5</v>
      </c>
      <c r="D282" s="7" t="s">
        <v>299</v>
      </c>
      <c r="E282" s="31" t="str">
        <f t="shared" si="16"/>
        <v>Yes</v>
      </c>
      <c r="F282" s="68">
        <v>2451.92</v>
      </c>
      <c r="G282" s="18">
        <v>0</v>
      </c>
      <c r="H282" s="98">
        <v>0</v>
      </c>
      <c r="I282" s="98">
        <v>0</v>
      </c>
      <c r="J282" s="98">
        <v>0</v>
      </c>
      <c r="K282" s="98">
        <v>0</v>
      </c>
      <c r="L282" s="98">
        <v>0</v>
      </c>
      <c r="M282" s="98">
        <v>0</v>
      </c>
      <c r="N282" s="98">
        <v>0</v>
      </c>
      <c r="O282" s="98">
        <v>0</v>
      </c>
      <c r="P282" s="37" t="s">
        <v>343</v>
      </c>
      <c r="Q282" s="6">
        <f>F282</f>
        <v>2451.92</v>
      </c>
    </row>
    <row r="283" spans="1:17" x14ac:dyDescent="0.3">
      <c r="A283" s="95">
        <v>281</v>
      </c>
      <c r="B283" s="7" t="s">
        <v>268</v>
      </c>
      <c r="C283" s="20"/>
      <c r="D283" s="7" t="s">
        <v>268</v>
      </c>
      <c r="E283" s="7"/>
      <c r="F283" s="41">
        <f>'CVS Payments'!C13</f>
        <v>5660879.4211948439</v>
      </c>
      <c r="G283" s="85">
        <v>4597898.3300000085</v>
      </c>
      <c r="H283" s="99">
        <v>9190700.1700000018</v>
      </c>
      <c r="I283" s="41">
        <f>'CVS Payments'!F13</f>
        <v>9188775.3627351001</v>
      </c>
      <c r="J283" s="41">
        <f>'CVS Payments'!G13</f>
        <v>9188775.3627351001</v>
      </c>
      <c r="K283" s="41">
        <f>'CVS Payments'!H13</f>
        <v>9188775.3627351001</v>
      </c>
      <c r="L283" s="41">
        <f>'CVS Payments'!I13</f>
        <v>8729700.8950049058</v>
      </c>
      <c r="M283" s="41">
        <f>'CVS Payments'!J13</f>
        <v>8270626.4084281437</v>
      </c>
      <c r="N283" s="41">
        <f>'CVS Payments'!K13</f>
        <v>8263340.6829954498</v>
      </c>
      <c r="O283" s="41">
        <f>'CVS Payments'!L13</f>
        <v>8263340.6829954498</v>
      </c>
      <c r="P283" s="6"/>
      <c r="Q283" s="6">
        <f t="shared" si="15"/>
        <v>80542812.678824112</v>
      </c>
    </row>
    <row r="284" spans="1:17" x14ac:dyDescent="0.3">
      <c r="I284"/>
      <c r="J284"/>
      <c r="K284"/>
      <c r="L284"/>
      <c r="M284"/>
      <c r="N284"/>
      <c r="O284"/>
    </row>
    <row r="285" spans="1:17" x14ac:dyDescent="0.3">
      <c r="C285" s="3" t="s">
        <v>337</v>
      </c>
    </row>
  </sheetData>
  <sheetProtection algorithmName="SHA-512" hashValue="EQrkP9En1phPlXIZLlK6ABbEX2JHpq6aODYoLF120Dq0GqCFJmTNLKUlWTp0Js4ptUp+tIKn/cxS2vyA0EfyDg==" saltValue="iMxMgA/O8jB3d6KGc//Z+w==" spinCount="100000" sheet="1" sort="0" autoFilter="0" pivotTables="0"/>
  <autoFilter ref="B3:Q283" xr:uid="{A817AFE2-400E-4528-B798-D605BB194E27}"/>
  <hyperlinks>
    <hyperlink ref="E1" location="'Introduction-Table of Contents'!A22" display="Return to Table of Contents" xr:uid="{20ECC99A-1255-45A7-ADE5-6AB750B24887}"/>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AFE2-400E-4528-B798-D605BB194E27}">
  <sheetPr codeName="Sheet31"/>
  <dimension ref="A1:AA286"/>
  <sheetViews>
    <sheetView zoomScaleNormal="100" workbookViewId="0">
      <pane ySplit="3" topLeftCell="A4" activePane="bottomLeft" state="frozen"/>
      <selection activeCell="A12" sqref="A12:L22"/>
      <selection pane="bottomLeft"/>
    </sheetView>
  </sheetViews>
  <sheetFormatPr defaultColWidth="9.140625" defaultRowHeight="18.75" x14ac:dyDescent="0.3"/>
  <cols>
    <col min="2" max="2" width="23.42578125" style="3" customWidth="1"/>
    <col min="3" max="3" width="30.85546875" style="95" customWidth="1"/>
    <col min="4" max="4" width="48.140625" style="3" customWidth="1"/>
    <col min="5" max="5" width="27.28515625" style="3" customWidth="1"/>
    <col min="6" max="6" width="20.85546875" style="22" customWidth="1"/>
    <col min="7" max="7" width="22.85546875" style="22" customWidth="1"/>
    <col min="8" max="8" width="20.5703125" style="22" customWidth="1"/>
    <col min="9" max="10" width="19.7109375" style="6" customWidth="1"/>
    <col min="11" max="24" width="17.85546875" style="6" customWidth="1"/>
    <col min="25" max="25" width="22" style="6" customWidth="1"/>
    <col min="26" max="26" width="21.28515625" style="3" customWidth="1"/>
    <col min="27" max="27" width="22.140625" style="3" customWidth="1"/>
    <col min="28" max="16384" width="9.140625" style="3"/>
  </cols>
  <sheetData>
    <row r="1" spans="1:27" s="5" customFormat="1" ht="26.25" x14ac:dyDescent="0.4">
      <c r="A1" s="97" t="s">
        <v>313</v>
      </c>
      <c r="B1" s="44"/>
      <c r="C1" s="124"/>
      <c r="E1" s="137" t="s">
        <v>596</v>
      </c>
      <c r="F1" s="5">
        <v>2023</v>
      </c>
      <c r="G1" s="5">
        <v>2023</v>
      </c>
      <c r="H1" s="5">
        <v>2023</v>
      </c>
      <c r="I1" s="5">
        <v>2024</v>
      </c>
      <c r="J1" s="5">
        <v>2024</v>
      </c>
      <c r="K1" s="5">
        <v>2025</v>
      </c>
      <c r="L1" s="5">
        <v>2026</v>
      </c>
      <c r="M1" s="5">
        <v>2027</v>
      </c>
      <c r="N1" s="5">
        <v>2028</v>
      </c>
      <c r="O1" s="5">
        <v>2029</v>
      </c>
      <c r="P1" s="5">
        <v>2030</v>
      </c>
      <c r="Q1" s="5">
        <v>2031</v>
      </c>
      <c r="R1" s="5">
        <v>2032</v>
      </c>
      <c r="S1" s="5">
        <v>2033</v>
      </c>
      <c r="T1" s="5">
        <v>2034</v>
      </c>
      <c r="U1" s="5">
        <v>2035</v>
      </c>
      <c r="V1" s="5">
        <v>2036</v>
      </c>
      <c r="W1" s="5">
        <v>2037</v>
      </c>
      <c r="X1" s="5">
        <v>2038</v>
      </c>
      <c r="Y1" s="5">
        <v>2023</v>
      </c>
      <c r="Z1" s="5">
        <v>2023</v>
      </c>
    </row>
    <row r="2" spans="1:27" s="10" customFormat="1" x14ac:dyDescent="0.3">
      <c r="A2" s="1"/>
      <c r="C2" s="125"/>
      <c r="F2" s="17" t="s">
        <v>305</v>
      </c>
      <c r="G2" s="17" t="s">
        <v>305</v>
      </c>
      <c r="H2" s="17" t="s">
        <v>305</v>
      </c>
      <c r="I2" s="14" t="s">
        <v>305</v>
      </c>
      <c r="J2" s="14" t="s">
        <v>305</v>
      </c>
      <c r="K2" s="14" t="s">
        <v>305</v>
      </c>
      <c r="L2" s="14" t="s">
        <v>306</v>
      </c>
      <c r="M2" s="14" t="s">
        <v>306</v>
      </c>
      <c r="N2" s="14" t="s">
        <v>306</v>
      </c>
      <c r="O2" s="14" t="s">
        <v>306</v>
      </c>
      <c r="P2" s="14" t="s">
        <v>306</v>
      </c>
      <c r="Q2" s="14" t="s">
        <v>306</v>
      </c>
      <c r="R2" s="14" t="s">
        <v>306</v>
      </c>
      <c r="S2" s="14" t="s">
        <v>306</v>
      </c>
      <c r="T2" s="14" t="s">
        <v>306</v>
      </c>
      <c r="U2" s="14" t="s">
        <v>306</v>
      </c>
      <c r="V2" s="14" t="s">
        <v>306</v>
      </c>
      <c r="W2" s="14" t="s">
        <v>306</v>
      </c>
      <c r="X2" s="14" t="s">
        <v>306</v>
      </c>
      <c r="Y2" s="14" t="s">
        <v>305</v>
      </c>
      <c r="Z2" s="10" t="s">
        <v>305</v>
      </c>
    </row>
    <row r="3" spans="1:27" ht="57.75" customHeight="1" x14ac:dyDescent="0.3">
      <c r="A3" s="10" t="s">
        <v>478</v>
      </c>
      <c r="B3" s="10" t="s">
        <v>2</v>
      </c>
      <c r="C3" s="125" t="s">
        <v>307</v>
      </c>
      <c r="D3" s="10" t="s">
        <v>3</v>
      </c>
      <c r="E3" s="30" t="s">
        <v>314</v>
      </c>
      <c r="F3" s="17" t="s">
        <v>315</v>
      </c>
      <c r="G3" s="17" t="s">
        <v>316</v>
      </c>
      <c r="H3" s="17" t="s">
        <v>317</v>
      </c>
      <c r="I3" s="14" t="s">
        <v>434</v>
      </c>
      <c r="J3" s="14" t="s">
        <v>435</v>
      </c>
      <c r="K3" s="14" t="s">
        <v>312</v>
      </c>
      <c r="L3" s="14" t="s">
        <v>318</v>
      </c>
      <c r="M3" s="14" t="s">
        <v>319</v>
      </c>
      <c r="N3" s="14" t="s">
        <v>320</v>
      </c>
      <c r="O3" s="14" t="s">
        <v>321</v>
      </c>
      <c r="P3" s="14" t="s">
        <v>322</v>
      </c>
      <c r="Q3" s="14" t="s">
        <v>323</v>
      </c>
      <c r="R3" s="14" t="s">
        <v>324</v>
      </c>
      <c r="S3" s="14" t="s">
        <v>325</v>
      </c>
      <c r="T3" s="14" t="s">
        <v>326</v>
      </c>
      <c r="U3" s="14" t="s">
        <v>327</v>
      </c>
      <c r="V3" s="14" t="s">
        <v>328</v>
      </c>
      <c r="W3" s="14" t="s">
        <v>329</v>
      </c>
      <c r="X3" s="14" t="s">
        <v>330</v>
      </c>
      <c r="Y3" s="16" t="s">
        <v>331</v>
      </c>
      <c r="Z3" s="16" t="s">
        <v>332</v>
      </c>
      <c r="AA3" s="14" t="s">
        <v>11</v>
      </c>
    </row>
    <row r="4" spans="1:27" customFormat="1" x14ac:dyDescent="0.3">
      <c r="A4" s="94">
        <v>2</v>
      </c>
      <c r="B4" s="3" t="s">
        <v>12</v>
      </c>
      <c r="C4" s="126">
        <v>4.1016955278069181E-5</v>
      </c>
      <c r="D4" s="7" t="s">
        <v>13</v>
      </c>
      <c r="E4" s="31" t="s">
        <v>333</v>
      </c>
      <c r="F4" s="23">
        <v>304.94</v>
      </c>
      <c r="G4" s="23">
        <v>332.44</v>
      </c>
      <c r="H4" s="26">
        <v>332.44</v>
      </c>
      <c r="I4" s="26">
        <v>688.88</v>
      </c>
      <c r="J4" s="24">
        <v>303.20999999999998</v>
      </c>
      <c r="K4" s="38">
        <v>688.88</v>
      </c>
      <c r="L4" s="6">
        <f>$C$4*'Distributor Payments'!I$21</f>
        <v>688.88131352652772</v>
      </c>
      <c r="M4" s="6">
        <f>$C$4*'Distributor Payments'!J$21</f>
        <v>262.46378044067916</v>
      </c>
      <c r="N4" s="6">
        <f>$C$4*'Distributor Payments'!K$21</f>
        <v>810.20742257353072</v>
      </c>
      <c r="O4" s="6">
        <f>$C$4*'Distributor Payments'!L$21</f>
        <v>810.20742257353072</v>
      </c>
      <c r="P4" s="6">
        <f>$C$4*'Distributor Payments'!M$21</f>
        <v>810.20742257353072</v>
      </c>
      <c r="Q4" s="6">
        <f>$C$4*'Distributor Payments'!N$21</f>
        <v>681.06110593427707</v>
      </c>
      <c r="R4" s="6">
        <f>$C$4*'Distributor Payments'!O$21</f>
        <v>681.06110593427707</v>
      </c>
      <c r="S4" s="6">
        <f>$C$4*'Distributor Payments'!P$21</f>
        <v>681.06110593427707</v>
      </c>
      <c r="T4" s="6">
        <f>$C$4*'Distributor Payments'!Q$21</f>
        <v>681.06110593427707</v>
      </c>
      <c r="U4" s="6">
        <f>$C$4*'Distributor Payments'!R$21</f>
        <v>681.06110593427707</v>
      </c>
      <c r="V4" s="6">
        <f>$C$4*'Distributor Payments'!S$21</f>
        <v>681.06110593427707</v>
      </c>
      <c r="W4" s="6">
        <f>$C$4*'Distributor Payments'!T$21</f>
        <v>681.06110593427707</v>
      </c>
      <c r="X4" s="6">
        <f>$C$4*'Distributor Payments'!U$21</f>
        <v>681.06110593427707</v>
      </c>
      <c r="Y4" s="6">
        <f>C4*'Distributor Payments'!$V$21</f>
        <v>166.70677244197446</v>
      </c>
      <c r="Z4" s="6">
        <v>0</v>
      </c>
      <c r="AA4" s="6">
        <f t="shared" ref="AA4:AA67" si="0">SUM(F4:Z4)</f>
        <v>11647.95298160399</v>
      </c>
    </row>
    <row r="5" spans="1:27" customFormat="1" x14ac:dyDescent="0.3">
      <c r="A5" s="94">
        <v>3</v>
      </c>
      <c r="B5" s="3" t="s">
        <v>14</v>
      </c>
      <c r="C5" s="126">
        <v>3.1833543189393153E-4</v>
      </c>
      <c r="D5" s="7" t="s">
        <v>15</v>
      </c>
      <c r="E5" s="31" t="s">
        <v>333</v>
      </c>
      <c r="F5" s="23">
        <v>2366.64</v>
      </c>
      <c r="G5" s="23">
        <v>2580.09</v>
      </c>
      <c r="H5" s="26">
        <v>2580.09</v>
      </c>
      <c r="I5" s="26">
        <v>5346.46</v>
      </c>
      <c r="J5" s="24">
        <v>2353.23</v>
      </c>
      <c r="K5" s="38">
        <v>5346.46</v>
      </c>
      <c r="L5" s="6">
        <f>$C5*'Distributor Payments'!I$21</f>
        <v>5346.4556054549039</v>
      </c>
      <c r="M5" s="6">
        <f>$C5*'Distributor Payments'!J$21</f>
        <v>2036.9995855779837</v>
      </c>
      <c r="N5" s="6">
        <f>$C5*'Distributor Payments'!K$21</f>
        <v>6288.0759442063372</v>
      </c>
      <c r="O5" s="6">
        <f>$C5*'Distributor Payments'!L$21</f>
        <v>6288.0759442063372</v>
      </c>
      <c r="P5" s="6">
        <f>$C5*'Distributor Payments'!M$21</f>
        <v>6288.0759442063372</v>
      </c>
      <c r="Q5" s="6">
        <f>$C5*'Distributor Payments'!N$21</f>
        <v>5285.7624324852759</v>
      </c>
      <c r="R5" s="6">
        <f>$C5*'Distributor Payments'!O$21</f>
        <v>5285.7624324852759</v>
      </c>
      <c r="S5" s="6">
        <f>$C5*'Distributor Payments'!P$21</f>
        <v>5285.7624324852759</v>
      </c>
      <c r="T5" s="6">
        <f>$C5*'Distributor Payments'!Q$21</f>
        <v>5285.7624324852759</v>
      </c>
      <c r="U5" s="6">
        <f>$C5*'Distributor Payments'!R$21</f>
        <v>5285.7624324852759</v>
      </c>
      <c r="V5" s="6">
        <f>$C5*'Distributor Payments'!S$21</f>
        <v>5285.7624324852759</v>
      </c>
      <c r="W5" s="6">
        <f>$C5*'Distributor Payments'!T$21</f>
        <v>5285.7624324852759</v>
      </c>
      <c r="X5" s="6">
        <f>$C5*'Distributor Payments'!U$21</f>
        <v>5285.7624324852759</v>
      </c>
      <c r="Y5" s="6">
        <f>C5*'Distributor Payments'!$V$21</f>
        <v>1293.8228116930438</v>
      </c>
      <c r="Z5" s="6">
        <v>0</v>
      </c>
      <c r="AA5" s="6">
        <f t="shared" si="0"/>
        <v>90400.575295227158</v>
      </c>
    </row>
    <row r="6" spans="1:27" customFormat="1" x14ac:dyDescent="0.3">
      <c r="A6" s="94">
        <v>4</v>
      </c>
      <c r="B6" s="3" t="s">
        <v>16</v>
      </c>
      <c r="C6" s="126">
        <v>9.346301204800001E-4</v>
      </c>
      <c r="D6" s="7" t="s">
        <v>16</v>
      </c>
      <c r="E6" s="31" t="s">
        <v>333</v>
      </c>
      <c r="F6" s="23">
        <v>6741.08</v>
      </c>
      <c r="G6" s="23">
        <v>7349.09</v>
      </c>
      <c r="H6" s="26">
        <v>7349.09</v>
      </c>
      <c r="I6" s="26">
        <v>15697.15</v>
      </c>
      <c r="J6" s="24">
        <v>6909.06</v>
      </c>
      <c r="K6" s="38">
        <v>15697.15</v>
      </c>
      <c r="L6" s="6">
        <f>$C6*'Distributor Payments'!I$21</f>
        <v>15697.148184033314</v>
      </c>
      <c r="M6" s="6">
        <f>$C6*'Distributor Payments'!J$21</f>
        <v>5980.6134578221117</v>
      </c>
      <c r="N6" s="6">
        <f>$C6*'Distributor Payments'!K$21</f>
        <v>18461.73748977829</v>
      </c>
      <c r="O6" s="6">
        <f>$C6*'Distributor Payments'!L$21</f>
        <v>18461.73748977829</v>
      </c>
      <c r="P6" s="6">
        <f>$C6*'Distributor Payments'!M$21</f>
        <v>18461.73748977829</v>
      </c>
      <c r="Q6" s="6">
        <f>$C6*'Distributor Payments'!N$21</f>
        <v>15518.953544412372</v>
      </c>
      <c r="R6" s="6">
        <f>$C6*'Distributor Payments'!O$21</f>
        <v>15518.953544412372</v>
      </c>
      <c r="S6" s="6">
        <f>$C6*'Distributor Payments'!P$21</f>
        <v>15518.953544412372</v>
      </c>
      <c r="T6" s="6">
        <f>$C6*'Distributor Payments'!Q$21</f>
        <v>15518.953544412372</v>
      </c>
      <c r="U6" s="6">
        <f>$C6*'Distributor Payments'!R$21</f>
        <v>15518.953544412372</v>
      </c>
      <c r="V6" s="6">
        <f>$C6*'Distributor Payments'!S$21</f>
        <v>15518.953544412372</v>
      </c>
      <c r="W6" s="6">
        <f>$C6*'Distributor Payments'!T$21</f>
        <v>15518.953544412372</v>
      </c>
      <c r="X6" s="6">
        <f>$C6*'Distributor Payments'!U$21</f>
        <v>15518.953544412372</v>
      </c>
      <c r="Y6" s="6">
        <f>C6*'Distributor Payments'!$V$21</f>
        <v>3798.6527706892498</v>
      </c>
      <c r="Z6" s="6">
        <v>0</v>
      </c>
      <c r="AA6" s="6">
        <f t="shared" si="0"/>
        <v>264755.87523717841</v>
      </c>
    </row>
    <row r="7" spans="1:27" customFormat="1" x14ac:dyDescent="0.3">
      <c r="A7" s="94">
        <v>5</v>
      </c>
      <c r="B7" s="3" t="s">
        <v>17</v>
      </c>
      <c r="C7" s="126">
        <v>8.795261608000001E-4</v>
      </c>
      <c r="D7" s="7" t="s">
        <v>17</v>
      </c>
      <c r="E7" s="31" t="s">
        <v>333</v>
      </c>
      <c r="F7" s="23">
        <v>6343.64</v>
      </c>
      <c r="G7" s="23">
        <v>6915.8</v>
      </c>
      <c r="H7" s="26">
        <v>6915.8</v>
      </c>
      <c r="I7" s="26">
        <v>14771.68</v>
      </c>
      <c r="J7" s="24">
        <v>6501.72</v>
      </c>
      <c r="K7" s="38">
        <v>14771.68</v>
      </c>
      <c r="L7" s="6">
        <f>$C7*'Distributor Payments'!I$21</f>
        <v>14771.67509936563</v>
      </c>
      <c r="M7" s="6">
        <f>$C7*'Distributor Payments'!J$21</f>
        <v>5628.0082125810914</v>
      </c>
      <c r="N7" s="6">
        <f>$C7*'Distributor Payments'!K$21</f>
        <v>17373.269639269663</v>
      </c>
      <c r="O7" s="6">
        <f>$C7*'Distributor Payments'!L$21</f>
        <v>17373.269639269663</v>
      </c>
      <c r="P7" s="6">
        <f>$C7*'Distributor Payments'!M$21</f>
        <v>17373.269639269663</v>
      </c>
      <c r="Q7" s="6">
        <f>$C7*'Distributor Payments'!N$21</f>
        <v>14603.986466368806</v>
      </c>
      <c r="R7" s="6">
        <f>$C7*'Distributor Payments'!O$21</f>
        <v>14603.986466368806</v>
      </c>
      <c r="S7" s="6">
        <f>$C7*'Distributor Payments'!P$21</f>
        <v>14603.986466368806</v>
      </c>
      <c r="T7" s="6">
        <f>$C7*'Distributor Payments'!Q$21</f>
        <v>14603.986466368806</v>
      </c>
      <c r="U7" s="6">
        <f>$C7*'Distributor Payments'!R$21</f>
        <v>14603.986466368806</v>
      </c>
      <c r="V7" s="6">
        <f>$C7*'Distributor Payments'!S$21</f>
        <v>14603.986466368806</v>
      </c>
      <c r="W7" s="6">
        <f>$C7*'Distributor Payments'!T$21</f>
        <v>14603.986466368806</v>
      </c>
      <c r="X7" s="6">
        <f>$C7*'Distributor Payments'!U$21</f>
        <v>14603.986466368806</v>
      </c>
      <c r="Y7" s="6">
        <f>C7*'Distributor Payments'!$V$21</f>
        <v>3574.6916501051205</v>
      </c>
      <c r="Z7" s="6">
        <v>0</v>
      </c>
      <c r="AA7" s="6">
        <f t="shared" si="0"/>
        <v>249146.39561081128</v>
      </c>
    </row>
    <row r="8" spans="1:27" customFormat="1" x14ac:dyDescent="0.3">
      <c r="A8" s="94">
        <v>6</v>
      </c>
      <c r="B8" s="3" t="s">
        <v>12</v>
      </c>
      <c r="C8" s="126">
        <v>1.6436044970336357E-5</v>
      </c>
      <c r="D8" s="7" t="s">
        <v>18</v>
      </c>
      <c r="E8" s="7" t="s">
        <v>334</v>
      </c>
      <c r="F8" s="23">
        <v>0</v>
      </c>
      <c r="G8" s="23">
        <v>0</v>
      </c>
      <c r="H8" s="26">
        <v>0</v>
      </c>
      <c r="I8" s="26">
        <v>0</v>
      </c>
      <c r="J8" s="24">
        <v>0</v>
      </c>
      <c r="K8" s="38">
        <v>0</v>
      </c>
      <c r="L8" s="6">
        <v>0</v>
      </c>
      <c r="M8" s="6">
        <v>0</v>
      </c>
      <c r="N8" s="6">
        <v>0</v>
      </c>
      <c r="O8" s="6">
        <v>0</v>
      </c>
      <c r="P8" s="6">
        <v>0</v>
      </c>
      <c r="Q8" s="6">
        <v>0</v>
      </c>
      <c r="R8" s="6">
        <v>0</v>
      </c>
      <c r="S8" s="6">
        <v>0</v>
      </c>
      <c r="T8" s="6">
        <v>0</v>
      </c>
      <c r="U8" s="6">
        <v>0</v>
      </c>
      <c r="V8" s="6">
        <v>0</v>
      </c>
      <c r="W8" s="6">
        <v>0</v>
      </c>
      <c r="X8" s="6">
        <v>0</v>
      </c>
      <c r="Y8" s="6">
        <v>0</v>
      </c>
      <c r="Z8" s="6">
        <v>0</v>
      </c>
      <c r="AA8" s="6">
        <f t="shared" si="0"/>
        <v>0</v>
      </c>
    </row>
    <row r="9" spans="1:27" customFormat="1" x14ac:dyDescent="0.3">
      <c r="A9" s="94">
        <v>7</v>
      </c>
      <c r="B9" s="3" t="s">
        <v>19</v>
      </c>
      <c r="C9" s="126">
        <v>4.3271485276575759E-3</v>
      </c>
      <c r="D9" s="7" t="s">
        <v>19</v>
      </c>
      <c r="E9" s="31" t="s">
        <v>333</v>
      </c>
      <c r="F9" s="23">
        <v>32169.78</v>
      </c>
      <c r="G9" s="23">
        <v>35071.35</v>
      </c>
      <c r="H9" s="26">
        <v>35071.35</v>
      </c>
      <c r="I9" s="26">
        <v>72674.62</v>
      </c>
      <c r="J9" s="24">
        <v>31987.56</v>
      </c>
      <c r="K9" s="38">
        <v>72674.62</v>
      </c>
      <c r="L9" s="6">
        <f>$C9*'Distributor Payments'!I$21</f>
        <v>72674.623002818189</v>
      </c>
      <c r="M9" s="6">
        <f>$C9*'Distributor Payments'!J$21</f>
        <v>27689.031362709877</v>
      </c>
      <c r="N9" s="6">
        <f>$C9*'Distributor Payments'!K$21</f>
        <v>85474.112642407912</v>
      </c>
      <c r="O9" s="6">
        <f>$C9*'Distributor Payments'!L$21</f>
        <v>85474.112642407912</v>
      </c>
      <c r="P9" s="6">
        <f>$C9*'Distributor Payments'!M$21</f>
        <v>85474.112642407912</v>
      </c>
      <c r="Q9" s="6">
        <f>$C9*'Distributor Payments'!N$21</f>
        <v>71849.617842406456</v>
      </c>
      <c r="R9" s="6">
        <f>$C9*'Distributor Payments'!O$21</f>
        <v>71849.617842406456</v>
      </c>
      <c r="S9" s="6">
        <f>$C9*'Distributor Payments'!P$21</f>
        <v>71849.617842406456</v>
      </c>
      <c r="T9" s="6">
        <f>$C9*'Distributor Payments'!Q$21</f>
        <v>71849.617842406456</v>
      </c>
      <c r="U9" s="6">
        <f>$C9*'Distributor Payments'!R$21</f>
        <v>71849.617842406456</v>
      </c>
      <c r="V9" s="6">
        <f>$C9*'Distributor Payments'!S$21</f>
        <v>71849.617842406456</v>
      </c>
      <c r="W9" s="6">
        <f>$C9*'Distributor Payments'!T$21</f>
        <v>71849.617842406456</v>
      </c>
      <c r="X9" s="6">
        <f>$C9*'Distributor Payments'!U$21</f>
        <v>71849.617842406456</v>
      </c>
      <c r="Y9" s="6">
        <f>C9*'Distributor Payments'!$V$21</f>
        <v>17586.994452231647</v>
      </c>
      <c r="Z9" s="6">
        <v>0</v>
      </c>
      <c r="AA9" s="6">
        <f t="shared" si="0"/>
        <v>1228819.2094842354</v>
      </c>
    </row>
    <row r="10" spans="1:27" customFormat="1" x14ac:dyDescent="0.3">
      <c r="A10" s="94">
        <v>8</v>
      </c>
      <c r="B10" s="3" t="s">
        <v>20</v>
      </c>
      <c r="C10" s="126">
        <v>6.0194286531118117E-4</v>
      </c>
      <c r="D10" s="7" t="s">
        <v>21</v>
      </c>
      <c r="E10" s="31" t="s">
        <v>333</v>
      </c>
      <c r="F10" s="23">
        <v>4475.09</v>
      </c>
      <c r="G10" s="23">
        <v>4878.72</v>
      </c>
      <c r="H10" s="26">
        <v>4878.72</v>
      </c>
      <c r="I10" s="26">
        <v>10109.65</v>
      </c>
      <c r="J10" s="26">
        <v>4449.74</v>
      </c>
      <c r="K10" s="38">
        <v>10109.65</v>
      </c>
      <c r="L10" s="6">
        <f>$C10*'Distributor Payments'!I$21</f>
        <v>10109.65316446102</v>
      </c>
      <c r="M10" s="6">
        <f>$C10*'Distributor Payments'!J$21</f>
        <v>3851.7778554699257</v>
      </c>
      <c r="N10" s="6">
        <f>$C10*'Distributor Payments'!K$21</f>
        <v>11890.170153635447</v>
      </c>
      <c r="O10" s="6">
        <f>$C10*'Distributor Payments'!L$21</f>
        <v>11890.170153635447</v>
      </c>
      <c r="P10" s="6">
        <f>$C10*'Distributor Payments'!M$21</f>
        <v>11890.170153635447</v>
      </c>
      <c r="Q10" s="6">
        <f>$C10*'Distributor Payments'!N$21</f>
        <v>9994.8879866584521</v>
      </c>
      <c r="R10" s="6">
        <f>$C10*'Distributor Payments'!O$21</f>
        <v>9994.8879866584521</v>
      </c>
      <c r="S10" s="6">
        <f>$C10*'Distributor Payments'!P$21</f>
        <v>9994.8879866584521</v>
      </c>
      <c r="T10" s="6">
        <f>$C10*'Distributor Payments'!Q$21</f>
        <v>9994.8879866584521</v>
      </c>
      <c r="U10" s="6">
        <f>$C10*'Distributor Payments'!R$21</f>
        <v>9994.8879866584521</v>
      </c>
      <c r="V10" s="6">
        <f>$C10*'Distributor Payments'!S$21</f>
        <v>9994.8879866584521</v>
      </c>
      <c r="W10" s="6">
        <f>$C10*'Distributor Payments'!T$21</f>
        <v>9994.8879866584521</v>
      </c>
      <c r="X10" s="6">
        <f>$C10*'Distributor Payments'!U$21</f>
        <v>9994.8879866584521</v>
      </c>
      <c r="Y10" s="6">
        <f>C10*'Distributor Payments'!$V$21</f>
        <v>2446.4992974296874</v>
      </c>
      <c r="Z10" s="6">
        <v>0</v>
      </c>
      <c r="AA10" s="6">
        <f t="shared" si="0"/>
        <v>170939.1146715346</v>
      </c>
    </row>
    <row r="11" spans="1:27" customFormat="1" x14ac:dyDescent="0.3">
      <c r="A11" s="94">
        <v>9</v>
      </c>
      <c r="B11" s="3" t="s">
        <v>22</v>
      </c>
      <c r="C11" s="126">
        <v>4.3561388299317821E-5</v>
      </c>
      <c r="D11" s="7" t="s">
        <v>23</v>
      </c>
      <c r="E11" s="31" t="s">
        <v>333</v>
      </c>
      <c r="F11" s="23">
        <v>323.85000000000002</v>
      </c>
      <c r="G11" s="27">
        <v>0</v>
      </c>
      <c r="H11" s="26">
        <v>0</v>
      </c>
      <c r="I11" s="26">
        <v>0</v>
      </c>
      <c r="J11" s="26">
        <v>0</v>
      </c>
      <c r="K11" s="38">
        <v>0</v>
      </c>
      <c r="L11" s="6">
        <f>$C11*'Distributor Payments'!I$21</f>
        <v>731.61516224774721</v>
      </c>
      <c r="M11" s="6">
        <f>$C11*'Distributor Payments'!J$21</f>
        <v>278.74537680266184</v>
      </c>
      <c r="N11" s="6">
        <f>$C11*'Distributor Payments'!K$21</f>
        <v>860.46757733345964</v>
      </c>
      <c r="O11" s="6">
        <f>$C11*'Distributor Payments'!L$21</f>
        <v>860.46757733345964</v>
      </c>
      <c r="P11" s="6">
        <f>$C11*'Distributor Payments'!M$21</f>
        <v>860.46757733345964</v>
      </c>
      <c r="Q11" s="6">
        <f>$C11*'Distributor Payments'!N$21</f>
        <v>723.30983833479831</v>
      </c>
      <c r="R11" s="6">
        <f>$C11*'Distributor Payments'!O$21</f>
        <v>723.30983833479831</v>
      </c>
      <c r="S11" s="6">
        <f>$C11*'Distributor Payments'!P$21</f>
        <v>723.30983833479831</v>
      </c>
      <c r="T11" s="6">
        <f>$C11*'Distributor Payments'!Q$21</f>
        <v>723.30983833479831</v>
      </c>
      <c r="U11" s="6">
        <f>$C11*'Distributor Payments'!R$21</f>
        <v>723.30983833479831</v>
      </c>
      <c r="V11" s="6">
        <f>$C11*'Distributor Payments'!S$21</f>
        <v>723.30983833479831</v>
      </c>
      <c r="W11" s="6">
        <f>$C11*'Distributor Payments'!T$21</f>
        <v>723.30983833479831</v>
      </c>
      <c r="X11" s="6">
        <f>$C11*'Distributor Payments'!U$21</f>
        <v>723.30983833479831</v>
      </c>
      <c r="Y11" s="6">
        <f>C11*'Distributor Payments'!$V$21</f>
        <v>177.04820841135609</v>
      </c>
      <c r="Z11" s="6">
        <v>0</v>
      </c>
      <c r="AA11" s="6">
        <f t="shared" si="0"/>
        <v>9879.1401861405338</v>
      </c>
    </row>
    <row r="12" spans="1:27" customFormat="1" x14ac:dyDescent="0.3">
      <c r="A12" s="94">
        <v>10</v>
      </c>
      <c r="B12" s="3" t="s">
        <v>24</v>
      </c>
      <c r="C12" s="126">
        <v>3.5525680747200005E-3</v>
      </c>
      <c r="D12" s="7" t="s">
        <v>24</v>
      </c>
      <c r="E12" s="31" t="s">
        <v>333</v>
      </c>
      <c r="F12" s="23">
        <v>25623.11</v>
      </c>
      <c r="G12" s="23">
        <v>27934.2</v>
      </c>
      <c r="H12" s="26">
        <v>27934.2</v>
      </c>
      <c r="I12" s="26">
        <v>59665.52</v>
      </c>
      <c r="J12" s="26">
        <v>26261.63</v>
      </c>
      <c r="K12" s="38">
        <v>59665.52</v>
      </c>
      <c r="L12" s="6">
        <f>$C12*'Distributor Payments'!I$21</f>
        <v>59665.515031878422</v>
      </c>
      <c r="M12" s="6">
        <f>$C12*'Distributor Payments'!J$21</f>
        <v>22732.561226025962</v>
      </c>
      <c r="N12" s="6">
        <f>$C12*'Distributor Payments'!K$21</f>
        <v>70173.834303953598</v>
      </c>
      <c r="O12" s="6">
        <f>$C12*'Distributor Payments'!L$21</f>
        <v>70173.834303953598</v>
      </c>
      <c r="P12" s="6">
        <f>$C12*'Distributor Payments'!M$21</f>
        <v>70173.834303953598</v>
      </c>
      <c r="Q12" s="6">
        <f>$C12*'Distributor Payments'!N$21</f>
        <v>58988.189773541482</v>
      </c>
      <c r="R12" s="6">
        <f>$C12*'Distributor Payments'!O$21</f>
        <v>58988.189773541482</v>
      </c>
      <c r="S12" s="6">
        <f>$C12*'Distributor Payments'!P$21</f>
        <v>58988.189773541482</v>
      </c>
      <c r="T12" s="6">
        <f>$C12*'Distributor Payments'!Q$21</f>
        <v>58988.189773541482</v>
      </c>
      <c r="U12" s="6">
        <f>$C12*'Distributor Payments'!R$21</f>
        <v>58988.189773541482</v>
      </c>
      <c r="V12" s="6">
        <f>$C12*'Distributor Payments'!S$21</f>
        <v>58988.189773541482</v>
      </c>
      <c r="W12" s="6">
        <f>$C12*'Distributor Payments'!T$21</f>
        <v>58988.189773541482</v>
      </c>
      <c r="X12" s="6">
        <f>$C12*'Distributor Payments'!U$21</f>
        <v>58988.189773541482</v>
      </c>
      <c r="Y12" s="6">
        <f>C12*'Distributor Payments'!$V$21</f>
        <v>14438.837636825421</v>
      </c>
      <c r="Z12" s="6">
        <v>0</v>
      </c>
      <c r="AA12" s="6">
        <f t="shared" si="0"/>
        <v>1006348.1149949228</v>
      </c>
    </row>
    <row r="13" spans="1:27" customFormat="1" x14ac:dyDescent="0.3">
      <c r="A13" s="94">
        <v>11</v>
      </c>
      <c r="B13" s="3" t="s">
        <v>12</v>
      </c>
      <c r="C13" s="126">
        <v>1.4241321015744592E-5</v>
      </c>
      <c r="D13" s="7" t="s">
        <v>25</v>
      </c>
      <c r="E13" s="31" t="s">
        <v>335</v>
      </c>
      <c r="F13" s="23">
        <v>3816.51</v>
      </c>
      <c r="G13" s="102">
        <v>0</v>
      </c>
      <c r="H13" s="100">
        <v>0</v>
      </c>
      <c r="I13" s="26">
        <v>0</v>
      </c>
      <c r="J13" s="26">
        <v>0</v>
      </c>
      <c r="K13" s="100">
        <v>0</v>
      </c>
      <c r="L13" s="100">
        <v>0</v>
      </c>
      <c r="M13" s="100">
        <v>0</v>
      </c>
      <c r="N13" s="100">
        <v>0</v>
      </c>
      <c r="O13" s="100">
        <v>0</v>
      </c>
      <c r="P13" s="100">
        <v>0</v>
      </c>
      <c r="Q13" s="100">
        <v>0</v>
      </c>
      <c r="R13" s="100">
        <v>0</v>
      </c>
      <c r="S13" s="100">
        <v>0</v>
      </c>
      <c r="T13" s="100">
        <v>0</v>
      </c>
      <c r="U13" s="100">
        <v>0</v>
      </c>
      <c r="V13" s="100">
        <v>0</v>
      </c>
      <c r="W13" s="100">
        <v>0</v>
      </c>
      <c r="X13" s="100">
        <v>0</v>
      </c>
      <c r="Y13" s="26">
        <v>0</v>
      </c>
      <c r="Z13" s="6">
        <v>0</v>
      </c>
      <c r="AA13" s="6">
        <f>F13</f>
        <v>3816.51</v>
      </c>
    </row>
    <row r="14" spans="1:27" customFormat="1" x14ac:dyDescent="0.3">
      <c r="A14" s="94">
        <v>12</v>
      </c>
      <c r="B14" s="3" t="s">
        <v>26</v>
      </c>
      <c r="C14" s="126">
        <v>2.5944529980925241E-3</v>
      </c>
      <c r="D14" s="7" t="s">
        <v>27</v>
      </c>
      <c r="E14" s="31" t="s">
        <v>333</v>
      </c>
      <c r="F14" s="23">
        <v>19288.22</v>
      </c>
      <c r="G14" s="23">
        <v>21027.93</v>
      </c>
      <c r="H14" s="26">
        <v>21027.93</v>
      </c>
      <c r="I14" s="26">
        <v>43573.94</v>
      </c>
      <c r="J14" s="26">
        <v>19178.96</v>
      </c>
      <c r="K14" s="38">
        <v>43573.94</v>
      </c>
      <c r="L14" s="6">
        <f>$C14*'Distributor Payments'!I$21</f>
        <v>43573.936122080428</v>
      </c>
      <c r="M14" s="6">
        <f>$C14*'Distributor Payments'!J$21</f>
        <v>16601.669661694908</v>
      </c>
      <c r="N14" s="6">
        <f>$C14*'Distributor Payments'!K$21</f>
        <v>51248.198758834456</v>
      </c>
      <c r="O14" s="6">
        <f>$C14*'Distributor Payments'!L$21</f>
        <v>51248.198758834456</v>
      </c>
      <c r="P14" s="6">
        <f>$C14*'Distributor Payments'!M$21</f>
        <v>51248.198758834456</v>
      </c>
      <c r="Q14" s="6">
        <f>$C14*'Distributor Payments'!N$21</f>
        <v>43079.283096377447</v>
      </c>
      <c r="R14" s="6">
        <f>$C14*'Distributor Payments'!O$21</f>
        <v>43079.283096377447</v>
      </c>
      <c r="S14" s="6">
        <f>$C14*'Distributor Payments'!P$21</f>
        <v>43079.283096377447</v>
      </c>
      <c r="T14" s="6">
        <f>$C14*'Distributor Payments'!Q$21</f>
        <v>43079.283096377447</v>
      </c>
      <c r="U14" s="6">
        <f>$C14*'Distributor Payments'!R$21</f>
        <v>43079.283096377447</v>
      </c>
      <c r="V14" s="6">
        <f>$C14*'Distributor Payments'!S$21</f>
        <v>43079.283096377447</v>
      </c>
      <c r="W14" s="6">
        <f>$C14*'Distributor Payments'!T$21</f>
        <v>43079.283096377447</v>
      </c>
      <c r="X14" s="6">
        <f>$C14*'Distributor Payments'!U$21</f>
        <v>43079.283096377447</v>
      </c>
      <c r="Y14" s="6">
        <f>C14*'Distributor Payments'!$V$21</f>
        <v>10544.734065028553</v>
      </c>
      <c r="Z14" s="6">
        <v>0</v>
      </c>
      <c r="AA14" s="6">
        <f t="shared" si="0"/>
        <v>736770.12089632708</v>
      </c>
    </row>
    <row r="15" spans="1:27" customFormat="1" x14ac:dyDescent="0.3">
      <c r="A15" s="94">
        <v>13</v>
      </c>
      <c r="B15" s="3" t="s">
        <v>28</v>
      </c>
      <c r="C15" s="126">
        <v>2.6667265464000002E-3</v>
      </c>
      <c r="D15" s="7" t="s">
        <v>28</v>
      </c>
      <c r="E15" s="31" t="s">
        <v>333</v>
      </c>
      <c r="F15" s="23">
        <v>19233.93</v>
      </c>
      <c r="G15" s="23">
        <v>20968.740000000002</v>
      </c>
      <c r="H15" s="26">
        <v>20968.740000000002</v>
      </c>
      <c r="I15" s="26">
        <v>44787.77</v>
      </c>
      <c r="J15" s="26">
        <v>19713.23</v>
      </c>
      <c r="K15" s="38">
        <v>44787.77</v>
      </c>
      <c r="L15" s="6">
        <f>$C15*'Distributor Payments'!I$21</f>
        <v>44787.773096418146</v>
      </c>
      <c r="M15" s="6">
        <f>$C15*'Distributor Payments'!J$21</f>
        <v>17064.141548894801</v>
      </c>
      <c r="N15" s="6">
        <f>$C15*'Distributor Payments'!K$21</f>
        <v>52675.817286281628</v>
      </c>
      <c r="O15" s="6">
        <f>$C15*'Distributor Payments'!L$21</f>
        <v>52675.817286281628</v>
      </c>
      <c r="P15" s="6">
        <f>$C15*'Distributor Payments'!M$21</f>
        <v>52675.817286281628</v>
      </c>
      <c r="Q15" s="6">
        <f>$C15*'Distributor Payments'!N$21</f>
        <v>44279.340545946412</v>
      </c>
      <c r="R15" s="6">
        <f>$C15*'Distributor Payments'!O$21</f>
        <v>44279.340545946412</v>
      </c>
      <c r="S15" s="6">
        <f>$C15*'Distributor Payments'!P$21</f>
        <v>44279.340545946412</v>
      </c>
      <c r="T15" s="6">
        <f>$C15*'Distributor Payments'!Q$21</f>
        <v>44279.340545946412</v>
      </c>
      <c r="U15" s="6">
        <f>$C15*'Distributor Payments'!R$21</f>
        <v>44279.340545946412</v>
      </c>
      <c r="V15" s="6">
        <f>$C15*'Distributor Payments'!S$21</f>
        <v>44279.340545946412</v>
      </c>
      <c r="W15" s="6">
        <f>$C15*'Distributor Payments'!T$21</f>
        <v>44279.340545946412</v>
      </c>
      <c r="X15" s="6">
        <f>$C15*'Distributor Payments'!U$21</f>
        <v>44279.340545946412</v>
      </c>
      <c r="Y15" s="6">
        <f>C15*'Distributor Payments'!$V$21</f>
        <v>10838.478198145876</v>
      </c>
      <c r="Z15" s="6">
        <v>0</v>
      </c>
      <c r="AA15" s="6">
        <f t="shared" si="0"/>
        <v>755412.74906987476</v>
      </c>
    </row>
    <row r="16" spans="1:27" customFormat="1" x14ac:dyDescent="0.3">
      <c r="A16" s="94">
        <v>14</v>
      </c>
      <c r="B16" s="3" t="s">
        <v>29</v>
      </c>
      <c r="C16" s="126">
        <v>7.355534001327131E-6</v>
      </c>
      <c r="D16" s="7" t="s">
        <v>30</v>
      </c>
      <c r="E16" s="7" t="s">
        <v>334</v>
      </c>
      <c r="F16" s="23">
        <v>0</v>
      </c>
      <c r="G16" s="23">
        <v>0</v>
      </c>
      <c r="H16" s="23">
        <v>0</v>
      </c>
      <c r="I16" s="26">
        <v>0</v>
      </c>
      <c r="J16" s="24">
        <v>0</v>
      </c>
      <c r="K16" s="101">
        <v>0</v>
      </c>
      <c r="L16" s="23">
        <v>0</v>
      </c>
      <c r="M16" s="23">
        <v>0</v>
      </c>
      <c r="N16" s="23">
        <v>0</v>
      </c>
      <c r="O16" s="23">
        <v>0</v>
      </c>
      <c r="P16" s="23">
        <v>0</v>
      </c>
      <c r="Q16" s="23">
        <v>0</v>
      </c>
      <c r="R16" s="23">
        <v>0</v>
      </c>
      <c r="S16" s="23">
        <v>0</v>
      </c>
      <c r="T16" s="23">
        <v>0</v>
      </c>
      <c r="U16" s="23">
        <v>0</v>
      </c>
      <c r="V16" s="23">
        <v>0</v>
      </c>
      <c r="W16" s="23">
        <v>0</v>
      </c>
      <c r="X16" s="23">
        <v>0</v>
      </c>
      <c r="Y16" s="52">
        <v>0</v>
      </c>
      <c r="Z16" s="23">
        <v>0</v>
      </c>
      <c r="AA16" s="6">
        <f t="shared" si="0"/>
        <v>0</v>
      </c>
    </row>
    <row r="17" spans="1:27" customFormat="1" x14ac:dyDescent="0.3">
      <c r="A17" s="94">
        <v>15</v>
      </c>
      <c r="B17" s="3" t="s">
        <v>31</v>
      </c>
      <c r="C17" s="126">
        <v>1.8055048905600002E-3</v>
      </c>
      <c r="D17" s="7" t="s">
        <v>31</v>
      </c>
      <c r="E17" s="31" t="s">
        <v>333</v>
      </c>
      <c r="F17" s="23">
        <v>13022.31</v>
      </c>
      <c r="G17" s="23">
        <v>14196.86</v>
      </c>
      <c r="H17" s="26">
        <v>14196.86</v>
      </c>
      <c r="I17" s="26">
        <v>30323.52</v>
      </c>
      <c r="J17" s="26">
        <v>13346.82</v>
      </c>
      <c r="K17" s="38">
        <v>30323.52</v>
      </c>
      <c r="L17" s="6">
        <f>$C17*'Distributor Payments'!I$21</f>
        <v>30323.522849404726</v>
      </c>
      <c r="M17" s="6">
        <f>$C17*'Distributor Payments'!J$21</f>
        <v>11553.262205054134</v>
      </c>
      <c r="N17" s="6">
        <f>$C17*'Distributor Payments'!K$21</f>
        <v>35664.116312569538</v>
      </c>
      <c r="O17" s="6">
        <f>$C17*'Distributor Payments'!L$21</f>
        <v>35664.116312569538</v>
      </c>
      <c r="P17" s="6">
        <f>$C17*'Distributor Payments'!M$21</f>
        <v>35664.116312569538</v>
      </c>
      <c r="Q17" s="6">
        <f>$C17*'Distributor Payments'!N$21</f>
        <v>29979.289032991921</v>
      </c>
      <c r="R17" s="6">
        <f>$C17*'Distributor Payments'!O$21</f>
        <v>29979.289032991921</v>
      </c>
      <c r="S17" s="6">
        <f>$C17*'Distributor Payments'!P$21</f>
        <v>29979.289032991921</v>
      </c>
      <c r="T17" s="6">
        <f>$C17*'Distributor Payments'!Q$21</f>
        <v>29979.289032991921</v>
      </c>
      <c r="U17" s="6">
        <f>$C17*'Distributor Payments'!R$21</f>
        <v>29979.289032991921</v>
      </c>
      <c r="V17" s="6">
        <f>$C17*'Distributor Payments'!S$21</f>
        <v>29979.289032991921</v>
      </c>
      <c r="W17" s="6">
        <f>$C17*'Distributor Payments'!T$21</f>
        <v>29979.289032991921</v>
      </c>
      <c r="X17" s="6">
        <f>$C17*'Distributor Payments'!U$21</f>
        <v>29979.289032991921</v>
      </c>
      <c r="Y17" s="6">
        <f>C17*'Distributor Payments'!$V$21</f>
        <v>7338.1822442191433</v>
      </c>
      <c r="Z17" s="6">
        <v>0</v>
      </c>
      <c r="AA17" s="6">
        <f t="shared" si="0"/>
        <v>511451.51850032195</v>
      </c>
    </row>
    <row r="18" spans="1:27" customFormat="1" x14ac:dyDescent="0.3">
      <c r="A18" s="94">
        <v>16</v>
      </c>
      <c r="B18" s="3" t="s">
        <v>32</v>
      </c>
      <c r="C18" s="126">
        <v>6.5916371099747253E-4</v>
      </c>
      <c r="D18" s="7" t="s">
        <v>33</v>
      </c>
      <c r="E18" s="31" t="s">
        <v>333</v>
      </c>
      <c r="F18" s="23">
        <v>4900.49</v>
      </c>
      <c r="G18" s="23">
        <v>5342.49</v>
      </c>
      <c r="H18" s="26">
        <v>5342.49</v>
      </c>
      <c r="I18" s="26">
        <v>11070.68</v>
      </c>
      <c r="J18" s="26">
        <v>4872.7299999999996</v>
      </c>
      <c r="K18" s="38">
        <v>11070.68</v>
      </c>
      <c r="L18" s="6">
        <f>$C18*'Distributor Payments'!I$21</f>
        <v>11070.67942958088</v>
      </c>
      <c r="M18" s="6">
        <f>$C18*'Distributor Payments'!J$21</f>
        <v>4217.9288624625569</v>
      </c>
      <c r="N18" s="6">
        <f>$C18*'Distributor Payments'!K$21</f>
        <v>13020.452827877623</v>
      </c>
      <c r="O18" s="6">
        <f>$C18*'Distributor Payments'!L$21</f>
        <v>13020.452827877623</v>
      </c>
      <c r="P18" s="6">
        <f>$C18*'Distributor Payments'!M$21</f>
        <v>13020.452827877623</v>
      </c>
      <c r="Q18" s="6">
        <f>$C18*'Distributor Payments'!N$21</f>
        <v>10945.0046440603</v>
      </c>
      <c r="R18" s="6">
        <f>$C18*'Distributor Payments'!O$21</f>
        <v>10945.0046440603</v>
      </c>
      <c r="S18" s="6">
        <f>$C18*'Distributor Payments'!P$21</f>
        <v>10945.0046440603</v>
      </c>
      <c r="T18" s="6">
        <f>$C18*'Distributor Payments'!Q$21</f>
        <v>10945.0046440603</v>
      </c>
      <c r="U18" s="6">
        <f>$C18*'Distributor Payments'!R$21</f>
        <v>10945.0046440603</v>
      </c>
      <c r="V18" s="6">
        <f>$C18*'Distributor Payments'!S$21</f>
        <v>10945.0046440603</v>
      </c>
      <c r="W18" s="6">
        <f>$C18*'Distributor Payments'!T$21</f>
        <v>10945.0046440603</v>
      </c>
      <c r="X18" s="6">
        <f>$C18*'Distributor Payments'!U$21</f>
        <v>10945.0046440603</v>
      </c>
      <c r="Y18" s="6">
        <f>C18*'Distributor Payments'!$V$21</f>
        <v>2679.0641583778684</v>
      </c>
      <c r="Z18" s="6">
        <v>0</v>
      </c>
      <c r="AA18" s="6">
        <f t="shared" si="0"/>
        <v>187188.6280865366</v>
      </c>
    </row>
    <row r="19" spans="1:27" customFormat="1" x14ac:dyDescent="0.3">
      <c r="A19" s="94">
        <v>17</v>
      </c>
      <c r="B19" s="3" t="s">
        <v>34</v>
      </c>
      <c r="C19" s="126">
        <v>6.1189832384893691E-5</v>
      </c>
      <c r="D19" s="7" t="s">
        <v>35</v>
      </c>
      <c r="E19" s="7" t="s">
        <v>334</v>
      </c>
      <c r="F19" s="23">
        <v>0</v>
      </c>
      <c r="G19" s="27">
        <v>0</v>
      </c>
      <c r="H19" s="26">
        <v>0</v>
      </c>
      <c r="I19" s="26">
        <v>0</v>
      </c>
      <c r="J19" s="24">
        <v>0</v>
      </c>
      <c r="K19" s="100">
        <v>0</v>
      </c>
      <c r="L19" s="26">
        <v>0</v>
      </c>
      <c r="M19" s="26">
        <v>0</v>
      </c>
      <c r="N19" s="26">
        <v>0</v>
      </c>
      <c r="O19" s="26">
        <v>0</v>
      </c>
      <c r="P19" s="26">
        <v>0</v>
      </c>
      <c r="Q19" s="26">
        <v>0</v>
      </c>
      <c r="R19" s="26">
        <v>0</v>
      </c>
      <c r="S19" s="26">
        <v>0</v>
      </c>
      <c r="T19" s="26">
        <v>0</v>
      </c>
      <c r="U19" s="26">
        <v>0</v>
      </c>
      <c r="V19" s="26">
        <v>0</v>
      </c>
      <c r="W19" s="26">
        <v>0</v>
      </c>
      <c r="X19" s="26">
        <v>0</v>
      </c>
      <c r="Y19" s="26">
        <v>0</v>
      </c>
      <c r="Z19" s="26">
        <v>0</v>
      </c>
      <c r="AA19" s="6">
        <f t="shared" si="0"/>
        <v>0</v>
      </c>
    </row>
    <row r="20" spans="1:27" customFormat="1" x14ac:dyDescent="0.3">
      <c r="A20" s="94">
        <v>18</v>
      </c>
      <c r="B20" s="3" t="s">
        <v>36</v>
      </c>
      <c r="C20" s="126">
        <v>8.3004606496000003E-4</v>
      </c>
      <c r="D20" s="7" t="s">
        <v>36</v>
      </c>
      <c r="E20" s="31" t="s">
        <v>333</v>
      </c>
      <c r="F20" s="23">
        <v>5986.76</v>
      </c>
      <c r="G20" s="23">
        <v>6526.73</v>
      </c>
      <c r="H20" s="26">
        <v>6526.73</v>
      </c>
      <c r="I20" s="26">
        <v>13940.66</v>
      </c>
      <c r="J20" s="26">
        <v>6135.95</v>
      </c>
      <c r="K20" s="38">
        <v>13940.66</v>
      </c>
      <c r="L20" s="6">
        <f>$C20*'Distributor Payments'!I$21</f>
        <v>13940.655020361795</v>
      </c>
      <c r="M20" s="6">
        <f>$C20*'Distributor Payments'!J$21</f>
        <v>5311.3895624962261</v>
      </c>
      <c r="N20" s="6">
        <f>$C20*'Distributor Payments'!K$21</f>
        <v>16395.889903318064</v>
      </c>
      <c r="O20" s="6">
        <f>$C20*'Distributor Payments'!L$21</f>
        <v>16395.889903318064</v>
      </c>
      <c r="P20" s="6">
        <f>$C20*'Distributor Payments'!M$21</f>
        <v>16395.889903318064</v>
      </c>
      <c r="Q20" s="6">
        <f>$C20*'Distributor Payments'!N$21</f>
        <v>13782.400159777624</v>
      </c>
      <c r="R20" s="6">
        <f>$C20*'Distributor Payments'!O$21</f>
        <v>13782.400159777624</v>
      </c>
      <c r="S20" s="6">
        <f>$C20*'Distributor Payments'!P$21</f>
        <v>13782.400159777624</v>
      </c>
      <c r="T20" s="6">
        <f>$C20*'Distributor Payments'!Q$21</f>
        <v>13782.400159777624</v>
      </c>
      <c r="U20" s="6">
        <f>$C20*'Distributor Payments'!R$21</f>
        <v>13782.400159777624</v>
      </c>
      <c r="V20" s="6">
        <f>$C20*'Distributor Payments'!S$21</f>
        <v>13782.400159777624</v>
      </c>
      <c r="W20" s="6">
        <f>$C20*'Distributor Payments'!T$21</f>
        <v>13782.400159777624</v>
      </c>
      <c r="X20" s="6">
        <f>$C20*'Distributor Payments'!U$21</f>
        <v>13782.400159777624</v>
      </c>
      <c r="Y20" s="6">
        <f>C20*'Distributor Payments'!$V$21</f>
        <v>3373.5878133701603</v>
      </c>
      <c r="Z20" s="6">
        <v>0</v>
      </c>
      <c r="AA20" s="6">
        <f t="shared" si="0"/>
        <v>235129.99338440347</v>
      </c>
    </row>
    <row r="21" spans="1:27" customFormat="1" x14ac:dyDescent="0.3">
      <c r="A21" s="94">
        <v>19</v>
      </c>
      <c r="B21" s="3" t="s">
        <v>37</v>
      </c>
      <c r="C21" s="126">
        <v>2.4250001930187712E-3</v>
      </c>
      <c r="D21" s="7" t="s">
        <v>37</v>
      </c>
      <c r="E21" s="31" t="s">
        <v>333</v>
      </c>
      <c r="F21" s="23">
        <v>18028.439999999999</v>
      </c>
      <c r="G21" s="23">
        <v>19654.52</v>
      </c>
      <c r="H21" s="26">
        <v>19654.52</v>
      </c>
      <c r="I21" s="26">
        <v>40727.97</v>
      </c>
      <c r="J21" s="26">
        <v>17926.32</v>
      </c>
      <c r="K21" s="38">
        <v>40727.97</v>
      </c>
      <c r="L21" s="6">
        <f>$C21*'Distributor Payments'!I$21</f>
        <v>40727.969858895209</v>
      </c>
      <c r="M21" s="6">
        <f>$C21*'Distributor Payments'!J$21</f>
        <v>15517.356515474752</v>
      </c>
      <c r="N21" s="6">
        <f>$C21*'Distributor Payments'!K$21</f>
        <v>47900.999545340732</v>
      </c>
      <c r="O21" s="6">
        <f>$C21*'Distributor Payments'!L$21</f>
        <v>47900.999545340732</v>
      </c>
      <c r="P21" s="6">
        <f>$C21*'Distributor Payments'!M$21</f>
        <v>47900.999545340732</v>
      </c>
      <c r="Q21" s="6">
        <f>$C21*'Distributor Payments'!N$21</f>
        <v>40265.624353430685</v>
      </c>
      <c r="R21" s="6">
        <f>$C21*'Distributor Payments'!O$21</f>
        <v>40265.624353430685</v>
      </c>
      <c r="S21" s="6">
        <f>$C21*'Distributor Payments'!P$21</f>
        <v>40265.624353430685</v>
      </c>
      <c r="T21" s="6">
        <f>$C21*'Distributor Payments'!Q$21</f>
        <v>40265.624353430685</v>
      </c>
      <c r="U21" s="6">
        <f>$C21*'Distributor Payments'!R$21</f>
        <v>40265.624353430685</v>
      </c>
      <c r="V21" s="6">
        <f>$C21*'Distributor Payments'!S$21</f>
        <v>40265.624353430685</v>
      </c>
      <c r="W21" s="6">
        <f>$C21*'Distributor Payments'!T$21</f>
        <v>40265.624353430685</v>
      </c>
      <c r="X21" s="6">
        <f>$C21*'Distributor Payments'!U$21</f>
        <v>40265.624353430685</v>
      </c>
      <c r="Y21" s="6">
        <f>C21*'Distributor Payments'!$V$21</f>
        <v>9856.0205799935375</v>
      </c>
      <c r="Z21" s="6">
        <v>0</v>
      </c>
      <c r="AA21" s="6">
        <f t="shared" si="0"/>
        <v>688649.0804178312</v>
      </c>
    </row>
    <row r="22" spans="1:27" customFormat="1" x14ac:dyDescent="0.3">
      <c r="A22" s="94">
        <v>20</v>
      </c>
      <c r="B22" s="3" t="s">
        <v>38</v>
      </c>
      <c r="C22" s="126">
        <v>3.0130795312697611E-4</v>
      </c>
      <c r="D22" s="7" t="s">
        <v>39</v>
      </c>
      <c r="E22" s="31" t="s">
        <v>333</v>
      </c>
      <c r="F22" s="23">
        <v>2240.0500000000002</v>
      </c>
      <c r="G22" s="23">
        <v>2442.09</v>
      </c>
      <c r="H22" s="26">
        <v>2442.09</v>
      </c>
      <c r="I22" s="26">
        <v>5060.4799999999996</v>
      </c>
      <c r="J22" s="26">
        <v>2227.36</v>
      </c>
      <c r="K22" s="38">
        <v>5060.4799999999996</v>
      </c>
      <c r="L22" s="6">
        <f>$C22*'Distributor Payments'!I$21</f>
        <v>5060.4784562612622</v>
      </c>
      <c r="M22" s="6">
        <f>$C22*'Distributor Payments'!J$21</f>
        <v>1928.0422917405731</v>
      </c>
      <c r="N22" s="6">
        <f>$C22*'Distributor Payments'!K$21</f>
        <v>5951.7323616275316</v>
      </c>
      <c r="O22" s="6">
        <f>$C22*'Distributor Payments'!L$21</f>
        <v>5951.7323616275316</v>
      </c>
      <c r="P22" s="6">
        <f>$C22*'Distributor Payments'!M$21</f>
        <v>5951.7323616275316</v>
      </c>
      <c r="Q22" s="6">
        <f>$C22*'Distributor Payments'!N$21</f>
        <v>5003.0317070651081</v>
      </c>
      <c r="R22" s="6">
        <f>$C22*'Distributor Payments'!O$21</f>
        <v>5003.0317070651081</v>
      </c>
      <c r="S22" s="6">
        <f>$C22*'Distributor Payments'!P$21</f>
        <v>5003.0317070651081</v>
      </c>
      <c r="T22" s="6">
        <f>$C22*'Distributor Payments'!Q$21</f>
        <v>5003.0317070651081</v>
      </c>
      <c r="U22" s="6">
        <f>$C22*'Distributor Payments'!R$21</f>
        <v>5003.0317070651081</v>
      </c>
      <c r="V22" s="6">
        <f>$C22*'Distributor Payments'!S$21</f>
        <v>5003.0317070651081</v>
      </c>
      <c r="W22" s="6">
        <f>$C22*'Distributor Payments'!T$21</f>
        <v>5003.0317070651081</v>
      </c>
      <c r="X22" s="6">
        <f>$C22*'Distributor Payments'!U$21</f>
        <v>5003.0317070651081</v>
      </c>
      <c r="Y22" s="6">
        <f>C22*'Distributor Payments'!$V$21</f>
        <v>1224.617381674665</v>
      </c>
      <c r="Z22" s="6">
        <v>0</v>
      </c>
      <c r="AA22" s="6">
        <f t="shared" si="0"/>
        <v>85565.138871079951</v>
      </c>
    </row>
    <row r="23" spans="1:27" customFormat="1" x14ac:dyDescent="0.3">
      <c r="A23" s="94">
        <v>21</v>
      </c>
      <c r="B23" s="3" t="s">
        <v>40</v>
      </c>
      <c r="C23" s="126">
        <v>1.9175645879672782E-3</v>
      </c>
      <c r="D23" s="7" t="s">
        <v>41</v>
      </c>
      <c r="E23" s="31" t="s">
        <v>333</v>
      </c>
      <c r="F23" s="23">
        <v>14255.96</v>
      </c>
      <c r="G23" s="23">
        <v>15541.78</v>
      </c>
      <c r="H23" s="26">
        <v>15541.78</v>
      </c>
      <c r="I23" s="26">
        <v>32205.57</v>
      </c>
      <c r="J23" s="26">
        <v>14175.2</v>
      </c>
      <c r="K23" s="38">
        <v>32205.57</v>
      </c>
      <c r="L23" s="6">
        <f>$C23*'Distributor Payments'!I$21</f>
        <v>32205.569701004795</v>
      </c>
      <c r="M23" s="6">
        <f>$C23*'Distributor Payments'!J$21</f>
        <v>12270.32205547844</v>
      </c>
      <c r="N23" s="6">
        <f>$C23*'Distributor Payments'!K$21</f>
        <v>37877.630163005553</v>
      </c>
      <c r="O23" s="6">
        <f>$C23*'Distributor Payments'!L$21</f>
        <v>37877.630163005553</v>
      </c>
      <c r="P23" s="6">
        <f>$C23*'Distributor Payments'!M$21</f>
        <v>37877.630163005553</v>
      </c>
      <c r="Q23" s="6">
        <f>$C23*'Distributor Payments'!N$21</f>
        <v>31839.970815183286</v>
      </c>
      <c r="R23" s="6">
        <f>$C23*'Distributor Payments'!O$21</f>
        <v>31839.970815183286</v>
      </c>
      <c r="S23" s="6">
        <f>$C23*'Distributor Payments'!P$21</f>
        <v>31839.970815183286</v>
      </c>
      <c r="T23" s="6">
        <f>$C23*'Distributor Payments'!Q$21</f>
        <v>31839.970815183286</v>
      </c>
      <c r="U23" s="6">
        <f>$C23*'Distributor Payments'!R$21</f>
        <v>31839.970815183286</v>
      </c>
      <c r="V23" s="6">
        <f>$C23*'Distributor Payments'!S$21</f>
        <v>31839.970815183286</v>
      </c>
      <c r="W23" s="6">
        <f>$C23*'Distributor Payments'!T$21</f>
        <v>31839.970815183286</v>
      </c>
      <c r="X23" s="6">
        <f>$C23*'Distributor Payments'!U$21</f>
        <v>31839.970815183286</v>
      </c>
      <c r="Y23" s="6">
        <f>C23*'Distributor Payments'!$V$21</f>
        <v>7793.6307373836271</v>
      </c>
      <c r="Z23" s="6">
        <v>0</v>
      </c>
      <c r="AA23" s="6">
        <f t="shared" si="0"/>
        <v>544548.03950434993</v>
      </c>
    </row>
    <row r="24" spans="1:27" customFormat="1" x14ac:dyDescent="0.3">
      <c r="A24" s="94">
        <v>22</v>
      </c>
      <c r="B24" s="3" t="s">
        <v>34</v>
      </c>
      <c r="C24" s="126">
        <v>6.4286679499562843E-4</v>
      </c>
      <c r="D24" s="7" t="s">
        <v>42</v>
      </c>
      <c r="E24" s="31" t="s">
        <v>333</v>
      </c>
      <c r="F24" s="23">
        <v>4779.33</v>
      </c>
      <c r="G24" s="23">
        <v>5210.41</v>
      </c>
      <c r="H24" s="26">
        <v>5210.41</v>
      </c>
      <c r="I24" s="26">
        <v>10796.97</v>
      </c>
      <c r="J24" s="26">
        <v>4752.26</v>
      </c>
      <c r="K24" s="38">
        <v>10796.97</v>
      </c>
      <c r="L24" s="6">
        <f>$C24*'Distributor Payments'!I$21</f>
        <v>10796.972109628137</v>
      </c>
      <c r="M24" s="6">
        <f>$C24*'Distributor Payments'!J$21</f>
        <v>4113.646373565698</v>
      </c>
      <c r="N24" s="6">
        <f>$C24*'Distributor Payments'!K$21</f>
        <v>12698.540042780889</v>
      </c>
      <c r="O24" s="6">
        <f>$C24*'Distributor Payments'!L$21</f>
        <v>12698.540042780889</v>
      </c>
      <c r="P24" s="6">
        <f>$C24*'Distributor Payments'!M$21</f>
        <v>12698.540042780889</v>
      </c>
      <c r="Q24" s="6">
        <f>$C24*'Distributor Payments'!N$21</f>
        <v>10674.404460299989</v>
      </c>
      <c r="R24" s="6">
        <f>$C24*'Distributor Payments'!O$21</f>
        <v>10674.404460299989</v>
      </c>
      <c r="S24" s="6">
        <f>$C24*'Distributor Payments'!P$21</f>
        <v>10674.404460299989</v>
      </c>
      <c r="T24" s="6">
        <f>$C24*'Distributor Payments'!Q$21</f>
        <v>10674.404460299989</v>
      </c>
      <c r="U24" s="6">
        <f>$C24*'Distributor Payments'!R$21</f>
        <v>10674.404460299989</v>
      </c>
      <c r="V24" s="6">
        <f>$C24*'Distributor Payments'!S$21</f>
        <v>10674.404460299989</v>
      </c>
      <c r="W24" s="6">
        <f>$C24*'Distributor Payments'!T$21</f>
        <v>10674.404460299989</v>
      </c>
      <c r="X24" s="6">
        <f>$C24*'Distributor Payments'!U$21</f>
        <v>10674.404460299989</v>
      </c>
      <c r="Y24" s="6">
        <f>C24*'Distributor Payments'!$V$21</f>
        <v>2612.8279824109504</v>
      </c>
      <c r="Z24" s="6">
        <v>0</v>
      </c>
      <c r="AA24" s="6">
        <f t="shared" si="0"/>
        <v>182560.65227634742</v>
      </c>
    </row>
    <row r="25" spans="1:27" customFormat="1" x14ac:dyDescent="0.3">
      <c r="A25" s="94">
        <v>23</v>
      </c>
      <c r="B25" s="3" t="s">
        <v>34</v>
      </c>
      <c r="C25" s="126">
        <v>1.1889744773040003E-2</v>
      </c>
      <c r="D25" s="7" t="s">
        <v>34</v>
      </c>
      <c r="E25" s="31" t="s">
        <v>333</v>
      </c>
      <c r="F25" s="23">
        <v>86394.36</v>
      </c>
      <c r="G25" s="23">
        <v>94186.72</v>
      </c>
      <c r="H25" s="26">
        <v>94186.720388292742</v>
      </c>
      <c r="I25" s="26">
        <v>201131.93156300459</v>
      </c>
      <c r="J25" s="26">
        <v>88527.730466605208</v>
      </c>
      <c r="K25" s="38">
        <v>201131.94</v>
      </c>
      <c r="L25" s="6">
        <f>$C25*'Distributor Payments'!I$21</f>
        <v>199688.71266089077</v>
      </c>
      <c r="M25" s="6">
        <f>$C25*'Distributor Payments'!J$21</f>
        <v>76081.399520051928</v>
      </c>
      <c r="N25" s="6">
        <f>$C25*'Distributor Payments'!K$21</f>
        <v>234857.98500437397</v>
      </c>
      <c r="O25" s="6">
        <f>$C25*'Distributor Payments'!L$21</f>
        <v>234857.98500437397</v>
      </c>
      <c r="P25" s="6">
        <f>$C25*'Distributor Payments'!M$21</f>
        <v>234857.98500437397</v>
      </c>
      <c r="Q25" s="6">
        <f>$C25*'Distributor Payments'!N$21</f>
        <v>197421.83859104081</v>
      </c>
      <c r="R25" s="6">
        <f>$C25*'Distributor Payments'!O$21</f>
        <v>197421.83859104081</v>
      </c>
      <c r="S25" s="6">
        <f>$C25*'Distributor Payments'!P$21</f>
        <v>197421.83859104081</v>
      </c>
      <c r="T25" s="6">
        <f>$C25*'Distributor Payments'!Q$21</f>
        <v>197421.83859104081</v>
      </c>
      <c r="U25" s="6">
        <f>$C25*'Distributor Payments'!R$21</f>
        <v>197421.83859104081</v>
      </c>
      <c r="V25" s="6">
        <f>$C25*'Distributor Payments'!S$21</f>
        <v>197421.83859104081</v>
      </c>
      <c r="W25" s="6">
        <f>$C25*'Distributor Payments'!T$21</f>
        <v>197421.83859104081</v>
      </c>
      <c r="X25" s="6">
        <f>$C25*'Distributor Payments'!U$21</f>
        <v>197421.83859104081</v>
      </c>
      <c r="Y25" s="6">
        <f>C25*'Distributor Payments'!$V$21</f>
        <v>48323.942204752544</v>
      </c>
      <c r="Z25" s="6">
        <v>0</v>
      </c>
      <c r="AA25" s="6">
        <f t="shared" si="0"/>
        <v>3373602.1205450478</v>
      </c>
    </row>
    <row r="26" spans="1:27" customFormat="1" x14ac:dyDescent="0.3">
      <c r="A26" s="94">
        <v>24</v>
      </c>
      <c r="B26" s="3" t="s">
        <v>43</v>
      </c>
      <c r="C26" s="126">
        <v>2.3108667263567752E-4</v>
      </c>
      <c r="D26" s="7" t="s">
        <v>44</v>
      </c>
      <c r="E26" s="31" t="s">
        <v>333</v>
      </c>
      <c r="F26" s="23">
        <v>1717.99</v>
      </c>
      <c r="G26" s="23">
        <v>1872.95</v>
      </c>
      <c r="H26" s="26">
        <v>1872.95</v>
      </c>
      <c r="I26" s="26">
        <v>3881.11</v>
      </c>
      <c r="J26" s="26">
        <v>1708.26</v>
      </c>
      <c r="K26" s="38">
        <v>3881.11</v>
      </c>
      <c r="L26" s="6">
        <f>$C26*'Distributor Payments'!I$21</f>
        <v>3881.1093974314604</v>
      </c>
      <c r="M26" s="6">
        <f>$C26*'Distributor Payments'!J$21</f>
        <v>1478.7026803485514</v>
      </c>
      <c r="N26" s="6">
        <f>$C26*'Distributor Payments'!K$21</f>
        <v>4564.6522555844631</v>
      </c>
      <c r="O26" s="6">
        <f>$C26*'Distributor Payments'!L$21</f>
        <v>4564.6522555844631</v>
      </c>
      <c r="P26" s="6">
        <f>$C26*'Distributor Payments'!M$21</f>
        <v>4564.6522555844631</v>
      </c>
      <c r="Q26" s="6">
        <f>$C26*'Distributor Payments'!N$21</f>
        <v>3837.0508918802279</v>
      </c>
      <c r="R26" s="6">
        <f>$C26*'Distributor Payments'!O$21</f>
        <v>3837.0508918802279</v>
      </c>
      <c r="S26" s="6">
        <f>$C26*'Distributor Payments'!P$21</f>
        <v>3837.0508918802279</v>
      </c>
      <c r="T26" s="6">
        <f>$C26*'Distributor Payments'!Q$21</f>
        <v>3837.0508918802279</v>
      </c>
      <c r="U26" s="6">
        <f>$C26*'Distributor Payments'!R$21</f>
        <v>3837.0508918802279</v>
      </c>
      <c r="V26" s="6">
        <f>$C26*'Distributor Payments'!S$21</f>
        <v>3837.0508918802279</v>
      </c>
      <c r="W26" s="6">
        <f>$C26*'Distributor Payments'!T$21</f>
        <v>3837.0508918802279</v>
      </c>
      <c r="X26" s="6">
        <f>$C26*'Distributor Payments'!U$21</f>
        <v>3837.0508918802279</v>
      </c>
      <c r="Y26" s="6">
        <f>C26*'Distributor Payments'!$V$21</f>
        <v>939.2143587519447</v>
      </c>
      <c r="Z26" s="6">
        <v>0</v>
      </c>
      <c r="AA26" s="6">
        <f t="shared" si="0"/>
        <v>65623.760338327178</v>
      </c>
    </row>
    <row r="27" spans="1:27" customFormat="1" x14ac:dyDescent="0.3">
      <c r="A27" s="94">
        <v>25</v>
      </c>
      <c r="B27" s="3" t="s">
        <v>45</v>
      </c>
      <c r="C27" s="126">
        <v>5.0813180605809515E-4</v>
      </c>
      <c r="D27" s="7" t="s">
        <v>46</v>
      </c>
      <c r="E27" s="31" t="s">
        <v>333</v>
      </c>
      <c r="F27" s="23">
        <v>3777.66</v>
      </c>
      <c r="G27" s="27">
        <v>4118.3900000000003</v>
      </c>
      <c r="H27" s="26">
        <v>4118.3900000000003</v>
      </c>
      <c r="I27" s="26">
        <v>8534.09</v>
      </c>
      <c r="J27" s="26">
        <v>3756.26</v>
      </c>
      <c r="K27" s="38">
        <v>8534.09</v>
      </c>
      <c r="L27" s="6">
        <f>$C27*'Distributor Payments'!I$21</f>
        <v>8534.092880098955</v>
      </c>
      <c r="M27" s="6">
        <f>$C27*'Distributor Payments'!J$21</f>
        <v>3251.4893871575464</v>
      </c>
      <c r="N27" s="6">
        <f>$C27*'Distributor Payments'!K$21</f>
        <v>10037.121432416139</v>
      </c>
      <c r="O27" s="6">
        <f>$C27*'Distributor Payments'!L$21</f>
        <v>10037.121432416139</v>
      </c>
      <c r="P27" s="6">
        <f>$C27*'Distributor Payments'!M$21</f>
        <v>10037.121432416139</v>
      </c>
      <c r="Q27" s="6">
        <f>$C27*'Distributor Payments'!N$21</f>
        <v>8437.2135242164804</v>
      </c>
      <c r="R27" s="6">
        <f>$C27*'Distributor Payments'!O$21</f>
        <v>8437.2135242164804</v>
      </c>
      <c r="S27" s="6">
        <f>$C27*'Distributor Payments'!P$21</f>
        <v>8437.2135242164804</v>
      </c>
      <c r="T27" s="6">
        <f>$C27*'Distributor Payments'!Q$21</f>
        <v>8437.2135242164804</v>
      </c>
      <c r="U27" s="6">
        <f>$C27*'Distributor Payments'!R$21</f>
        <v>8437.2135242164804</v>
      </c>
      <c r="V27" s="6">
        <f>$C27*'Distributor Payments'!S$21</f>
        <v>8437.2135242164804</v>
      </c>
      <c r="W27" s="6">
        <f>$C27*'Distributor Payments'!T$21</f>
        <v>8437.2135242164804</v>
      </c>
      <c r="X27" s="6">
        <f>$C27*'Distributor Payments'!U$21</f>
        <v>8437.2135242164804</v>
      </c>
      <c r="Y27" s="6">
        <f>C27*'Distributor Payments'!$V$21</f>
        <v>2065.2194388584549</v>
      </c>
      <c r="Z27" s="6">
        <v>0</v>
      </c>
      <c r="AA27" s="6">
        <f t="shared" si="0"/>
        <v>144298.75419709523</v>
      </c>
    </row>
    <row r="28" spans="1:27" customFormat="1" x14ac:dyDescent="0.3">
      <c r="A28" s="94">
        <v>26</v>
      </c>
      <c r="B28" s="3" t="s">
        <v>47</v>
      </c>
      <c r="C28" s="126">
        <v>1.5597090017600002E-3</v>
      </c>
      <c r="D28" s="7" t="s">
        <v>47</v>
      </c>
      <c r="E28" s="31" t="s">
        <v>333</v>
      </c>
      <c r="F28" s="23">
        <v>11249.5</v>
      </c>
      <c r="G28" s="23">
        <v>12264.15</v>
      </c>
      <c r="H28" s="26">
        <v>12264.15</v>
      </c>
      <c r="I28" s="26">
        <v>26195.37</v>
      </c>
      <c r="J28" s="26">
        <v>11529.83</v>
      </c>
      <c r="K28" s="38">
        <v>26195.37</v>
      </c>
      <c r="L28" s="6">
        <f>$C28*'Distributor Payments'!I$21</f>
        <v>26195.371610775415</v>
      </c>
      <c r="M28" s="6">
        <f>$C28*'Distributor Payments'!J$21</f>
        <v>9980.4365832138374</v>
      </c>
      <c r="N28" s="6">
        <f>$C28*'Distributor Payments'!K$21</f>
        <v>30808.913087616937</v>
      </c>
      <c r="O28" s="6">
        <f>$C28*'Distributor Payments'!L$21</f>
        <v>30808.913087616937</v>
      </c>
      <c r="P28" s="6">
        <f>$C28*'Distributor Payments'!M$21</f>
        <v>30808.913087616937</v>
      </c>
      <c r="Q28" s="6">
        <f>$C28*'Distributor Payments'!N$21</f>
        <v>25898.000728549381</v>
      </c>
      <c r="R28" s="6">
        <f>$C28*'Distributor Payments'!O$21</f>
        <v>25898.000728549381</v>
      </c>
      <c r="S28" s="6">
        <f>$C28*'Distributor Payments'!P$21</f>
        <v>25898.000728549381</v>
      </c>
      <c r="T28" s="6">
        <f>$C28*'Distributor Payments'!Q$21</f>
        <v>25898.000728549381</v>
      </c>
      <c r="U28" s="6">
        <f>$C28*'Distributor Payments'!R$21</f>
        <v>25898.000728549381</v>
      </c>
      <c r="V28" s="6">
        <f>$C28*'Distributor Payments'!S$21</f>
        <v>25898.000728549381</v>
      </c>
      <c r="W28" s="6">
        <f>$C28*'Distributor Payments'!T$21</f>
        <v>25898.000728549381</v>
      </c>
      <c r="X28" s="6">
        <f>$C28*'Distributor Payments'!U$21</f>
        <v>25898.000728549381</v>
      </c>
      <c r="Y28" s="6">
        <f>C28*'Distributor Payments'!$V$21</f>
        <v>6339.184658377776</v>
      </c>
      <c r="Z28" s="6">
        <v>0</v>
      </c>
      <c r="AA28" s="6">
        <f t="shared" si="0"/>
        <v>441824.10794361285</v>
      </c>
    </row>
    <row r="29" spans="1:27" customFormat="1" x14ac:dyDescent="0.3">
      <c r="A29" s="94">
        <v>27</v>
      </c>
      <c r="B29" s="3" t="s">
        <v>32</v>
      </c>
      <c r="C29" s="126">
        <v>2.0103739911221842E-4</v>
      </c>
      <c r="D29" s="7" t="s">
        <v>48</v>
      </c>
      <c r="E29" s="31" t="s">
        <v>333</v>
      </c>
      <c r="F29" s="23">
        <v>1494.59</v>
      </c>
      <c r="G29" s="23">
        <v>1629.4</v>
      </c>
      <c r="H29" s="26">
        <v>1629.4</v>
      </c>
      <c r="I29" s="26">
        <v>3376.43</v>
      </c>
      <c r="J29" s="26">
        <v>1486.13</v>
      </c>
      <c r="K29" s="38">
        <v>3376.43</v>
      </c>
      <c r="L29" s="6">
        <f>$C29*'Distributor Payments'!I$21</f>
        <v>3376.4307133355096</v>
      </c>
      <c r="M29" s="6">
        <f>$C29*'Distributor Payments'!J$21</f>
        <v>1286.4201017174653</v>
      </c>
      <c r="N29" s="6">
        <f>$C29*'Distributor Payments'!K$21</f>
        <v>3971.0893183406506</v>
      </c>
      <c r="O29" s="6">
        <f>$C29*'Distributor Payments'!L$21</f>
        <v>3971.0893183406506</v>
      </c>
      <c r="P29" s="6">
        <f>$C29*'Distributor Payments'!M$21</f>
        <v>3971.0893183406506</v>
      </c>
      <c r="Q29" s="6">
        <f>$C29*'Distributor Payments'!N$21</f>
        <v>3338.1013399286958</v>
      </c>
      <c r="R29" s="6">
        <f>$C29*'Distributor Payments'!O$21</f>
        <v>3338.1013399286958</v>
      </c>
      <c r="S29" s="6">
        <f>$C29*'Distributor Payments'!P$21</f>
        <v>3338.1013399286958</v>
      </c>
      <c r="T29" s="6">
        <f>$C29*'Distributor Payments'!Q$21</f>
        <v>3338.1013399286958</v>
      </c>
      <c r="U29" s="6">
        <f>$C29*'Distributor Payments'!R$21</f>
        <v>3338.1013399286958</v>
      </c>
      <c r="V29" s="6">
        <f>$C29*'Distributor Payments'!S$21</f>
        <v>3338.1013399286958</v>
      </c>
      <c r="W29" s="6">
        <f>$C29*'Distributor Payments'!T$21</f>
        <v>3338.1013399286958</v>
      </c>
      <c r="X29" s="6">
        <f>$C29*'Distributor Payments'!U$21</f>
        <v>3338.1013399286958</v>
      </c>
      <c r="Y29" s="6">
        <f>C29*'Distributor Payments'!$V$21</f>
        <v>817.08395269519951</v>
      </c>
      <c r="Z29" s="6">
        <v>0</v>
      </c>
      <c r="AA29" s="6">
        <f t="shared" si="0"/>
        <v>57090.393442199696</v>
      </c>
    </row>
    <row r="30" spans="1:27" customFormat="1" x14ac:dyDescent="0.3">
      <c r="A30" s="94">
        <v>28</v>
      </c>
      <c r="B30" s="3" t="s">
        <v>45</v>
      </c>
      <c r="C30" s="126">
        <v>1.4353012866080001E-2</v>
      </c>
      <c r="D30" s="7" t="s">
        <v>45</v>
      </c>
      <c r="E30" s="31" t="s">
        <v>333</v>
      </c>
      <c r="F30" s="23">
        <v>104418.67</v>
      </c>
      <c r="G30" s="23">
        <v>113836.74</v>
      </c>
      <c r="H30" s="26">
        <v>113836.73546572772</v>
      </c>
      <c r="I30" s="26">
        <v>243085.0950311113</v>
      </c>
      <c r="J30" s="26">
        <v>106993.31915073804</v>
      </c>
      <c r="K30" s="38">
        <v>243085.1</v>
      </c>
      <c r="L30" s="6">
        <f>$C30*'Distributor Payments'!I$21</f>
        <v>241059.39334641382</v>
      </c>
      <c r="M30" s="6">
        <f>$C30*'Distributor Payments'!J$21</f>
        <v>91843.628860459823</v>
      </c>
      <c r="N30" s="6">
        <f>$C30*'Distributor Payments'!K$21</f>
        <v>283514.88991697825</v>
      </c>
      <c r="O30" s="6">
        <f>$C30*'Distributor Payments'!L$21</f>
        <v>283514.88991697825</v>
      </c>
      <c r="P30" s="6">
        <f>$C30*'Distributor Payments'!M$21</f>
        <v>283514.88991697825</v>
      </c>
      <c r="Q30" s="6">
        <f>$C30*'Distributor Payments'!N$21</f>
        <v>238322.87769267868</v>
      </c>
      <c r="R30" s="6">
        <f>$C30*'Distributor Payments'!O$21</f>
        <v>238322.87769267868</v>
      </c>
      <c r="S30" s="6">
        <f>$C30*'Distributor Payments'!P$21</f>
        <v>238322.87769267868</v>
      </c>
      <c r="T30" s="6">
        <f>$C30*'Distributor Payments'!Q$21</f>
        <v>238322.87769267868</v>
      </c>
      <c r="U30" s="6">
        <f>$C30*'Distributor Payments'!R$21</f>
        <v>238322.87769267868</v>
      </c>
      <c r="V30" s="6">
        <f>$C30*'Distributor Payments'!S$21</f>
        <v>238322.87769267868</v>
      </c>
      <c r="W30" s="6">
        <f>$C30*'Distributor Payments'!T$21</f>
        <v>238322.87769267868</v>
      </c>
      <c r="X30" s="6">
        <f>$C30*'Distributor Payments'!U$21</f>
        <v>238322.87769267868</v>
      </c>
      <c r="Y30" s="6">
        <f>C30*'Distributor Payments'!$V$21</f>
        <v>58335.49646727863</v>
      </c>
      <c r="Z30" s="6">
        <v>0</v>
      </c>
      <c r="AA30" s="6">
        <f t="shared" si="0"/>
        <v>4073621.8696140922</v>
      </c>
    </row>
    <row r="31" spans="1:27" customFormat="1" x14ac:dyDescent="0.3">
      <c r="A31" s="94">
        <v>29</v>
      </c>
      <c r="B31" s="3" t="s">
        <v>32</v>
      </c>
      <c r="C31" s="126">
        <v>2.5766033642236696E-4</v>
      </c>
      <c r="D31" s="7" t="s">
        <v>49</v>
      </c>
      <c r="E31" s="31" t="s">
        <v>333</v>
      </c>
      <c r="F31" s="23">
        <v>1915.55</v>
      </c>
      <c r="G31" s="23">
        <v>2088.33</v>
      </c>
      <c r="H31" s="26">
        <v>2088.33</v>
      </c>
      <c r="I31" s="26">
        <v>4327.42</v>
      </c>
      <c r="J31" s="26">
        <v>1904.7</v>
      </c>
      <c r="K31" s="38">
        <v>4327.42</v>
      </c>
      <c r="L31" s="6">
        <f>$C31*'Distributor Payments'!I$21</f>
        <v>4327.4150846889152</v>
      </c>
      <c r="M31" s="6">
        <f>$C31*'Distributor Payments'!J$21</f>
        <v>1648.745147185266</v>
      </c>
      <c r="N31" s="6">
        <f>$C31*'Distributor Payments'!K$21</f>
        <v>5089.561515645044</v>
      </c>
      <c r="O31" s="6">
        <f>$C31*'Distributor Payments'!L$21</f>
        <v>5089.561515645044</v>
      </c>
      <c r="P31" s="6">
        <f>$C31*'Distributor Payments'!M$21</f>
        <v>5089.561515645044</v>
      </c>
      <c r="Q31" s="6">
        <f>$C31*'Distributor Payments'!N$21</f>
        <v>4278.2900995345581</v>
      </c>
      <c r="R31" s="6">
        <f>$C31*'Distributor Payments'!O$21</f>
        <v>4278.2900995345581</v>
      </c>
      <c r="S31" s="6">
        <f>$C31*'Distributor Payments'!P$21</f>
        <v>4278.2900995345581</v>
      </c>
      <c r="T31" s="6">
        <f>$C31*'Distributor Payments'!Q$21</f>
        <v>4278.2900995345581</v>
      </c>
      <c r="U31" s="6">
        <f>$C31*'Distributor Payments'!R$21</f>
        <v>4278.2900995345581</v>
      </c>
      <c r="V31" s="6">
        <f>$C31*'Distributor Payments'!S$21</f>
        <v>4278.2900995345581</v>
      </c>
      <c r="W31" s="6">
        <f>$C31*'Distributor Payments'!T$21</f>
        <v>4278.2900995345581</v>
      </c>
      <c r="X31" s="6">
        <f>$C31*'Distributor Payments'!U$21</f>
        <v>4278.2900995345581</v>
      </c>
      <c r="Y31" s="6">
        <f>C31*'Distributor Payments'!$V$21</f>
        <v>1047.2187118738302</v>
      </c>
      <c r="Z31" s="6">
        <v>0</v>
      </c>
      <c r="AA31" s="6">
        <f t="shared" si="0"/>
        <v>73170.134286959597</v>
      </c>
    </row>
    <row r="32" spans="1:27" customFormat="1" x14ac:dyDescent="0.3">
      <c r="A32" s="94">
        <v>30</v>
      </c>
      <c r="B32" s="3" t="s">
        <v>50</v>
      </c>
      <c r="C32" s="126">
        <v>1.3726383424055298E-4</v>
      </c>
      <c r="D32" s="7" t="s">
        <v>51</v>
      </c>
      <c r="E32" s="31" t="s">
        <v>333</v>
      </c>
      <c r="F32" s="23">
        <v>1020.48</v>
      </c>
      <c r="G32" s="23">
        <v>1112.52</v>
      </c>
      <c r="H32" s="26">
        <v>1112.52</v>
      </c>
      <c r="I32" s="26">
        <v>2305.35</v>
      </c>
      <c r="J32" s="26">
        <v>1014.69</v>
      </c>
      <c r="K32" s="38">
        <v>2305.35</v>
      </c>
      <c r="L32" s="6">
        <f>$C32*'Distributor Payments'!I$21</f>
        <v>2305.3512819338384</v>
      </c>
      <c r="M32" s="6">
        <f>$C32*'Distributor Payments'!J$21</f>
        <v>878.33883837352903</v>
      </c>
      <c r="N32" s="6">
        <f>$C32*'Distributor Payments'!K$21</f>
        <v>2711.3708611146321</v>
      </c>
      <c r="O32" s="6">
        <f>$C32*'Distributor Payments'!L$21</f>
        <v>2711.3708611146321</v>
      </c>
      <c r="P32" s="6">
        <f>$C32*'Distributor Payments'!M$21</f>
        <v>2711.3708611146321</v>
      </c>
      <c r="Q32" s="6">
        <f>$C32*'Distributor Payments'!N$21</f>
        <v>2279.1808440894833</v>
      </c>
      <c r="R32" s="6">
        <f>$C32*'Distributor Payments'!O$21</f>
        <v>2279.1808440894833</v>
      </c>
      <c r="S32" s="6">
        <f>$C32*'Distributor Payments'!P$21</f>
        <v>2279.1808440894833</v>
      </c>
      <c r="T32" s="6">
        <f>$C32*'Distributor Payments'!Q$21</f>
        <v>2279.1808440894833</v>
      </c>
      <c r="U32" s="6">
        <f>$C32*'Distributor Payments'!R$21</f>
        <v>2279.1808440894833</v>
      </c>
      <c r="V32" s="6">
        <f>$C32*'Distributor Payments'!S$21</f>
        <v>2279.1808440894833</v>
      </c>
      <c r="W32" s="6">
        <f>$C32*'Distributor Payments'!T$21</f>
        <v>2279.1808440894833</v>
      </c>
      <c r="X32" s="6">
        <f>$C32*'Distributor Payments'!U$21</f>
        <v>2279.1808440894833</v>
      </c>
      <c r="Y32" s="6">
        <f>C32*'Distributor Payments'!$V$21</f>
        <v>557.88662576541071</v>
      </c>
      <c r="Z32" s="6">
        <v>0</v>
      </c>
      <c r="AA32" s="6">
        <f t="shared" si="0"/>
        <v>38980.046082132532</v>
      </c>
    </row>
    <row r="33" spans="1:27" customFormat="1" x14ac:dyDescent="0.3">
      <c r="A33" s="94">
        <v>31</v>
      </c>
      <c r="B33" s="3" t="s">
        <v>32</v>
      </c>
      <c r="C33" s="126">
        <v>5.7745005969259827E-4</v>
      </c>
      <c r="D33" s="7" t="s">
        <v>52</v>
      </c>
      <c r="E33" s="31" t="s">
        <v>333</v>
      </c>
      <c r="F33" s="23">
        <v>4293</v>
      </c>
      <c r="G33" s="23">
        <v>4680.21</v>
      </c>
      <c r="H33" s="26">
        <v>4680.21</v>
      </c>
      <c r="I33" s="26">
        <v>9698.2999999999993</v>
      </c>
      <c r="J33" s="26">
        <v>4268.68</v>
      </c>
      <c r="K33" s="38">
        <v>9698.2999999999993</v>
      </c>
      <c r="L33" s="6">
        <f>$C33*'Distributor Payments'!I$21</f>
        <v>9698.2955687522845</v>
      </c>
      <c r="M33" s="6">
        <f>$C33*'Distributor Payments'!J$21</f>
        <v>3695.0506115126168</v>
      </c>
      <c r="N33" s="6">
        <f>$C33*'Distributor Payments'!K$21</f>
        <v>11406.364059855568</v>
      </c>
      <c r="O33" s="6">
        <f>$C33*'Distributor Payments'!L$21</f>
        <v>11406.364059855568</v>
      </c>
      <c r="P33" s="6">
        <f>$C33*'Distributor Payments'!M$21</f>
        <v>11406.364059855568</v>
      </c>
      <c r="Q33" s="6">
        <f>$C33*'Distributor Payments'!N$21</f>
        <v>9588.2001384518262</v>
      </c>
      <c r="R33" s="6">
        <f>$C33*'Distributor Payments'!O$21</f>
        <v>9588.2001384518262</v>
      </c>
      <c r="S33" s="6">
        <f>$C33*'Distributor Payments'!P$21</f>
        <v>9588.2001384518262</v>
      </c>
      <c r="T33" s="6">
        <f>$C33*'Distributor Payments'!Q$21</f>
        <v>9588.2001384518262</v>
      </c>
      <c r="U33" s="6">
        <f>$C33*'Distributor Payments'!R$21</f>
        <v>9588.2001384518262</v>
      </c>
      <c r="V33" s="6">
        <f>$C33*'Distributor Payments'!S$21</f>
        <v>9588.2001384518262</v>
      </c>
      <c r="W33" s="6">
        <f>$C33*'Distributor Payments'!T$21</f>
        <v>9588.2001384518262</v>
      </c>
      <c r="X33" s="6">
        <f>$C33*'Distributor Payments'!U$21</f>
        <v>9588.2001384518262</v>
      </c>
      <c r="Y33" s="6">
        <f>C33*'Distributor Payments'!$V$21</f>
        <v>2346.952255357899</v>
      </c>
      <c r="Z33" s="6">
        <v>0</v>
      </c>
      <c r="AA33" s="6">
        <f t="shared" si="0"/>
        <v>163983.6917228041</v>
      </c>
    </row>
    <row r="34" spans="1:27" customFormat="1" x14ac:dyDescent="0.3">
      <c r="A34" s="94">
        <v>32</v>
      </c>
      <c r="B34" s="3" t="s">
        <v>53</v>
      </c>
      <c r="C34" s="126">
        <v>0</v>
      </c>
      <c r="D34" s="7" t="s">
        <v>54</v>
      </c>
      <c r="E34" s="7" t="s">
        <v>334</v>
      </c>
      <c r="F34" s="23">
        <v>0</v>
      </c>
      <c r="G34" s="23">
        <v>0</v>
      </c>
      <c r="H34" s="23">
        <v>0</v>
      </c>
      <c r="I34" s="26">
        <v>0</v>
      </c>
      <c r="J34" s="28">
        <v>0</v>
      </c>
      <c r="K34" s="101">
        <v>0</v>
      </c>
      <c r="L34" s="23">
        <v>0</v>
      </c>
      <c r="M34" s="23">
        <v>0</v>
      </c>
      <c r="N34" s="23">
        <v>0</v>
      </c>
      <c r="O34" s="23">
        <v>0</v>
      </c>
      <c r="P34" s="23">
        <v>0</v>
      </c>
      <c r="Q34" s="23">
        <v>0</v>
      </c>
      <c r="R34" s="23">
        <v>0</v>
      </c>
      <c r="S34" s="23">
        <v>0</v>
      </c>
      <c r="T34" s="23">
        <v>0</v>
      </c>
      <c r="U34" s="23">
        <v>0</v>
      </c>
      <c r="V34" s="23">
        <v>0</v>
      </c>
      <c r="W34" s="23">
        <v>0</v>
      </c>
      <c r="X34" s="23">
        <v>0</v>
      </c>
      <c r="Y34" s="52">
        <v>0</v>
      </c>
      <c r="Z34" s="23">
        <v>0</v>
      </c>
      <c r="AA34" s="6">
        <f t="shared" si="0"/>
        <v>0</v>
      </c>
    </row>
    <row r="35" spans="1:27" customFormat="1" x14ac:dyDescent="0.3">
      <c r="A35" s="94">
        <v>33</v>
      </c>
      <c r="B35" s="3" t="s">
        <v>32</v>
      </c>
      <c r="C35" s="126">
        <v>1.341703863361423E-3</v>
      </c>
      <c r="D35" s="7" t="s">
        <v>55</v>
      </c>
      <c r="E35" s="31" t="s">
        <v>333</v>
      </c>
      <c r="F35" s="23">
        <v>9974.77</v>
      </c>
      <c r="G35" s="27">
        <v>10874.45</v>
      </c>
      <c r="H35" s="26">
        <v>10874.45</v>
      </c>
      <c r="I35" s="26">
        <v>22533.97</v>
      </c>
      <c r="J35" s="26">
        <v>9918.27</v>
      </c>
      <c r="K35" s="38">
        <v>22533.97</v>
      </c>
      <c r="L35" s="6">
        <f>$C35*'Distributor Payments'!I$21</f>
        <v>22533.967075079858</v>
      </c>
      <c r="M35" s="6">
        <f>$C35*'Distributor Payments'!J$21</f>
        <v>8585.4414551825412</v>
      </c>
      <c r="N35" s="6">
        <f>$C35*'Distributor Payments'!K$21</f>
        <v>26502.660219936712</v>
      </c>
      <c r="O35" s="6">
        <f>$C35*'Distributor Payments'!L$21</f>
        <v>26502.660219936712</v>
      </c>
      <c r="P35" s="6">
        <f>$C35*'Distributor Payments'!M$21</f>
        <v>26502.660219936712</v>
      </c>
      <c r="Q35" s="6">
        <f>$C35*'Distributor Payments'!N$21</f>
        <v>22278.160600228686</v>
      </c>
      <c r="R35" s="6">
        <f>$C35*'Distributor Payments'!O$21</f>
        <v>22278.160600228686</v>
      </c>
      <c r="S35" s="6">
        <f>$C35*'Distributor Payments'!P$21</f>
        <v>22278.160600228686</v>
      </c>
      <c r="T35" s="6">
        <f>$C35*'Distributor Payments'!Q$21</f>
        <v>22278.160600228686</v>
      </c>
      <c r="U35" s="6">
        <f>$C35*'Distributor Payments'!R$21</f>
        <v>22278.160600228686</v>
      </c>
      <c r="V35" s="6">
        <f>$C35*'Distributor Payments'!S$21</f>
        <v>22278.160600228686</v>
      </c>
      <c r="W35" s="6">
        <f>$C35*'Distributor Payments'!T$21</f>
        <v>22278.160600228686</v>
      </c>
      <c r="X35" s="6">
        <f>$C35*'Distributor Payments'!U$21</f>
        <v>22278.160600228686</v>
      </c>
      <c r="Y35" s="6">
        <f>C35*'Distributor Payments'!$V$21</f>
        <v>5453.1380771088716</v>
      </c>
      <c r="Z35" s="6">
        <v>0</v>
      </c>
      <c r="AA35" s="6">
        <f t="shared" si="0"/>
        <v>381015.69206901104</v>
      </c>
    </row>
    <row r="36" spans="1:27" customFormat="1" x14ac:dyDescent="0.3">
      <c r="A36" s="94">
        <v>34</v>
      </c>
      <c r="B36" s="3" t="s">
        <v>56</v>
      </c>
      <c r="C36" s="126">
        <v>3.8230209662400007E-3</v>
      </c>
      <c r="D36" s="7" t="s">
        <v>56</v>
      </c>
      <c r="E36" s="31" t="s">
        <v>333</v>
      </c>
      <c r="F36" s="23">
        <v>27573.77</v>
      </c>
      <c r="G36" s="23">
        <v>30060.79</v>
      </c>
      <c r="H36" s="26">
        <v>30060.79</v>
      </c>
      <c r="I36" s="26">
        <v>64207.78</v>
      </c>
      <c r="J36" s="26">
        <v>28260.9</v>
      </c>
      <c r="K36" s="38">
        <v>64207.78</v>
      </c>
      <c r="L36" s="6">
        <f>$C36*'Distributor Payments'!I$21</f>
        <v>64207.781562738179</v>
      </c>
      <c r="M36" s="6">
        <f>$C36*'Distributor Payments'!J$21</f>
        <v>24463.164774198289</v>
      </c>
      <c r="N36" s="6">
        <f>$C36*'Distributor Payments'!K$21</f>
        <v>75516.087006048678</v>
      </c>
      <c r="O36" s="6">
        <f>$C36*'Distributor Payments'!L$21</f>
        <v>75516.087006048678</v>
      </c>
      <c r="P36" s="6">
        <f>$C36*'Distributor Payments'!M$21</f>
        <v>75516.087006048678</v>
      </c>
      <c r="Q36" s="6">
        <f>$C36*'Distributor Payments'!N$21</f>
        <v>63478.89231723368</v>
      </c>
      <c r="R36" s="6">
        <f>$C36*'Distributor Payments'!O$21</f>
        <v>63478.89231723368</v>
      </c>
      <c r="S36" s="6">
        <f>$C36*'Distributor Payments'!P$21</f>
        <v>63478.89231723368</v>
      </c>
      <c r="T36" s="6">
        <f>$C36*'Distributor Payments'!Q$21</f>
        <v>63478.89231723368</v>
      </c>
      <c r="U36" s="6">
        <f>$C36*'Distributor Payments'!R$21</f>
        <v>63478.89231723368</v>
      </c>
      <c r="V36" s="6">
        <f>$C36*'Distributor Payments'!S$21</f>
        <v>63478.89231723368</v>
      </c>
      <c r="W36" s="6">
        <f>$C36*'Distributor Payments'!T$21</f>
        <v>63478.89231723368</v>
      </c>
      <c r="X36" s="6">
        <f>$C36*'Distributor Payments'!U$21</f>
        <v>63478.89231723368</v>
      </c>
      <c r="Y36" s="6">
        <f>C36*'Distributor Payments'!$V$21</f>
        <v>15538.04961726721</v>
      </c>
      <c r="Z36" s="6">
        <v>0</v>
      </c>
      <c r="AA36" s="6">
        <f t="shared" si="0"/>
        <v>1082960.2055102193</v>
      </c>
    </row>
    <row r="37" spans="1:27" customFormat="1" x14ac:dyDescent="0.3">
      <c r="A37" s="94">
        <v>35</v>
      </c>
      <c r="B37" s="3" t="s">
        <v>32</v>
      </c>
      <c r="C37" s="126">
        <v>1.6716753278031742E-4</v>
      </c>
      <c r="D37" s="7" t="s">
        <v>57</v>
      </c>
      <c r="E37" s="31" t="s">
        <v>333</v>
      </c>
      <c r="F37" s="23">
        <v>1242.79</v>
      </c>
      <c r="G37" s="27">
        <v>1354.89</v>
      </c>
      <c r="H37" s="26">
        <v>1354.89</v>
      </c>
      <c r="I37" s="26">
        <v>2807.59</v>
      </c>
      <c r="J37" s="26">
        <v>1235.75</v>
      </c>
      <c r="K37" s="38">
        <v>2807.59</v>
      </c>
      <c r="L37" s="6">
        <f>$C37*'Distributor Payments'!I$21</f>
        <v>2807.5850286787763</v>
      </c>
      <c r="M37" s="6">
        <f>$C37*'Distributor Payments'!J$21</f>
        <v>1069.689895873925</v>
      </c>
      <c r="N37" s="6">
        <f>$C37*'Distributor Payments'!K$21</f>
        <v>3302.05825746247</v>
      </c>
      <c r="O37" s="6">
        <f>$C37*'Distributor Payments'!L$21</f>
        <v>3302.05825746247</v>
      </c>
      <c r="P37" s="6">
        <f>$C37*'Distributor Payments'!M$21</f>
        <v>3302.05825746247</v>
      </c>
      <c r="Q37" s="6">
        <f>$C37*'Distributor Payments'!N$21</f>
        <v>2775.7132137143576</v>
      </c>
      <c r="R37" s="6">
        <f>$C37*'Distributor Payments'!O$21</f>
        <v>2775.7132137143576</v>
      </c>
      <c r="S37" s="6">
        <f>$C37*'Distributor Payments'!P$21</f>
        <v>2775.7132137143576</v>
      </c>
      <c r="T37" s="6">
        <f>$C37*'Distributor Payments'!Q$21</f>
        <v>2775.7132137143576</v>
      </c>
      <c r="U37" s="6">
        <f>$C37*'Distributor Payments'!R$21</f>
        <v>2775.7132137143576</v>
      </c>
      <c r="V37" s="6">
        <f>$C37*'Distributor Payments'!S$21</f>
        <v>2775.7132137143576</v>
      </c>
      <c r="W37" s="6">
        <f>$C37*'Distributor Payments'!T$21</f>
        <v>2775.7132137143576</v>
      </c>
      <c r="X37" s="6">
        <f>$C37*'Distributor Payments'!U$21</f>
        <v>2775.7132137143576</v>
      </c>
      <c r="Y37" s="6">
        <f>C37*'Distributor Payments'!$V$21</f>
        <v>679.42536587534175</v>
      </c>
      <c r="Z37" s="6">
        <v>0</v>
      </c>
      <c r="AA37" s="6">
        <f t="shared" si="0"/>
        <v>47472.080772530309</v>
      </c>
    </row>
    <row r="38" spans="1:27" customFormat="1" x14ac:dyDescent="0.3">
      <c r="A38" s="94">
        <v>36</v>
      </c>
      <c r="B38" s="3" t="s">
        <v>58</v>
      </c>
      <c r="C38" s="126">
        <v>5.6701068570441956E-6</v>
      </c>
      <c r="D38" s="7" t="s">
        <v>59</v>
      </c>
      <c r="E38" s="31" t="s">
        <v>335</v>
      </c>
      <c r="F38" s="23">
        <v>1519.52</v>
      </c>
      <c r="G38" s="101">
        <v>0</v>
      </c>
      <c r="H38" s="100">
        <v>0</v>
      </c>
      <c r="I38" s="26">
        <v>0</v>
      </c>
      <c r="J38" s="26">
        <v>0</v>
      </c>
      <c r="K38" s="100">
        <v>0</v>
      </c>
      <c r="L38" s="100">
        <v>0</v>
      </c>
      <c r="M38" s="100">
        <v>0</v>
      </c>
      <c r="N38" s="100">
        <v>0</v>
      </c>
      <c r="O38" s="100">
        <v>0</v>
      </c>
      <c r="P38" s="100">
        <v>0</v>
      </c>
      <c r="Q38" s="100">
        <v>0</v>
      </c>
      <c r="R38" s="100">
        <v>0</v>
      </c>
      <c r="S38" s="100">
        <v>0</v>
      </c>
      <c r="T38" s="100">
        <v>0</v>
      </c>
      <c r="U38" s="100">
        <v>0</v>
      </c>
      <c r="V38" s="100">
        <v>0</v>
      </c>
      <c r="W38" s="100">
        <v>0</v>
      </c>
      <c r="X38" s="100">
        <v>0</v>
      </c>
      <c r="Y38" s="26">
        <v>0</v>
      </c>
      <c r="Z38" s="6">
        <v>0</v>
      </c>
      <c r="AA38" s="6">
        <f>F38</f>
        <v>1519.52</v>
      </c>
    </row>
    <row r="39" spans="1:27" customFormat="1" x14ac:dyDescent="0.3">
      <c r="A39" s="94">
        <v>37</v>
      </c>
      <c r="B39" s="3" t="s">
        <v>20</v>
      </c>
      <c r="C39" s="126">
        <v>5.7982115825048618E-4</v>
      </c>
      <c r="D39" s="7" t="s">
        <v>60</v>
      </c>
      <c r="E39" s="31" t="s">
        <v>333</v>
      </c>
      <c r="F39" s="23">
        <v>4310.63</v>
      </c>
      <c r="G39" s="27">
        <v>4699.42</v>
      </c>
      <c r="H39" s="26">
        <v>4699.42</v>
      </c>
      <c r="I39" s="26">
        <v>9738.1200000000008</v>
      </c>
      <c r="J39" s="26">
        <v>4286.21</v>
      </c>
      <c r="K39" s="38">
        <v>9738.1200000000008</v>
      </c>
      <c r="L39" s="6">
        <f>$C39*'Distributor Payments'!I$21</f>
        <v>9738.1182586127379</v>
      </c>
      <c r="M39" s="6">
        <f>$C39*'Distributor Payments'!J$21</f>
        <v>3710.2230563487024</v>
      </c>
      <c r="N39" s="6">
        <f>$C39*'Distributor Payments'!K$21</f>
        <v>11453.20034105271</v>
      </c>
      <c r="O39" s="6">
        <f>$C39*'Distributor Payments'!L$21</f>
        <v>11453.20034105271</v>
      </c>
      <c r="P39" s="6">
        <f>$C39*'Distributor Payments'!M$21</f>
        <v>11453.20034105271</v>
      </c>
      <c r="Q39" s="6">
        <f>$C39*'Distributor Payments'!N$21</f>
        <v>9627.5707595807362</v>
      </c>
      <c r="R39" s="6">
        <f>$C39*'Distributor Payments'!O$21</f>
        <v>9627.5707595807362</v>
      </c>
      <c r="S39" s="6">
        <f>$C39*'Distributor Payments'!P$21</f>
        <v>9627.5707595807362</v>
      </c>
      <c r="T39" s="6">
        <f>$C39*'Distributor Payments'!Q$21</f>
        <v>9627.5707595807362</v>
      </c>
      <c r="U39" s="6">
        <f>$C39*'Distributor Payments'!R$21</f>
        <v>9627.5707595807362</v>
      </c>
      <c r="V39" s="6">
        <f>$C39*'Distributor Payments'!S$21</f>
        <v>9627.5707595807362</v>
      </c>
      <c r="W39" s="6">
        <f>$C39*'Distributor Payments'!T$21</f>
        <v>9627.5707595807362</v>
      </c>
      <c r="X39" s="6">
        <f>$C39*'Distributor Payments'!U$21</f>
        <v>9627.5707595807362</v>
      </c>
      <c r="Y39" s="6">
        <f>C39*'Distributor Payments'!$V$21</f>
        <v>2356.5892014707342</v>
      </c>
      <c r="Z39" s="6">
        <v>0</v>
      </c>
      <c r="AA39" s="6">
        <f t="shared" si="0"/>
        <v>164657.01761623617</v>
      </c>
    </row>
    <row r="40" spans="1:27" customFormat="1" x14ac:dyDescent="0.3">
      <c r="A40" s="94">
        <v>38</v>
      </c>
      <c r="B40" s="3" t="s">
        <v>61</v>
      </c>
      <c r="C40" s="126">
        <v>1.8585675774892199E-4</v>
      </c>
      <c r="D40" s="7" t="s">
        <v>62</v>
      </c>
      <c r="E40" s="31" t="s">
        <v>333</v>
      </c>
      <c r="F40" s="23">
        <v>1381.73</v>
      </c>
      <c r="G40" s="23">
        <v>1506.36</v>
      </c>
      <c r="H40" s="26">
        <v>1506.36</v>
      </c>
      <c r="I40" s="26">
        <v>3121.47</v>
      </c>
      <c r="J40" s="26">
        <v>1373.91</v>
      </c>
      <c r="K40" s="38">
        <v>3121.47</v>
      </c>
      <c r="L40" s="6">
        <f>$C40*'Distributor Payments'!I$21</f>
        <v>3121.4712681103238</v>
      </c>
      <c r="M40" s="6">
        <f>$C40*'Distributor Payments'!J$21</f>
        <v>1189.2805530914541</v>
      </c>
      <c r="N40" s="6">
        <f>$C40*'Distributor Payments'!K$21</f>
        <v>3671.2262927068155</v>
      </c>
      <c r="O40" s="6">
        <f>$C40*'Distributor Payments'!L$21</f>
        <v>3671.2262927068155</v>
      </c>
      <c r="P40" s="6">
        <f>$C40*'Distributor Payments'!M$21</f>
        <v>3671.2262927068155</v>
      </c>
      <c r="Q40" s="6">
        <f>$C40*'Distributor Payments'!N$21</f>
        <v>3086.0362042893789</v>
      </c>
      <c r="R40" s="6">
        <f>$C40*'Distributor Payments'!O$21</f>
        <v>3086.0362042893789</v>
      </c>
      <c r="S40" s="6">
        <f>$C40*'Distributor Payments'!P$21</f>
        <v>3086.0362042893789</v>
      </c>
      <c r="T40" s="6">
        <f>$C40*'Distributor Payments'!Q$21</f>
        <v>3086.0362042893789</v>
      </c>
      <c r="U40" s="6">
        <f>$C40*'Distributor Payments'!R$21</f>
        <v>3086.0362042893789</v>
      </c>
      <c r="V40" s="6">
        <f>$C40*'Distributor Payments'!S$21</f>
        <v>3086.0362042893789</v>
      </c>
      <c r="W40" s="6">
        <f>$C40*'Distributor Payments'!T$21</f>
        <v>3086.0362042893789</v>
      </c>
      <c r="X40" s="6">
        <f>$C40*'Distributor Payments'!U$21</f>
        <v>3086.0362042893789</v>
      </c>
      <c r="Y40" s="6">
        <f>C40*'Distributor Payments'!$V$21</f>
        <v>755.38469422714354</v>
      </c>
      <c r="Z40" s="6">
        <v>0</v>
      </c>
      <c r="AA40" s="6">
        <f t="shared" si="0"/>
        <v>52779.405027864377</v>
      </c>
    </row>
    <row r="41" spans="1:27" customFormat="1" x14ac:dyDescent="0.3">
      <c r="A41" s="94">
        <v>39</v>
      </c>
      <c r="B41" s="3" t="s">
        <v>12</v>
      </c>
      <c r="C41" s="126">
        <v>8.0424445463974479E-5</v>
      </c>
      <c r="D41" s="7" t="s">
        <v>63</v>
      </c>
      <c r="E41" s="7" t="s">
        <v>334</v>
      </c>
      <c r="F41" s="23">
        <v>0</v>
      </c>
      <c r="G41" s="23">
        <v>0</v>
      </c>
      <c r="H41" s="23">
        <v>0</v>
      </c>
      <c r="I41" s="26">
        <v>0</v>
      </c>
      <c r="J41" s="28">
        <v>0</v>
      </c>
      <c r="K41" s="101">
        <v>0</v>
      </c>
      <c r="L41" s="23">
        <v>0</v>
      </c>
      <c r="M41" s="23">
        <v>0</v>
      </c>
      <c r="N41" s="23">
        <v>0</v>
      </c>
      <c r="O41" s="23">
        <v>0</v>
      </c>
      <c r="P41" s="23">
        <v>0</v>
      </c>
      <c r="Q41" s="23">
        <v>0</v>
      </c>
      <c r="R41" s="23">
        <v>0</v>
      </c>
      <c r="S41" s="23">
        <v>0</v>
      </c>
      <c r="T41" s="23">
        <v>0</v>
      </c>
      <c r="U41" s="23">
        <v>0</v>
      </c>
      <c r="V41" s="23">
        <v>0</v>
      </c>
      <c r="W41" s="23">
        <v>0</v>
      </c>
      <c r="X41" s="23">
        <v>0</v>
      </c>
      <c r="Y41" s="52">
        <v>0</v>
      </c>
      <c r="Z41" s="6">
        <v>0</v>
      </c>
      <c r="AA41" s="6">
        <f t="shared" si="0"/>
        <v>0</v>
      </c>
    </row>
    <row r="42" spans="1:27" customFormat="1" x14ac:dyDescent="0.3">
      <c r="A42" s="94">
        <v>40</v>
      </c>
      <c r="B42" s="3" t="s">
        <v>64</v>
      </c>
      <c r="C42" s="126">
        <v>5.5569091004235556E-4</v>
      </c>
      <c r="D42" s="7" t="s">
        <v>65</v>
      </c>
      <c r="E42" s="31" t="s">
        <v>333</v>
      </c>
      <c r="F42" s="23">
        <v>4131.2299999999996</v>
      </c>
      <c r="G42" s="23">
        <v>4503.8500000000004</v>
      </c>
      <c r="H42" s="26">
        <v>4503.8500000000004</v>
      </c>
      <c r="I42" s="26">
        <v>9332.85</v>
      </c>
      <c r="J42" s="26">
        <v>4107.83</v>
      </c>
      <c r="K42" s="38">
        <v>9332.85</v>
      </c>
      <c r="L42" s="6">
        <f>$C42*'Distributor Payments'!I$21</f>
        <v>9332.8498283100616</v>
      </c>
      <c r="M42" s="6">
        <f>$C42*'Distributor Payments'!J$21</f>
        <v>3555.8157844109883</v>
      </c>
      <c r="N42" s="6">
        <f>$C42*'Distributor Payments'!K$21</f>
        <v>10976.555839425786</v>
      </c>
      <c r="O42" s="6">
        <f>$C42*'Distributor Payments'!L$21</f>
        <v>10976.555839425786</v>
      </c>
      <c r="P42" s="6">
        <f>$C42*'Distributor Payments'!M$21</f>
        <v>10976.555839425786</v>
      </c>
      <c r="Q42" s="6">
        <f>$C42*'Distributor Payments'!N$21</f>
        <v>9226.9029523365207</v>
      </c>
      <c r="R42" s="6">
        <f>$C42*'Distributor Payments'!O$21</f>
        <v>9226.9029523365207</v>
      </c>
      <c r="S42" s="6">
        <f>$C42*'Distributor Payments'!P$21</f>
        <v>9226.9029523365207</v>
      </c>
      <c r="T42" s="6">
        <f>$C42*'Distributor Payments'!Q$21</f>
        <v>9226.9029523365207</v>
      </c>
      <c r="U42" s="6">
        <f>$C42*'Distributor Payments'!R$21</f>
        <v>9226.9029523365207</v>
      </c>
      <c r="V42" s="6">
        <f>$C42*'Distributor Payments'!S$21</f>
        <v>9226.9029523365207</v>
      </c>
      <c r="W42" s="6">
        <f>$C42*'Distributor Payments'!T$21</f>
        <v>9226.9029523365207</v>
      </c>
      <c r="X42" s="6">
        <f>$C42*'Distributor Payments'!U$21</f>
        <v>9226.9029523365207</v>
      </c>
      <c r="Y42" s="6">
        <f>C42*'Distributor Payments'!$V$21</f>
        <v>2258.5157152811821</v>
      </c>
      <c r="Z42" s="6">
        <v>0</v>
      </c>
      <c r="AA42" s="6">
        <f t="shared" si="0"/>
        <v>157804.53246497177</v>
      </c>
    </row>
    <row r="43" spans="1:27" customFormat="1" x14ac:dyDescent="0.3">
      <c r="A43" s="94">
        <v>41</v>
      </c>
      <c r="B43" s="3" t="s">
        <v>12</v>
      </c>
      <c r="C43" s="126">
        <v>2.5848972949928222E-5</v>
      </c>
      <c r="D43" s="7" t="s">
        <v>66</v>
      </c>
      <c r="E43" s="31" t="s">
        <v>333</v>
      </c>
      <c r="F43" s="23">
        <v>192.17</v>
      </c>
      <c r="G43" s="27">
        <v>209.5</v>
      </c>
      <c r="H43" s="26">
        <v>209.5</v>
      </c>
      <c r="I43" s="26">
        <v>434.13</v>
      </c>
      <c r="J43" s="26">
        <v>191.08</v>
      </c>
      <c r="K43" s="38">
        <v>0</v>
      </c>
      <c r="L43" s="6">
        <f>$C43*'Distributor Payments'!I$21</f>
        <v>434.13447727503956</v>
      </c>
      <c r="M43" s="6">
        <f>$C43*'Distributor Payments'!J$21</f>
        <v>165.40523583364285</v>
      </c>
      <c r="N43" s="6">
        <f>$C43*'Distributor Payments'!K$21</f>
        <v>510.59445070833948</v>
      </c>
      <c r="O43" s="6">
        <f>$C43*'Distributor Payments'!L$21</f>
        <v>510.59445070833948</v>
      </c>
      <c r="P43" s="6">
        <f>$C43*'Distributor Payments'!M$21</f>
        <v>510.59445070833948</v>
      </c>
      <c r="Q43" s="6">
        <f>$C43*'Distributor Payments'!N$21</f>
        <v>429.20616572328004</v>
      </c>
      <c r="R43" s="6">
        <f>$C43*'Distributor Payments'!O$21</f>
        <v>429.20616572328004</v>
      </c>
      <c r="S43" s="6">
        <f>$C43*'Distributor Payments'!P$21</f>
        <v>429.20616572328004</v>
      </c>
      <c r="T43" s="6">
        <f>$C43*'Distributor Payments'!Q$21</f>
        <v>429.20616572328004</v>
      </c>
      <c r="U43" s="6">
        <f>$C43*'Distributor Payments'!R$21</f>
        <v>429.20616572328004</v>
      </c>
      <c r="V43" s="6">
        <f>$C43*'Distributor Payments'!S$21</f>
        <v>429.20616572328004</v>
      </c>
      <c r="W43" s="6">
        <f>$C43*'Distributor Payments'!T$21</f>
        <v>429.20616572328004</v>
      </c>
      <c r="X43" s="6">
        <f>$C43*'Distributor Payments'!U$21</f>
        <v>429.20616572328004</v>
      </c>
      <c r="Y43" s="6">
        <f>C43*'Distributor Payments'!$V$21</f>
        <v>105.05896457230375</v>
      </c>
      <c r="Z43" s="6">
        <v>0</v>
      </c>
      <c r="AA43" s="6">
        <f t="shared" si="0"/>
        <v>6906.4113555922431</v>
      </c>
    </row>
    <row r="44" spans="1:27" customFormat="1" x14ac:dyDescent="0.3">
      <c r="A44" s="94">
        <v>42</v>
      </c>
      <c r="B44" s="3" t="s">
        <v>40</v>
      </c>
      <c r="C44" s="126">
        <v>1.784456672652E-2</v>
      </c>
      <c r="D44" s="7" t="s">
        <v>40</v>
      </c>
      <c r="E44" s="31" t="s">
        <v>333</v>
      </c>
      <c r="F44" s="23">
        <v>128705.03</v>
      </c>
      <c r="G44" s="23">
        <v>140313.60999999999</v>
      </c>
      <c r="H44" s="26">
        <v>140313.60999999999</v>
      </c>
      <c r="I44" s="26">
        <v>299700.17</v>
      </c>
      <c r="J44" s="26">
        <v>131912.29999999999</v>
      </c>
      <c r="K44" s="38">
        <v>299700.17</v>
      </c>
      <c r="L44" s="6">
        <f>$C44*'Distributor Payments'!I$21</f>
        <v>299700.17234432657</v>
      </c>
      <c r="M44" s="6">
        <f>$C44*'Distributor Payments'!J$21</f>
        <v>114185.76565756409</v>
      </c>
      <c r="N44" s="6">
        <f>$C44*'Distributor Payments'!K$21</f>
        <v>352483.51118264027</v>
      </c>
      <c r="O44" s="6">
        <f>$C44*'Distributor Payments'!L$21</f>
        <v>352483.51118264027</v>
      </c>
      <c r="P44" s="6">
        <f>$C44*'Distributor Payments'!M$21</f>
        <v>352483.51118264027</v>
      </c>
      <c r="Q44" s="6">
        <f>$C44*'Distributor Payments'!N$21</f>
        <v>296297.96427575819</v>
      </c>
      <c r="R44" s="6">
        <f>$C44*'Distributor Payments'!O$21</f>
        <v>296297.96427575819</v>
      </c>
      <c r="S44" s="6">
        <f>$C44*'Distributor Payments'!P$21</f>
        <v>296297.96427575819</v>
      </c>
      <c r="T44" s="6">
        <f>$C44*'Distributor Payments'!Q$21</f>
        <v>296297.96427575819</v>
      </c>
      <c r="U44" s="6">
        <f>$C44*'Distributor Payments'!R$21</f>
        <v>296297.96427575819</v>
      </c>
      <c r="V44" s="6">
        <f>$C44*'Distributor Payments'!S$21</f>
        <v>296297.96427575819</v>
      </c>
      <c r="W44" s="6">
        <f>$C44*'Distributor Payments'!T$21</f>
        <v>296297.96427575819</v>
      </c>
      <c r="X44" s="6">
        <f>$C44*'Distributor Payments'!U$21</f>
        <v>296297.96427575819</v>
      </c>
      <c r="Y44" s="6">
        <f>C44*'Distributor Payments'!$V$21</f>
        <v>72526.35171080484</v>
      </c>
      <c r="Z44" s="6">
        <v>0</v>
      </c>
      <c r="AA44" s="6">
        <f t="shared" si="0"/>
        <v>5054891.4274666812</v>
      </c>
    </row>
    <row r="45" spans="1:27" customFormat="1" x14ac:dyDescent="0.3">
      <c r="A45" s="94">
        <v>43</v>
      </c>
      <c r="B45" s="3" t="s">
        <v>12</v>
      </c>
      <c r="C45" s="126">
        <v>3.1018767315879977E-5</v>
      </c>
      <c r="D45" s="7" t="s">
        <v>67</v>
      </c>
      <c r="E45" s="31" t="s">
        <v>333</v>
      </c>
      <c r="F45" s="23">
        <v>230.61</v>
      </c>
      <c r="G45" s="23">
        <v>251.41</v>
      </c>
      <c r="H45" s="26">
        <v>251.41</v>
      </c>
      <c r="I45" s="26">
        <v>520.96</v>
      </c>
      <c r="J45" s="26">
        <v>229.3</v>
      </c>
      <c r="K45" s="38">
        <v>520.96</v>
      </c>
      <c r="L45" s="6">
        <f>$C45*'Distributor Payments'!I$21</f>
        <v>520.96136896738983</v>
      </c>
      <c r="M45" s="6">
        <f>$C45*'Distributor Payments'!J$21</f>
        <v>198.48628156679888</v>
      </c>
      <c r="N45" s="6">
        <f>$C45*'Distributor Payments'!K$21</f>
        <v>612.71333642466868</v>
      </c>
      <c r="O45" s="6">
        <f>$C45*'Distributor Payments'!L$21</f>
        <v>612.71333642466868</v>
      </c>
      <c r="P45" s="6">
        <f>$C45*'Distributor Payments'!M$21</f>
        <v>612.71333642466868</v>
      </c>
      <c r="Q45" s="6">
        <f>$C45*'Distributor Payments'!N$21</f>
        <v>515.04739514799223</v>
      </c>
      <c r="R45" s="6">
        <f>$C45*'Distributor Payments'!O$21</f>
        <v>515.04739514799223</v>
      </c>
      <c r="S45" s="6">
        <f>$C45*'Distributor Payments'!P$21</f>
        <v>515.04739514799223</v>
      </c>
      <c r="T45" s="6">
        <f>$C45*'Distributor Payments'!Q$21</f>
        <v>515.04739514799223</v>
      </c>
      <c r="U45" s="6">
        <f>$C45*'Distributor Payments'!R$21</f>
        <v>515.04739514799223</v>
      </c>
      <c r="V45" s="6">
        <f>$C45*'Distributor Payments'!S$21</f>
        <v>515.04739514799223</v>
      </c>
      <c r="W45" s="6">
        <f>$C45*'Distributor Payments'!T$21</f>
        <v>515.04739514799223</v>
      </c>
      <c r="X45" s="6">
        <f>$C45*'Distributor Payments'!U$21</f>
        <v>515.04739514799223</v>
      </c>
      <c r="Y45" s="6">
        <f>C45*'Distributor Payments'!$V$21</f>
        <v>126.07075657621503</v>
      </c>
      <c r="Z45" s="6">
        <v>0</v>
      </c>
      <c r="AA45" s="6">
        <f t="shared" si="0"/>
        <v>8808.6875775683493</v>
      </c>
    </row>
    <row r="46" spans="1:27" customFormat="1" x14ac:dyDescent="0.3">
      <c r="A46" s="94">
        <v>44</v>
      </c>
      <c r="B46" s="3" t="s">
        <v>20</v>
      </c>
      <c r="C46" s="126">
        <v>2.6353816720000004E-3</v>
      </c>
      <c r="D46" s="7" t="s">
        <v>68</v>
      </c>
      <c r="E46" s="31" t="s">
        <v>333</v>
      </c>
      <c r="F46" s="23">
        <v>19007.849999999999</v>
      </c>
      <c r="G46" s="27">
        <v>20722.27</v>
      </c>
      <c r="H46" s="26">
        <v>20722.27</v>
      </c>
      <c r="I46" s="26">
        <v>44261.33</v>
      </c>
      <c r="J46" s="26">
        <v>19481.52</v>
      </c>
      <c r="K46" s="38">
        <v>44261.33</v>
      </c>
      <c r="L46" s="6">
        <f>$C46*'Distributor Payments'!I$21</f>
        <v>44261.334746652552</v>
      </c>
      <c r="M46" s="6">
        <f>$C46*'Distributor Payments'!J$21</f>
        <v>16863.568537643991</v>
      </c>
      <c r="N46" s="6">
        <f>$C46*'Distributor Payments'!K$21</f>
        <v>52056.662360560134</v>
      </c>
      <c r="O46" s="6">
        <f>$C46*'Distributor Payments'!L$21</f>
        <v>52056.662360560134</v>
      </c>
      <c r="P46" s="6">
        <f>$C46*'Distributor Payments'!M$21</f>
        <v>52056.662360560134</v>
      </c>
      <c r="Q46" s="6">
        <f>$C46*'Distributor Payments'!N$21</f>
        <v>43758.878344900273</v>
      </c>
      <c r="R46" s="6">
        <f>$C46*'Distributor Payments'!O$21</f>
        <v>43758.878344900273</v>
      </c>
      <c r="S46" s="6">
        <f>$C46*'Distributor Payments'!P$21</f>
        <v>43758.878344900273</v>
      </c>
      <c r="T46" s="6">
        <f>$C46*'Distributor Payments'!Q$21</f>
        <v>43758.878344900273</v>
      </c>
      <c r="U46" s="6">
        <f>$C46*'Distributor Payments'!R$21</f>
        <v>43758.878344900273</v>
      </c>
      <c r="V46" s="6">
        <f>$C46*'Distributor Payments'!S$21</f>
        <v>43758.878344900273</v>
      </c>
      <c r="W46" s="6">
        <f>$C46*'Distributor Payments'!T$21</f>
        <v>43758.878344900273</v>
      </c>
      <c r="X46" s="6">
        <f>$C46*'Distributor Payments'!U$21</f>
        <v>43758.878344900273</v>
      </c>
      <c r="Y46" s="6">
        <f>C46*'Distributor Payments'!$V$21</f>
        <v>10711.082032136039</v>
      </c>
      <c r="Z46" s="6">
        <v>0</v>
      </c>
      <c r="AA46" s="6">
        <f t="shared" si="0"/>
        <v>746533.56915731542</v>
      </c>
    </row>
    <row r="47" spans="1:27" customFormat="1" x14ac:dyDescent="0.3">
      <c r="A47" s="94">
        <v>45</v>
      </c>
      <c r="B47" s="3" t="s">
        <v>12</v>
      </c>
      <c r="C47" s="126">
        <v>1.1358916567598824E-4</v>
      </c>
      <c r="D47" s="7" t="s">
        <v>69</v>
      </c>
      <c r="E47" s="31" t="s">
        <v>333</v>
      </c>
      <c r="F47" s="23">
        <v>844.47</v>
      </c>
      <c r="G47" s="27">
        <v>920.64</v>
      </c>
      <c r="H47" s="26">
        <v>920.64</v>
      </c>
      <c r="I47" s="26">
        <v>1907.73</v>
      </c>
      <c r="J47" s="26">
        <v>839.68</v>
      </c>
      <c r="K47" s="38">
        <v>1907.73</v>
      </c>
      <c r="L47" s="6">
        <f>$C47*'Distributor Payments'!I$21</f>
        <v>1907.73432895677</v>
      </c>
      <c r="M47" s="6">
        <f>$C47*'Distributor Payments'!J$21</f>
        <v>726.84677929672785</v>
      </c>
      <c r="N47" s="6">
        <f>$C47*'Distributor Payments'!K$21</f>
        <v>2243.7254186886694</v>
      </c>
      <c r="O47" s="6">
        <f>$C47*'Distributor Payments'!L$21</f>
        <v>2243.7254186886694</v>
      </c>
      <c r="P47" s="6">
        <f>$C47*'Distributor Payments'!M$21</f>
        <v>2243.7254186886694</v>
      </c>
      <c r="Q47" s="6">
        <f>$C47*'Distributor Payments'!N$21</f>
        <v>1886.0776543012591</v>
      </c>
      <c r="R47" s="6">
        <f>$C47*'Distributor Payments'!O$21</f>
        <v>1886.0776543012591</v>
      </c>
      <c r="S47" s="6">
        <f>$C47*'Distributor Payments'!P$21</f>
        <v>1886.0776543012591</v>
      </c>
      <c r="T47" s="6">
        <f>$C47*'Distributor Payments'!Q$21</f>
        <v>1886.0776543012591</v>
      </c>
      <c r="U47" s="6">
        <f>$C47*'Distributor Payments'!R$21</f>
        <v>1886.0776543012591</v>
      </c>
      <c r="V47" s="6">
        <f>$C47*'Distributor Payments'!S$21</f>
        <v>1886.0776543012591</v>
      </c>
      <c r="W47" s="6">
        <f>$C47*'Distributor Payments'!T$21</f>
        <v>1886.0776543012591</v>
      </c>
      <c r="X47" s="6">
        <f>$C47*'Distributor Payments'!U$21</f>
        <v>1886.0776543012591</v>
      </c>
      <c r="Y47" s="6">
        <f>C47*'Distributor Payments'!$V$21</f>
        <v>461.66476926056464</v>
      </c>
      <c r="Z47" s="6">
        <v>0</v>
      </c>
      <c r="AA47" s="6">
        <f t="shared" si="0"/>
        <v>32256.933367990136</v>
      </c>
    </row>
    <row r="48" spans="1:27" customFormat="1" x14ac:dyDescent="0.3">
      <c r="A48" s="94">
        <v>46</v>
      </c>
      <c r="B48" s="3" t="s">
        <v>70</v>
      </c>
      <c r="C48" s="126">
        <v>4.1274553924800002E-3</v>
      </c>
      <c r="D48" s="7" t="s">
        <v>70</v>
      </c>
      <c r="E48" s="31" t="s">
        <v>333</v>
      </c>
      <c r="F48" s="23">
        <v>29769.52</v>
      </c>
      <c r="G48" s="23">
        <v>32454.59</v>
      </c>
      <c r="H48" s="26">
        <v>32454.59</v>
      </c>
      <c r="I48" s="26">
        <v>69320.77</v>
      </c>
      <c r="J48" s="26">
        <v>30511.37</v>
      </c>
      <c r="K48" s="38">
        <v>69320.77</v>
      </c>
      <c r="L48" s="6">
        <f>$C48*'Distributor Payments'!I$21</f>
        <v>69320.769253051651</v>
      </c>
      <c r="M48" s="6">
        <f>$C48*'Distributor Payments'!J$21</f>
        <v>26411.213084111769</v>
      </c>
      <c r="N48" s="6">
        <f>$C48*'Distributor Payments'!K$21</f>
        <v>81529.576553344319</v>
      </c>
      <c r="O48" s="6">
        <f>$C48*'Distributor Payments'!L$21</f>
        <v>81529.576553344319</v>
      </c>
      <c r="P48" s="6">
        <f>$C48*'Distributor Payments'!M$21</f>
        <v>81529.576553344319</v>
      </c>
      <c r="Q48" s="6">
        <f>$C48*'Distributor Payments'!N$21</f>
        <v>68533.837171474006</v>
      </c>
      <c r="R48" s="6">
        <f>$C48*'Distributor Payments'!O$21</f>
        <v>68533.837171474006</v>
      </c>
      <c r="S48" s="6">
        <f>$C48*'Distributor Payments'!P$21</f>
        <v>68533.837171474006</v>
      </c>
      <c r="T48" s="6">
        <f>$C48*'Distributor Payments'!Q$21</f>
        <v>68533.837171474006</v>
      </c>
      <c r="U48" s="6">
        <f>$C48*'Distributor Payments'!R$21</f>
        <v>68533.837171474006</v>
      </c>
      <c r="V48" s="6">
        <f>$C48*'Distributor Payments'!S$21</f>
        <v>68533.837171474006</v>
      </c>
      <c r="W48" s="6">
        <f>$C48*'Distributor Payments'!T$21</f>
        <v>68533.837171474006</v>
      </c>
      <c r="X48" s="6">
        <f>$C48*'Distributor Payments'!U$21</f>
        <v>68533.837171474006</v>
      </c>
      <c r="Y48" s="6">
        <f>C48*'Distributor Payments'!$V$21</f>
        <v>16775.374042608702</v>
      </c>
      <c r="Z48" s="6">
        <v>0</v>
      </c>
      <c r="AA48" s="6">
        <f t="shared" si="0"/>
        <v>1169198.3934115972</v>
      </c>
    </row>
    <row r="49" spans="1:27" customFormat="1" x14ac:dyDescent="0.3">
      <c r="A49" s="94">
        <v>47</v>
      </c>
      <c r="B49" s="3" t="s">
        <v>71</v>
      </c>
      <c r="C49" s="126">
        <v>2.1428580409600002E-3</v>
      </c>
      <c r="D49" s="7" t="s">
        <v>71</v>
      </c>
      <c r="E49" s="31" t="s">
        <v>333</v>
      </c>
      <c r="F49" s="23">
        <v>15455.49</v>
      </c>
      <c r="G49" s="23">
        <v>16849.509999999998</v>
      </c>
      <c r="H49" s="26">
        <v>16849.509999999998</v>
      </c>
      <c r="I49" s="26">
        <v>35989.379999999997</v>
      </c>
      <c r="J49" s="26">
        <v>15840.64</v>
      </c>
      <c r="K49" s="38">
        <v>35989.379999999997</v>
      </c>
      <c r="L49" s="6">
        <f>$C49*'Distributor Payments'!I$21</f>
        <v>35989.38175566346</v>
      </c>
      <c r="M49" s="6">
        <f>$C49*'Distributor Payments'!J$21</f>
        <v>13711.954448232382</v>
      </c>
      <c r="N49" s="6">
        <f>$C49*'Distributor Payments'!K$21</f>
        <v>42327.849020901158</v>
      </c>
      <c r="O49" s="6">
        <f>$C49*'Distributor Payments'!L$21</f>
        <v>42327.849020901158</v>
      </c>
      <c r="P49" s="6">
        <f>$C49*'Distributor Payments'!M$21</f>
        <v>42327.849020901158</v>
      </c>
      <c r="Q49" s="6">
        <f>$C49*'Distributor Payments'!N$21</f>
        <v>35580.828887528194</v>
      </c>
      <c r="R49" s="6">
        <f>$C49*'Distributor Payments'!O$21</f>
        <v>35580.828887528194</v>
      </c>
      <c r="S49" s="6">
        <f>$C49*'Distributor Payments'!P$21</f>
        <v>35580.828887528194</v>
      </c>
      <c r="T49" s="6">
        <f>$C49*'Distributor Payments'!Q$21</f>
        <v>35580.828887528194</v>
      </c>
      <c r="U49" s="6">
        <f>$C49*'Distributor Payments'!R$21</f>
        <v>35580.828887528194</v>
      </c>
      <c r="V49" s="6">
        <f>$C49*'Distributor Payments'!S$21</f>
        <v>35580.828887528194</v>
      </c>
      <c r="W49" s="6">
        <f>$C49*'Distributor Payments'!T$21</f>
        <v>35580.828887528194</v>
      </c>
      <c r="X49" s="6">
        <f>$C49*'Distributor Payments'!U$21</f>
        <v>35580.828887528194</v>
      </c>
      <c r="Y49" s="6">
        <f>C49*'Distributor Payments'!$V$21</f>
        <v>8709.2994930507684</v>
      </c>
      <c r="Z49" s="6">
        <v>0</v>
      </c>
      <c r="AA49" s="6">
        <f t="shared" si="0"/>
        <v>607014.72385987558</v>
      </c>
    </row>
    <row r="50" spans="1:27" customFormat="1" x14ac:dyDescent="0.3">
      <c r="A50" s="94">
        <v>48</v>
      </c>
      <c r="B50" s="3" t="s">
        <v>72</v>
      </c>
      <c r="C50" s="126">
        <v>3.0541231375200003E-3</v>
      </c>
      <c r="D50" s="7" t="s">
        <v>72</v>
      </c>
      <c r="E50" s="31" t="s">
        <v>333</v>
      </c>
      <c r="F50" s="23">
        <v>22028.05</v>
      </c>
      <c r="G50" s="23">
        <v>24014.87</v>
      </c>
      <c r="H50" s="26">
        <v>24014.87</v>
      </c>
      <c r="I50" s="26">
        <v>51294.11</v>
      </c>
      <c r="J50" s="26">
        <v>22576.98</v>
      </c>
      <c r="K50" s="38">
        <v>51294.11</v>
      </c>
      <c r="L50" s="6">
        <f>$C50*'Distributor Payments'!I$21</f>
        <v>51294.113480223627</v>
      </c>
      <c r="M50" s="6">
        <f>$C50*'Distributor Payments'!J$21</f>
        <v>19543.057235002587</v>
      </c>
      <c r="N50" s="6">
        <f>$C50*'Distributor Payments'!K$21</f>
        <v>60328.057475180467</v>
      </c>
      <c r="O50" s="6">
        <f>$C50*'Distributor Payments'!L$21</f>
        <v>60328.057475180467</v>
      </c>
      <c r="P50" s="6">
        <f>$C50*'Distributor Payments'!M$21</f>
        <v>60328.057475180467</v>
      </c>
      <c r="Q50" s="6">
        <f>$C50*'Distributor Payments'!N$21</f>
        <v>50711.820699450778</v>
      </c>
      <c r="R50" s="6">
        <f>$C50*'Distributor Payments'!O$21</f>
        <v>50711.820699450778</v>
      </c>
      <c r="S50" s="6">
        <f>$C50*'Distributor Payments'!P$21</f>
        <v>50711.820699450778</v>
      </c>
      <c r="T50" s="6">
        <f>$C50*'Distributor Payments'!Q$21</f>
        <v>50711.820699450778</v>
      </c>
      <c r="U50" s="6">
        <f>$C50*'Distributor Payments'!R$21</f>
        <v>50711.820699450778</v>
      </c>
      <c r="V50" s="6">
        <f>$C50*'Distributor Payments'!S$21</f>
        <v>50711.820699450778</v>
      </c>
      <c r="W50" s="6">
        <f>$C50*'Distributor Payments'!T$21</f>
        <v>50711.820699450778</v>
      </c>
      <c r="X50" s="6">
        <f>$C50*'Distributor Payments'!U$21</f>
        <v>50711.820699450778</v>
      </c>
      <c r="Y50" s="6">
        <f>C50*'Distributor Payments'!$V$21</f>
        <v>12412.988907749152</v>
      </c>
      <c r="Z50" s="6">
        <v>0</v>
      </c>
      <c r="AA50" s="6">
        <f t="shared" si="0"/>
        <v>865151.88764412317</v>
      </c>
    </row>
    <row r="51" spans="1:27" customFormat="1" x14ac:dyDescent="0.3">
      <c r="A51" s="94">
        <v>49</v>
      </c>
      <c r="B51" s="3" t="s">
        <v>73</v>
      </c>
      <c r="C51" s="126">
        <v>1.1833646673192724E-3</v>
      </c>
      <c r="D51" s="7" t="s">
        <v>74</v>
      </c>
      <c r="E51" s="31" t="s">
        <v>333</v>
      </c>
      <c r="F51" s="23">
        <v>8797.61</v>
      </c>
      <c r="G51" s="27">
        <v>9591.1200000000008</v>
      </c>
      <c r="H51" s="26">
        <v>9591.1200000000008</v>
      </c>
      <c r="I51" s="26">
        <v>19874.650000000001</v>
      </c>
      <c r="J51" s="26">
        <v>8747.7800000000007</v>
      </c>
      <c r="K51" s="38">
        <v>19874.650000000001</v>
      </c>
      <c r="L51" s="6">
        <f>$C51*'Distributor Payments'!I$21</f>
        <v>19874.654295455479</v>
      </c>
      <c r="M51" s="6">
        <f>$C51*'Distributor Payments'!J$21</f>
        <v>7572.2432861955585</v>
      </c>
      <c r="N51" s="6">
        <f>$C51*'Distributor Payments'!K$21</f>
        <v>23374.987991513939</v>
      </c>
      <c r="O51" s="6">
        <f>$C51*'Distributor Payments'!L$21</f>
        <v>23374.987991513939</v>
      </c>
      <c r="P51" s="6">
        <f>$C51*'Distributor Payments'!M$21</f>
        <v>23374.987991513939</v>
      </c>
      <c r="Q51" s="6">
        <f>$C51*'Distributor Payments'!N$21</f>
        <v>19649.036443203062</v>
      </c>
      <c r="R51" s="6">
        <f>$C51*'Distributor Payments'!O$21</f>
        <v>19649.036443203062</v>
      </c>
      <c r="S51" s="6">
        <f>$C51*'Distributor Payments'!P$21</f>
        <v>19649.036443203062</v>
      </c>
      <c r="T51" s="6">
        <f>$C51*'Distributor Payments'!Q$21</f>
        <v>19649.036443203062</v>
      </c>
      <c r="U51" s="6">
        <f>$C51*'Distributor Payments'!R$21</f>
        <v>19649.036443203062</v>
      </c>
      <c r="V51" s="6">
        <f>$C51*'Distributor Payments'!S$21</f>
        <v>19649.036443203062</v>
      </c>
      <c r="W51" s="6">
        <f>$C51*'Distributor Payments'!T$21</f>
        <v>19649.036443203062</v>
      </c>
      <c r="X51" s="6">
        <f>$C51*'Distributor Payments'!U$21</f>
        <v>19649.036443203062</v>
      </c>
      <c r="Y51" s="6">
        <f>C51*'Distributor Payments'!$V$21</f>
        <v>4809.5940562449568</v>
      </c>
      <c r="Z51" s="6">
        <v>0</v>
      </c>
      <c r="AA51" s="6">
        <f t="shared" si="0"/>
        <v>336050.67715806223</v>
      </c>
    </row>
    <row r="52" spans="1:27" customFormat="1" x14ac:dyDescent="0.3">
      <c r="A52" s="94">
        <v>50</v>
      </c>
      <c r="B52" s="3" t="s">
        <v>75</v>
      </c>
      <c r="C52" s="126">
        <v>2.7759273233599999E-3</v>
      </c>
      <c r="D52" s="7" t="s">
        <v>75</v>
      </c>
      <c r="E52" s="31" t="s">
        <v>333</v>
      </c>
      <c r="F52" s="23">
        <v>20021.55</v>
      </c>
      <c r="G52" s="23">
        <v>21827.39</v>
      </c>
      <c r="H52" s="26">
        <v>21827.39</v>
      </c>
      <c r="I52" s="26">
        <v>46621.8</v>
      </c>
      <c r="J52" s="26">
        <v>20520.47</v>
      </c>
      <c r="K52" s="38">
        <v>46621.8</v>
      </c>
      <c r="L52" s="6">
        <f>$C52*'Distributor Payments'!I$21</f>
        <v>46621.804271095411</v>
      </c>
      <c r="M52" s="6">
        <f>$C52*'Distributor Payments'!J$21</f>
        <v>17762.907426412421</v>
      </c>
      <c r="N52" s="6">
        <f>$C52*'Distributor Payments'!K$21</f>
        <v>54832.858915626901</v>
      </c>
      <c r="O52" s="6">
        <f>$C52*'Distributor Payments'!L$21</f>
        <v>54832.858915626901</v>
      </c>
      <c r="P52" s="6">
        <f>$C52*'Distributor Payments'!M$21</f>
        <v>54832.858915626901</v>
      </c>
      <c r="Q52" s="6">
        <f>$C52*'Distributor Payments'!N$21</f>
        <v>46092.551727055819</v>
      </c>
      <c r="R52" s="6">
        <f>$C52*'Distributor Payments'!O$21</f>
        <v>46092.551727055819</v>
      </c>
      <c r="S52" s="6">
        <f>$C52*'Distributor Payments'!P$21</f>
        <v>46092.551727055819</v>
      </c>
      <c r="T52" s="6">
        <f>$C52*'Distributor Payments'!Q$21</f>
        <v>46092.551727055819</v>
      </c>
      <c r="U52" s="6">
        <f>$C52*'Distributor Payments'!R$21</f>
        <v>46092.551727055819</v>
      </c>
      <c r="V52" s="6">
        <f>$C52*'Distributor Payments'!S$21</f>
        <v>46092.551727055819</v>
      </c>
      <c r="W52" s="6">
        <f>$C52*'Distributor Payments'!T$21</f>
        <v>46092.551727055819</v>
      </c>
      <c r="X52" s="6">
        <f>$C52*'Distributor Payments'!U$21</f>
        <v>46092.551727055819</v>
      </c>
      <c r="Y52" s="6">
        <f>C52*'Distributor Payments'!$V$21</f>
        <v>11282.307072125976</v>
      </c>
      <c r="Z52" s="6">
        <v>0</v>
      </c>
      <c r="AA52" s="6">
        <f t="shared" si="0"/>
        <v>786346.40933296096</v>
      </c>
    </row>
    <row r="53" spans="1:27" customFormat="1" x14ac:dyDescent="0.3">
      <c r="A53" s="94">
        <v>51</v>
      </c>
      <c r="B53" s="3" t="s">
        <v>76</v>
      </c>
      <c r="C53" s="126">
        <v>2.6242966079416128E-3</v>
      </c>
      <c r="D53" s="7" t="s">
        <v>76</v>
      </c>
      <c r="E53" s="31" t="s">
        <v>333</v>
      </c>
      <c r="F53" s="23">
        <v>19510.09</v>
      </c>
      <c r="G53" s="23">
        <v>21269.81</v>
      </c>
      <c r="H53" s="26">
        <v>21269.81</v>
      </c>
      <c r="I53" s="26">
        <v>44075.16</v>
      </c>
      <c r="J53" s="26">
        <v>19399.57</v>
      </c>
      <c r="K53" s="38">
        <v>44075.16</v>
      </c>
      <c r="L53" s="6">
        <f>$C53*'Distributor Payments'!I$21</f>
        <v>44075.160676995292</v>
      </c>
      <c r="M53" s="6">
        <f>$C53*'Distributor Payments'!J$21</f>
        <v>16792.636217108069</v>
      </c>
      <c r="N53" s="6">
        <f>$C53*'Distributor Payments'!K$21</f>
        <v>51837.699224000586</v>
      </c>
      <c r="O53" s="6">
        <f>$C53*'Distributor Payments'!L$21</f>
        <v>51837.699224000586</v>
      </c>
      <c r="P53" s="6">
        <f>$C53*'Distributor Payments'!M$21</f>
        <v>51837.699224000586</v>
      </c>
      <c r="Q53" s="6">
        <f>$C53*'Distributor Payments'!N$21</f>
        <v>43574.817730557348</v>
      </c>
      <c r="R53" s="6">
        <f>$C53*'Distributor Payments'!O$21</f>
        <v>43574.817730557348</v>
      </c>
      <c r="S53" s="6">
        <f>$C53*'Distributor Payments'!P$21</f>
        <v>43574.817730557348</v>
      </c>
      <c r="T53" s="6">
        <f>$C53*'Distributor Payments'!Q$21</f>
        <v>43574.817730557348</v>
      </c>
      <c r="U53" s="6">
        <f>$C53*'Distributor Payments'!R$21</f>
        <v>43574.817730557348</v>
      </c>
      <c r="V53" s="6">
        <f>$C53*'Distributor Payments'!S$21</f>
        <v>43574.817730557348</v>
      </c>
      <c r="W53" s="6">
        <f>$C53*'Distributor Payments'!T$21</f>
        <v>43574.817730557348</v>
      </c>
      <c r="X53" s="6">
        <f>$C53*'Distributor Payments'!U$21</f>
        <v>43574.817730557348</v>
      </c>
      <c r="Y53" s="6">
        <f>C53*'Distributor Payments'!$V$21</f>
        <v>10666.028584385995</v>
      </c>
      <c r="Z53" s="6">
        <v>0</v>
      </c>
      <c r="AA53" s="6">
        <f t="shared" si="0"/>
        <v>745245.06499495008</v>
      </c>
    </row>
    <row r="54" spans="1:27" customFormat="1" x14ac:dyDescent="0.3">
      <c r="A54" s="94">
        <v>52</v>
      </c>
      <c r="B54" s="3" t="s">
        <v>32</v>
      </c>
      <c r="C54" s="126">
        <v>1.3075223087549408E-4</v>
      </c>
      <c r="D54" s="7" t="s">
        <v>77</v>
      </c>
      <c r="E54" s="31" t="s">
        <v>333</v>
      </c>
      <c r="F54" s="23">
        <v>972.07</v>
      </c>
      <c r="G54" s="23">
        <v>1059.74</v>
      </c>
      <c r="H54" s="26">
        <v>1059.74</v>
      </c>
      <c r="I54" s="26">
        <v>2195.9899999999998</v>
      </c>
      <c r="J54" s="26">
        <v>966.56</v>
      </c>
      <c r="K54" s="38">
        <v>2195.9899999999998</v>
      </c>
      <c r="L54" s="6">
        <f>$C54*'Distributor Payments'!I$21</f>
        <v>2195.9886574075872</v>
      </c>
      <c r="M54" s="6">
        <f>$C54*'Distributor Payments'!J$21</f>
        <v>836.6716784310795</v>
      </c>
      <c r="N54" s="6">
        <f>$C54*'Distributor Payments'!K$21</f>
        <v>2582.7472384332495</v>
      </c>
      <c r="O54" s="6">
        <f>$C54*'Distributor Payments'!L$21</f>
        <v>2582.7472384332495</v>
      </c>
      <c r="P54" s="6">
        <f>$C54*'Distributor Payments'!M$21</f>
        <v>2582.7472384332495</v>
      </c>
      <c r="Q54" s="6">
        <f>$C54*'Distributor Payments'!N$21</f>
        <v>2171.0597083506841</v>
      </c>
      <c r="R54" s="6">
        <f>$C54*'Distributor Payments'!O$21</f>
        <v>2171.0597083506841</v>
      </c>
      <c r="S54" s="6">
        <f>$C54*'Distributor Payments'!P$21</f>
        <v>2171.0597083506841</v>
      </c>
      <c r="T54" s="6">
        <f>$C54*'Distributor Payments'!Q$21</f>
        <v>2171.0597083506841</v>
      </c>
      <c r="U54" s="6">
        <f>$C54*'Distributor Payments'!R$21</f>
        <v>2171.0597083506841</v>
      </c>
      <c r="V54" s="6">
        <f>$C54*'Distributor Payments'!S$21</f>
        <v>2171.0597083506841</v>
      </c>
      <c r="W54" s="6">
        <f>$C54*'Distributor Payments'!T$21</f>
        <v>2171.0597083506841</v>
      </c>
      <c r="X54" s="6">
        <f>$C54*'Distributor Payments'!U$21</f>
        <v>2171.0597083506841</v>
      </c>
      <c r="Y54" s="6">
        <f>C54*'Distributor Payments'!$V$21</f>
        <v>531.42126837717774</v>
      </c>
      <c r="Z54" s="6">
        <v>0</v>
      </c>
      <c r="AA54" s="6">
        <f t="shared" si="0"/>
        <v>37130.890986321065</v>
      </c>
    </row>
    <row r="55" spans="1:27" customFormat="1" x14ac:dyDescent="0.3">
      <c r="A55" s="94">
        <v>53</v>
      </c>
      <c r="B55" s="3" t="s">
        <v>73</v>
      </c>
      <c r="C55" s="126">
        <v>6.5243179433600003E-3</v>
      </c>
      <c r="D55" s="7" t="s">
        <v>78</v>
      </c>
      <c r="E55" s="31" t="s">
        <v>333</v>
      </c>
      <c r="F55" s="23">
        <v>47057.04</v>
      </c>
      <c r="G55" s="23">
        <v>42481.72</v>
      </c>
      <c r="H55" s="26">
        <v>51301.36</v>
      </c>
      <c r="I55" s="26">
        <v>109576.17</v>
      </c>
      <c r="J55" s="26">
        <v>48229.68</v>
      </c>
      <c r="K55" s="38">
        <v>109576.17</v>
      </c>
      <c r="L55" s="6">
        <f>$C55*'Distributor Payments'!I$21</f>
        <v>109576.16634917867</v>
      </c>
      <c r="M55" s="6">
        <f>$C55*'Distributor Payments'!J$21</f>
        <v>41748.519376980708</v>
      </c>
      <c r="N55" s="6">
        <f>$C55*'Distributor Payments'!K$21</f>
        <v>128874.77359311147</v>
      </c>
      <c r="O55" s="6">
        <f>$C55*'Distributor Payments'!L$21</f>
        <v>128874.77359311147</v>
      </c>
      <c r="P55" s="6">
        <f>$C55*'Distributor Payments'!M$21</f>
        <v>128874.77359311147</v>
      </c>
      <c r="Q55" s="6">
        <f>$C55*'Distributor Payments'!N$21</f>
        <v>108332.25342660733</v>
      </c>
      <c r="R55" s="6">
        <f>$C55*'Distributor Payments'!O$21</f>
        <v>108332.25342660733</v>
      </c>
      <c r="S55" s="6">
        <f>$C55*'Distributor Payments'!P$21</f>
        <v>108332.25342660733</v>
      </c>
      <c r="T55" s="6">
        <f>$C55*'Distributor Payments'!Q$21</f>
        <v>108332.25342660733</v>
      </c>
      <c r="U55" s="6">
        <f>$C55*'Distributor Payments'!R$21</f>
        <v>108332.25342660733</v>
      </c>
      <c r="V55" s="6">
        <f>$C55*'Distributor Payments'!S$21</f>
        <v>108332.25342660733</v>
      </c>
      <c r="W55" s="6">
        <f>$C55*'Distributor Payments'!T$21</f>
        <v>108332.25342660733</v>
      </c>
      <c r="X55" s="6">
        <f>$C55*'Distributor Payments'!U$21</f>
        <v>108332.25342660733</v>
      </c>
      <c r="Y55" s="6">
        <f>C55*'Distributor Payments'!$V$21</f>
        <v>26517.033732738975</v>
      </c>
      <c r="Z55" s="6">
        <v>0</v>
      </c>
      <c r="AA55" s="6">
        <f t="shared" si="0"/>
        <v>1839346.2076510906</v>
      </c>
    </row>
    <row r="56" spans="1:27" customFormat="1" x14ac:dyDescent="0.3">
      <c r="A56" s="94">
        <v>54</v>
      </c>
      <c r="B56" s="3" t="s">
        <v>38</v>
      </c>
      <c r="C56" s="126">
        <v>5.4026690121600001E-3</v>
      </c>
      <c r="D56" s="7" t="s">
        <v>38</v>
      </c>
      <c r="E56" s="31" t="s">
        <v>333</v>
      </c>
      <c r="F56" s="23">
        <v>38967.08</v>
      </c>
      <c r="G56" s="27">
        <v>51301.36</v>
      </c>
      <c r="H56" s="26">
        <v>42481.72</v>
      </c>
      <c r="I56" s="26">
        <v>90738.03</v>
      </c>
      <c r="J56" s="26">
        <v>39938.120000000003</v>
      </c>
      <c r="K56" s="38">
        <v>90738.03</v>
      </c>
      <c r="L56" s="6">
        <f>$C56*'Distributor Payments'!I$21</f>
        <v>90738.030173483116</v>
      </c>
      <c r="M56" s="6">
        <f>$C56*'Distributor Payments'!J$21</f>
        <v>34571.189494394232</v>
      </c>
      <c r="N56" s="6">
        <f>$C56*'Distributor Payments'!K$21</f>
        <v>106718.85579231349</v>
      </c>
      <c r="O56" s="6">
        <f>$C56*'Distributor Payments'!L$21</f>
        <v>106718.85579231349</v>
      </c>
      <c r="P56" s="6">
        <f>$C56*'Distributor Payments'!M$21</f>
        <v>106718.85579231349</v>
      </c>
      <c r="Q56" s="6">
        <f>$C56*'Distributor Payments'!N$21</f>
        <v>89707.96850896212</v>
      </c>
      <c r="R56" s="6">
        <f>$C56*'Distributor Payments'!O$21</f>
        <v>89707.96850896212</v>
      </c>
      <c r="S56" s="6">
        <f>$C56*'Distributor Payments'!P$21</f>
        <v>89707.96850896212</v>
      </c>
      <c r="T56" s="6">
        <f>$C56*'Distributor Payments'!Q$21</f>
        <v>89707.96850896212</v>
      </c>
      <c r="U56" s="6">
        <f>$C56*'Distributor Payments'!R$21</f>
        <v>89707.96850896212</v>
      </c>
      <c r="V56" s="6">
        <f>$C56*'Distributor Payments'!S$21</f>
        <v>89707.96850896212</v>
      </c>
      <c r="W56" s="6">
        <f>$C56*'Distributor Payments'!T$21</f>
        <v>89707.96850896212</v>
      </c>
      <c r="X56" s="6">
        <f>$C56*'Distributor Payments'!U$21</f>
        <v>89707.96850896212</v>
      </c>
      <c r="Y56" s="6">
        <f>C56*'Distributor Payments'!$V$21</f>
        <v>21958.273291704492</v>
      </c>
      <c r="Z56" s="6">
        <v>0</v>
      </c>
      <c r="AA56" s="6">
        <f t="shared" si="0"/>
        <v>1539252.148408219</v>
      </c>
    </row>
    <row r="57" spans="1:27" customFormat="1" x14ac:dyDescent="0.3">
      <c r="A57" s="94">
        <v>55</v>
      </c>
      <c r="B57" s="3" t="s">
        <v>56</v>
      </c>
      <c r="C57" s="126">
        <v>7.2438662113715282E-5</v>
      </c>
      <c r="D57" s="7" t="s">
        <v>79</v>
      </c>
      <c r="E57" s="31" t="s">
        <v>333</v>
      </c>
      <c r="F57" s="23">
        <v>538.54</v>
      </c>
      <c r="G57" s="23">
        <v>587.11</v>
      </c>
      <c r="H57" s="26">
        <v>587.11</v>
      </c>
      <c r="I57" s="26">
        <v>1216.6099999999999</v>
      </c>
      <c r="J57" s="26">
        <v>535.49</v>
      </c>
      <c r="K57" s="38">
        <v>1216.6099999999999</v>
      </c>
      <c r="L57" s="6">
        <f>$C57*'Distributor Payments'!I$21</f>
        <v>1216.6100669515506</v>
      </c>
      <c r="M57" s="6">
        <f>$C57*'Distributor Payments'!J$21</f>
        <v>463.52843548570922</v>
      </c>
      <c r="N57" s="6">
        <f>$C57*'Distributor Payments'!K$21</f>
        <v>1430.8800184690574</v>
      </c>
      <c r="O57" s="6">
        <f>$C57*'Distributor Payments'!L$21</f>
        <v>1430.8800184690574</v>
      </c>
      <c r="P57" s="6">
        <f>$C57*'Distributor Payments'!M$21</f>
        <v>1430.8800184690574</v>
      </c>
      <c r="Q57" s="6">
        <f>$C57*'Distributor Payments'!N$21</f>
        <v>1202.7990619270736</v>
      </c>
      <c r="R57" s="6">
        <f>$C57*'Distributor Payments'!O$21</f>
        <v>1202.7990619270736</v>
      </c>
      <c r="S57" s="6">
        <f>$C57*'Distributor Payments'!P$21</f>
        <v>1202.7990619270736</v>
      </c>
      <c r="T57" s="6">
        <f>$C57*'Distributor Payments'!Q$21</f>
        <v>1202.7990619270736</v>
      </c>
      <c r="U57" s="6">
        <f>$C57*'Distributor Payments'!R$21</f>
        <v>1202.7990619270736</v>
      </c>
      <c r="V57" s="6">
        <f>$C57*'Distributor Payments'!S$21</f>
        <v>1202.7990619270736</v>
      </c>
      <c r="W57" s="6">
        <f>$C57*'Distributor Payments'!T$21</f>
        <v>1202.7990619270736</v>
      </c>
      <c r="X57" s="6">
        <f>$C57*'Distributor Payments'!U$21</f>
        <v>1202.7990619270736</v>
      </c>
      <c r="Y57" s="6">
        <f>C57*'Distributor Payments'!$V$21</f>
        <v>294.41521144425309</v>
      </c>
      <c r="Z57" s="6">
        <v>0</v>
      </c>
      <c r="AA57" s="6">
        <f t="shared" si="0"/>
        <v>20571.056264705276</v>
      </c>
    </row>
    <row r="58" spans="1:27" customFormat="1" x14ac:dyDescent="0.3">
      <c r="A58" s="94">
        <v>56</v>
      </c>
      <c r="B58" s="3" t="s">
        <v>32</v>
      </c>
      <c r="C58" s="126">
        <v>1.8638816278393182E-4</v>
      </c>
      <c r="D58" s="7" t="s">
        <v>80</v>
      </c>
      <c r="E58" s="31" t="s">
        <v>333</v>
      </c>
      <c r="F58" s="23">
        <v>1385.69</v>
      </c>
      <c r="G58" s="27">
        <v>1510.67</v>
      </c>
      <c r="H58" s="26">
        <v>1510.67</v>
      </c>
      <c r="I58" s="26">
        <v>3130.4</v>
      </c>
      <c r="J58" s="26">
        <v>1377.84</v>
      </c>
      <c r="K58" s="38">
        <v>3130.4</v>
      </c>
      <c r="L58" s="6">
        <f>$C58*'Distributor Payments'!I$21</f>
        <v>3130.3962357499358</v>
      </c>
      <c r="M58" s="6">
        <f>$C58*'Distributor Payments'!J$21</f>
        <v>1192.6809657619788</v>
      </c>
      <c r="N58" s="6">
        <f>$C58*'Distributor Payments'!K$21</f>
        <v>3681.7231299498303</v>
      </c>
      <c r="O58" s="6">
        <f>$C58*'Distributor Payments'!L$21</f>
        <v>3681.7231299498303</v>
      </c>
      <c r="P58" s="6">
        <f>$C58*'Distributor Payments'!M$21</f>
        <v>3681.7231299498303</v>
      </c>
      <c r="Q58" s="6">
        <f>$C58*'Distributor Payments'!N$21</f>
        <v>3094.8598553475636</v>
      </c>
      <c r="R58" s="6">
        <f>$C58*'Distributor Payments'!O$21</f>
        <v>3094.8598553475636</v>
      </c>
      <c r="S58" s="6">
        <f>$C58*'Distributor Payments'!P$21</f>
        <v>3094.8598553475636</v>
      </c>
      <c r="T58" s="6">
        <f>$C58*'Distributor Payments'!Q$21</f>
        <v>3094.8598553475636</v>
      </c>
      <c r="U58" s="6">
        <f>$C58*'Distributor Payments'!R$21</f>
        <v>3094.8598553475636</v>
      </c>
      <c r="V58" s="6">
        <f>$C58*'Distributor Payments'!S$21</f>
        <v>3094.8598553475636</v>
      </c>
      <c r="W58" s="6">
        <f>$C58*'Distributor Payments'!T$21</f>
        <v>3094.8598553475636</v>
      </c>
      <c r="X58" s="6">
        <f>$C58*'Distributor Payments'!U$21</f>
        <v>3094.8598553475636</v>
      </c>
      <c r="Y58" s="6">
        <f>C58*'Distributor Payments'!$V$21</f>
        <v>757.54450393620971</v>
      </c>
      <c r="Z58" s="6">
        <v>0</v>
      </c>
      <c r="AA58" s="6">
        <f t="shared" si="0"/>
        <v>52930.339938078105</v>
      </c>
    </row>
    <row r="59" spans="1:27" customFormat="1" x14ac:dyDescent="0.3">
      <c r="A59" s="94">
        <v>57</v>
      </c>
      <c r="B59" s="3" t="s">
        <v>81</v>
      </c>
      <c r="C59" s="126">
        <v>7.9220184314155847E-5</v>
      </c>
      <c r="D59" s="7" t="s">
        <v>82</v>
      </c>
      <c r="E59" s="31" t="s">
        <v>333</v>
      </c>
      <c r="F59" s="23">
        <v>588.96</v>
      </c>
      <c r="G59" s="27">
        <v>642.08000000000004</v>
      </c>
      <c r="H59" s="26">
        <v>642.08000000000004</v>
      </c>
      <c r="I59" s="26">
        <v>1330.51</v>
      </c>
      <c r="J59" s="26">
        <v>585.62</v>
      </c>
      <c r="K59" s="38">
        <v>1330.51</v>
      </c>
      <c r="L59" s="6">
        <f>$C59*'Distributor Payments'!I$21</f>
        <v>1330.5059885156418</v>
      </c>
      <c r="M59" s="6">
        <f>$C59*'Distributor Payments'!J$21</f>
        <v>506.92278159949052</v>
      </c>
      <c r="N59" s="6">
        <f>$C59*'Distributor Payments'!K$21</f>
        <v>1564.8353446480796</v>
      </c>
      <c r="O59" s="6">
        <f>$C59*'Distributor Payments'!L$21</f>
        <v>1564.8353446480796</v>
      </c>
      <c r="P59" s="6">
        <f>$C59*'Distributor Payments'!M$21</f>
        <v>1564.8353446480796</v>
      </c>
      <c r="Q59" s="6">
        <f>$C59*'Distributor Payments'!N$21</f>
        <v>1315.4020325385802</v>
      </c>
      <c r="R59" s="6">
        <f>$C59*'Distributor Payments'!O$21</f>
        <v>1315.4020325385802</v>
      </c>
      <c r="S59" s="6">
        <f>$C59*'Distributor Payments'!P$21</f>
        <v>1315.4020325385802</v>
      </c>
      <c r="T59" s="6">
        <f>$C59*'Distributor Payments'!Q$21</f>
        <v>1315.4020325385802</v>
      </c>
      <c r="U59" s="6">
        <f>$C59*'Distributor Payments'!R$21</f>
        <v>1315.4020325385802</v>
      </c>
      <c r="V59" s="6">
        <f>$C59*'Distributor Payments'!S$21</f>
        <v>1315.4020325385802</v>
      </c>
      <c r="W59" s="6">
        <f>$C59*'Distributor Payments'!T$21</f>
        <v>1315.4020325385802</v>
      </c>
      <c r="X59" s="6">
        <f>$C59*'Distributor Payments'!U$21</f>
        <v>1315.4020325385802</v>
      </c>
      <c r="Y59" s="6">
        <f>C59*'Distributor Payments'!$V$21</f>
        <v>321.97761022823863</v>
      </c>
      <c r="Z59" s="6">
        <v>0</v>
      </c>
      <c r="AA59" s="6">
        <f t="shared" si="0"/>
        <v>22496.888674596248</v>
      </c>
    </row>
    <row r="60" spans="1:27" customFormat="1" x14ac:dyDescent="0.3">
      <c r="A60" s="94">
        <v>58</v>
      </c>
      <c r="B60" s="3" t="s">
        <v>81</v>
      </c>
      <c r="C60" s="126">
        <v>8.9895201632256128E-6</v>
      </c>
      <c r="D60" s="7" t="s">
        <v>83</v>
      </c>
      <c r="E60" s="31" t="s">
        <v>335</v>
      </c>
      <c r="F60" s="23">
        <v>2409.09</v>
      </c>
      <c r="G60" s="102">
        <v>0</v>
      </c>
      <c r="H60" s="100">
        <v>0</v>
      </c>
      <c r="I60" s="26">
        <v>0</v>
      </c>
      <c r="J60" s="26">
        <v>0</v>
      </c>
      <c r="K60" s="100">
        <v>0</v>
      </c>
      <c r="L60" s="100">
        <v>0</v>
      </c>
      <c r="M60" s="100">
        <v>0</v>
      </c>
      <c r="N60" s="100">
        <v>0</v>
      </c>
      <c r="O60" s="100">
        <v>0</v>
      </c>
      <c r="P60" s="100">
        <v>0</v>
      </c>
      <c r="Q60" s="100">
        <v>0</v>
      </c>
      <c r="R60" s="100">
        <v>0</v>
      </c>
      <c r="S60" s="100">
        <v>0</v>
      </c>
      <c r="T60" s="100">
        <v>0</v>
      </c>
      <c r="U60" s="100">
        <v>0</v>
      </c>
      <c r="V60" s="100">
        <v>0</v>
      </c>
      <c r="W60" s="100">
        <v>0</v>
      </c>
      <c r="X60" s="100">
        <v>0</v>
      </c>
      <c r="Y60" s="26">
        <v>0</v>
      </c>
      <c r="Z60" s="6">
        <v>0</v>
      </c>
      <c r="AA60" s="6">
        <f>F60</f>
        <v>2409.09</v>
      </c>
    </row>
    <row r="61" spans="1:27" customFormat="1" x14ac:dyDescent="0.3">
      <c r="A61" s="94">
        <v>59</v>
      </c>
      <c r="B61" s="3" t="s">
        <v>84</v>
      </c>
      <c r="C61" s="126">
        <v>2.88625325072E-3</v>
      </c>
      <c r="D61" s="7" t="s">
        <v>84</v>
      </c>
      <c r="E61" s="31" t="s">
        <v>333</v>
      </c>
      <c r="F61" s="23">
        <v>20817.28</v>
      </c>
      <c r="G61" s="23">
        <v>22694.9</v>
      </c>
      <c r="H61" s="26">
        <v>22694.9</v>
      </c>
      <c r="I61" s="26">
        <v>48474.73</v>
      </c>
      <c r="J61" s="26">
        <v>21336.04</v>
      </c>
      <c r="K61" s="38">
        <v>48474.73</v>
      </c>
      <c r="L61" s="6">
        <f>$C61*'Distributor Payments'!I$21</f>
        <v>48474.732389249155</v>
      </c>
      <c r="M61" s="6">
        <f>$C61*'Distributor Payments'!J$21</f>
        <v>18468.873039394224</v>
      </c>
      <c r="N61" s="6">
        <f>$C61*'Distributor Payments'!K$21</f>
        <v>57012.12562724392</v>
      </c>
      <c r="O61" s="6">
        <f>$C61*'Distributor Payments'!L$21</f>
        <v>57012.12562724392</v>
      </c>
      <c r="P61" s="6">
        <f>$C61*'Distributor Payments'!M$21</f>
        <v>57012.12562724392</v>
      </c>
      <c r="Q61" s="6">
        <f>$C61*'Distributor Payments'!N$21</f>
        <v>47924.445332800889</v>
      </c>
      <c r="R61" s="6">
        <f>$C61*'Distributor Payments'!O$21</f>
        <v>47924.445332800889</v>
      </c>
      <c r="S61" s="6">
        <f>$C61*'Distributor Payments'!P$21</f>
        <v>47924.445332800889</v>
      </c>
      <c r="T61" s="6">
        <f>$C61*'Distributor Payments'!Q$21</f>
        <v>47924.445332800889</v>
      </c>
      <c r="U61" s="6">
        <f>$C61*'Distributor Payments'!R$21</f>
        <v>47924.445332800889</v>
      </c>
      <c r="V61" s="6">
        <f>$C61*'Distributor Payments'!S$21</f>
        <v>47924.445332800889</v>
      </c>
      <c r="W61" s="6">
        <f>$C61*'Distributor Payments'!T$21</f>
        <v>47924.445332800889</v>
      </c>
      <c r="X61" s="6">
        <f>$C61*'Distributor Payments'!U$21</f>
        <v>47924.445332800889</v>
      </c>
      <c r="Y61" s="6">
        <f>C61*'Distributor Payments'!$V$21</f>
        <v>11730.708937700019</v>
      </c>
      <c r="Z61" s="6">
        <v>0</v>
      </c>
      <c r="AA61" s="6">
        <f t="shared" si="0"/>
        <v>817598.833910482</v>
      </c>
    </row>
    <row r="62" spans="1:27" customFormat="1" x14ac:dyDescent="0.3">
      <c r="A62" s="94">
        <v>60</v>
      </c>
      <c r="B62" s="3" t="s">
        <v>61</v>
      </c>
      <c r="C62" s="126">
        <v>8.2901644793597081E-5</v>
      </c>
      <c r="D62" s="7" t="s">
        <v>85</v>
      </c>
      <c r="E62" s="31" t="s">
        <v>333</v>
      </c>
      <c r="F62" s="23">
        <v>616.32000000000005</v>
      </c>
      <c r="G62" s="23">
        <v>671.91</v>
      </c>
      <c r="H62" s="26">
        <v>671.91</v>
      </c>
      <c r="I62" s="26">
        <v>1392.34</v>
      </c>
      <c r="J62" s="26">
        <v>612.83000000000004</v>
      </c>
      <c r="K62" s="38">
        <v>1392.34</v>
      </c>
      <c r="L62" s="6">
        <f>$C62*'Distributor Payments'!I$21</f>
        <v>1392.3362563544024</v>
      </c>
      <c r="M62" s="6">
        <f>$C62*'Distributor Payments'!J$21</f>
        <v>530.48011364489798</v>
      </c>
      <c r="N62" s="6">
        <f>$C62*'Distributor Payments'!K$21</f>
        <v>1637.5551890668876</v>
      </c>
      <c r="O62" s="6">
        <f>$C62*'Distributor Payments'!L$21</f>
        <v>1637.5551890668876</v>
      </c>
      <c r="P62" s="6">
        <f>$C62*'Distributor Payments'!M$21</f>
        <v>1637.5551890668876</v>
      </c>
      <c r="Q62" s="6">
        <f>$C62*'Distributor Payments'!N$21</f>
        <v>1376.5304007605428</v>
      </c>
      <c r="R62" s="6">
        <f>$C62*'Distributor Payments'!O$21</f>
        <v>1376.5304007605428</v>
      </c>
      <c r="S62" s="6">
        <f>$C62*'Distributor Payments'!P$21</f>
        <v>1376.5304007605428</v>
      </c>
      <c r="T62" s="6">
        <f>$C62*'Distributor Payments'!Q$21</f>
        <v>1376.5304007605428</v>
      </c>
      <c r="U62" s="6">
        <f>$C62*'Distributor Payments'!R$21</f>
        <v>1376.5304007605428</v>
      </c>
      <c r="V62" s="6">
        <f>$C62*'Distributor Payments'!S$21</f>
        <v>1376.5304007605428</v>
      </c>
      <c r="W62" s="6">
        <f>$C62*'Distributor Payments'!T$21</f>
        <v>1376.5304007605428</v>
      </c>
      <c r="X62" s="6">
        <f>$C62*'Distributor Payments'!U$21</f>
        <v>1376.5304007605428</v>
      </c>
      <c r="Y62" s="6">
        <f>C62*'Distributor Payments'!$V$21</f>
        <v>336.94031017121745</v>
      </c>
      <c r="Z62" s="6">
        <v>0</v>
      </c>
      <c r="AA62" s="6">
        <f t="shared" si="0"/>
        <v>23542.315453455521</v>
      </c>
    </row>
    <row r="63" spans="1:27" customFormat="1" x14ac:dyDescent="0.3">
      <c r="A63" s="94">
        <v>61</v>
      </c>
      <c r="B63" s="3" t="s">
        <v>20</v>
      </c>
      <c r="C63" s="126">
        <v>2.8087272219326216E-3</v>
      </c>
      <c r="D63" s="7" t="s">
        <v>86</v>
      </c>
      <c r="E63" s="31" t="s">
        <v>333</v>
      </c>
      <c r="F63" s="23">
        <v>20881.22</v>
      </c>
      <c r="G63" s="23">
        <v>22764.61</v>
      </c>
      <c r="H63" s="26">
        <v>22764.61</v>
      </c>
      <c r="I63" s="26">
        <v>47172.68</v>
      </c>
      <c r="J63" s="26">
        <v>20762.939999999999</v>
      </c>
      <c r="K63" s="38">
        <v>47172.68</v>
      </c>
      <c r="L63" s="6">
        <f>$C63*'Distributor Payments'!I$21</f>
        <v>47172.679806811379</v>
      </c>
      <c r="M63" s="6">
        <f>$C63*'Distributor Payments'!J$21</f>
        <v>17972.791005509869</v>
      </c>
      <c r="N63" s="6">
        <f>$C63*'Distributor Payments'!K$21</f>
        <v>55480.754916269492</v>
      </c>
      <c r="O63" s="6">
        <f>$C63*'Distributor Payments'!L$21</f>
        <v>55480.754916269492</v>
      </c>
      <c r="P63" s="6">
        <f>$C63*'Distributor Payments'!M$21</f>
        <v>55480.754916269492</v>
      </c>
      <c r="Q63" s="6">
        <f>$C63*'Distributor Payments'!N$21</f>
        <v>46637.173702162436</v>
      </c>
      <c r="R63" s="6">
        <f>$C63*'Distributor Payments'!O$21</f>
        <v>46637.173702162436</v>
      </c>
      <c r="S63" s="6">
        <f>$C63*'Distributor Payments'!P$21</f>
        <v>46637.173702162436</v>
      </c>
      <c r="T63" s="6">
        <f>$C63*'Distributor Payments'!Q$21</f>
        <v>46637.173702162436</v>
      </c>
      <c r="U63" s="6">
        <f>$C63*'Distributor Payments'!R$21</f>
        <v>46637.173702162436</v>
      </c>
      <c r="V63" s="6">
        <f>$C63*'Distributor Payments'!S$21</f>
        <v>46637.173702162436</v>
      </c>
      <c r="W63" s="6">
        <f>$C63*'Distributor Payments'!T$21</f>
        <v>46637.173702162436</v>
      </c>
      <c r="X63" s="6">
        <f>$C63*'Distributor Payments'!U$21</f>
        <v>46637.173702162436</v>
      </c>
      <c r="Y63" s="6">
        <f>C63*'Distributor Payments'!$V$21</f>
        <v>11415.616948258821</v>
      </c>
      <c r="Z63" s="6">
        <v>0</v>
      </c>
      <c r="AA63" s="6">
        <f t="shared" si="0"/>
        <v>797619.48212668824</v>
      </c>
    </row>
    <row r="64" spans="1:27" customFormat="1" x14ac:dyDescent="0.3">
      <c r="A64" s="94">
        <v>62</v>
      </c>
      <c r="B64" s="3" t="s">
        <v>20</v>
      </c>
      <c r="C64" s="126">
        <v>9.8756862459945536E-4</v>
      </c>
      <c r="D64" s="7" t="s">
        <v>87</v>
      </c>
      <c r="E64" s="31" t="s">
        <v>333</v>
      </c>
      <c r="F64" s="23">
        <v>7341.99</v>
      </c>
      <c r="G64" s="23">
        <v>8004.2</v>
      </c>
      <c r="H64" s="26">
        <v>8004.2</v>
      </c>
      <c r="I64" s="26">
        <v>16586.25</v>
      </c>
      <c r="J64" s="26">
        <v>7300.4</v>
      </c>
      <c r="K64" s="38">
        <v>16586.25</v>
      </c>
      <c r="L64" s="6">
        <f>$C64*'Distributor Payments'!I$21</f>
        <v>16586.252360750172</v>
      </c>
      <c r="M64" s="6">
        <f>$C64*'Distributor Payments'!J$21</f>
        <v>6319.3621491345484</v>
      </c>
      <c r="N64" s="6">
        <f>$C64*'Distributor Payments'!K$21</f>
        <v>19507.431122734393</v>
      </c>
      <c r="O64" s="6">
        <f>$C64*'Distributor Payments'!L$21</f>
        <v>19507.431122734393</v>
      </c>
      <c r="P64" s="6">
        <f>$C64*'Distributor Payments'!M$21</f>
        <v>19507.431122734393</v>
      </c>
      <c r="Q64" s="6">
        <f>$C64*'Distributor Payments'!N$21</f>
        <v>16397.964575769445</v>
      </c>
      <c r="R64" s="6">
        <f>$C64*'Distributor Payments'!O$21</f>
        <v>16397.964575769445</v>
      </c>
      <c r="S64" s="6">
        <f>$C64*'Distributor Payments'!P$21</f>
        <v>16397.964575769445</v>
      </c>
      <c r="T64" s="6">
        <f>$C64*'Distributor Payments'!Q$21</f>
        <v>16397.964575769445</v>
      </c>
      <c r="U64" s="6">
        <f>$C64*'Distributor Payments'!R$21</f>
        <v>16397.964575769445</v>
      </c>
      <c r="V64" s="6">
        <f>$C64*'Distributor Payments'!S$21</f>
        <v>16397.964575769445</v>
      </c>
      <c r="W64" s="6">
        <f>$C64*'Distributor Payments'!T$21</f>
        <v>16397.964575769445</v>
      </c>
      <c r="X64" s="6">
        <f>$C64*'Distributor Payments'!U$21</f>
        <v>16397.964575769445</v>
      </c>
      <c r="Y64" s="6">
        <f>C64*'Distributor Payments'!$V$21</f>
        <v>4013.8127478214187</v>
      </c>
      <c r="Z64" s="6">
        <v>0</v>
      </c>
      <c r="AA64" s="6">
        <f t="shared" si="0"/>
        <v>280448.72723206488</v>
      </c>
    </row>
    <row r="65" spans="1:27" customFormat="1" x14ac:dyDescent="0.3">
      <c r="A65" s="94">
        <v>63</v>
      </c>
      <c r="B65" s="3" t="s">
        <v>88</v>
      </c>
      <c r="C65" s="126">
        <v>1.8441863433863557E-4</v>
      </c>
      <c r="D65" s="7" t="s">
        <v>89</v>
      </c>
      <c r="E65" s="31" t="s">
        <v>333</v>
      </c>
      <c r="F65" s="23">
        <v>1371.04</v>
      </c>
      <c r="G65" s="23">
        <v>1494.7</v>
      </c>
      <c r="H65" s="26">
        <v>1494.7</v>
      </c>
      <c r="I65" s="26">
        <v>3097.32</v>
      </c>
      <c r="J65" s="26">
        <v>1363.28</v>
      </c>
      <c r="K65" s="38">
        <v>3097.32</v>
      </c>
      <c r="L65" s="6">
        <f>$C65*'Distributor Payments'!I$21</f>
        <v>3097.3179311018826</v>
      </c>
      <c r="M65" s="6">
        <f>$C65*'Distributor Payments'!J$21</f>
        <v>1180.0781316916914</v>
      </c>
      <c r="N65" s="6">
        <f>$C65*'Distributor Payments'!K$21</f>
        <v>3642.8190583401579</v>
      </c>
      <c r="O65" s="6">
        <f>$C65*'Distributor Payments'!L$21</f>
        <v>3642.8190583401579</v>
      </c>
      <c r="P65" s="6">
        <f>$C65*'Distributor Payments'!M$21</f>
        <v>3642.8190583401579</v>
      </c>
      <c r="Q65" s="6">
        <f>$C65*'Distributor Payments'!N$21</f>
        <v>3062.1570569065566</v>
      </c>
      <c r="R65" s="6">
        <f>$C65*'Distributor Payments'!O$21</f>
        <v>3062.1570569065566</v>
      </c>
      <c r="S65" s="6">
        <f>$C65*'Distributor Payments'!P$21</f>
        <v>3062.1570569065566</v>
      </c>
      <c r="T65" s="6">
        <f>$C65*'Distributor Payments'!Q$21</f>
        <v>3062.1570569065566</v>
      </c>
      <c r="U65" s="6">
        <f>$C65*'Distributor Payments'!R$21</f>
        <v>3062.1570569065566</v>
      </c>
      <c r="V65" s="6">
        <f>$C65*'Distributor Payments'!S$21</f>
        <v>3062.1570569065566</v>
      </c>
      <c r="W65" s="6">
        <f>$C65*'Distributor Payments'!T$21</f>
        <v>3062.1570569065566</v>
      </c>
      <c r="X65" s="6">
        <f>$C65*'Distributor Payments'!U$21</f>
        <v>3062.1570569065566</v>
      </c>
      <c r="Y65" s="6">
        <f>C65*'Distributor Payments'!$V$21</f>
        <v>749.53967451573953</v>
      </c>
      <c r="Z65" s="6">
        <v>0</v>
      </c>
      <c r="AA65" s="6">
        <f t="shared" si="0"/>
        <v>52371.009367582257</v>
      </c>
    </row>
    <row r="66" spans="1:27" customFormat="1" x14ac:dyDescent="0.3">
      <c r="A66" s="94">
        <v>64</v>
      </c>
      <c r="B66" s="3" t="s">
        <v>90</v>
      </c>
      <c r="C66" s="126">
        <v>3.801156479165682E-4</v>
      </c>
      <c r="D66" s="7" t="s">
        <v>91</v>
      </c>
      <c r="E66" s="31" t="s">
        <v>333</v>
      </c>
      <c r="F66" s="23">
        <v>2825.93</v>
      </c>
      <c r="G66" s="27">
        <v>3080.82</v>
      </c>
      <c r="H66" s="26">
        <v>3080.82</v>
      </c>
      <c r="I66" s="26">
        <v>6384.06</v>
      </c>
      <c r="J66" s="26">
        <v>2809.93</v>
      </c>
      <c r="K66" s="38">
        <v>6384.06</v>
      </c>
      <c r="L66" s="6">
        <f>$C66*'Distributor Payments'!I$21</f>
        <v>6384.0566676278931</v>
      </c>
      <c r="M66" s="6">
        <f>$C66*'Distributor Payments'!J$21</f>
        <v>2432.3255902464207</v>
      </c>
      <c r="N66" s="6">
        <f>$C66*'Distributor Payments'!K$21</f>
        <v>7508.4198056752448</v>
      </c>
      <c r="O66" s="6">
        <f>$C66*'Distributor Payments'!L$21</f>
        <v>7508.4198056752448</v>
      </c>
      <c r="P66" s="6">
        <f>$C66*'Distributor Payments'!M$21</f>
        <v>7508.4198056752448</v>
      </c>
      <c r="Q66" s="6">
        <f>$C66*'Distributor Payments'!N$21</f>
        <v>6311.5846068516066</v>
      </c>
      <c r="R66" s="6">
        <f>$C66*'Distributor Payments'!O$21</f>
        <v>6311.5846068516066</v>
      </c>
      <c r="S66" s="6">
        <f>$C66*'Distributor Payments'!P$21</f>
        <v>6311.5846068516066</v>
      </c>
      <c r="T66" s="6">
        <f>$C66*'Distributor Payments'!Q$21</f>
        <v>6311.5846068516066</v>
      </c>
      <c r="U66" s="6">
        <f>$C66*'Distributor Payments'!R$21</f>
        <v>6311.5846068516066</v>
      </c>
      <c r="V66" s="6">
        <f>$C66*'Distributor Payments'!S$21</f>
        <v>6311.5846068516066</v>
      </c>
      <c r="W66" s="6">
        <f>$C66*'Distributor Payments'!T$21</f>
        <v>6311.5846068516066</v>
      </c>
      <c r="X66" s="6">
        <f>$C66*'Distributor Payments'!U$21</f>
        <v>6311.5846068516066</v>
      </c>
      <c r="Y66" s="6">
        <f>C66*'Distributor Payments'!$V$21</f>
        <v>1544.9184950288679</v>
      </c>
      <c r="Z66" s="6">
        <v>0</v>
      </c>
      <c r="AA66" s="6">
        <f t="shared" si="0"/>
        <v>107944.85702474178</v>
      </c>
    </row>
    <row r="67" spans="1:27" customFormat="1" x14ac:dyDescent="0.3">
      <c r="A67" s="94">
        <v>65</v>
      </c>
      <c r="B67" s="3" t="s">
        <v>92</v>
      </c>
      <c r="C67" s="126">
        <v>2.69750248532E-3</v>
      </c>
      <c r="D67" s="7" t="s">
        <v>92</v>
      </c>
      <c r="E67" s="31" t="s">
        <v>333</v>
      </c>
      <c r="F67" s="23">
        <v>19455.900000000001</v>
      </c>
      <c r="G67" s="23">
        <v>21210.73</v>
      </c>
      <c r="H67" s="26">
        <v>21210.73</v>
      </c>
      <c r="I67" s="26">
        <v>45304.66</v>
      </c>
      <c r="J67" s="26">
        <v>19940.73</v>
      </c>
      <c r="K67" s="38">
        <v>45304.66</v>
      </c>
      <c r="L67" s="6">
        <f>$C67*'Distributor Payments'!I$21</f>
        <v>45304.656153302603</v>
      </c>
      <c r="M67" s="6">
        <f>$C67*'Distributor Payments'!J$21</f>
        <v>17261.073993558082</v>
      </c>
      <c r="N67" s="6">
        <f>$C67*'Distributor Payments'!K$21</f>
        <v>53283.734036333175</v>
      </c>
      <c r="O67" s="6">
        <f>$C67*'Distributor Payments'!L$21</f>
        <v>53283.734036333175</v>
      </c>
      <c r="P67" s="6">
        <f>$C67*'Distributor Payments'!M$21</f>
        <v>53283.734036333175</v>
      </c>
      <c r="Q67" s="6">
        <f>$C67*'Distributor Payments'!N$21</f>
        <v>44790.355926169614</v>
      </c>
      <c r="R67" s="6">
        <f>$C67*'Distributor Payments'!O$21</f>
        <v>44790.355926169614</v>
      </c>
      <c r="S67" s="6">
        <f>$C67*'Distributor Payments'!P$21</f>
        <v>44790.355926169614</v>
      </c>
      <c r="T67" s="6">
        <f>$C67*'Distributor Payments'!Q$21</f>
        <v>44790.355926169614</v>
      </c>
      <c r="U67" s="6">
        <f>$C67*'Distributor Payments'!R$21</f>
        <v>44790.355926169614</v>
      </c>
      <c r="V67" s="6">
        <f>$C67*'Distributor Payments'!S$21</f>
        <v>44790.355926169614</v>
      </c>
      <c r="W67" s="6">
        <f>$C67*'Distributor Payments'!T$21</f>
        <v>44790.355926169614</v>
      </c>
      <c r="X67" s="6">
        <f>$C67*'Distributor Payments'!U$21</f>
        <v>44790.355926169614</v>
      </c>
      <c r="Y67" s="6">
        <f>C67*'Distributor Payments'!$V$21</f>
        <v>10963.562018030667</v>
      </c>
      <c r="Z67" s="6">
        <v>0</v>
      </c>
      <c r="AA67" s="6">
        <f t="shared" si="0"/>
        <v>764130.75168324809</v>
      </c>
    </row>
    <row r="68" spans="1:27" customFormat="1" x14ac:dyDescent="0.3">
      <c r="A68" s="94">
        <v>66</v>
      </c>
      <c r="B68" s="3" t="s">
        <v>20</v>
      </c>
      <c r="C68" s="126">
        <v>7.3863551292320001E-2</v>
      </c>
      <c r="D68" s="7" t="s">
        <v>93</v>
      </c>
      <c r="E68" s="31" t="s">
        <v>333</v>
      </c>
      <c r="F68" s="23">
        <v>532745.37</v>
      </c>
      <c r="G68" s="23">
        <v>580796.47</v>
      </c>
      <c r="H68" s="26">
        <v>580796.47</v>
      </c>
      <c r="I68" s="26">
        <v>1240541.1299999999</v>
      </c>
      <c r="J68" s="26">
        <v>546021.17000000004</v>
      </c>
      <c r="K68" s="38">
        <v>1240541.1299999999</v>
      </c>
      <c r="L68" s="6">
        <f>$C68*'Distributor Payments'!I$21</f>
        <v>1240541.1345389048</v>
      </c>
      <c r="M68" s="6">
        <f>$C68*'Distributor Payments'!J$21</f>
        <v>472646.17223604204</v>
      </c>
      <c r="N68" s="6">
        <f>$C68*'Distributor Payments'!K$21</f>
        <v>1459025.8372170301</v>
      </c>
      <c r="O68" s="6">
        <f>$C68*'Distributor Payments'!L$21</f>
        <v>1459025.8372170301</v>
      </c>
      <c r="P68" s="6">
        <f>$C68*'Distributor Payments'!M$21</f>
        <v>1459025.8372170301</v>
      </c>
      <c r="Q68" s="6">
        <f>$C68*'Distributor Payments'!N$21</f>
        <v>1226458.4630999633</v>
      </c>
      <c r="R68" s="6">
        <f>$C68*'Distributor Payments'!O$21</f>
        <v>1226458.4630999633</v>
      </c>
      <c r="S68" s="6">
        <f>$C68*'Distributor Payments'!P$21</f>
        <v>1226458.4630999633</v>
      </c>
      <c r="T68" s="6">
        <f>$C68*'Distributor Payments'!Q$21</f>
        <v>1226458.4630999633</v>
      </c>
      <c r="U68" s="6">
        <f>$C68*'Distributor Payments'!R$21</f>
        <v>1226458.4630999633</v>
      </c>
      <c r="V68" s="6">
        <f>$C68*'Distributor Payments'!S$21</f>
        <v>1226458.4630999633</v>
      </c>
      <c r="W68" s="6">
        <f>$C68*'Distributor Payments'!T$21</f>
        <v>1226458.4630999633</v>
      </c>
      <c r="X68" s="6">
        <f>$C68*'Distributor Payments'!U$21</f>
        <v>1226458.4630999633</v>
      </c>
      <c r="Y68" s="6">
        <f>C68*'Distributor Payments'!$V$21</f>
        <v>300206.4427641384</v>
      </c>
      <c r="Z68" s="6">
        <v>0</v>
      </c>
      <c r="AA68" s="6">
        <f t="shared" ref="AA68:AA131" si="1">SUM(F68:Z68)</f>
        <v>20923580.705989886</v>
      </c>
    </row>
    <row r="69" spans="1:27" customFormat="1" x14ac:dyDescent="0.3">
      <c r="A69" s="94">
        <v>67</v>
      </c>
      <c r="B69" s="3" t="s">
        <v>20</v>
      </c>
      <c r="C69" s="126">
        <v>0</v>
      </c>
      <c r="D69" s="7" t="s">
        <v>94</v>
      </c>
      <c r="E69" s="7" t="s">
        <v>333</v>
      </c>
      <c r="F69" s="27">
        <v>0</v>
      </c>
      <c r="G69" s="64">
        <v>0</v>
      </c>
      <c r="H69" s="26">
        <v>0</v>
      </c>
      <c r="I69" s="26">
        <v>0</v>
      </c>
      <c r="J69" s="64">
        <v>0</v>
      </c>
      <c r="K69" s="120">
        <v>0</v>
      </c>
      <c r="L69" s="121">
        <f>$C69*'Distributor Payments'!I$21</f>
        <v>0</v>
      </c>
      <c r="M69" s="121">
        <f>$C69*'Distributor Payments'!J$21</f>
        <v>0</v>
      </c>
      <c r="N69" s="121">
        <f>$C69*'Distributor Payments'!K$21</f>
        <v>0</v>
      </c>
      <c r="O69" s="121">
        <f>$C69*'Distributor Payments'!L$21</f>
        <v>0</v>
      </c>
      <c r="P69" s="121">
        <f>$C69*'Distributor Payments'!M$21</f>
        <v>0</v>
      </c>
      <c r="Q69" s="121">
        <f>$C69*'Distributor Payments'!N$21</f>
        <v>0</v>
      </c>
      <c r="R69" s="121">
        <f>$C69*'Distributor Payments'!O$21</f>
        <v>0</v>
      </c>
      <c r="S69" s="121">
        <f>$C69*'Distributor Payments'!P$21</f>
        <v>0</v>
      </c>
      <c r="T69" s="121">
        <f>$C69*'Distributor Payments'!Q$21</f>
        <v>0</v>
      </c>
      <c r="U69" s="121">
        <f>$C69*'Distributor Payments'!R$21</f>
        <v>0</v>
      </c>
      <c r="V69" s="121">
        <f>$C69*'Distributor Payments'!S$21</f>
        <v>0</v>
      </c>
      <c r="W69" s="121">
        <f>$C69*'Distributor Payments'!T$21</f>
        <v>0</v>
      </c>
      <c r="X69" s="121">
        <f>$C69*'Distributor Payments'!U$21</f>
        <v>0</v>
      </c>
      <c r="Y69" s="121">
        <f>C69*'Distributor Payments'!$V$21</f>
        <v>0</v>
      </c>
      <c r="Z69" s="121">
        <v>0</v>
      </c>
      <c r="AA69" s="121">
        <f t="shared" si="1"/>
        <v>0</v>
      </c>
    </row>
    <row r="70" spans="1:27" customFormat="1" x14ac:dyDescent="0.3">
      <c r="A70" s="94">
        <v>68</v>
      </c>
      <c r="B70" s="3" t="s">
        <v>38</v>
      </c>
      <c r="C70" s="126">
        <v>3.4465051800101594E-4</v>
      </c>
      <c r="D70" s="7" t="s">
        <v>95</v>
      </c>
      <c r="E70" s="31" t="s">
        <v>333</v>
      </c>
      <c r="F70" s="23">
        <v>2562.27</v>
      </c>
      <c r="G70" s="27">
        <v>2793.38</v>
      </c>
      <c r="H70" s="26">
        <v>2793.38</v>
      </c>
      <c r="I70" s="26">
        <v>5788.42</v>
      </c>
      <c r="J70" s="26">
        <v>2547.7600000000002</v>
      </c>
      <c r="K70" s="38">
        <v>5788.42</v>
      </c>
      <c r="L70" s="6">
        <f>$C70*'Distributor Payments'!I$21</f>
        <v>5788.4184708142593</v>
      </c>
      <c r="M70" s="6">
        <f>$C70*'Distributor Payments'!J$21</f>
        <v>2205.3874372716041</v>
      </c>
      <c r="N70" s="6">
        <f>$C70*'Distributor Payments'!K$21</f>
        <v>6807.8775224824576</v>
      </c>
      <c r="O70" s="6">
        <f>$C70*'Distributor Payments'!L$21</f>
        <v>6807.8775224824576</v>
      </c>
      <c r="P70" s="6">
        <f>$C70*'Distributor Payments'!M$21</f>
        <v>6807.8775224824576</v>
      </c>
      <c r="Q70" s="6">
        <f>$C70*'Distributor Payments'!N$21</f>
        <v>5722.7081181254098</v>
      </c>
      <c r="R70" s="6">
        <f>$C70*'Distributor Payments'!O$21</f>
        <v>5722.7081181254098</v>
      </c>
      <c r="S70" s="6">
        <f>$C70*'Distributor Payments'!P$21</f>
        <v>5722.7081181254098</v>
      </c>
      <c r="T70" s="6">
        <f>$C70*'Distributor Payments'!Q$21</f>
        <v>5722.7081181254098</v>
      </c>
      <c r="U70" s="6">
        <f>$C70*'Distributor Payments'!R$21</f>
        <v>5722.7081181254098</v>
      </c>
      <c r="V70" s="6">
        <f>$C70*'Distributor Payments'!S$21</f>
        <v>5722.7081181254098</v>
      </c>
      <c r="W70" s="6">
        <f>$C70*'Distributor Payments'!T$21</f>
        <v>5722.7081181254098</v>
      </c>
      <c r="X70" s="6">
        <f>$C70*'Distributor Payments'!U$21</f>
        <v>5722.7081181254098</v>
      </c>
      <c r="Y70" s="6">
        <f>C70*'Distributor Payments'!$V$21</f>
        <v>1400.7762177102443</v>
      </c>
      <c r="Z70" s="6">
        <v>0</v>
      </c>
      <c r="AA70" s="6">
        <f t="shared" si="1"/>
        <v>97873.509638246716</v>
      </c>
    </row>
    <row r="71" spans="1:27" customFormat="1" x14ac:dyDescent="0.3">
      <c r="A71" s="94">
        <v>69</v>
      </c>
      <c r="B71" s="3" t="s">
        <v>96</v>
      </c>
      <c r="C71" s="126">
        <v>2.7729291699199999E-3</v>
      </c>
      <c r="D71" s="7" t="s">
        <v>96</v>
      </c>
      <c r="E71" s="31" t="s">
        <v>333</v>
      </c>
      <c r="F71" s="23">
        <v>19999.919999999998</v>
      </c>
      <c r="G71" s="23">
        <v>21803.82</v>
      </c>
      <c r="H71" s="26">
        <v>21803.82</v>
      </c>
      <c r="I71" s="26">
        <v>46571.45</v>
      </c>
      <c r="J71" s="26">
        <v>20498.310000000001</v>
      </c>
      <c r="K71" s="38">
        <v>46571.45</v>
      </c>
      <c r="L71" s="6">
        <f>$C71*'Distributor Payments'!I$21</f>
        <v>46571.450170799581</v>
      </c>
      <c r="M71" s="6">
        <f>$C71*'Distributor Payments'!J$21</f>
        <v>17743.722514200654</v>
      </c>
      <c r="N71" s="6">
        <f>$C71*'Distributor Payments'!K$21</f>
        <v>54773.636426911333</v>
      </c>
      <c r="O71" s="6">
        <f>$C71*'Distributor Payments'!L$21</f>
        <v>54773.636426911333</v>
      </c>
      <c r="P71" s="6">
        <f>$C71*'Distributor Payments'!M$21</f>
        <v>54773.636426911333</v>
      </c>
      <c r="Q71" s="6">
        <f>$C71*'Distributor Payments'!N$21</f>
        <v>46042.76924847436</v>
      </c>
      <c r="R71" s="6">
        <f>$C71*'Distributor Payments'!O$21</f>
        <v>46042.76924847436</v>
      </c>
      <c r="S71" s="6">
        <f>$C71*'Distributor Payments'!P$21</f>
        <v>46042.76924847436</v>
      </c>
      <c r="T71" s="6">
        <f>$C71*'Distributor Payments'!Q$21</f>
        <v>46042.76924847436</v>
      </c>
      <c r="U71" s="6">
        <f>$C71*'Distributor Payments'!R$21</f>
        <v>46042.76924847436</v>
      </c>
      <c r="V71" s="6">
        <f>$C71*'Distributor Payments'!S$21</f>
        <v>46042.76924847436</v>
      </c>
      <c r="W71" s="6">
        <f>$C71*'Distributor Payments'!T$21</f>
        <v>46042.76924847436</v>
      </c>
      <c r="X71" s="6">
        <f>$C71*'Distributor Payments'!U$21</f>
        <v>46042.76924847436</v>
      </c>
      <c r="Y71" s="6">
        <f>C71*'Distributor Payments'!$V$21</f>
        <v>11270.121562990063</v>
      </c>
      <c r="Z71" s="6">
        <v>0</v>
      </c>
      <c r="AA71" s="6">
        <f t="shared" si="1"/>
        <v>785497.12751651939</v>
      </c>
    </row>
    <row r="72" spans="1:27" customFormat="1" x14ac:dyDescent="0.3">
      <c r="A72" s="94">
        <v>70</v>
      </c>
      <c r="B72" s="3" t="s">
        <v>97</v>
      </c>
      <c r="C72" s="126">
        <v>1.3728559521271894E-5</v>
      </c>
      <c r="D72" s="7" t="s">
        <v>98</v>
      </c>
      <c r="E72" s="31" t="s">
        <v>335</v>
      </c>
      <c r="F72" s="23">
        <v>3679.1</v>
      </c>
      <c r="G72" s="101">
        <v>0</v>
      </c>
      <c r="H72" s="100">
        <v>0</v>
      </c>
      <c r="I72" s="26">
        <v>0</v>
      </c>
      <c r="J72" s="26">
        <v>0</v>
      </c>
      <c r="K72" s="100">
        <v>0</v>
      </c>
      <c r="L72" s="100">
        <v>0</v>
      </c>
      <c r="M72" s="100">
        <v>0</v>
      </c>
      <c r="N72" s="100">
        <v>0</v>
      </c>
      <c r="O72" s="100">
        <v>0</v>
      </c>
      <c r="P72" s="100">
        <v>0</v>
      </c>
      <c r="Q72" s="100">
        <v>0</v>
      </c>
      <c r="R72" s="100">
        <v>0</v>
      </c>
      <c r="S72" s="100">
        <v>0</v>
      </c>
      <c r="T72" s="100">
        <v>0</v>
      </c>
      <c r="U72" s="100">
        <v>0</v>
      </c>
      <c r="V72" s="100">
        <v>0</v>
      </c>
      <c r="W72" s="100">
        <v>0</v>
      </c>
      <c r="X72" s="100">
        <v>0</v>
      </c>
      <c r="Y72" s="26">
        <f>$C$72*'Distributor Payments'!V$21</f>
        <v>55.79750697128074</v>
      </c>
      <c r="Z72" s="6">
        <v>0</v>
      </c>
      <c r="AA72" s="6">
        <f>F72</f>
        <v>3679.1</v>
      </c>
    </row>
    <row r="73" spans="1:27" customFormat="1" x14ac:dyDescent="0.3">
      <c r="A73" s="94">
        <v>71</v>
      </c>
      <c r="B73" s="3" t="s">
        <v>12</v>
      </c>
      <c r="C73" s="126">
        <v>1.9435501302984649E-4</v>
      </c>
      <c r="D73" s="7" t="s">
        <v>99</v>
      </c>
      <c r="E73" s="31" t="s">
        <v>333</v>
      </c>
      <c r="F73" s="23">
        <v>1444.91</v>
      </c>
      <c r="G73" s="23">
        <v>1575.24</v>
      </c>
      <c r="H73" s="26">
        <v>1575.24</v>
      </c>
      <c r="I73" s="26">
        <v>3264.2</v>
      </c>
      <c r="J73" s="26">
        <v>1436.73</v>
      </c>
      <c r="K73" s="38">
        <v>3264.2</v>
      </c>
      <c r="L73" s="6">
        <f>$C73*'Distributor Payments'!I$21</f>
        <v>3264.1997866197698</v>
      </c>
      <c r="M73" s="6">
        <f>$C73*'Distributor Payments'!J$21</f>
        <v>1243.6601186408745</v>
      </c>
      <c r="N73" s="6">
        <f>$C73*'Distributor Payments'!K$21</f>
        <v>3839.0922267053629</v>
      </c>
      <c r="O73" s="6">
        <f>$C73*'Distributor Payments'!L$21</f>
        <v>3839.0922267053629</v>
      </c>
      <c r="P73" s="6">
        <f>$C73*'Distributor Payments'!M$21</f>
        <v>3839.0922267053629</v>
      </c>
      <c r="Q73" s="6">
        <f>$C73*'Distributor Payments'!N$21</f>
        <v>3227.1444630789551</v>
      </c>
      <c r="R73" s="6">
        <f>$C73*'Distributor Payments'!O$21</f>
        <v>3227.1444630789551</v>
      </c>
      <c r="S73" s="6">
        <f>$C73*'Distributor Payments'!P$21</f>
        <v>3227.1444630789551</v>
      </c>
      <c r="T73" s="6">
        <f>$C73*'Distributor Payments'!Q$21</f>
        <v>3227.1444630789551</v>
      </c>
      <c r="U73" s="6">
        <f>$C73*'Distributor Payments'!R$21</f>
        <v>3227.1444630789551</v>
      </c>
      <c r="V73" s="6">
        <f>$C73*'Distributor Payments'!S$21</f>
        <v>3227.1444630789551</v>
      </c>
      <c r="W73" s="6">
        <f>$C73*'Distributor Payments'!T$21</f>
        <v>3227.1444630789551</v>
      </c>
      <c r="X73" s="6">
        <f>$C73*'Distributor Payments'!U$21</f>
        <v>3227.1444630789551</v>
      </c>
      <c r="Y73" s="6">
        <f>C73*'Distributor Payments'!$V$21</f>
        <v>789.92447660900098</v>
      </c>
      <c r="Z73" s="6">
        <v>0</v>
      </c>
      <c r="AA73" s="6">
        <f t="shared" si="1"/>
        <v>55192.736766617374</v>
      </c>
    </row>
    <row r="74" spans="1:27" customFormat="1" x14ac:dyDescent="0.3">
      <c r="A74" s="94">
        <v>72</v>
      </c>
      <c r="B74" s="3" t="s">
        <v>100</v>
      </c>
      <c r="C74" s="126">
        <v>1.9287731411200004E-3</v>
      </c>
      <c r="D74" s="7" t="s">
        <v>101</v>
      </c>
      <c r="E74" s="31" t="s">
        <v>333</v>
      </c>
      <c r="F74" s="23">
        <v>13911.39</v>
      </c>
      <c r="G74" s="23">
        <v>15166.14</v>
      </c>
      <c r="H74" s="26">
        <v>15166.14</v>
      </c>
      <c r="I74" s="26">
        <v>32393.82</v>
      </c>
      <c r="J74" s="26">
        <v>14258.06</v>
      </c>
      <c r="K74" s="38">
        <v>32393.82</v>
      </c>
      <c r="L74" s="6">
        <f>$C74*'Distributor Payments'!I$21</f>
        <v>32393.817774666852</v>
      </c>
      <c r="M74" s="6">
        <f>$C74*'Distributor Payments'!J$21</f>
        <v>12342.044571540149</v>
      </c>
      <c r="N74" s="6">
        <f>$C74*'Distributor Payments'!K$21</f>
        <v>38099.0325781551</v>
      </c>
      <c r="O74" s="6">
        <f>$C74*'Distributor Payments'!L$21</f>
        <v>38099.0325781551</v>
      </c>
      <c r="P74" s="6">
        <f>$C74*'Distributor Payments'!M$21</f>
        <v>38099.0325781551</v>
      </c>
      <c r="Q74" s="6">
        <f>$C74*'Distributor Payments'!N$21</f>
        <v>32026.081889356497</v>
      </c>
      <c r="R74" s="6">
        <f>$C74*'Distributor Payments'!O$21</f>
        <v>32026.081889356497</v>
      </c>
      <c r="S74" s="6">
        <f>$C74*'Distributor Payments'!P$21</f>
        <v>32026.081889356497</v>
      </c>
      <c r="T74" s="6">
        <f>$C74*'Distributor Payments'!Q$21</f>
        <v>32026.081889356497</v>
      </c>
      <c r="U74" s="6">
        <f>$C74*'Distributor Payments'!R$21</f>
        <v>32026.081889356497</v>
      </c>
      <c r="V74" s="6">
        <f>$C74*'Distributor Payments'!S$21</f>
        <v>32026.081889356497</v>
      </c>
      <c r="W74" s="6">
        <f>$C74*'Distributor Payments'!T$21</f>
        <v>32026.081889356497</v>
      </c>
      <c r="X74" s="6">
        <f>$C74*'Distributor Payments'!U$21</f>
        <v>32026.081889356497</v>
      </c>
      <c r="Y74" s="6">
        <f>C74*'Distributor Payments'!$V$21</f>
        <v>7839.1860865597691</v>
      </c>
      <c r="Z74" s="6">
        <v>0</v>
      </c>
      <c r="AA74" s="6">
        <f t="shared" si="1"/>
        <v>546370.17128208396</v>
      </c>
    </row>
    <row r="75" spans="1:27" customFormat="1" x14ac:dyDescent="0.3">
      <c r="A75" s="94">
        <v>73</v>
      </c>
      <c r="B75" s="3" t="s">
        <v>73</v>
      </c>
      <c r="C75" s="126">
        <v>1.5721028667612497E-3</v>
      </c>
      <c r="D75" s="7" t="s">
        <v>102</v>
      </c>
      <c r="E75" s="31" t="s">
        <v>333</v>
      </c>
      <c r="F75" s="23">
        <v>11687.65</v>
      </c>
      <c r="G75" s="23">
        <v>12741.82</v>
      </c>
      <c r="H75" s="26">
        <v>12741.82</v>
      </c>
      <c r="I75" s="26">
        <v>26403.53</v>
      </c>
      <c r="J75" s="26">
        <v>11621.45</v>
      </c>
      <c r="K75" s="38">
        <v>26403.53</v>
      </c>
      <c r="L75" s="6">
        <f>$C75*'Distributor Payments'!I$21</f>
        <v>26403.527041714882</v>
      </c>
      <c r="M75" s="6">
        <f>$C75*'Distributor Payments'!J$21</f>
        <v>10059.743802397867</v>
      </c>
      <c r="N75" s="6">
        <f>$C75*'Distributor Payments'!K$21</f>
        <v>31053.728953404901</v>
      </c>
      <c r="O75" s="6">
        <f>$C75*'Distributor Payments'!L$21</f>
        <v>31053.728953404901</v>
      </c>
      <c r="P75" s="6">
        <f>$C75*'Distributor Payments'!M$21</f>
        <v>31053.728953404901</v>
      </c>
      <c r="Q75" s="6">
        <f>$C75*'Distributor Payments'!N$21</f>
        <v>26103.79317090222</v>
      </c>
      <c r="R75" s="6">
        <f>$C75*'Distributor Payments'!O$21</f>
        <v>26103.79317090222</v>
      </c>
      <c r="S75" s="6">
        <f>$C75*'Distributor Payments'!P$21</f>
        <v>26103.79317090222</v>
      </c>
      <c r="T75" s="6">
        <f>$C75*'Distributor Payments'!Q$21</f>
        <v>26103.79317090222</v>
      </c>
      <c r="U75" s="6">
        <f>$C75*'Distributor Payments'!R$21</f>
        <v>26103.79317090222</v>
      </c>
      <c r="V75" s="6">
        <f>$C75*'Distributor Payments'!S$21</f>
        <v>26103.79317090222</v>
      </c>
      <c r="W75" s="6">
        <f>$C75*'Distributor Payments'!T$21</f>
        <v>26103.79317090222</v>
      </c>
      <c r="X75" s="6">
        <f>$C75*'Distributor Payments'!U$21</f>
        <v>26103.79317090222</v>
      </c>
      <c r="Y75" s="6">
        <f>C75*'Distributor Payments'!$V$21</f>
        <v>6389.5575156128562</v>
      </c>
      <c r="Z75" s="6">
        <v>0</v>
      </c>
      <c r="AA75" s="6">
        <f t="shared" si="1"/>
        <v>446444.16058715817</v>
      </c>
    </row>
    <row r="76" spans="1:27" customFormat="1" x14ac:dyDescent="0.3">
      <c r="A76" s="94">
        <v>74</v>
      </c>
      <c r="B76" s="3" t="s">
        <v>90</v>
      </c>
      <c r="C76" s="126">
        <v>1.0040382409120001E-2</v>
      </c>
      <c r="D76" s="7" t="s">
        <v>90</v>
      </c>
      <c r="E76" s="31" t="s">
        <v>333</v>
      </c>
      <c r="F76" s="23">
        <v>72416.87</v>
      </c>
      <c r="G76" s="23">
        <v>78948.53</v>
      </c>
      <c r="H76" s="26">
        <v>78948.53</v>
      </c>
      <c r="I76" s="26">
        <v>168628.6</v>
      </c>
      <c r="J76" s="26">
        <v>74221.47</v>
      </c>
      <c r="K76" s="38">
        <v>168628.6</v>
      </c>
      <c r="L76" s="6">
        <f>$C76*'Distributor Payments'!I$21</f>
        <v>168628.60188945796</v>
      </c>
      <c r="M76" s="6">
        <f>$C76*'Distributor Payments'!J$21</f>
        <v>64247.497316718902</v>
      </c>
      <c r="N76" s="6">
        <f>$C76*'Distributor Payments'!K$21</f>
        <v>198327.55254984074</v>
      </c>
      <c r="O76" s="6">
        <f>$C76*'Distributor Payments'!L$21</f>
        <v>198327.55254984074</v>
      </c>
      <c r="P76" s="6">
        <f>$C76*'Distributor Payments'!M$21</f>
        <v>198327.55254984074</v>
      </c>
      <c r="Q76" s="6">
        <f>$C76*'Distributor Payments'!N$21</f>
        <v>166714.32341089711</v>
      </c>
      <c r="R76" s="6">
        <f>$C76*'Distributor Payments'!O$21</f>
        <v>166714.32341089711</v>
      </c>
      <c r="S76" s="6">
        <f>$C76*'Distributor Payments'!P$21</f>
        <v>166714.32341089711</v>
      </c>
      <c r="T76" s="6">
        <f>$C76*'Distributor Payments'!Q$21</f>
        <v>166714.32341089711</v>
      </c>
      <c r="U76" s="6">
        <f>$C76*'Distributor Payments'!R$21</f>
        <v>166714.32341089711</v>
      </c>
      <c r="V76" s="6">
        <f>$C76*'Distributor Payments'!S$21</f>
        <v>166714.32341089711</v>
      </c>
      <c r="W76" s="6">
        <f>$C76*'Distributor Payments'!T$21</f>
        <v>166714.32341089711</v>
      </c>
      <c r="X76" s="6">
        <f>$C76*'Distributor Payments'!U$21</f>
        <v>166714.32341089711</v>
      </c>
      <c r="Y76" s="6">
        <f>C76*'Distributor Payments'!$V$21</f>
        <v>40807.508362340908</v>
      </c>
      <c r="Z76" s="6">
        <v>0</v>
      </c>
      <c r="AA76" s="6">
        <f t="shared" si="1"/>
        <v>2844173.452505216</v>
      </c>
    </row>
    <row r="77" spans="1:27" customFormat="1" x14ac:dyDescent="0.3">
      <c r="A77" s="94">
        <v>75</v>
      </c>
      <c r="B77" s="3" t="s">
        <v>103</v>
      </c>
      <c r="C77" s="126">
        <v>5.5491843949711542E-5</v>
      </c>
      <c r="D77" s="7" t="s">
        <v>104</v>
      </c>
      <c r="E77" s="31" t="s">
        <v>333</v>
      </c>
      <c r="F77" s="23">
        <v>412.55</v>
      </c>
      <c r="G77" s="23">
        <v>449.76</v>
      </c>
      <c r="H77" s="26">
        <v>449.76</v>
      </c>
      <c r="I77" s="26">
        <v>931.99</v>
      </c>
      <c r="J77" s="26">
        <v>410.21</v>
      </c>
      <c r="K77" s="38">
        <v>931.99</v>
      </c>
      <c r="L77" s="6">
        <f>$C77*'Distributor Payments'!I$21</f>
        <v>931.98761563186144</v>
      </c>
      <c r="M77" s="6">
        <f>$C77*'Distributor Payments'!J$21</f>
        <v>355.08728153824899</v>
      </c>
      <c r="N77" s="6">
        <f>$C77*'Distributor Payments'!K$21</f>
        <v>1096.1297238068616</v>
      </c>
      <c r="O77" s="6">
        <f>$C77*'Distributor Payments'!L$21</f>
        <v>1096.1297238068616</v>
      </c>
      <c r="P77" s="6">
        <f>$C77*'Distributor Payments'!M$21</f>
        <v>1096.1297238068616</v>
      </c>
      <c r="Q77" s="6">
        <f>$C77*'Distributor Payments'!N$21</f>
        <v>921.40765579765218</v>
      </c>
      <c r="R77" s="6">
        <f>$C77*'Distributor Payments'!O$21</f>
        <v>921.40765579765218</v>
      </c>
      <c r="S77" s="6">
        <f>$C77*'Distributor Payments'!P$21</f>
        <v>921.40765579765218</v>
      </c>
      <c r="T77" s="6">
        <f>$C77*'Distributor Payments'!Q$21</f>
        <v>921.40765579765218</v>
      </c>
      <c r="U77" s="6">
        <f>$C77*'Distributor Payments'!R$21</f>
        <v>921.40765579765218</v>
      </c>
      <c r="V77" s="6">
        <f>$C77*'Distributor Payments'!S$21</f>
        <v>921.40765579765218</v>
      </c>
      <c r="W77" s="6">
        <f>$C77*'Distributor Payments'!T$21</f>
        <v>921.40765579765218</v>
      </c>
      <c r="X77" s="6">
        <f>$C77*'Distributor Payments'!U$21</f>
        <v>921.40765579765218</v>
      </c>
      <c r="Y77" s="6">
        <f>C77*'Distributor Payments'!$V$21</f>
        <v>225.53761338439335</v>
      </c>
      <c r="Z77" s="6">
        <v>0</v>
      </c>
      <c r="AA77" s="6">
        <f t="shared" si="1"/>
        <v>15758.5229283563</v>
      </c>
    </row>
    <row r="78" spans="1:27" customFormat="1" x14ac:dyDescent="0.3">
      <c r="A78" s="94">
        <v>76</v>
      </c>
      <c r="B78" s="3" t="s">
        <v>105</v>
      </c>
      <c r="C78" s="126">
        <v>1.6995833481015016E-3</v>
      </c>
      <c r="D78" s="7" t="s">
        <v>105</v>
      </c>
      <c r="E78" s="31" t="s">
        <v>333</v>
      </c>
      <c r="F78" s="23">
        <v>12635.39</v>
      </c>
      <c r="G78" s="23">
        <v>13775.05</v>
      </c>
      <c r="H78" s="26">
        <v>13775.05</v>
      </c>
      <c r="I78" s="26">
        <v>28544.57</v>
      </c>
      <c r="J78" s="26">
        <v>12563.82</v>
      </c>
      <c r="K78" s="38">
        <v>28544.57</v>
      </c>
      <c r="L78" s="6">
        <f>$C78*'Distributor Payments'!I$21</f>
        <v>28544.566542070515</v>
      </c>
      <c r="M78" s="6">
        <f>$C78*'Distributor Payments'!J$21</f>
        <v>10875.479851993185</v>
      </c>
      <c r="N78" s="6">
        <f>$C78*'Distributor Payments'!K$21</f>
        <v>33571.849362755296</v>
      </c>
      <c r="O78" s="6">
        <f>$C78*'Distributor Payments'!L$21</f>
        <v>33571.849362755296</v>
      </c>
      <c r="P78" s="6">
        <f>$C78*'Distributor Payments'!M$21</f>
        <v>33571.849362755296</v>
      </c>
      <c r="Q78" s="6">
        <f>$C78*'Distributor Payments'!N$21</f>
        <v>28220.527507179191</v>
      </c>
      <c r="R78" s="6">
        <f>$C78*'Distributor Payments'!O$21</f>
        <v>28220.527507179191</v>
      </c>
      <c r="S78" s="6">
        <f>$C78*'Distributor Payments'!P$21</f>
        <v>28220.527507179191</v>
      </c>
      <c r="T78" s="6">
        <f>$C78*'Distributor Payments'!Q$21</f>
        <v>28220.527507179191</v>
      </c>
      <c r="U78" s="6">
        <f>$C78*'Distributor Payments'!R$21</f>
        <v>28220.527507179191</v>
      </c>
      <c r="V78" s="6">
        <f>$C78*'Distributor Payments'!S$21</f>
        <v>28220.527507179191</v>
      </c>
      <c r="W78" s="6">
        <f>$C78*'Distributor Payments'!T$21</f>
        <v>28220.527507179191</v>
      </c>
      <c r="X78" s="6">
        <f>$C78*'Distributor Payments'!U$21</f>
        <v>28220.527507179191</v>
      </c>
      <c r="Y78" s="6">
        <f>C78*'Distributor Payments'!$V$21</f>
        <v>6907.6812878311621</v>
      </c>
      <c r="Z78" s="6">
        <v>0</v>
      </c>
      <c r="AA78" s="6">
        <f t="shared" si="1"/>
        <v>482645.94582759426</v>
      </c>
    </row>
    <row r="79" spans="1:27" customFormat="1" x14ac:dyDescent="0.3">
      <c r="A79" s="94">
        <v>77</v>
      </c>
      <c r="B79" s="3" t="s">
        <v>40</v>
      </c>
      <c r="C79" s="126">
        <v>7.6288033195954122E-5</v>
      </c>
      <c r="D79" s="7" t="s">
        <v>106</v>
      </c>
      <c r="E79" s="31" t="s">
        <v>333</v>
      </c>
      <c r="F79" s="23">
        <v>567.16</v>
      </c>
      <c r="G79" s="27">
        <v>618.30999999999995</v>
      </c>
      <c r="H79" s="26">
        <v>618.30999999999995</v>
      </c>
      <c r="I79" s="26">
        <v>1281.26</v>
      </c>
      <c r="J79" s="26">
        <v>563.94000000000005</v>
      </c>
      <c r="K79" s="38">
        <v>1281.26</v>
      </c>
      <c r="L79" s="6">
        <f>$C79*'Distributor Payments'!I$21</f>
        <v>1281.2603997080037</v>
      </c>
      <c r="M79" s="6">
        <f>$C79*'Distributor Payments'!J$21</f>
        <v>488.16021226470457</v>
      </c>
      <c r="N79" s="6">
        <f>$C79*'Distributor Payments'!K$21</f>
        <v>1506.9165989984112</v>
      </c>
      <c r="O79" s="6">
        <f>$C79*'Distributor Payments'!L$21</f>
        <v>1506.9165989984112</v>
      </c>
      <c r="P79" s="6">
        <f>$C79*'Distributor Payments'!M$21</f>
        <v>1506.9165989984112</v>
      </c>
      <c r="Q79" s="6">
        <f>$C79*'Distributor Payments'!N$21</f>
        <v>1266.7154815795766</v>
      </c>
      <c r="R79" s="6">
        <f>$C79*'Distributor Payments'!O$21</f>
        <v>1266.7154815795766</v>
      </c>
      <c r="S79" s="6">
        <f>$C79*'Distributor Payments'!P$21</f>
        <v>1266.7154815795766</v>
      </c>
      <c r="T79" s="6">
        <f>$C79*'Distributor Payments'!Q$21</f>
        <v>1266.7154815795766</v>
      </c>
      <c r="U79" s="6">
        <f>$C79*'Distributor Payments'!R$21</f>
        <v>1266.7154815795766</v>
      </c>
      <c r="V79" s="6">
        <f>$C79*'Distributor Payments'!S$21</f>
        <v>1266.7154815795766</v>
      </c>
      <c r="W79" s="6">
        <f>$C79*'Distributor Payments'!T$21</f>
        <v>1266.7154815795766</v>
      </c>
      <c r="X79" s="6">
        <f>$C79*'Distributor Payments'!U$21</f>
        <v>1266.7154815795766</v>
      </c>
      <c r="Y79" s="6">
        <f>C79*'Distributor Payments'!$V$21</f>
        <v>310.06035684085975</v>
      </c>
      <c r="Z79" s="6">
        <v>0</v>
      </c>
      <c r="AA79" s="6">
        <f t="shared" si="1"/>
        <v>21664.194618445414</v>
      </c>
    </row>
    <row r="80" spans="1:27" customFormat="1" x14ac:dyDescent="0.3">
      <c r="A80" s="94">
        <v>78</v>
      </c>
      <c r="B80" s="3" t="s">
        <v>92</v>
      </c>
      <c r="C80" s="126">
        <v>1.8748587811999998E-4</v>
      </c>
      <c r="D80" s="7" t="s">
        <v>107</v>
      </c>
      <c r="E80" s="31" t="s">
        <v>333</v>
      </c>
      <c r="F80" s="23">
        <v>1352.25</v>
      </c>
      <c r="G80" s="23">
        <v>1474.22</v>
      </c>
      <c r="H80" s="26">
        <v>1474.22</v>
      </c>
      <c r="I80" s="26">
        <v>3148.83</v>
      </c>
      <c r="J80" s="26">
        <v>1385.95</v>
      </c>
      <c r="K80" s="38">
        <v>3148.83</v>
      </c>
      <c r="L80" s="6">
        <f>$C80*'Distributor Payments'!I$21</f>
        <v>3148.8324062911747</v>
      </c>
      <c r="M80" s="6">
        <f>$C80*'Distributor Payments'!J$21</f>
        <v>1199.7051467378449</v>
      </c>
      <c r="N80" s="6">
        <f>$C80*'Distributor Payments'!K$21</f>
        <v>3703.4062877348442</v>
      </c>
      <c r="O80" s="6">
        <f>$C80*'Distributor Payments'!L$21</f>
        <v>3703.4062877348442</v>
      </c>
      <c r="P80" s="6">
        <f>$C80*'Distributor Payments'!M$21</f>
        <v>3703.4062877348442</v>
      </c>
      <c r="Q80" s="6">
        <f>$C80*'Distributor Payments'!N$21</f>
        <v>3113.0867377603427</v>
      </c>
      <c r="R80" s="6">
        <f>$C80*'Distributor Payments'!O$21</f>
        <v>3113.0867377603427</v>
      </c>
      <c r="S80" s="6">
        <f>$C80*'Distributor Payments'!P$21</f>
        <v>3113.0867377603427</v>
      </c>
      <c r="T80" s="6">
        <f>$C80*'Distributor Payments'!Q$21</f>
        <v>3113.0867377603427</v>
      </c>
      <c r="U80" s="6">
        <f>$C80*'Distributor Payments'!R$21</f>
        <v>3113.0867377603427</v>
      </c>
      <c r="V80" s="6">
        <f>$C80*'Distributor Payments'!S$21</f>
        <v>3113.0867377603427</v>
      </c>
      <c r="W80" s="6">
        <f>$C80*'Distributor Payments'!T$21</f>
        <v>3113.0867377603427</v>
      </c>
      <c r="X80" s="6">
        <f>$C80*'Distributor Payments'!U$21</f>
        <v>3113.0867377603427</v>
      </c>
      <c r="Y80" s="6">
        <f>C80*'Distributor Payments'!$V$21</f>
        <v>762.00599015563716</v>
      </c>
      <c r="Z80" s="6">
        <v>0</v>
      </c>
      <c r="AA80" s="6">
        <f t="shared" si="1"/>
        <v>53109.75630847193</v>
      </c>
    </row>
    <row r="81" spans="1:27" customFormat="1" x14ac:dyDescent="0.3">
      <c r="A81" s="94">
        <v>79</v>
      </c>
      <c r="B81" s="3" t="s">
        <v>32</v>
      </c>
      <c r="C81" s="126">
        <v>2.0643995461205113E-4</v>
      </c>
      <c r="D81" s="7" t="s">
        <v>108</v>
      </c>
      <c r="E81" s="31" t="s">
        <v>333</v>
      </c>
      <c r="F81" s="23">
        <v>1534.76</v>
      </c>
      <c r="G81" s="23">
        <v>1673.19</v>
      </c>
      <c r="H81" s="26">
        <v>1673.19</v>
      </c>
      <c r="I81" s="26">
        <v>3467.17</v>
      </c>
      <c r="J81" s="26">
        <v>1526.07</v>
      </c>
      <c r="K81" s="38">
        <v>3467.17</v>
      </c>
      <c r="L81" s="6">
        <f>$C81*'Distributor Payments'!I$21</f>
        <v>3467.1668370651673</v>
      </c>
      <c r="M81" s="6">
        <f>$C81*'Distributor Payments'!J$21</f>
        <v>1320.9905648567621</v>
      </c>
      <c r="N81" s="6">
        <f>$C81*'Distributor Payments'!K$21</f>
        <v>4077.8059319253334</v>
      </c>
      <c r="O81" s="6">
        <f>$C81*'Distributor Payments'!L$21</f>
        <v>4077.8059319253334</v>
      </c>
      <c r="P81" s="6">
        <f>$C81*'Distributor Payments'!M$21</f>
        <v>4077.8059319253334</v>
      </c>
      <c r="Q81" s="6">
        <f>$C81*'Distributor Payments'!N$21</f>
        <v>3427.8074236358575</v>
      </c>
      <c r="R81" s="6">
        <f>$C81*'Distributor Payments'!O$21</f>
        <v>3427.8074236358575</v>
      </c>
      <c r="S81" s="6">
        <f>$C81*'Distributor Payments'!P$21</f>
        <v>3427.8074236358575</v>
      </c>
      <c r="T81" s="6">
        <f>$C81*'Distributor Payments'!Q$21</f>
        <v>3427.8074236358575</v>
      </c>
      <c r="U81" s="6">
        <f>$C81*'Distributor Payments'!R$21</f>
        <v>3427.8074236358575</v>
      </c>
      <c r="V81" s="6">
        <f>$C81*'Distributor Payments'!S$21</f>
        <v>3427.8074236358575</v>
      </c>
      <c r="W81" s="6">
        <f>$C81*'Distributor Payments'!T$21</f>
        <v>3427.8074236358575</v>
      </c>
      <c r="X81" s="6">
        <f>$C81*'Distributor Payments'!U$21</f>
        <v>3427.8074236358575</v>
      </c>
      <c r="Y81" s="6">
        <f>C81*'Distributor Payments'!$V$21</f>
        <v>839.04176463443196</v>
      </c>
      <c r="Z81" s="6">
        <v>0</v>
      </c>
      <c r="AA81" s="6">
        <f t="shared" si="1"/>
        <v>58624.626351419225</v>
      </c>
    </row>
    <row r="82" spans="1:27" customFormat="1" x14ac:dyDescent="0.3">
      <c r="A82" s="94">
        <v>80</v>
      </c>
      <c r="B82" s="3" t="s">
        <v>32</v>
      </c>
      <c r="C82" s="126">
        <v>1.5476762894821954E-3</v>
      </c>
      <c r="D82" s="7" t="s">
        <v>109</v>
      </c>
      <c r="E82" s="31" t="s">
        <v>333</v>
      </c>
      <c r="F82" s="23">
        <v>11506.06</v>
      </c>
      <c r="G82" s="23">
        <v>12543.85</v>
      </c>
      <c r="H82" s="26">
        <v>12543.85</v>
      </c>
      <c r="I82" s="26">
        <v>25993.279999999999</v>
      </c>
      <c r="J82" s="26">
        <v>11440.88</v>
      </c>
      <c r="K82" s="38">
        <v>25993.279999999999</v>
      </c>
      <c r="L82" s="6">
        <f>$C82*'Distributor Payments'!I$21</f>
        <v>25993.281753470652</v>
      </c>
      <c r="M82" s="6">
        <f>$C82*'Distributor Payments'!J$21</f>
        <v>9903.4403475845138</v>
      </c>
      <c r="N82" s="6">
        <f>$C82*'Distributor Payments'!K$21</f>
        <v>30571.23106721642</v>
      </c>
      <c r="O82" s="6">
        <f>$C82*'Distributor Payments'!L$21</f>
        <v>30571.23106721642</v>
      </c>
      <c r="P82" s="6">
        <f>$C82*'Distributor Payments'!M$21</f>
        <v>30571.23106721642</v>
      </c>
      <c r="Q82" s="6">
        <f>$C82*'Distributor Payments'!N$21</f>
        <v>25698.205003202296</v>
      </c>
      <c r="R82" s="6">
        <f>$C82*'Distributor Payments'!O$21</f>
        <v>25698.205003202296</v>
      </c>
      <c r="S82" s="6">
        <f>$C82*'Distributor Payments'!P$21</f>
        <v>25698.205003202296</v>
      </c>
      <c r="T82" s="6">
        <f>$C82*'Distributor Payments'!Q$21</f>
        <v>25698.205003202296</v>
      </c>
      <c r="U82" s="6">
        <f>$C82*'Distributor Payments'!R$21</f>
        <v>25698.205003202296</v>
      </c>
      <c r="V82" s="6">
        <f>$C82*'Distributor Payments'!S$21</f>
        <v>25698.205003202296</v>
      </c>
      <c r="W82" s="6">
        <f>$C82*'Distributor Payments'!T$21</f>
        <v>25698.205003202296</v>
      </c>
      <c r="X82" s="6">
        <f>$C82*'Distributor Payments'!U$21</f>
        <v>25698.205003202296</v>
      </c>
      <c r="Y82" s="6">
        <f>C82*'Distributor Payments'!$V$21</f>
        <v>6290.2796479020644</v>
      </c>
      <c r="Z82" s="6">
        <v>0</v>
      </c>
      <c r="AA82" s="6">
        <f t="shared" si="1"/>
        <v>439507.534976225</v>
      </c>
    </row>
    <row r="83" spans="1:27" customFormat="1" x14ac:dyDescent="0.3">
      <c r="A83" s="94">
        <v>81</v>
      </c>
      <c r="B83" s="3" t="s">
        <v>61</v>
      </c>
      <c r="C83" s="126">
        <v>1.7365497184961723E-5</v>
      </c>
      <c r="D83" s="7" t="s">
        <v>110</v>
      </c>
      <c r="E83" s="31" t="s">
        <v>335</v>
      </c>
      <c r="F83" s="23">
        <v>4653.75</v>
      </c>
      <c r="G83" s="102">
        <v>0</v>
      </c>
      <c r="H83" s="100">
        <v>0</v>
      </c>
      <c r="I83" s="26">
        <v>0</v>
      </c>
      <c r="J83" s="26">
        <v>0</v>
      </c>
      <c r="K83" s="100">
        <v>0</v>
      </c>
      <c r="L83" s="100">
        <v>0</v>
      </c>
      <c r="M83" s="100">
        <v>0</v>
      </c>
      <c r="N83" s="100">
        <v>0</v>
      </c>
      <c r="O83" s="100">
        <v>0</v>
      </c>
      <c r="P83" s="100">
        <v>0</v>
      </c>
      <c r="Q83" s="100">
        <v>0</v>
      </c>
      <c r="R83" s="100">
        <v>0</v>
      </c>
      <c r="S83" s="100">
        <v>0</v>
      </c>
      <c r="T83" s="100">
        <v>0</v>
      </c>
      <c r="U83" s="100">
        <v>0</v>
      </c>
      <c r="V83" s="100">
        <v>0</v>
      </c>
      <c r="W83" s="100">
        <v>0</v>
      </c>
      <c r="X83" s="100">
        <v>0</v>
      </c>
      <c r="Y83" s="26">
        <f>$C$83*'Distributor Payments'!V$21</f>
        <v>70.579251139662787</v>
      </c>
      <c r="Z83" s="6">
        <v>0</v>
      </c>
      <c r="AA83" s="6">
        <f>F83</f>
        <v>4653.75</v>
      </c>
    </row>
    <row r="84" spans="1:27" customFormat="1" x14ac:dyDescent="0.3">
      <c r="A84" s="94">
        <v>82</v>
      </c>
      <c r="B84" s="3" t="s">
        <v>111</v>
      </c>
      <c r="C84" s="126">
        <v>4.4954056800838708E-4</v>
      </c>
      <c r="D84" s="7" t="s">
        <v>112</v>
      </c>
      <c r="E84" s="31" t="s">
        <v>333</v>
      </c>
      <c r="F84" s="23">
        <v>3342.07</v>
      </c>
      <c r="G84" s="23">
        <v>3643.51</v>
      </c>
      <c r="H84" s="26">
        <v>3643.51</v>
      </c>
      <c r="I84" s="26">
        <v>7550.05</v>
      </c>
      <c r="J84" s="26">
        <v>3323.14</v>
      </c>
      <c r="K84" s="38">
        <v>7550.05</v>
      </c>
      <c r="L84" s="6">
        <f>$C84*'Distributor Payments'!I$21</f>
        <v>7550.0508234617273</v>
      </c>
      <c r="M84" s="6">
        <f>$C84*'Distributor Payments'!J$21</f>
        <v>2876.5693635972298</v>
      </c>
      <c r="N84" s="6">
        <f>$C84*'Distributor Payments'!K$21</f>
        <v>8879.7694143586741</v>
      </c>
      <c r="O84" s="6">
        <f>$C84*'Distributor Payments'!L$21</f>
        <v>8879.7694143586741</v>
      </c>
      <c r="P84" s="6">
        <f>$C84*'Distributor Payments'!M$21</f>
        <v>8879.7694143586741</v>
      </c>
      <c r="Q84" s="6">
        <f>$C84*'Distributor Payments'!N$21</f>
        <v>7464.3423514620144</v>
      </c>
      <c r="R84" s="6">
        <f>$C84*'Distributor Payments'!O$21</f>
        <v>7464.3423514620144</v>
      </c>
      <c r="S84" s="6">
        <f>$C84*'Distributor Payments'!P$21</f>
        <v>7464.3423514620144</v>
      </c>
      <c r="T84" s="6">
        <f>$C84*'Distributor Payments'!Q$21</f>
        <v>7464.3423514620144</v>
      </c>
      <c r="U84" s="6">
        <f>$C84*'Distributor Payments'!R$21</f>
        <v>7464.3423514620144</v>
      </c>
      <c r="V84" s="6">
        <f>$C84*'Distributor Payments'!S$21</f>
        <v>7464.3423514620144</v>
      </c>
      <c r="W84" s="6">
        <f>$C84*'Distributor Payments'!T$21</f>
        <v>7464.3423514620144</v>
      </c>
      <c r="X84" s="6">
        <f>$C84*'Distributor Payments'!U$21</f>
        <v>7464.3423514620144</v>
      </c>
      <c r="Y84" s="6">
        <f>C84*'Distributor Payments'!$V$21</f>
        <v>1827.0848400705061</v>
      </c>
      <c r="Z84" s="6">
        <v>0</v>
      </c>
      <c r="AA84" s="6">
        <f t="shared" si="1"/>
        <v>127660.08208190154</v>
      </c>
    </row>
    <row r="85" spans="1:27" customFormat="1" x14ac:dyDescent="0.3">
      <c r="A85" s="94">
        <v>83</v>
      </c>
      <c r="B85" s="3" t="s">
        <v>32</v>
      </c>
      <c r="C85" s="126">
        <v>8.3526623913208629E-4</v>
      </c>
      <c r="D85" s="7" t="s">
        <v>113</v>
      </c>
      <c r="E85" s="31" t="s">
        <v>333</v>
      </c>
      <c r="F85" s="23">
        <v>6209.71</v>
      </c>
      <c r="G85" s="23">
        <v>6769.8</v>
      </c>
      <c r="H85" s="26">
        <v>6769.8</v>
      </c>
      <c r="I85" s="26">
        <v>14028.33</v>
      </c>
      <c r="J85" s="26">
        <v>6174.53</v>
      </c>
      <c r="K85" s="38">
        <v>14028.33</v>
      </c>
      <c r="L85" s="6">
        <f>$C85*'Distributor Payments'!I$21</f>
        <v>14028.328042801537</v>
      </c>
      <c r="M85" s="6">
        <f>$C85*'Distributor Payments'!J$21</f>
        <v>5344.7929840441229</v>
      </c>
      <c r="N85" s="6">
        <f>$C85*'Distributor Payments'!K$21</f>
        <v>16499.003940736933</v>
      </c>
      <c r="O85" s="6">
        <f>$C85*'Distributor Payments'!L$21</f>
        <v>16499.003940736933</v>
      </c>
      <c r="P85" s="6">
        <f>$C85*'Distributor Payments'!M$21</f>
        <v>16499.003940736933</v>
      </c>
      <c r="Q85" s="6">
        <f>$C85*'Distributor Payments'!N$21</f>
        <v>13869.077914640418</v>
      </c>
      <c r="R85" s="6">
        <f>$C85*'Distributor Payments'!O$21</f>
        <v>13869.077914640418</v>
      </c>
      <c r="S85" s="6">
        <f>$C85*'Distributor Payments'!P$21</f>
        <v>13869.077914640418</v>
      </c>
      <c r="T85" s="6">
        <f>$C85*'Distributor Payments'!Q$21</f>
        <v>13869.077914640418</v>
      </c>
      <c r="U85" s="6">
        <f>$C85*'Distributor Payments'!R$21</f>
        <v>13869.077914640418</v>
      </c>
      <c r="V85" s="6">
        <f>$C85*'Distributor Payments'!S$21</f>
        <v>13869.077914640418</v>
      </c>
      <c r="W85" s="6">
        <f>$C85*'Distributor Payments'!T$21</f>
        <v>13869.077914640418</v>
      </c>
      <c r="X85" s="6">
        <f>$C85*'Distributor Payments'!U$21</f>
        <v>13869.077914640418</v>
      </c>
      <c r="Y85" s="6">
        <f>C85*'Distributor Payments'!$V$21</f>
        <v>3394.8043659375999</v>
      </c>
      <c r="Z85" s="6">
        <v>0</v>
      </c>
      <c r="AA85" s="6">
        <f t="shared" si="1"/>
        <v>237198.06053211744</v>
      </c>
    </row>
    <row r="86" spans="1:27" customFormat="1" x14ac:dyDescent="0.3">
      <c r="A86" s="94">
        <v>84</v>
      </c>
      <c r="B86" s="3" t="s">
        <v>114</v>
      </c>
      <c r="C86" s="126">
        <v>1.6101293862633693E-4</v>
      </c>
      <c r="D86" s="7" t="s">
        <v>115</v>
      </c>
      <c r="E86" s="31" t="s">
        <v>333</v>
      </c>
      <c r="F86" s="23">
        <v>1197.04</v>
      </c>
      <c r="G86" s="23">
        <v>1305</v>
      </c>
      <c r="H86" s="26">
        <v>1305</v>
      </c>
      <c r="I86" s="26">
        <v>2704.22</v>
      </c>
      <c r="J86" s="26">
        <v>1190.26</v>
      </c>
      <c r="K86" s="38">
        <v>2704.22</v>
      </c>
      <c r="L86" s="6">
        <f>$C86*'Distributor Payments'!I$21</f>
        <v>2704.2183873404883</v>
      </c>
      <c r="M86" s="6">
        <f>$C86*'Distributor Payments'!J$21</f>
        <v>1030.3072055259772</v>
      </c>
      <c r="N86" s="6">
        <f>$C86*'Distributor Payments'!K$21</f>
        <v>3180.4866334187709</v>
      </c>
      <c r="O86" s="6">
        <f>$C86*'Distributor Payments'!L$21</f>
        <v>3180.4866334187709</v>
      </c>
      <c r="P86" s="6">
        <f>$C86*'Distributor Payments'!M$21</f>
        <v>3180.4866334187709</v>
      </c>
      <c r="Q86" s="6">
        <f>$C86*'Distributor Payments'!N$21</f>
        <v>2673.5199945280528</v>
      </c>
      <c r="R86" s="6">
        <f>$C86*'Distributor Payments'!O$21</f>
        <v>2673.5199945280528</v>
      </c>
      <c r="S86" s="6">
        <f>$C86*'Distributor Payments'!P$21</f>
        <v>2673.5199945280528</v>
      </c>
      <c r="T86" s="6">
        <f>$C86*'Distributor Payments'!Q$21</f>
        <v>2673.5199945280528</v>
      </c>
      <c r="U86" s="6">
        <f>$C86*'Distributor Payments'!R$21</f>
        <v>2673.5199945280528</v>
      </c>
      <c r="V86" s="6">
        <f>$C86*'Distributor Payments'!S$21</f>
        <v>2673.5199945280528</v>
      </c>
      <c r="W86" s="6">
        <f>$C86*'Distributor Payments'!T$21</f>
        <v>2673.5199945280528</v>
      </c>
      <c r="X86" s="6">
        <f>$C86*'Distributor Payments'!U$21</f>
        <v>2673.5199945280528</v>
      </c>
      <c r="Y86" s="6">
        <f>C86*'Distributor Payments'!$V$21</f>
        <v>654.41101461146536</v>
      </c>
      <c r="Z86" s="6">
        <v>0</v>
      </c>
      <c r="AA86" s="6">
        <f t="shared" si="1"/>
        <v>45724.296463958686</v>
      </c>
    </row>
    <row r="87" spans="1:27" customFormat="1" x14ac:dyDescent="0.3">
      <c r="A87" s="94">
        <v>85</v>
      </c>
      <c r="B87" s="3" t="s">
        <v>61</v>
      </c>
      <c r="C87" s="126">
        <v>2.3972160371395988E-4</v>
      </c>
      <c r="D87" s="7" t="s">
        <v>116</v>
      </c>
      <c r="E87" s="31" t="s">
        <v>333</v>
      </c>
      <c r="F87" s="23">
        <v>1782.19</v>
      </c>
      <c r="G87" s="23">
        <v>1942.93</v>
      </c>
      <c r="H87" s="26">
        <v>1942.93</v>
      </c>
      <c r="I87" s="26">
        <v>4026.13</v>
      </c>
      <c r="J87" s="26">
        <v>1772.09</v>
      </c>
      <c r="K87" s="38">
        <v>4026.13</v>
      </c>
      <c r="L87" s="6">
        <f>$C87*'Distributor Payments'!I$21</f>
        <v>4026.1333911211796</v>
      </c>
      <c r="M87" s="6">
        <f>$C87*'Distributor Payments'!J$21</f>
        <v>1533.9568219416128</v>
      </c>
      <c r="N87" s="6">
        <f>$C87*'Distributor Payments'!K$21</f>
        <v>4735.2179449586783</v>
      </c>
      <c r="O87" s="6">
        <f>$C87*'Distributor Payments'!L$21</f>
        <v>4735.2179449586783</v>
      </c>
      <c r="P87" s="6">
        <f>$C87*'Distributor Payments'!M$21</f>
        <v>4735.2179449586783</v>
      </c>
      <c r="Q87" s="6">
        <f>$C87*'Distributor Payments'!N$21</f>
        <v>3980.428567526124</v>
      </c>
      <c r="R87" s="6">
        <f>$C87*'Distributor Payments'!O$21</f>
        <v>3980.428567526124</v>
      </c>
      <c r="S87" s="6">
        <f>$C87*'Distributor Payments'!P$21</f>
        <v>3980.428567526124</v>
      </c>
      <c r="T87" s="6">
        <f>$C87*'Distributor Payments'!Q$21</f>
        <v>3980.428567526124</v>
      </c>
      <c r="U87" s="6">
        <f>$C87*'Distributor Payments'!R$21</f>
        <v>3980.428567526124</v>
      </c>
      <c r="V87" s="6">
        <f>$C87*'Distributor Payments'!S$21</f>
        <v>3980.428567526124</v>
      </c>
      <c r="W87" s="6">
        <f>$C87*'Distributor Payments'!T$21</f>
        <v>3980.428567526124</v>
      </c>
      <c r="X87" s="6">
        <f>$C87*'Distributor Payments'!U$21</f>
        <v>3980.428567526124</v>
      </c>
      <c r="Y87" s="6">
        <f>C87*'Distributor Payments'!$V$21</f>
        <v>974.30963777888451</v>
      </c>
      <c r="Z87" s="6">
        <v>0</v>
      </c>
      <c r="AA87" s="6">
        <f t="shared" si="1"/>
        <v>68075.882225926733</v>
      </c>
    </row>
    <row r="88" spans="1:27" customFormat="1" x14ac:dyDescent="0.3">
      <c r="A88" s="94">
        <v>86</v>
      </c>
      <c r="B88" s="3" t="s">
        <v>61</v>
      </c>
      <c r="C88" s="126">
        <v>2.8492835414040001E-2</v>
      </c>
      <c r="D88" s="7" t="s">
        <v>117</v>
      </c>
      <c r="E88" s="31" t="s">
        <v>333</v>
      </c>
      <c r="F88" s="23">
        <v>205506.31</v>
      </c>
      <c r="G88" s="23">
        <v>224042.01</v>
      </c>
      <c r="H88" s="26">
        <v>224042.01</v>
      </c>
      <c r="I88" s="26">
        <v>478538.25</v>
      </c>
      <c r="J88" s="26">
        <v>210627.45</v>
      </c>
      <c r="K88" s="38">
        <v>478538.25</v>
      </c>
      <c r="L88" s="6">
        <f>$C88*'Distributor Payments'!I$21</f>
        <v>478538.24724561599</v>
      </c>
      <c r="M88" s="6">
        <f>$C88*'Distributor Payments'!J$21</f>
        <v>182323.07219159917</v>
      </c>
      <c r="N88" s="6">
        <f>$C88*'Distributor Payments'!K$21</f>
        <v>562818.63405312877</v>
      </c>
      <c r="O88" s="6">
        <f>$C88*'Distributor Payments'!L$21</f>
        <v>562818.63405312877</v>
      </c>
      <c r="P88" s="6">
        <f>$C88*'Distributor Payments'!M$21</f>
        <v>562818.63405312877</v>
      </c>
      <c r="Q88" s="6">
        <f>$C88*'Distributor Payments'!N$21</f>
        <v>473105.86236187589</v>
      </c>
      <c r="R88" s="6">
        <f>$C88*'Distributor Payments'!O$21</f>
        <v>473105.86236187589</v>
      </c>
      <c r="S88" s="6">
        <f>$C88*'Distributor Payments'!P$21</f>
        <v>473105.86236187589</v>
      </c>
      <c r="T88" s="6">
        <f>$C88*'Distributor Payments'!Q$21</f>
        <v>473105.86236187589</v>
      </c>
      <c r="U88" s="6">
        <f>$C88*'Distributor Payments'!R$21</f>
        <v>473105.86236187589</v>
      </c>
      <c r="V88" s="6">
        <f>$C88*'Distributor Payments'!S$21</f>
        <v>473105.86236187589</v>
      </c>
      <c r="W88" s="6">
        <f>$C88*'Distributor Payments'!T$21</f>
        <v>473105.86236187589</v>
      </c>
      <c r="X88" s="6">
        <f>$C88*'Distributor Payments'!U$21</f>
        <v>473105.86236187589</v>
      </c>
      <c r="Y88" s="6">
        <f>C88*'Distributor Payments'!$V$21</f>
        <v>115804.51541059864</v>
      </c>
      <c r="Z88" s="6">
        <v>0</v>
      </c>
      <c r="AA88" s="6">
        <f t="shared" si="1"/>
        <v>8071262.9159022104</v>
      </c>
    </row>
    <row r="89" spans="1:27" customFormat="1" x14ac:dyDescent="0.3">
      <c r="A89" s="94">
        <v>87</v>
      </c>
      <c r="B89" s="3" t="s">
        <v>61</v>
      </c>
      <c r="C89" s="126">
        <v>3.5084584823786191E-5</v>
      </c>
      <c r="D89" s="7" t="s">
        <v>118</v>
      </c>
      <c r="E89" s="31" t="s">
        <v>333</v>
      </c>
      <c r="F89" s="23">
        <v>260.83</v>
      </c>
      <c r="G89" s="27">
        <v>284.36</v>
      </c>
      <c r="H89" s="26">
        <v>284.36</v>
      </c>
      <c r="I89" s="26">
        <v>589.25</v>
      </c>
      <c r="J89" s="26">
        <v>259.36</v>
      </c>
      <c r="K89" s="38">
        <v>589.25</v>
      </c>
      <c r="L89" s="6">
        <f>$C89*'Distributor Payments'!I$21</f>
        <v>589.2469276203293</v>
      </c>
      <c r="M89" s="6">
        <f>$C89*'Distributor Payments'!J$21</f>
        <v>224.50307941228732</v>
      </c>
      <c r="N89" s="6">
        <f>$C89*'Distributor Payments'!K$21</f>
        <v>693.02538058793539</v>
      </c>
      <c r="O89" s="6">
        <f>$C89*'Distributor Payments'!L$21</f>
        <v>693.02538058793539</v>
      </c>
      <c r="P89" s="6">
        <f>$C89*'Distributor Payments'!M$21</f>
        <v>693.02538058793539</v>
      </c>
      <c r="Q89" s="6">
        <f>$C89*'Distributor Payments'!N$21</f>
        <v>582.55777347054197</v>
      </c>
      <c r="R89" s="6">
        <f>$C89*'Distributor Payments'!O$21</f>
        <v>582.55777347054197</v>
      </c>
      <c r="S89" s="6">
        <f>$C89*'Distributor Payments'!P$21</f>
        <v>582.55777347054197</v>
      </c>
      <c r="T89" s="6">
        <f>$C89*'Distributor Payments'!Q$21</f>
        <v>582.55777347054197</v>
      </c>
      <c r="U89" s="6">
        <f>$C89*'Distributor Payments'!R$21</f>
        <v>582.55777347054197</v>
      </c>
      <c r="V89" s="6">
        <f>$C89*'Distributor Payments'!S$21</f>
        <v>582.55777347054197</v>
      </c>
      <c r="W89" s="6">
        <f>$C89*'Distributor Payments'!T$21</f>
        <v>582.55777347054197</v>
      </c>
      <c r="X89" s="6">
        <f>$C89*'Distributor Payments'!U$21</f>
        <v>582.55777347054197</v>
      </c>
      <c r="Y89" s="6">
        <f>C89*'Distributor Payments'!$V$21</f>
        <v>142.5956134186126</v>
      </c>
      <c r="Z89" s="6">
        <v>0</v>
      </c>
      <c r="AA89" s="6">
        <f t="shared" si="1"/>
        <v>9963.293949979372</v>
      </c>
    </row>
    <row r="90" spans="1:27" customFormat="1" x14ac:dyDescent="0.3">
      <c r="A90" s="94">
        <v>88</v>
      </c>
      <c r="B90" s="3" t="s">
        <v>119</v>
      </c>
      <c r="C90" s="126">
        <v>8.8497408803487904E-5</v>
      </c>
      <c r="D90" s="7" t="s">
        <v>120</v>
      </c>
      <c r="E90" s="31" t="s">
        <v>333</v>
      </c>
      <c r="F90" s="23">
        <v>657.93</v>
      </c>
      <c r="G90" s="27">
        <v>717.27</v>
      </c>
      <c r="H90" s="26">
        <v>717.27</v>
      </c>
      <c r="I90" s="26">
        <v>1486.32</v>
      </c>
      <c r="J90" s="26">
        <v>654.20000000000005</v>
      </c>
      <c r="K90" s="38">
        <v>1486.32</v>
      </c>
      <c r="L90" s="6">
        <f>$C90*'Distributor Payments'!I$21</f>
        <v>1486.3173243099543</v>
      </c>
      <c r="M90" s="6">
        <f>$C90*'Distributor Payments'!J$21</f>
        <v>566.28690053419962</v>
      </c>
      <c r="N90" s="6">
        <f>$C90*'Distributor Payments'!K$21</f>
        <v>1748.0882480189121</v>
      </c>
      <c r="O90" s="6">
        <f>$C90*'Distributor Payments'!L$21</f>
        <v>1748.0882480189121</v>
      </c>
      <c r="P90" s="6">
        <f>$C90*'Distributor Payments'!M$21</f>
        <v>1748.0882480189121</v>
      </c>
      <c r="Q90" s="6">
        <f>$C90*'Distributor Payments'!N$21</f>
        <v>1469.4445919599357</v>
      </c>
      <c r="R90" s="6">
        <f>$C90*'Distributor Payments'!O$21</f>
        <v>1469.4445919599357</v>
      </c>
      <c r="S90" s="6">
        <f>$C90*'Distributor Payments'!P$21</f>
        <v>1469.4445919599357</v>
      </c>
      <c r="T90" s="6">
        <f>$C90*'Distributor Payments'!Q$21</f>
        <v>1469.4445919599357</v>
      </c>
      <c r="U90" s="6">
        <f>$C90*'Distributor Payments'!R$21</f>
        <v>1469.4445919599357</v>
      </c>
      <c r="V90" s="6">
        <f>$C90*'Distributor Payments'!S$21</f>
        <v>1469.4445919599357</v>
      </c>
      <c r="W90" s="6">
        <f>$C90*'Distributor Payments'!T$21</f>
        <v>1469.4445919599357</v>
      </c>
      <c r="X90" s="6">
        <f>$C90*'Distributor Payments'!U$21</f>
        <v>1469.4445919599357</v>
      </c>
      <c r="Y90" s="6">
        <f>C90*'Distributor Payments'!$V$21</f>
        <v>359.68338681139494</v>
      </c>
      <c r="Z90" s="6">
        <v>0</v>
      </c>
      <c r="AA90" s="6">
        <f t="shared" si="1"/>
        <v>25131.419091391763</v>
      </c>
    </row>
    <row r="91" spans="1:27" customFormat="1" x14ac:dyDescent="0.3">
      <c r="A91" s="94">
        <v>89</v>
      </c>
      <c r="B91" s="3" t="s">
        <v>73</v>
      </c>
      <c r="C91" s="126">
        <v>7.5069791154999557E-4</v>
      </c>
      <c r="D91" s="7" t="s">
        <v>121</v>
      </c>
      <c r="E91" s="31" t="s">
        <v>333</v>
      </c>
      <c r="F91" s="23">
        <v>5580.99</v>
      </c>
      <c r="G91" s="23">
        <v>6084.37</v>
      </c>
      <c r="H91" s="26">
        <v>6084.37</v>
      </c>
      <c r="I91" s="26">
        <v>12608</v>
      </c>
      <c r="J91" s="26">
        <v>5549.38</v>
      </c>
      <c r="K91" s="38">
        <v>12608</v>
      </c>
      <c r="L91" s="6">
        <f>$C91*'Distributor Payments'!I$21</f>
        <v>12607.99978604667</v>
      </c>
      <c r="M91" s="6">
        <f>$C91*'Distributor Payments'!J$21</f>
        <v>4803.647918247173</v>
      </c>
      <c r="N91" s="6">
        <f>$C91*'Distributor Payments'!K$21</f>
        <v>14828.526786664148</v>
      </c>
      <c r="O91" s="6">
        <f>$C91*'Distributor Payments'!L$21</f>
        <v>14828.526786664148</v>
      </c>
      <c r="P91" s="6">
        <f>$C91*'Distributor Payments'!M$21</f>
        <v>14828.526786664148</v>
      </c>
      <c r="Q91" s="6">
        <f>$C91*'Distributor Payments'!N$21</f>
        <v>12464.873279761869</v>
      </c>
      <c r="R91" s="6">
        <f>$C91*'Distributor Payments'!O$21</f>
        <v>12464.873279761869</v>
      </c>
      <c r="S91" s="6">
        <f>$C91*'Distributor Payments'!P$21</f>
        <v>12464.873279761869</v>
      </c>
      <c r="T91" s="6">
        <f>$C91*'Distributor Payments'!Q$21</f>
        <v>12464.873279761869</v>
      </c>
      <c r="U91" s="6">
        <f>$C91*'Distributor Payments'!R$21</f>
        <v>12464.873279761869</v>
      </c>
      <c r="V91" s="6">
        <f>$C91*'Distributor Payments'!S$21</f>
        <v>12464.873279761869</v>
      </c>
      <c r="W91" s="6">
        <f>$C91*'Distributor Payments'!T$21</f>
        <v>12464.873279761869</v>
      </c>
      <c r="X91" s="6">
        <f>$C91*'Distributor Payments'!U$21</f>
        <v>12464.873279761869</v>
      </c>
      <c r="Y91" s="6">
        <f>C91*'Distributor Payments'!$V$21</f>
        <v>3051.0900934751608</v>
      </c>
      <c r="Z91" s="6">
        <v>0</v>
      </c>
      <c r="AA91" s="6">
        <f t="shared" si="1"/>
        <v>213182.41439585641</v>
      </c>
    </row>
    <row r="92" spans="1:27" customFormat="1" x14ac:dyDescent="0.3">
      <c r="A92" s="94">
        <v>90</v>
      </c>
      <c r="B92" s="3" t="s">
        <v>43</v>
      </c>
      <c r="C92" s="126">
        <v>4.5819319944451464E-4</v>
      </c>
      <c r="D92" s="7" t="s">
        <v>122</v>
      </c>
      <c r="E92" s="31" t="s">
        <v>333</v>
      </c>
      <c r="F92" s="23">
        <v>3406.39</v>
      </c>
      <c r="G92" s="27">
        <v>3713.64</v>
      </c>
      <c r="H92" s="26">
        <v>3713.64</v>
      </c>
      <c r="I92" s="26">
        <v>7695.37</v>
      </c>
      <c r="J92" s="26">
        <v>3387.1</v>
      </c>
      <c r="K92" s="38">
        <v>7695.37</v>
      </c>
      <c r="L92" s="6">
        <f>$C92*'Distributor Payments'!I$21</f>
        <v>7695.3720953301809</v>
      </c>
      <c r="M92" s="6">
        <f>$C92*'Distributor Payments'!J$21</f>
        <v>2931.9367681763833</v>
      </c>
      <c r="N92" s="6">
        <f>$C92*'Distributor Payments'!K$21</f>
        <v>9050.6847386877798</v>
      </c>
      <c r="O92" s="6">
        <f>$C92*'Distributor Payments'!L$21</f>
        <v>9050.6847386877798</v>
      </c>
      <c r="P92" s="6">
        <f>$C92*'Distributor Payments'!M$21</f>
        <v>9050.6847386877798</v>
      </c>
      <c r="Q92" s="6">
        <f>$C92*'Distributor Payments'!N$21</f>
        <v>7608.0139305731427</v>
      </c>
      <c r="R92" s="6">
        <f>$C92*'Distributor Payments'!O$21</f>
        <v>7608.0139305731427</v>
      </c>
      <c r="S92" s="6">
        <f>$C92*'Distributor Payments'!P$21</f>
        <v>7608.0139305731427</v>
      </c>
      <c r="T92" s="6">
        <f>$C92*'Distributor Payments'!Q$21</f>
        <v>7608.0139305731427</v>
      </c>
      <c r="U92" s="6">
        <f>$C92*'Distributor Payments'!R$21</f>
        <v>7608.0139305731427</v>
      </c>
      <c r="V92" s="6">
        <f>$C92*'Distributor Payments'!S$21</f>
        <v>7608.0139305731427</v>
      </c>
      <c r="W92" s="6">
        <f>$C92*'Distributor Payments'!T$21</f>
        <v>7608.0139305731427</v>
      </c>
      <c r="X92" s="6">
        <f>$C92*'Distributor Payments'!U$21</f>
        <v>7608.0139305731427</v>
      </c>
      <c r="Y92" s="6">
        <f>C92*'Distributor Payments'!$V$21</f>
        <v>1862.2520593355118</v>
      </c>
      <c r="Z92" s="6">
        <v>0</v>
      </c>
      <c r="AA92" s="6">
        <f t="shared" si="1"/>
        <v>130117.23658349055</v>
      </c>
    </row>
    <row r="93" spans="1:27" customFormat="1" x14ac:dyDescent="0.3">
      <c r="A93" s="94">
        <v>91</v>
      </c>
      <c r="B93" s="3" t="s">
        <v>103</v>
      </c>
      <c r="C93" s="126">
        <v>1.2116695250141902E-4</v>
      </c>
      <c r="D93" s="7" t="s">
        <v>123</v>
      </c>
      <c r="E93" s="31" t="s">
        <v>333</v>
      </c>
      <c r="F93" s="23">
        <v>900.8</v>
      </c>
      <c r="G93" s="27">
        <v>982.05</v>
      </c>
      <c r="H93" s="26">
        <v>982.05</v>
      </c>
      <c r="I93" s="26">
        <v>2035</v>
      </c>
      <c r="J93" s="26">
        <v>895.7</v>
      </c>
      <c r="K93" s="38">
        <v>2035</v>
      </c>
      <c r="L93" s="6">
        <f>$C93*'Distributor Payments'!I$21</f>
        <v>2035.0035449806589</v>
      </c>
      <c r="M93" s="6">
        <f>$C93*'Distributor Payments'!J$21</f>
        <v>775.33635059944106</v>
      </c>
      <c r="N93" s="6">
        <f>$C93*'Distributor Payments'!K$21</f>
        <v>2393.4093503949953</v>
      </c>
      <c r="O93" s="6">
        <f>$C93*'Distributor Payments'!L$21</f>
        <v>2393.4093503949953</v>
      </c>
      <c r="P93" s="6">
        <f>$C93*'Distributor Payments'!M$21</f>
        <v>2393.4093503949953</v>
      </c>
      <c r="Q93" s="6">
        <f>$C93*'Distributor Payments'!N$21</f>
        <v>2011.9021052112348</v>
      </c>
      <c r="R93" s="6">
        <f>$C93*'Distributor Payments'!O$21</f>
        <v>2011.9021052112348</v>
      </c>
      <c r="S93" s="6">
        <f>$C93*'Distributor Payments'!P$21</f>
        <v>2011.9021052112348</v>
      </c>
      <c r="T93" s="6">
        <f>$C93*'Distributor Payments'!Q$21</f>
        <v>2011.9021052112348</v>
      </c>
      <c r="U93" s="6">
        <f>$C93*'Distributor Payments'!R$21</f>
        <v>2011.9021052112348</v>
      </c>
      <c r="V93" s="6">
        <f>$C93*'Distributor Payments'!S$21</f>
        <v>2011.9021052112348</v>
      </c>
      <c r="W93" s="6">
        <f>$C93*'Distributor Payments'!T$21</f>
        <v>2011.9021052112348</v>
      </c>
      <c r="X93" s="6">
        <f>$C93*'Distributor Payments'!U$21</f>
        <v>2011.9021052112348</v>
      </c>
      <c r="Y93" s="6">
        <f>C93*'Distributor Payments'!$V$21</f>
        <v>492.46345666572955</v>
      </c>
      <c r="Z93" s="6">
        <v>0</v>
      </c>
      <c r="AA93" s="6">
        <f t="shared" si="1"/>
        <v>34408.848245120702</v>
      </c>
    </row>
    <row r="94" spans="1:27" customFormat="1" x14ac:dyDescent="0.3">
      <c r="A94" s="94">
        <v>92</v>
      </c>
      <c r="B94" s="3" t="s">
        <v>12</v>
      </c>
      <c r="C94" s="126">
        <v>8.427740556918813E-5</v>
      </c>
      <c r="D94" s="7" t="s">
        <v>336</v>
      </c>
      <c r="E94" s="31" t="s">
        <v>333</v>
      </c>
      <c r="F94" s="23">
        <v>626.54999999999995</v>
      </c>
      <c r="G94" s="23">
        <v>683.06</v>
      </c>
      <c r="H94" s="26">
        <v>683.06</v>
      </c>
      <c r="I94" s="26">
        <v>1415.44</v>
      </c>
      <c r="J94" s="26">
        <v>623</v>
      </c>
      <c r="K94" s="38">
        <v>1415.44</v>
      </c>
      <c r="L94" s="6">
        <f>$C94*'Distributor Payments'!I$21</f>
        <v>1415.4422105570579</v>
      </c>
      <c r="M94" s="6">
        <f>$C94*'Distributor Payments'!J$21</f>
        <v>539.28348219567613</v>
      </c>
      <c r="N94" s="6">
        <f>$C94*'Distributor Payments'!K$21</f>
        <v>1664.7305750630628</v>
      </c>
      <c r="O94" s="6">
        <f>$C94*'Distributor Payments'!L$21</f>
        <v>1664.7305750630628</v>
      </c>
      <c r="P94" s="6">
        <f>$C94*'Distributor Payments'!M$21</f>
        <v>1664.7305750630628</v>
      </c>
      <c r="Q94" s="6">
        <f>$C94*'Distributor Payments'!N$21</f>
        <v>1399.374055268122</v>
      </c>
      <c r="R94" s="6">
        <f>$C94*'Distributor Payments'!O$21</f>
        <v>1399.374055268122</v>
      </c>
      <c r="S94" s="6">
        <f>$C94*'Distributor Payments'!P$21</f>
        <v>1399.374055268122</v>
      </c>
      <c r="T94" s="6">
        <f>$C94*'Distributor Payments'!Q$21</f>
        <v>1399.374055268122</v>
      </c>
      <c r="U94" s="6">
        <f>$C94*'Distributor Payments'!R$21</f>
        <v>1399.374055268122</v>
      </c>
      <c r="V94" s="6">
        <f>$C94*'Distributor Payments'!S$21</f>
        <v>1399.374055268122</v>
      </c>
      <c r="W94" s="6">
        <f>$C94*'Distributor Payments'!T$21</f>
        <v>1399.374055268122</v>
      </c>
      <c r="X94" s="6">
        <f>$C94*'Distributor Payments'!U$21</f>
        <v>1399.374055268122</v>
      </c>
      <c r="Y94" s="6">
        <f>C94*'Distributor Payments'!$V$21</f>
        <v>342.53186705290727</v>
      </c>
      <c r="Z94" s="6">
        <v>0</v>
      </c>
      <c r="AA94" s="6">
        <f t="shared" si="1"/>
        <v>23932.991727139812</v>
      </c>
    </row>
    <row r="95" spans="1:27" customFormat="1" x14ac:dyDescent="0.3">
      <c r="A95" s="94">
        <v>93</v>
      </c>
      <c r="B95" s="3" t="s">
        <v>20</v>
      </c>
      <c r="C95" s="126">
        <v>3.3764697821205995E-4</v>
      </c>
      <c r="D95" s="7" t="s">
        <v>125</v>
      </c>
      <c r="E95" s="31" t="s">
        <v>333</v>
      </c>
      <c r="F95" s="23">
        <v>2510.21</v>
      </c>
      <c r="G95" s="23">
        <v>2736.61</v>
      </c>
      <c r="H95" s="26">
        <v>2736.61</v>
      </c>
      <c r="I95" s="26">
        <v>5670.79</v>
      </c>
      <c r="J95" s="26">
        <v>2495.9899999999998</v>
      </c>
      <c r="K95" s="38">
        <v>5670.79</v>
      </c>
      <c r="L95" s="6">
        <f>$C95*'Distributor Payments'!I$21</f>
        <v>5670.7937554631681</v>
      </c>
      <c r="M95" s="6">
        <f>$C95*'Distributor Payments'!J$21</f>
        <v>2160.572420725046</v>
      </c>
      <c r="N95" s="6">
        <f>$C95*'Distributor Payments'!K$21</f>
        <v>6669.5366855570237</v>
      </c>
      <c r="O95" s="6">
        <f>$C95*'Distributor Payments'!L$21</f>
        <v>6669.5366855570237</v>
      </c>
      <c r="P95" s="6">
        <f>$C95*'Distributor Payments'!M$21</f>
        <v>6669.5366855570237</v>
      </c>
      <c r="Q95" s="6">
        <f>$C95*'Distributor Payments'!N$21</f>
        <v>5606.4186831396928</v>
      </c>
      <c r="R95" s="6">
        <f>$C95*'Distributor Payments'!O$21</f>
        <v>5606.4186831396928</v>
      </c>
      <c r="S95" s="6">
        <f>$C95*'Distributor Payments'!P$21</f>
        <v>5606.4186831396928</v>
      </c>
      <c r="T95" s="6">
        <f>$C95*'Distributor Payments'!Q$21</f>
        <v>5606.4186831396928</v>
      </c>
      <c r="U95" s="6">
        <f>$C95*'Distributor Payments'!R$21</f>
        <v>5606.4186831396928</v>
      </c>
      <c r="V95" s="6">
        <f>$C95*'Distributor Payments'!S$21</f>
        <v>5606.4186831396928</v>
      </c>
      <c r="W95" s="6">
        <f>$C95*'Distributor Payments'!T$21</f>
        <v>5606.4186831396928</v>
      </c>
      <c r="X95" s="6">
        <f>$C95*'Distributor Payments'!U$21</f>
        <v>5606.4186831396928</v>
      </c>
      <c r="Y95" s="6">
        <f>C95*'Distributor Payments'!$V$21</f>
        <v>1372.3114643912661</v>
      </c>
      <c r="Z95" s="6">
        <v>0</v>
      </c>
      <c r="AA95" s="6">
        <f t="shared" si="1"/>
        <v>95884.637162368104</v>
      </c>
    </row>
    <row r="96" spans="1:27" customFormat="1" x14ac:dyDescent="0.3">
      <c r="A96" s="94">
        <v>94</v>
      </c>
      <c r="B96" s="3" t="s">
        <v>97</v>
      </c>
      <c r="C96" s="126">
        <v>3.8116364934622371E-6</v>
      </c>
      <c r="D96" s="7" t="s">
        <v>126</v>
      </c>
      <c r="E96" s="31" t="s">
        <v>335</v>
      </c>
      <c r="F96" s="23">
        <v>1021.47</v>
      </c>
      <c r="G96" s="102">
        <v>0</v>
      </c>
      <c r="H96" s="100">
        <v>0</v>
      </c>
      <c r="I96" s="26">
        <v>0</v>
      </c>
      <c r="J96" s="26">
        <v>0</v>
      </c>
      <c r="K96" s="100">
        <v>0</v>
      </c>
      <c r="L96" s="100">
        <v>0</v>
      </c>
      <c r="M96" s="100">
        <v>0</v>
      </c>
      <c r="N96" s="100">
        <v>0</v>
      </c>
      <c r="O96" s="100">
        <v>0</v>
      </c>
      <c r="P96" s="100">
        <v>0</v>
      </c>
      <c r="Q96" s="100">
        <v>0</v>
      </c>
      <c r="R96" s="100">
        <v>0</v>
      </c>
      <c r="S96" s="100">
        <v>0</v>
      </c>
      <c r="T96" s="100">
        <v>0</v>
      </c>
      <c r="U96" s="100">
        <v>0</v>
      </c>
      <c r="V96" s="100">
        <v>0</v>
      </c>
      <c r="W96" s="100">
        <v>0</v>
      </c>
      <c r="X96" s="100">
        <v>0</v>
      </c>
      <c r="Y96" s="26">
        <f>$C$96*'Distributor Payments'!V$21</f>
        <v>15.491779271263512</v>
      </c>
      <c r="Z96" s="6">
        <v>0</v>
      </c>
      <c r="AA96" s="6">
        <f>F96</f>
        <v>1021.47</v>
      </c>
    </row>
    <row r="97" spans="1:27" customFormat="1" x14ac:dyDescent="0.3">
      <c r="A97" s="94">
        <v>95</v>
      </c>
      <c r="B97" s="3" t="s">
        <v>61</v>
      </c>
      <c r="C97" s="126">
        <v>1.2134624402600936E-4</v>
      </c>
      <c r="D97" s="7" t="s">
        <v>127</v>
      </c>
      <c r="E97" s="7" t="s">
        <v>334</v>
      </c>
      <c r="F97" s="23">
        <v>0</v>
      </c>
      <c r="G97" s="101">
        <v>0</v>
      </c>
      <c r="H97" s="101">
        <v>0</v>
      </c>
      <c r="I97" s="28">
        <v>0</v>
      </c>
      <c r="J97" s="28">
        <v>0</v>
      </c>
      <c r="K97" s="101">
        <v>0</v>
      </c>
      <c r="L97" s="23">
        <v>0</v>
      </c>
      <c r="M97" s="23">
        <v>0</v>
      </c>
      <c r="N97" s="23">
        <v>0</v>
      </c>
      <c r="O97" s="23">
        <v>0</v>
      </c>
      <c r="P97" s="23">
        <v>0</v>
      </c>
      <c r="Q97" s="23">
        <v>0</v>
      </c>
      <c r="R97" s="23">
        <v>0</v>
      </c>
      <c r="S97" s="23">
        <v>0</v>
      </c>
      <c r="T97" s="23">
        <v>0</v>
      </c>
      <c r="U97" s="23">
        <v>0</v>
      </c>
      <c r="V97" s="23">
        <v>0</v>
      </c>
      <c r="W97" s="23">
        <v>0</v>
      </c>
      <c r="X97" s="23">
        <v>0</v>
      </c>
      <c r="Y97" s="52">
        <v>0</v>
      </c>
      <c r="Z97" s="6">
        <v>0</v>
      </c>
      <c r="AA97" s="6">
        <f t="shared" si="1"/>
        <v>0</v>
      </c>
    </row>
    <row r="98" spans="1:27" customFormat="1" x14ac:dyDescent="0.3">
      <c r="A98" s="94">
        <v>96</v>
      </c>
      <c r="B98" s="3" t="s">
        <v>61</v>
      </c>
      <c r="C98" s="126">
        <v>2.1326060463119998E-2</v>
      </c>
      <c r="D98" s="7" t="s">
        <v>61</v>
      </c>
      <c r="E98" s="31" t="s">
        <v>333</v>
      </c>
      <c r="F98" s="23">
        <v>155569.01</v>
      </c>
      <c r="G98" s="101">
        <v>169600.59</v>
      </c>
      <c r="H98" s="100">
        <v>169600.58589793096</v>
      </c>
      <c r="I98" s="26">
        <v>360210.00475251209</v>
      </c>
      <c r="J98" s="26">
        <v>158545.55724472282</v>
      </c>
      <c r="K98" s="38">
        <v>360210</v>
      </c>
      <c r="L98" s="6">
        <f>$C98*'Distributor Payments'!I$21</f>
        <v>358171.99118227238</v>
      </c>
      <c r="M98" s="6">
        <f>$C98*'Distributor Payments'!J$21</f>
        <v>136463.52863372411</v>
      </c>
      <c r="N98" s="6">
        <f>$C98*'Distributor Payments'!K$21</f>
        <v>421253.41494350659</v>
      </c>
      <c r="O98" s="6">
        <f>$C98*'Distributor Payments'!L$21</f>
        <v>421253.41494350659</v>
      </c>
      <c r="P98" s="6">
        <f>$C98*'Distributor Payments'!M$21</f>
        <v>421253.41494350659</v>
      </c>
      <c r="Q98" s="6">
        <f>$C98*'Distributor Payments'!N$21</f>
        <v>354106.00874120952</v>
      </c>
      <c r="R98" s="6">
        <f>$C98*'Distributor Payments'!O$21</f>
        <v>354106.00874120952</v>
      </c>
      <c r="S98" s="6">
        <f>$C98*'Distributor Payments'!P$21</f>
        <v>354106.00874120952</v>
      </c>
      <c r="T98" s="6">
        <f>$C98*'Distributor Payments'!Q$21</f>
        <v>354106.00874120952</v>
      </c>
      <c r="U98" s="6">
        <f>$C98*'Distributor Payments'!R$21</f>
        <v>354106.00874120952</v>
      </c>
      <c r="V98" s="6">
        <f>$C98*'Distributor Payments'!S$21</f>
        <v>354106.00874120952</v>
      </c>
      <c r="W98" s="6">
        <f>$C98*'Distributor Payments'!T$21</f>
        <v>354106.00874120952</v>
      </c>
      <c r="X98" s="6">
        <f>$C98*'Distributor Payments'!U$21</f>
        <v>354106.00874120952</v>
      </c>
      <c r="Y98" s="6">
        <f>C98*'Distributor Payments'!$V$21</f>
        <v>86676.319210119836</v>
      </c>
      <c r="Z98" s="6">
        <v>0</v>
      </c>
      <c r="AA98" s="6">
        <f t="shared" si="1"/>
        <v>6051655.9016814763</v>
      </c>
    </row>
    <row r="99" spans="1:27" customFormat="1" x14ac:dyDescent="0.3">
      <c r="A99" s="94">
        <v>97</v>
      </c>
      <c r="B99" s="3" t="s">
        <v>58</v>
      </c>
      <c r="C99" s="126">
        <v>7.0876314709874915E-7</v>
      </c>
      <c r="D99" s="7" t="s">
        <v>128</v>
      </c>
      <c r="E99" s="31" t="s">
        <v>335</v>
      </c>
      <c r="F99" s="23">
        <v>189.94</v>
      </c>
      <c r="G99" s="101">
        <v>0</v>
      </c>
      <c r="H99" s="101">
        <v>0</v>
      </c>
      <c r="I99" s="26">
        <v>0</v>
      </c>
      <c r="J99" s="26">
        <v>0</v>
      </c>
      <c r="K99" s="100">
        <v>0</v>
      </c>
      <c r="L99" s="100">
        <v>0</v>
      </c>
      <c r="M99" s="100">
        <v>0</v>
      </c>
      <c r="N99" s="100">
        <v>0</v>
      </c>
      <c r="O99" s="100">
        <v>0</v>
      </c>
      <c r="P99" s="100">
        <v>0</v>
      </c>
      <c r="Q99" s="100">
        <v>0</v>
      </c>
      <c r="R99" s="100">
        <v>0</v>
      </c>
      <c r="S99" s="100">
        <v>0</v>
      </c>
      <c r="T99" s="100">
        <v>0</v>
      </c>
      <c r="U99" s="100">
        <v>0</v>
      </c>
      <c r="V99" s="100">
        <v>0</v>
      </c>
      <c r="W99" s="100">
        <v>0</v>
      </c>
      <c r="X99" s="100">
        <v>0</v>
      </c>
      <c r="Y99" s="26">
        <f>$C$99*'Distributor Payments'!V$21</f>
        <v>2.8806530342788248</v>
      </c>
      <c r="Z99" s="6">
        <v>0</v>
      </c>
      <c r="AA99" s="6">
        <f>F99</f>
        <v>189.94</v>
      </c>
    </row>
    <row r="100" spans="1:27" customFormat="1" x14ac:dyDescent="0.3">
      <c r="A100" s="94">
        <v>98</v>
      </c>
      <c r="B100" s="3" t="s">
        <v>22</v>
      </c>
      <c r="C100" s="126">
        <v>6.7511546302027525E-5</v>
      </c>
      <c r="D100" s="7" t="s">
        <v>129</v>
      </c>
      <c r="E100" s="31" t="s">
        <v>333</v>
      </c>
      <c r="F100" s="23">
        <v>501.91</v>
      </c>
      <c r="G100" s="27">
        <v>547.17999999999995</v>
      </c>
      <c r="H100" s="26">
        <v>547.17999999999995</v>
      </c>
      <c r="I100" s="26">
        <v>1133.8599999999999</v>
      </c>
      <c r="J100" s="26">
        <v>499.07</v>
      </c>
      <c r="K100" s="38">
        <v>1133.8599999999999</v>
      </c>
      <c r="L100" s="6">
        <f>$C100*'Distributor Payments'!I$21</f>
        <v>1133.8589707465237</v>
      </c>
      <c r="M100" s="6">
        <f>$C100*'Distributor Payments'!J$21</f>
        <v>432.00026783314695</v>
      </c>
      <c r="N100" s="6">
        <f>$C100*'Distributor Payments'!K$21</f>
        <v>1333.5547593062142</v>
      </c>
      <c r="O100" s="6">
        <f>$C100*'Distributor Payments'!L$21</f>
        <v>1333.5547593062142</v>
      </c>
      <c r="P100" s="6">
        <f>$C100*'Distributor Payments'!M$21</f>
        <v>1333.5547593062142</v>
      </c>
      <c r="Q100" s="6">
        <f>$C100*'Distributor Payments'!N$21</f>
        <v>1120.987359400033</v>
      </c>
      <c r="R100" s="6">
        <f>$C100*'Distributor Payments'!O$21</f>
        <v>1120.987359400033</v>
      </c>
      <c r="S100" s="6">
        <f>$C100*'Distributor Payments'!P$21</f>
        <v>1120.987359400033</v>
      </c>
      <c r="T100" s="6">
        <f>$C100*'Distributor Payments'!Q$21</f>
        <v>1120.987359400033</v>
      </c>
      <c r="U100" s="6">
        <f>$C100*'Distributor Payments'!R$21</f>
        <v>1120.987359400033</v>
      </c>
      <c r="V100" s="6">
        <f>$C100*'Distributor Payments'!S$21</f>
        <v>1120.987359400033</v>
      </c>
      <c r="W100" s="6">
        <f>$C100*'Distributor Payments'!T$21</f>
        <v>1120.987359400033</v>
      </c>
      <c r="X100" s="6">
        <f>$C100*'Distributor Payments'!U$21</f>
        <v>1120.987359400033</v>
      </c>
      <c r="Y100" s="6">
        <f>C100*'Distributor Payments'!$V$21</f>
        <v>274.38974712478273</v>
      </c>
      <c r="Z100" s="6">
        <v>0</v>
      </c>
      <c r="AA100" s="6">
        <f t="shared" si="1"/>
        <v>19171.872138823364</v>
      </c>
    </row>
    <row r="101" spans="1:27" customFormat="1" x14ac:dyDescent="0.3">
      <c r="A101" s="94">
        <v>99</v>
      </c>
      <c r="B101" s="3" t="s">
        <v>130</v>
      </c>
      <c r="C101" s="126">
        <v>2.0155047369405737E-3</v>
      </c>
      <c r="D101" s="7" t="s">
        <v>130</v>
      </c>
      <c r="E101" s="31" t="s">
        <v>333</v>
      </c>
      <c r="F101" s="23">
        <v>14984.08</v>
      </c>
      <c r="G101" s="23">
        <v>16335.58</v>
      </c>
      <c r="H101" s="26">
        <v>16335.58</v>
      </c>
      <c r="I101" s="26">
        <v>33850.480000000003</v>
      </c>
      <c r="J101" s="26">
        <v>14899.21</v>
      </c>
      <c r="K101" s="38">
        <v>33850.480000000003</v>
      </c>
      <c r="L101" s="6">
        <f>$C101*'Distributor Payments'!I$21</f>
        <v>33850.478203215876</v>
      </c>
      <c r="M101" s="6">
        <f>$C101*'Distributor Payments'!J$21</f>
        <v>12897.032194789992</v>
      </c>
      <c r="N101" s="6">
        <f>$C101*'Distributor Payments'!K$21</f>
        <v>39812.240743634116</v>
      </c>
      <c r="O101" s="6">
        <f>$C101*'Distributor Payments'!L$21</f>
        <v>39812.240743634116</v>
      </c>
      <c r="P101" s="6">
        <f>$C101*'Distributor Payments'!M$21</f>
        <v>39812.240743634116</v>
      </c>
      <c r="Q101" s="6">
        <f>$C101*'Distributor Payments'!N$21</f>
        <v>33466.206251795156</v>
      </c>
      <c r="R101" s="6">
        <f>$C101*'Distributor Payments'!O$21</f>
        <v>33466.206251795156</v>
      </c>
      <c r="S101" s="6">
        <f>$C101*'Distributor Payments'!P$21</f>
        <v>33466.206251795156</v>
      </c>
      <c r="T101" s="6">
        <f>$C101*'Distributor Payments'!Q$21</f>
        <v>33466.206251795156</v>
      </c>
      <c r="U101" s="6">
        <f>$C101*'Distributor Payments'!R$21</f>
        <v>33466.206251795156</v>
      </c>
      <c r="V101" s="6">
        <f>$C101*'Distributor Payments'!S$21</f>
        <v>33466.206251795156</v>
      </c>
      <c r="W101" s="6">
        <f>$C101*'Distributor Payments'!T$21</f>
        <v>33466.206251795156</v>
      </c>
      <c r="X101" s="6">
        <f>$C101*'Distributor Payments'!U$21</f>
        <v>33466.206251795156</v>
      </c>
      <c r="Y101" s="6">
        <f>C101*'Distributor Payments'!$V$21</f>
        <v>8191.6926124578613</v>
      </c>
      <c r="Z101" s="6">
        <v>0</v>
      </c>
      <c r="AA101" s="6">
        <f t="shared" si="1"/>
        <v>572360.98525572743</v>
      </c>
    </row>
    <row r="102" spans="1:27" customFormat="1" x14ac:dyDescent="0.3">
      <c r="A102" s="94">
        <v>100</v>
      </c>
      <c r="B102" s="3" t="s">
        <v>131</v>
      </c>
      <c r="C102" s="126">
        <v>6.9991056653279115E-4</v>
      </c>
      <c r="D102" s="7" t="s">
        <v>131</v>
      </c>
      <c r="E102" s="31" t="s">
        <v>333</v>
      </c>
      <c r="F102" s="23">
        <v>5203.42</v>
      </c>
      <c r="G102" s="23">
        <v>5672.74</v>
      </c>
      <c r="H102" s="26">
        <v>5672.74</v>
      </c>
      <c r="I102" s="26">
        <v>11755.02</v>
      </c>
      <c r="J102" s="26">
        <v>5173.95</v>
      </c>
      <c r="K102" s="38">
        <v>11755.02</v>
      </c>
      <c r="L102" s="6">
        <f>$C102*'Distributor Payments'!I$21</f>
        <v>11755.024407723473</v>
      </c>
      <c r="M102" s="6">
        <f>$C102*'Distributor Payments'!J$21</f>
        <v>4478.6642991220424</v>
      </c>
      <c r="N102" s="6">
        <f>$C102*'Distributor Payments'!K$21</f>
        <v>13825.324973492441</v>
      </c>
      <c r="O102" s="6">
        <f>$C102*'Distributor Payments'!L$21</f>
        <v>13825.324973492441</v>
      </c>
      <c r="P102" s="6">
        <f>$C102*'Distributor Payments'!M$21</f>
        <v>13825.324973492441</v>
      </c>
      <c r="Q102" s="6">
        <f>$C102*'Distributor Payments'!N$21</f>
        <v>11621.580911267198</v>
      </c>
      <c r="R102" s="6">
        <f>$C102*'Distributor Payments'!O$21</f>
        <v>11621.580911267198</v>
      </c>
      <c r="S102" s="6">
        <f>$C102*'Distributor Payments'!P$21</f>
        <v>11621.580911267198</v>
      </c>
      <c r="T102" s="6">
        <f>$C102*'Distributor Payments'!Q$21</f>
        <v>11621.580911267198</v>
      </c>
      <c r="U102" s="6">
        <f>$C102*'Distributor Payments'!R$21</f>
        <v>11621.580911267198</v>
      </c>
      <c r="V102" s="6">
        <f>$C102*'Distributor Payments'!S$21</f>
        <v>11621.580911267198</v>
      </c>
      <c r="W102" s="6">
        <f>$C102*'Distributor Payments'!T$21</f>
        <v>11621.580911267198</v>
      </c>
      <c r="X102" s="6">
        <f>$C102*'Distributor Payments'!U$21</f>
        <v>11621.580911267198</v>
      </c>
      <c r="Y102" s="6">
        <f>C102*'Distributor Payments'!$V$21</f>
        <v>2844.6731541553854</v>
      </c>
      <c r="Z102" s="6">
        <v>0</v>
      </c>
      <c r="AA102" s="6">
        <f t="shared" si="1"/>
        <v>198759.87407161581</v>
      </c>
    </row>
    <row r="103" spans="1:27" customFormat="1" x14ac:dyDescent="0.3">
      <c r="A103" s="94">
        <v>101</v>
      </c>
      <c r="B103" s="3" t="s">
        <v>61</v>
      </c>
      <c r="C103" s="126">
        <v>1.96679122158815E-4</v>
      </c>
      <c r="D103" s="7" t="s">
        <v>132</v>
      </c>
      <c r="E103" s="31" t="s">
        <v>333</v>
      </c>
      <c r="F103" s="23">
        <v>1462.19</v>
      </c>
      <c r="G103" s="27">
        <v>1594.08</v>
      </c>
      <c r="H103" s="26">
        <v>1594.08</v>
      </c>
      <c r="I103" s="26">
        <v>3303.23</v>
      </c>
      <c r="J103" s="26">
        <v>1453.91</v>
      </c>
      <c r="K103" s="38">
        <v>3303.23</v>
      </c>
      <c r="L103" s="6">
        <f>$C103*'Distributor Payments'!I$21</f>
        <v>3303.2332872462498</v>
      </c>
      <c r="M103" s="6">
        <f>$C103*'Distributor Payments'!J$21</f>
        <v>1258.5318823788309</v>
      </c>
      <c r="N103" s="6">
        <f>$C103*'Distributor Payments'!K$21</f>
        <v>3885.0003262801742</v>
      </c>
      <c r="O103" s="6">
        <f>$C103*'Distributor Payments'!L$21</f>
        <v>3885.0003262801742</v>
      </c>
      <c r="P103" s="6">
        <f>$C103*'Distributor Payments'!M$21</f>
        <v>3885.0003262801742</v>
      </c>
      <c r="Q103" s="6">
        <f>$C103*'Distributor Payments'!N$21</f>
        <v>3265.7348538809156</v>
      </c>
      <c r="R103" s="6">
        <f>$C103*'Distributor Payments'!O$21</f>
        <v>3265.7348538809156</v>
      </c>
      <c r="S103" s="6">
        <f>$C103*'Distributor Payments'!P$21</f>
        <v>3265.7348538809156</v>
      </c>
      <c r="T103" s="6">
        <f>$C103*'Distributor Payments'!Q$21</f>
        <v>3265.7348538809156</v>
      </c>
      <c r="U103" s="6">
        <f>$C103*'Distributor Payments'!R$21</f>
        <v>3265.7348538809156</v>
      </c>
      <c r="V103" s="6">
        <f>$C103*'Distributor Payments'!S$21</f>
        <v>3265.7348538809156</v>
      </c>
      <c r="W103" s="6">
        <f>$C103*'Distributor Payments'!T$21</f>
        <v>3265.7348538809156</v>
      </c>
      <c r="X103" s="6">
        <f>$C103*'Distributor Payments'!U$21</f>
        <v>3265.7348538809156</v>
      </c>
      <c r="Y103" s="6">
        <f>C103*'Distributor Payments'!$V$21</f>
        <v>799.37044179746113</v>
      </c>
      <c r="Z103" s="6">
        <v>0</v>
      </c>
      <c r="AA103" s="6">
        <f t="shared" si="1"/>
        <v>55852.73542131039</v>
      </c>
    </row>
    <row r="104" spans="1:27" customFormat="1" x14ac:dyDescent="0.3">
      <c r="A104" s="94">
        <v>102</v>
      </c>
      <c r="B104" s="3" t="s">
        <v>22</v>
      </c>
      <c r="C104" s="126">
        <v>1.0569279873332567E-4</v>
      </c>
      <c r="D104" s="7" t="s">
        <v>133</v>
      </c>
      <c r="E104" s="31" t="s">
        <v>333</v>
      </c>
      <c r="F104" s="23">
        <v>785.76</v>
      </c>
      <c r="G104" s="27">
        <v>856.64</v>
      </c>
      <c r="H104" s="26">
        <v>856.64</v>
      </c>
      <c r="I104" s="26">
        <v>1775.11</v>
      </c>
      <c r="J104" s="26">
        <v>781.31</v>
      </c>
      <c r="K104" s="38">
        <v>1775.11</v>
      </c>
      <c r="L104" s="6">
        <f>$C104*'Distributor Payments'!I$21</f>
        <v>1775.1145478279327</v>
      </c>
      <c r="M104" s="6">
        <f>$C104*'Distributor Payments'!J$21</f>
        <v>676.31864268912966</v>
      </c>
      <c r="N104" s="6">
        <f>$C104*'Distributor Payments'!K$21</f>
        <v>2087.7485777716115</v>
      </c>
      <c r="O104" s="6">
        <f>$C104*'Distributor Payments'!L$21</f>
        <v>2087.7485777716115</v>
      </c>
      <c r="P104" s="6">
        <f>$C104*'Distributor Payments'!M$21</f>
        <v>2087.7485777716115</v>
      </c>
      <c r="Q104" s="6">
        <f>$C104*'Distributor Payments'!N$21</f>
        <v>1754.9633781105035</v>
      </c>
      <c r="R104" s="6">
        <f>$C104*'Distributor Payments'!O$21</f>
        <v>1754.9633781105035</v>
      </c>
      <c r="S104" s="6">
        <f>$C104*'Distributor Payments'!P$21</f>
        <v>1754.9633781105035</v>
      </c>
      <c r="T104" s="6">
        <f>$C104*'Distributor Payments'!Q$21</f>
        <v>1754.9633781105035</v>
      </c>
      <c r="U104" s="6">
        <f>$C104*'Distributor Payments'!R$21</f>
        <v>1754.9633781105035</v>
      </c>
      <c r="V104" s="6">
        <f>$C104*'Distributor Payments'!S$21</f>
        <v>1754.9633781105035</v>
      </c>
      <c r="W104" s="6">
        <f>$C104*'Distributor Payments'!T$21</f>
        <v>1754.9633781105035</v>
      </c>
      <c r="X104" s="6">
        <f>$C104*'Distributor Payments'!U$21</f>
        <v>1754.9633781105035</v>
      </c>
      <c r="Y104" s="6">
        <f>C104*'Distributor Payments'!$V$21</f>
        <v>429.57126455977533</v>
      </c>
      <c r="Z104" s="6">
        <v>0</v>
      </c>
      <c r="AA104" s="6">
        <f t="shared" si="1"/>
        <v>30014.527213275702</v>
      </c>
    </row>
    <row r="105" spans="1:27" customFormat="1" x14ac:dyDescent="0.3">
      <c r="A105" s="94">
        <v>103</v>
      </c>
      <c r="B105" s="3" t="s">
        <v>22</v>
      </c>
      <c r="C105" s="126">
        <v>3.2592975466104576E-4</v>
      </c>
      <c r="D105" s="7" t="s">
        <v>134</v>
      </c>
      <c r="E105" s="31" t="s">
        <v>333</v>
      </c>
      <c r="F105" s="23">
        <v>2423.09</v>
      </c>
      <c r="G105" s="23">
        <v>2641.65</v>
      </c>
      <c r="H105" s="26">
        <v>2641.65</v>
      </c>
      <c r="I105" s="26">
        <v>5474</v>
      </c>
      <c r="J105" s="26">
        <v>2409.37</v>
      </c>
      <c r="K105" s="38">
        <v>5474</v>
      </c>
      <c r="L105" s="6">
        <f>$C105*'Distributor Payments'!I$21</f>
        <v>5474.002543244098</v>
      </c>
      <c r="M105" s="6">
        <f>$C105*'Distributor Payments'!J$21</f>
        <v>2085.594968873273</v>
      </c>
      <c r="N105" s="6">
        <f>$C105*'Distributor Payments'!K$21</f>
        <v>6438.0865101691643</v>
      </c>
      <c r="O105" s="6">
        <f>$C105*'Distributor Payments'!L$21</f>
        <v>6438.0865101691643</v>
      </c>
      <c r="P105" s="6">
        <f>$C105*'Distributor Payments'!M$21</f>
        <v>6438.0865101691643</v>
      </c>
      <c r="Q105" s="6">
        <f>$C105*'Distributor Payments'!N$21</f>
        <v>5411.8614524522245</v>
      </c>
      <c r="R105" s="6">
        <f>$C105*'Distributor Payments'!O$21</f>
        <v>5411.8614524522245</v>
      </c>
      <c r="S105" s="6">
        <f>$C105*'Distributor Payments'!P$21</f>
        <v>5411.8614524522245</v>
      </c>
      <c r="T105" s="6">
        <f>$C105*'Distributor Payments'!Q$21</f>
        <v>5411.8614524522245</v>
      </c>
      <c r="U105" s="6">
        <f>$C105*'Distributor Payments'!R$21</f>
        <v>5411.8614524522245</v>
      </c>
      <c r="V105" s="6">
        <f>$C105*'Distributor Payments'!S$21</f>
        <v>5411.8614524522245</v>
      </c>
      <c r="W105" s="6">
        <f>$C105*'Distributor Payments'!T$21</f>
        <v>5411.8614524522245</v>
      </c>
      <c r="X105" s="6">
        <f>$C105*'Distributor Payments'!U$21</f>
        <v>5411.8614524522245</v>
      </c>
      <c r="Y105" s="6">
        <f>C105*'Distributor Payments'!$V$21</f>
        <v>1324.6887067553507</v>
      </c>
      <c r="Z105" s="6">
        <v>0</v>
      </c>
      <c r="AA105" s="6">
        <f t="shared" si="1"/>
        <v>92557.197368998037</v>
      </c>
    </row>
    <row r="106" spans="1:27" customFormat="1" x14ac:dyDescent="0.3">
      <c r="A106" s="94">
        <v>104</v>
      </c>
      <c r="B106" s="3" t="s">
        <v>12</v>
      </c>
      <c r="C106" s="126">
        <v>3.5213129310977368E-5</v>
      </c>
      <c r="D106" s="7" t="s">
        <v>135</v>
      </c>
      <c r="E106" s="31" t="s">
        <v>333</v>
      </c>
      <c r="F106" s="23">
        <v>261.79000000000002</v>
      </c>
      <c r="G106" s="27">
        <v>285.39999999999998</v>
      </c>
      <c r="H106" s="26">
        <v>285.39999999999998</v>
      </c>
      <c r="I106" s="26">
        <v>591.41</v>
      </c>
      <c r="J106" s="26">
        <v>260.31</v>
      </c>
      <c r="K106" s="38">
        <v>591.41</v>
      </c>
      <c r="L106" s="6">
        <f>$C106*'Distributor Payments'!I$21</f>
        <v>591.40583713914964</v>
      </c>
      <c r="M106" s="6">
        <f>$C106*'Distributor Payments'!J$21</f>
        <v>225.32562393891735</v>
      </c>
      <c r="N106" s="6">
        <f>$C106*'Distributor Payments'!K$21</f>
        <v>695.56451829201762</v>
      </c>
      <c r="O106" s="6">
        <f>$C106*'Distributor Payments'!L$21</f>
        <v>695.56451829201762</v>
      </c>
      <c r="P106" s="6">
        <f>$C106*'Distributor Payments'!M$21</f>
        <v>695.56451829201762</v>
      </c>
      <c r="Q106" s="6">
        <f>$C106*'Distributor Payments'!N$21</f>
        <v>584.69217496413569</v>
      </c>
      <c r="R106" s="6">
        <f>$C106*'Distributor Payments'!O$21</f>
        <v>584.69217496413569</v>
      </c>
      <c r="S106" s="6">
        <f>$C106*'Distributor Payments'!P$21</f>
        <v>584.69217496413569</v>
      </c>
      <c r="T106" s="6">
        <f>$C106*'Distributor Payments'!Q$21</f>
        <v>584.69217496413569</v>
      </c>
      <c r="U106" s="6">
        <f>$C106*'Distributor Payments'!R$21</f>
        <v>584.69217496413569</v>
      </c>
      <c r="V106" s="6">
        <f>$C106*'Distributor Payments'!S$21</f>
        <v>584.69217496413569</v>
      </c>
      <c r="W106" s="6">
        <f>$C106*'Distributor Payments'!T$21</f>
        <v>584.69217496413569</v>
      </c>
      <c r="X106" s="6">
        <f>$C106*'Distributor Payments'!U$21</f>
        <v>584.69217496413569</v>
      </c>
      <c r="Y106" s="6">
        <f>C106*'Distributor Payments'!$V$21</f>
        <v>143.1180616703069</v>
      </c>
      <c r="Z106" s="6">
        <v>0</v>
      </c>
      <c r="AA106" s="6">
        <f t="shared" si="1"/>
        <v>9999.8004773375142</v>
      </c>
    </row>
    <row r="107" spans="1:27" customFormat="1" x14ac:dyDescent="0.3">
      <c r="A107" s="94">
        <v>105</v>
      </c>
      <c r="B107" s="3" t="s">
        <v>12</v>
      </c>
      <c r="C107" s="126">
        <v>1.3440310107840001E-2</v>
      </c>
      <c r="D107" s="7" t="s">
        <v>136</v>
      </c>
      <c r="E107" s="31" t="s">
        <v>333</v>
      </c>
      <c r="F107" s="23">
        <v>96939.06</v>
      </c>
      <c r="G107" s="23">
        <v>105682.5</v>
      </c>
      <c r="H107" s="26">
        <v>105682.5</v>
      </c>
      <c r="I107" s="26">
        <v>225730.52</v>
      </c>
      <c r="J107" s="26">
        <v>99354.74</v>
      </c>
      <c r="K107" s="38">
        <v>225730.52</v>
      </c>
      <c r="L107" s="6">
        <f>$C107*'Distributor Payments'!I$21</f>
        <v>225730.51603962283</v>
      </c>
      <c r="M107" s="6">
        <f>$C107*'Distributor Payments'!J$21</f>
        <v>86003.326606860122</v>
      </c>
      <c r="N107" s="6">
        <f>$C107*'Distributor Payments'!K$21</f>
        <v>265486.28334888502</v>
      </c>
      <c r="O107" s="6">
        <f>$C107*'Distributor Payments'!L$21</f>
        <v>265486.28334888502</v>
      </c>
      <c r="P107" s="6">
        <f>$C107*'Distributor Payments'!M$21</f>
        <v>265486.28334888502</v>
      </c>
      <c r="Q107" s="6">
        <f>$C107*'Distributor Payments'!N$21</f>
        <v>223168.01440011835</v>
      </c>
      <c r="R107" s="6">
        <f>$C107*'Distributor Payments'!O$21</f>
        <v>223168.01440011835</v>
      </c>
      <c r="S107" s="6">
        <f>$C107*'Distributor Payments'!P$21</f>
        <v>223168.01440011835</v>
      </c>
      <c r="T107" s="6">
        <f>$C107*'Distributor Payments'!Q$21</f>
        <v>223168.01440011835</v>
      </c>
      <c r="U107" s="6">
        <f>$C107*'Distributor Payments'!R$21</f>
        <v>223168.01440011835</v>
      </c>
      <c r="V107" s="6">
        <f>$C107*'Distributor Payments'!S$21</f>
        <v>223168.01440011835</v>
      </c>
      <c r="W107" s="6">
        <f>$C107*'Distributor Payments'!T$21</f>
        <v>223168.01440011835</v>
      </c>
      <c r="X107" s="6">
        <f>$C107*'Distributor Payments'!U$21</f>
        <v>223168.01440011835</v>
      </c>
      <c r="Y107" s="6">
        <f>C107*'Distributor Payments'!$V$21</f>
        <v>54625.963909496822</v>
      </c>
      <c r="Z107" s="6">
        <v>0</v>
      </c>
      <c r="AA107" s="6">
        <f t="shared" si="1"/>
        <v>3807282.6118035829</v>
      </c>
    </row>
    <row r="108" spans="1:27" x14ac:dyDescent="0.3">
      <c r="A108" s="94">
        <v>106</v>
      </c>
      <c r="B108" s="3" t="s">
        <v>97</v>
      </c>
      <c r="C108" s="126">
        <v>9.5635806226399989E-3</v>
      </c>
      <c r="D108" s="7" t="s">
        <v>97</v>
      </c>
      <c r="E108" s="31" t="s">
        <v>333</v>
      </c>
      <c r="F108" s="28">
        <v>68977.91</v>
      </c>
      <c r="G108" s="29">
        <v>75199.39</v>
      </c>
      <c r="H108" s="26">
        <v>75199.39</v>
      </c>
      <c r="I108" s="26">
        <v>160620.70000000001</v>
      </c>
      <c r="J108" s="26">
        <v>70696.81</v>
      </c>
      <c r="K108" s="38">
        <v>160620.70000000001</v>
      </c>
      <c r="L108" s="6">
        <f>$C108*'Distributor Payments'!I$21</f>
        <v>160620.69787182947</v>
      </c>
      <c r="M108" s="6">
        <f>$C108*'Distributor Payments'!J$21</f>
        <v>61196.485886152725</v>
      </c>
      <c r="N108" s="6">
        <f>$C108*'Distributor Payments'!K$21</f>
        <v>188909.29261602825</v>
      </c>
      <c r="O108" s="6">
        <f>$C108*'Distributor Payments'!L$21</f>
        <v>188909.29261602825</v>
      </c>
      <c r="P108" s="6">
        <f>$C108*'Distributor Payments'!M$21</f>
        <v>188909.29261602825</v>
      </c>
      <c r="Q108" s="6">
        <f>$C108*'Distributor Payments'!N$21</f>
        <v>158797.32543262115</v>
      </c>
      <c r="R108" s="6">
        <f>$C108*'Distributor Payments'!O$21</f>
        <v>158797.32543262115</v>
      </c>
      <c r="S108" s="6">
        <f>$C108*'Distributor Payments'!P$21</f>
        <v>158797.32543262115</v>
      </c>
      <c r="T108" s="6">
        <f>$C108*'Distributor Payments'!Q$21</f>
        <v>158797.32543262115</v>
      </c>
      <c r="U108" s="6">
        <f>$C108*'Distributor Payments'!R$21</f>
        <v>158797.32543262115</v>
      </c>
      <c r="V108" s="6">
        <f>$C108*'Distributor Payments'!S$21</f>
        <v>158797.32543262115</v>
      </c>
      <c r="W108" s="6">
        <f>$C108*'Distributor Payments'!T$21</f>
        <v>158797.32543262115</v>
      </c>
      <c r="X108" s="6">
        <f>$C108*'Distributor Payments'!U$21</f>
        <v>158797.32543262115</v>
      </c>
      <c r="Y108" s="6">
        <f>C108*'Distributor Payments'!$V$21</f>
        <v>38869.624714474245</v>
      </c>
      <c r="Z108" s="6">
        <v>0</v>
      </c>
      <c r="AA108" s="6">
        <f t="shared" si="1"/>
        <v>2709108.1897815098</v>
      </c>
    </row>
    <row r="109" spans="1:27" customFormat="1" x14ac:dyDescent="0.3">
      <c r="A109" s="94">
        <v>107</v>
      </c>
      <c r="B109" s="3" t="s">
        <v>12</v>
      </c>
      <c r="C109" s="126">
        <v>2.605869090966191E-4</v>
      </c>
      <c r="D109" s="7" t="s">
        <v>137</v>
      </c>
      <c r="E109" s="31" t="s">
        <v>333</v>
      </c>
      <c r="F109" s="23">
        <v>1937.31</v>
      </c>
      <c r="G109" s="23">
        <v>2112.0500000000002</v>
      </c>
      <c r="H109" s="26">
        <v>2112.0500000000002</v>
      </c>
      <c r="I109" s="26">
        <v>4376.57</v>
      </c>
      <c r="J109" s="26">
        <v>1926.34</v>
      </c>
      <c r="K109" s="38">
        <v>4376.57</v>
      </c>
      <c r="L109" s="6">
        <f>$C109*'Distributor Payments'!I$21</f>
        <v>4376.5669833196653</v>
      </c>
      <c r="M109" s="6">
        <f>$C109*'Distributor Payments'!J$21</f>
        <v>1667.4720205626593</v>
      </c>
      <c r="N109" s="6">
        <f>$C109*'Distributor Payments'!K$21</f>
        <v>5147.3700703587019</v>
      </c>
      <c r="O109" s="6">
        <f>$C109*'Distributor Payments'!L$21</f>
        <v>5147.3700703587019</v>
      </c>
      <c r="P109" s="6">
        <f>$C109*'Distributor Payments'!M$21</f>
        <v>5147.3700703587019</v>
      </c>
      <c r="Q109" s="6">
        <f>$C109*'Distributor Payments'!N$21</f>
        <v>4326.8840238912235</v>
      </c>
      <c r="R109" s="6">
        <f>$C109*'Distributor Payments'!O$21</f>
        <v>4326.8840238912235</v>
      </c>
      <c r="S109" s="6">
        <f>$C109*'Distributor Payments'!P$21</f>
        <v>4326.8840238912235</v>
      </c>
      <c r="T109" s="6">
        <f>$C109*'Distributor Payments'!Q$21</f>
        <v>4326.8840238912235</v>
      </c>
      <c r="U109" s="6">
        <f>$C109*'Distributor Payments'!R$21</f>
        <v>4326.8840238912235</v>
      </c>
      <c r="V109" s="6">
        <f>$C109*'Distributor Payments'!S$21</f>
        <v>4326.8840238912235</v>
      </c>
      <c r="W109" s="6">
        <f>$C109*'Distributor Payments'!T$21</f>
        <v>4326.8840238912235</v>
      </c>
      <c r="X109" s="6">
        <f>$C109*'Distributor Payments'!U$21</f>
        <v>4326.8840238912235</v>
      </c>
      <c r="Y109" s="6">
        <f>C109*'Distributor Payments'!$V$21</f>
        <v>1059.1132925791492</v>
      </c>
      <c r="Z109" s="6">
        <v>0</v>
      </c>
      <c r="AA109" s="6">
        <f t="shared" si="1"/>
        <v>74001.224698667356</v>
      </c>
    </row>
    <row r="110" spans="1:27" customFormat="1" x14ac:dyDescent="0.3">
      <c r="A110" s="94">
        <v>108</v>
      </c>
      <c r="B110" s="3" t="s">
        <v>138</v>
      </c>
      <c r="C110" s="126">
        <v>3.5251722027200001E-3</v>
      </c>
      <c r="D110" s="7" t="s">
        <v>138</v>
      </c>
      <c r="E110" s="31" t="s">
        <v>333</v>
      </c>
      <c r="F110" s="23">
        <v>25425.52</v>
      </c>
      <c r="G110" s="23">
        <v>27718.78</v>
      </c>
      <c r="H110" s="26">
        <v>27718.78</v>
      </c>
      <c r="I110" s="26">
        <v>59205.4</v>
      </c>
      <c r="J110" s="26">
        <v>26059.11</v>
      </c>
      <c r="K110" s="38">
        <v>59205.4</v>
      </c>
      <c r="L110" s="6">
        <f>$C110*'Distributor Payments'!I$21</f>
        <v>59205.40032661517</v>
      </c>
      <c r="M110" s="6">
        <f>$C110*'Distributor Payments'!J$21</f>
        <v>22557.257523329299</v>
      </c>
      <c r="N110" s="6">
        <f>$C110*'Distributor Payments'!K$21</f>
        <v>69632.683974978732</v>
      </c>
      <c r="O110" s="6">
        <f>$C110*'Distributor Payments'!L$21</f>
        <v>69632.683974978732</v>
      </c>
      <c r="P110" s="6">
        <f>$C110*'Distributor Payments'!M$21</f>
        <v>69632.683974978732</v>
      </c>
      <c r="Q110" s="6">
        <f>$C110*'Distributor Payments'!N$21</f>
        <v>58533.298308393401</v>
      </c>
      <c r="R110" s="6">
        <f>$C110*'Distributor Payments'!O$21</f>
        <v>58533.298308393401</v>
      </c>
      <c r="S110" s="6">
        <f>$C110*'Distributor Payments'!P$21</f>
        <v>58533.298308393401</v>
      </c>
      <c r="T110" s="6">
        <f>$C110*'Distributor Payments'!Q$21</f>
        <v>58533.298308393401</v>
      </c>
      <c r="U110" s="6">
        <f>$C110*'Distributor Payments'!R$21</f>
        <v>58533.298308393401</v>
      </c>
      <c r="V110" s="6">
        <f>$C110*'Distributor Payments'!S$21</f>
        <v>58533.298308393401</v>
      </c>
      <c r="W110" s="6">
        <f>$C110*'Distributor Payments'!T$21</f>
        <v>58533.298308393401</v>
      </c>
      <c r="X110" s="6">
        <f>$C110*'Distributor Payments'!U$21</f>
        <v>58533.298308393401</v>
      </c>
      <c r="Y110" s="6">
        <f>C110*'Distributor Payments'!$V$21</f>
        <v>14327.491551568932</v>
      </c>
      <c r="Z110" s="6">
        <v>0</v>
      </c>
      <c r="AA110" s="6">
        <f t="shared" si="1"/>
        <v>998587.57779359724</v>
      </c>
    </row>
    <row r="111" spans="1:27" customFormat="1" x14ac:dyDescent="0.3">
      <c r="A111" s="94">
        <v>109</v>
      </c>
      <c r="B111" s="3" t="s">
        <v>58</v>
      </c>
      <c r="C111" s="126">
        <v>3.0152819524688503E-4</v>
      </c>
      <c r="D111" s="7" t="s">
        <v>139</v>
      </c>
      <c r="E111" s="31" t="s">
        <v>333</v>
      </c>
      <c r="F111" s="23">
        <v>2241.6799999999998</v>
      </c>
      <c r="G111" s="23">
        <v>2443.87</v>
      </c>
      <c r="H111" s="26">
        <v>2443.87</v>
      </c>
      <c r="I111" s="26">
        <v>5064.18</v>
      </c>
      <c r="J111" s="26">
        <v>2228.9899999999998</v>
      </c>
      <c r="K111" s="38">
        <v>5064.18</v>
      </c>
      <c r="L111" s="6">
        <f>$C111*'Distributor Payments'!I$21</f>
        <v>5064.1774309859375</v>
      </c>
      <c r="M111" s="6">
        <f>$C111*'Distributor Payments'!J$21</f>
        <v>1929.451601110605</v>
      </c>
      <c r="N111" s="6">
        <f>$C111*'Distributor Payments'!K$21</f>
        <v>5956.0828015639872</v>
      </c>
      <c r="O111" s="6">
        <f>$C111*'Distributor Payments'!L$21</f>
        <v>5956.0828015639872</v>
      </c>
      <c r="P111" s="6">
        <f>$C111*'Distributor Payments'!M$21</f>
        <v>5956.0828015639872</v>
      </c>
      <c r="Q111" s="6">
        <f>$C111*'Distributor Payments'!N$21</f>
        <v>5006.6886908841552</v>
      </c>
      <c r="R111" s="6">
        <f>$C111*'Distributor Payments'!O$21</f>
        <v>5006.6886908841552</v>
      </c>
      <c r="S111" s="6">
        <f>$C111*'Distributor Payments'!P$21</f>
        <v>5006.6886908841552</v>
      </c>
      <c r="T111" s="6">
        <f>$C111*'Distributor Payments'!Q$21</f>
        <v>5006.6886908841552</v>
      </c>
      <c r="U111" s="6">
        <f>$C111*'Distributor Payments'!R$21</f>
        <v>5006.6886908841552</v>
      </c>
      <c r="V111" s="6">
        <f>$C111*'Distributor Payments'!S$21</f>
        <v>5006.6886908841552</v>
      </c>
      <c r="W111" s="6">
        <f>$C111*'Distributor Payments'!T$21</f>
        <v>5006.6886908841552</v>
      </c>
      <c r="X111" s="6">
        <f>$C111*'Distributor Payments'!U$21</f>
        <v>5006.6886908841552</v>
      </c>
      <c r="Y111" s="6">
        <f>C111*'Distributor Payments'!$V$21</f>
        <v>1225.5125201050259</v>
      </c>
      <c r="Z111" s="6">
        <v>0</v>
      </c>
      <c r="AA111" s="6">
        <f t="shared" si="1"/>
        <v>85627.669483966776</v>
      </c>
    </row>
    <row r="112" spans="1:27" customFormat="1" x14ac:dyDescent="0.3">
      <c r="A112" s="94">
        <v>110</v>
      </c>
      <c r="B112" s="3" t="s">
        <v>20</v>
      </c>
      <c r="C112" s="126">
        <v>2.0079323745357907E-4</v>
      </c>
      <c r="D112" s="7" t="s">
        <v>140</v>
      </c>
      <c r="E112" s="31" t="s">
        <v>333</v>
      </c>
      <c r="F112" s="23">
        <v>1492.78</v>
      </c>
      <c r="G112" s="23">
        <v>1627.42</v>
      </c>
      <c r="H112" s="26">
        <v>1627.42</v>
      </c>
      <c r="I112" s="26">
        <v>3372.33</v>
      </c>
      <c r="J112" s="26">
        <v>1484.32</v>
      </c>
      <c r="K112" s="38">
        <v>3372.33</v>
      </c>
      <c r="L112" s="6">
        <f>$C112*'Distributor Payments'!I$21</f>
        <v>3372.3300090541702</v>
      </c>
      <c r="M112" s="6">
        <f>$C112*'Distributor Payments'!J$21</f>
        <v>1284.8577333863518</v>
      </c>
      <c r="N112" s="6">
        <f>$C112*'Distributor Payments'!K$21</f>
        <v>3966.2663960443379</v>
      </c>
      <c r="O112" s="6">
        <f>$C112*'Distributor Payments'!L$21</f>
        <v>3966.2663960443379</v>
      </c>
      <c r="P112" s="6">
        <f>$C112*'Distributor Payments'!M$21</f>
        <v>3966.2663960443379</v>
      </c>
      <c r="Q112" s="6">
        <f>$C112*'Distributor Payments'!N$21</f>
        <v>3334.0471870026113</v>
      </c>
      <c r="R112" s="6">
        <f>$C112*'Distributor Payments'!O$21</f>
        <v>3334.0471870026113</v>
      </c>
      <c r="S112" s="6">
        <f>$C112*'Distributor Payments'!P$21</f>
        <v>3334.0471870026113</v>
      </c>
      <c r="T112" s="6">
        <f>$C112*'Distributor Payments'!Q$21</f>
        <v>3334.0471870026113</v>
      </c>
      <c r="U112" s="6">
        <f>$C112*'Distributor Payments'!R$21</f>
        <v>3334.0471870026113</v>
      </c>
      <c r="V112" s="6">
        <f>$C112*'Distributor Payments'!S$21</f>
        <v>3334.0471870026113</v>
      </c>
      <c r="W112" s="6">
        <f>$C112*'Distributor Payments'!T$21</f>
        <v>3334.0471870026113</v>
      </c>
      <c r="X112" s="6">
        <f>$C112*'Distributor Payments'!U$21</f>
        <v>3334.0471870026113</v>
      </c>
      <c r="Y112" s="6">
        <f>C112*'Distributor Payments'!$V$21</f>
        <v>816.09159717319892</v>
      </c>
      <c r="Z112" s="6">
        <v>0</v>
      </c>
      <c r="AA112" s="6">
        <f t="shared" si="1"/>
        <v>57021.056023767604</v>
      </c>
    </row>
    <row r="113" spans="1:27" customFormat="1" x14ac:dyDescent="0.3">
      <c r="A113" s="94">
        <v>111</v>
      </c>
      <c r="B113" s="3" t="s">
        <v>20</v>
      </c>
      <c r="C113" s="126">
        <v>2.653632489777732E-4</v>
      </c>
      <c r="D113" s="7" t="s">
        <v>141</v>
      </c>
      <c r="E113" s="31" t="s">
        <v>333</v>
      </c>
      <c r="F113" s="23">
        <v>1972.82</v>
      </c>
      <c r="G113" s="23">
        <v>2150.7600000000002</v>
      </c>
      <c r="H113" s="26">
        <v>2150.7600000000002</v>
      </c>
      <c r="I113" s="26">
        <v>4456.79</v>
      </c>
      <c r="J113" s="26">
        <v>1961.64</v>
      </c>
      <c r="K113" s="38">
        <v>4456.79</v>
      </c>
      <c r="L113" s="6">
        <f>$C113*'Distributor Payments'!I$21</f>
        <v>4456.7857920750248</v>
      </c>
      <c r="M113" s="6">
        <f>$C113*'Distributor Payments'!J$21</f>
        <v>1698.035386696946</v>
      </c>
      <c r="N113" s="6">
        <f>$C113*'Distributor Payments'!K$21</f>
        <v>5241.7170543854309</v>
      </c>
      <c r="O113" s="6">
        <f>$C113*'Distributor Payments'!L$21</f>
        <v>5241.7170543854309</v>
      </c>
      <c r="P113" s="6">
        <f>$C113*'Distributor Payments'!M$21</f>
        <v>5241.7170543854309</v>
      </c>
      <c r="Q113" s="6">
        <f>$C113*'Distributor Payments'!N$21</f>
        <v>4406.1921855946857</v>
      </c>
      <c r="R113" s="6">
        <f>$C113*'Distributor Payments'!O$21</f>
        <v>4406.1921855946857</v>
      </c>
      <c r="S113" s="6">
        <f>$C113*'Distributor Payments'!P$21</f>
        <v>4406.1921855946857</v>
      </c>
      <c r="T113" s="6">
        <f>$C113*'Distributor Payments'!Q$21</f>
        <v>4406.1921855946857</v>
      </c>
      <c r="U113" s="6">
        <f>$C113*'Distributor Payments'!R$21</f>
        <v>4406.1921855946857</v>
      </c>
      <c r="V113" s="6">
        <f>$C113*'Distributor Payments'!S$21</f>
        <v>4406.1921855946857</v>
      </c>
      <c r="W113" s="6">
        <f>$C113*'Distributor Payments'!T$21</f>
        <v>4406.1921855946857</v>
      </c>
      <c r="X113" s="6">
        <f>$C113*'Distributor Payments'!U$21</f>
        <v>4406.1921855946857</v>
      </c>
      <c r="Y113" s="6">
        <f>C113*'Distributor Payments'!$V$21</f>
        <v>1078.5259525456197</v>
      </c>
      <c r="Z113" s="6">
        <v>0</v>
      </c>
      <c r="AA113" s="6">
        <f t="shared" si="1"/>
        <v>75357.595779231371</v>
      </c>
    </row>
    <row r="114" spans="1:27" customFormat="1" x14ac:dyDescent="0.3">
      <c r="A114" s="94">
        <v>112</v>
      </c>
      <c r="B114" s="3" t="s">
        <v>20</v>
      </c>
      <c r="C114" s="126">
        <v>1.8910157056897247E-4</v>
      </c>
      <c r="D114" s="7" t="s">
        <v>142</v>
      </c>
      <c r="E114" s="31" t="s">
        <v>333</v>
      </c>
      <c r="F114" s="23">
        <v>1405.86</v>
      </c>
      <c r="G114" s="23">
        <v>1532.66</v>
      </c>
      <c r="H114" s="26">
        <v>1532.66</v>
      </c>
      <c r="I114" s="26">
        <v>3175.97</v>
      </c>
      <c r="J114" s="26">
        <v>1397.89</v>
      </c>
      <c r="K114" s="38">
        <v>3175.97</v>
      </c>
      <c r="L114" s="6">
        <f>$C114*'Distributor Payments'!I$21</f>
        <v>3175.968022012953</v>
      </c>
      <c r="M114" s="6">
        <f>$C114*'Distributor Payments'!J$21</f>
        <v>1210.0438163273332</v>
      </c>
      <c r="N114" s="6">
        <f>$C114*'Distributor Payments'!K$21</f>
        <v>3735.3210411795844</v>
      </c>
      <c r="O114" s="6">
        <f>$C114*'Distributor Payments'!L$21</f>
        <v>3735.3210411795844</v>
      </c>
      <c r="P114" s="6">
        <f>$C114*'Distributor Payments'!M$21</f>
        <v>3735.3210411795844</v>
      </c>
      <c r="Q114" s="6">
        <f>$C114*'Distributor Payments'!N$21</f>
        <v>3139.914308912003</v>
      </c>
      <c r="R114" s="6">
        <f>$C114*'Distributor Payments'!O$21</f>
        <v>3139.914308912003</v>
      </c>
      <c r="S114" s="6">
        <f>$C114*'Distributor Payments'!P$21</f>
        <v>3139.914308912003</v>
      </c>
      <c r="T114" s="6">
        <f>$C114*'Distributor Payments'!Q$21</f>
        <v>3139.914308912003</v>
      </c>
      <c r="U114" s="6">
        <f>$C114*'Distributor Payments'!R$21</f>
        <v>3139.914308912003</v>
      </c>
      <c r="V114" s="6">
        <f>$C114*'Distributor Payments'!S$21</f>
        <v>3139.914308912003</v>
      </c>
      <c r="W114" s="6">
        <f>$C114*'Distributor Payments'!T$21</f>
        <v>3139.914308912003</v>
      </c>
      <c r="X114" s="6">
        <f>$C114*'Distributor Payments'!U$21</f>
        <v>3139.914308912003</v>
      </c>
      <c r="Y114" s="6">
        <f>C114*'Distributor Payments'!$V$21</f>
        <v>768.57271046925064</v>
      </c>
      <c r="Z114" s="6">
        <v>0</v>
      </c>
      <c r="AA114" s="6">
        <f t="shared" si="1"/>
        <v>53700.872143644316</v>
      </c>
    </row>
    <row r="115" spans="1:27" customFormat="1" x14ac:dyDescent="0.3">
      <c r="A115" s="94">
        <v>113</v>
      </c>
      <c r="B115" s="3" t="s">
        <v>58</v>
      </c>
      <c r="C115" s="126">
        <v>3.1803225690730543E-4</v>
      </c>
      <c r="D115" s="7" t="s">
        <v>143</v>
      </c>
      <c r="E115" s="31" t="s">
        <v>333</v>
      </c>
      <c r="F115" s="23">
        <v>2364.38</v>
      </c>
      <c r="G115" s="23">
        <v>2577.64</v>
      </c>
      <c r="H115" s="26">
        <v>2577.64</v>
      </c>
      <c r="I115" s="26">
        <v>5341.36</v>
      </c>
      <c r="J115" s="26">
        <v>2350.9899999999998</v>
      </c>
      <c r="K115" s="38">
        <v>5341.36</v>
      </c>
      <c r="L115" s="6">
        <f>$C115*'Distributor Payments'!I$21</f>
        <v>5341.3637701004873</v>
      </c>
      <c r="M115" s="6">
        <f>$C115*'Distributor Payments'!J$21</f>
        <v>2035.0595963080468</v>
      </c>
      <c r="N115" s="6">
        <f>$C115*'Distributor Payments'!K$21</f>
        <v>6282.0873323545347</v>
      </c>
      <c r="O115" s="6">
        <f>$C115*'Distributor Payments'!L$21</f>
        <v>6282.0873323545347</v>
      </c>
      <c r="P115" s="6">
        <f>$C115*'Distributor Payments'!M$21</f>
        <v>6282.0873323545347</v>
      </c>
      <c r="Q115" s="6">
        <f>$C115*'Distributor Payments'!N$21</f>
        <v>5280.7283998447892</v>
      </c>
      <c r="R115" s="6">
        <f>$C115*'Distributor Payments'!O$21</f>
        <v>5280.7283998447892</v>
      </c>
      <c r="S115" s="6">
        <f>$C115*'Distributor Payments'!P$21</f>
        <v>5280.7283998447892</v>
      </c>
      <c r="T115" s="6">
        <f>$C115*'Distributor Payments'!Q$21</f>
        <v>5280.7283998447892</v>
      </c>
      <c r="U115" s="6">
        <f>$C115*'Distributor Payments'!R$21</f>
        <v>5280.7283998447892</v>
      </c>
      <c r="V115" s="6">
        <f>$C115*'Distributor Payments'!S$21</f>
        <v>5280.7283998447892</v>
      </c>
      <c r="W115" s="6">
        <f>$C115*'Distributor Payments'!T$21</f>
        <v>5280.7283998447892</v>
      </c>
      <c r="X115" s="6">
        <f>$C115*'Distributor Payments'!U$21</f>
        <v>5280.7283998447892</v>
      </c>
      <c r="Y115" s="6">
        <f>C115*'Distributor Payments'!$V$21</f>
        <v>1292.5906060560594</v>
      </c>
      <c r="Z115" s="6">
        <v>0</v>
      </c>
      <c r="AA115" s="6">
        <f t="shared" si="1"/>
        <v>90314.473168286495</v>
      </c>
    </row>
    <row r="116" spans="1:27" customFormat="1" x14ac:dyDescent="0.3">
      <c r="A116" s="94">
        <v>114</v>
      </c>
      <c r="B116" s="3" t="s">
        <v>20</v>
      </c>
      <c r="C116" s="126">
        <v>1.0144930610537113E-3</v>
      </c>
      <c r="D116" s="7" t="s">
        <v>144</v>
      </c>
      <c r="E116" s="31" t="s">
        <v>333</v>
      </c>
      <c r="F116" s="23">
        <v>7542.15</v>
      </c>
      <c r="G116" s="23">
        <v>8222.42</v>
      </c>
      <c r="H116" s="26">
        <v>8222.42</v>
      </c>
      <c r="I116" s="26">
        <v>17038.45</v>
      </c>
      <c r="J116" s="26">
        <v>7499.43</v>
      </c>
      <c r="K116" s="38">
        <v>17038.45</v>
      </c>
      <c r="L116" s="6">
        <f>$C116*'Distributor Payments'!I$21</f>
        <v>17038.44928821169</v>
      </c>
      <c r="M116" s="6">
        <f>$C116*'Distributor Payments'!J$21</f>
        <v>6491.6491784889013</v>
      </c>
      <c r="N116" s="6">
        <f>$C116*'Distributor Payments'!K$21</f>
        <v>20039.269191063937</v>
      </c>
      <c r="O116" s="6">
        <f>$C116*'Distributor Payments'!L$21</f>
        <v>20039.269191063937</v>
      </c>
      <c r="P116" s="6">
        <f>$C116*'Distributor Payments'!M$21</f>
        <v>20039.269191063937</v>
      </c>
      <c r="Q116" s="6">
        <f>$C116*'Distributor Payments'!N$21</f>
        <v>16845.028146038814</v>
      </c>
      <c r="R116" s="6">
        <f>$C116*'Distributor Payments'!O$21</f>
        <v>16845.028146038814</v>
      </c>
      <c r="S116" s="6">
        <f>$C116*'Distributor Payments'!P$21</f>
        <v>16845.028146038814</v>
      </c>
      <c r="T116" s="6">
        <f>$C116*'Distributor Payments'!Q$21</f>
        <v>16845.028146038814</v>
      </c>
      <c r="U116" s="6">
        <f>$C116*'Distributor Payments'!R$21</f>
        <v>16845.028146038814</v>
      </c>
      <c r="V116" s="6">
        <f>$C116*'Distributor Payments'!S$21</f>
        <v>16845.028146038814</v>
      </c>
      <c r="W116" s="6">
        <f>$C116*'Distributor Payments'!T$21</f>
        <v>16845.028146038814</v>
      </c>
      <c r="X116" s="6">
        <f>$C116*'Distributor Payments'!U$21</f>
        <v>16845.028146038814</v>
      </c>
      <c r="Y116" s="6">
        <f>C116*'Distributor Payments'!$V$21</f>
        <v>4123.2427596465031</v>
      </c>
      <c r="Z116" s="6">
        <v>0</v>
      </c>
      <c r="AA116" s="6">
        <f t="shared" si="1"/>
        <v>288094.69396784948</v>
      </c>
    </row>
    <row r="117" spans="1:27" customFormat="1" x14ac:dyDescent="0.3">
      <c r="A117" s="94">
        <v>115</v>
      </c>
      <c r="B117" s="3" t="s">
        <v>20</v>
      </c>
      <c r="C117" s="126">
        <v>2.8316739108428678E-4</v>
      </c>
      <c r="D117" s="7" t="s">
        <v>145</v>
      </c>
      <c r="E117" s="31" t="s">
        <v>333</v>
      </c>
      <c r="F117" s="23">
        <v>2105.1799999999998</v>
      </c>
      <c r="G117" s="23">
        <v>2295.06</v>
      </c>
      <c r="H117" s="26">
        <v>2295.06</v>
      </c>
      <c r="I117" s="26">
        <v>4755.8100000000004</v>
      </c>
      <c r="J117" s="26">
        <v>2093.2600000000002</v>
      </c>
      <c r="K117" s="38">
        <v>4755.8100000000004</v>
      </c>
      <c r="L117" s="6">
        <f>$C117*'Distributor Payments'!I$21</f>
        <v>4755.8070313990911</v>
      </c>
      <c r="M117" s="6">
        <f>$C117*'Distributor Payments'!J$21</f>
        <v>1811.9624788738035</v>
      </c>
      <c r="N117" s="6">
        <f>$C117*'Distributor Payments'!K$21</f>
        <v>5593.402058536969</v>
      </c>
      <c r="O117" s="6">
        <f>$C117*'Distributor Payments'!L$21</f>
        <v>5593.402058536969</v>
      </c>
      <c r="P117" s="6">
        <f>$C117*'Distributor Payments'!M$21</f>
        <v>5593.402058536969</v>
      </c>
      <c r="Q117" s="6">
        <f>$C117*'Distributor Payments'!N$21</f>
        <v>4701.8189241243617</v>
      </c>
      <c r="R117" s="6">
        <f>$C117*'Distributor Payments'!O$21</f>
        <v>4701.8189241243617</v>
      </c>
      <c r="S117" s="6">
        <f>$C117*'Distributor Payments'!P$21</f>
        <v>4701.8189241243617</v>
      </c>
      <c r="T117" s="6">
        <f>$C117*'Distributor Payments'!Q$21</f>
        <v>4701.8189241243617</v>
      </c>
      <c r="U117" s="6">
        <f>$C117*'Distributor Payments'!R$21</f>
        <v>4701.8189241243617</v>
      </c>
      <c r="V117" s="6">
        <f>$C117*'Distributor Payments'!S$21</f>
        <v>4701.8189241243617</v>
      </c>
      <c r="W117" s="6">
        <f>$C117*'Distributor Payments'!T$21</f>
        <v>4701.8189241243617</v>
      </c>
      <c r="X117" s="6">
        <f>$C117*'Distributor Payments'!U$21</f>
        <v>4701.8189241243617</v>
      </c>
      <c r="Y117" s="6">
        <f>C117*'Distributor Payments'!$V$21</f>
        <v>1150.8880049347715</v>
      </c>
      <c r="Z117" s="6">
        <v>0</v>
      </c>
      <c r="AA117" s="6">
        <f t="shared" si="1"/>
        <v>80413.595083813459</v>
      </c>
    </row>
    <row r="118" spans="1:27" customFormat="1" x14ac:dyDescent="0.3">
      <c r="A118" s="94">
        <v>116</v>
      </c>
      <c r="B118" s="3" t="s">
        <v>73</v>
      </c>
      <c r="C118" s="126">
        <v>1.19769044904E-3</v>
      </c>
      <c r="D118" s="7" t="s">
        <v>146</v>
      </c>
      <c r="E118" s="31" t="s">
        <v>333</v>
      </c>
      <c r="F118" s="23">
        <v>8638.42</v>
      </c>
      <c r="G118" s="27">
        <v>9417.56</v>
      </c>
      <c r="H118" s="26">
        <v>9417.56</v>
      </c>
      <c r="I118" s="26">
        <v>20115.259999999998</v>
      </c>
      <c r="J118" s="26">
        <v>8853.68</v>
      </c>
      <c r="K118" s="38">
        <v>20115.259999999998</v>
      </c>
      <c r="L118" s="6">
        <f>$C118*'Distributor Payments'!I$21</f>
        <v>20115.256340686898</v>
      </c>
      <c r="M118" s="6">
        <f>$C118*'Distributor Payments'!J$21</f>
        <v>7663.9126654242145</v>
      </c>
      <c r="N118" s="6">
        <f>$C118*'Distributor Payments'!K$21</f>
        <v>23657.964984945422</v>
      </c>
      <c r="O118" s="6">
        <f>$C118*'Distributor Payments'!L$21</f>
        <v>23657.964984945422</v>
      </c>
      <c r="P118" s="6">
        <f>$C118*'Distributor Payments'!M$21</f>
        <v>23657.964984945422</v>
      </c>
      <c r="Q118" s="6">
        <f>$C118*'Distributor Payments'!N$21</f>
        <v>19886.907164614422</v>
      </c>
      <c r="R118" s="6">
        <f>$C118*'Distributor Payments'!O$21</f>
        <v>19886.907164614422</v>
      </c>
      <c r="S118" s="6">
        <f>$C118*'Distributor Payments'!P$21</f>
        <v>19886.907164614422</v>
      </c>
      <c r="T118" s="6">
        <f>$C118*'Distributor Payments'!Q$21</f>
        <v>19886.907164614422</v>
      </c>
      <c r="U118" s="6">
        <f>$C118*'Distributor Payments'!R$21</f>
        <v>19886.907164614422</v>
      </c>
      <c r="V118" s="6">
        <f>$C118*'Distributor Payments'!S$21</f>
        <v>19886.907164614422</v>
      </c>
      <c r="W118" s="6">
        <f>$C118*'Distributor Payments'!T$21</f>
        <v>19886.907164614422</v>
      </c>
      <c r="X118" s="6">
        <f>$C118*'Distributor Payments'!U$21</f>
        <v>19886.907164614422</v>
      </c>
      <c r="Y118" s="6">
        <f>C118*'Distributor Payments'!$V$21</f>
        <v>4867.8188761317624</v>
      </c>
      <c r="Z118" s="6">
        <v>0</v>
      </c>
      <c r="AA118" s="6">
        <f t="shared" si="1"/>
        <v>339273.88015399454</v>
      </c>
    </row>
    <row r="119" spans="1:27" customFormat="1" x14ac:dyDescent="0.3">
      <c r="A119" s="94">
        <v>117</v>
      </c>
      <c r="B119" s="3" t="s">
        <v>58</v>
      </c>
      <c r="C119" s="126">
        <v>2.7338015903711855E-6</v>
      </c>
      <c r="D119" s="7" t="s">
        <v>147</v>
      </c>
      <c r="E119" s="31" t="s">
        <v>335</v>
      </c>
      <c r="F119" s="23">
        <v>732.63</v>
      </c>
      <c r="G119" s="101">
        <v>0</v>
      </c>
      <c r="H119" s="100">
        <v>0</v>
      </c>
      <c r="I119" s="26">
        <v>0</v>
      </c>
      <c r="J119" s="26">
        <v>0</v>
      </c>
      <c r="K119" s="100">
        <v>0</v>
      </c>
      <c r="L119" s="100">
        <v>0</v>
      </c>
      <c r="M119" s="100">
        <v>0</v>
      </c>
      <c r="N119" s="100">
        <v>0</v>
      </c>
      <c r="O119" s="100">
        <v>0</v>
      </c>
      <c r="P119" s="100">
        <v>0</v>
      </c>
      <c r="Q119" s="100">
        <v>0</v>
      </c>
      <c r="R119" s="100">
        <v>0</v>
      </c>
      <c r="S119" s="100">
        <v>0</v>
      </c>
      <c r="T119" s="100">
        <v>0</v>
      </c>
      <c r="U119" s="100">
        <v>0</v>
      </c>
      <c r="V119" s="100">
        <v>0</v>
      </c>
      <c r="W119" s="100">
        <v>0</v>
      </c>
      <c r="X119" s="100">
        <v>0</v>
      </c>
      <c r="Y119" s="26">
        <f>$C$119*'Distributor Payments'!V$21</f>
        <v>11.11109385223414</v>
      </c>
      <c r="Z119" s="6">
        <v>0</v>
      </c>
      <c r="AA119" s="6">
        <f>F119</f>
        <v>732.63</v>
      </c>
    </row>
    <row r="120" spans="1:27" customFormat="1" x14ac:dyDescent="0.3">
      <c r="A120" s="94">
        <v>118</v>
      </c>
      <c r="B120" s="3" t="s">
        <v>32</v>
      </c>
      <c r="C120" s="126">
        <v>4.1241238073282355E-4</v>
      </c>
      <c r="D120" s="7" t="s">
        <v>148</v>
      </c>
      <c r="E120" s="31" t="s">
        <v>333</v>
      </c>
      <c r="F120" s="23">
        <v>3066.04</v>
      </c>
      <c r="G120" s="23">
        <v>3342.58</v>
      </c>
      <c r="H120" s="26">
        <v>3342.58</v>
      </c>
      <c r="I120" s="26">
        <v>6926.48</v>
      </c>
      <c r="J120" s="26">
        <v>3048.67</v>
      </c>
      <c r="K120" s="38">
        <v>6926.48</v>
      </c>
      <c r="L120" s="6">
        <f>$C120*'Distributor Payments'!I$21</f>
        <v>6926.4815154559601</v>
      </c>
      <c r="M120" s="6">
        <f>$C120*'Distributor Payments'!J$21</f>
        <v>2638.9894572587345</v>
      </c>
      <c r="N120" s="6">
        <f>$C120*'Distributor Payments'!K$21</f>
        <v>8146.3767792050458</v>
      </c>
      <c r="O120" s="6">
        <f>$C120*'Distributor Payments'!L$21</f>
        <v>8146.3767792050458</v>
      </c>
      <c r="P120" s="6">
        <f>$C120*'Distributor Payments'!M$21</f>
        <v>8146.3767792050458</v>
      </c>
      <c r="Q120" s="6">
        <f>$C120*'Distributor Payments'!N$21</f>
        <v>6847.8518266094688</v>
      </c>
      <c r="R120" s="6">
        <f>$C120*'Distributor Payments'!O$21</f>
        <v>6847.8518266094688</v>
      </c>
      <c r="S120" s="6">
        <f>$C120*'Distributor Payments'!P$21</f>
        <v>6847.8518266094688</v>
      </c>
      <c r="T120" s="6">
        <f>$C120*'Distributor Payments'!Q$21</f>
        <v>6847.8518266094688</v>
      </c>
      <c r="U120" s="6">
        <f>$C120*'Distributor Payments'!R$21</f>
        <v>6847.8518266094688</v>
      </c>
      <c r="V120" s="6">
        <f>$C120*'Distributor Payments'!S$21</f>
        <v>6847.8518266094688</v>
      </c>
      <c r="W120" s="6">
        <f>$C120*'Distributor Payments'!T$21</f>
        <v>6847.8518266094688</v>
      </c>
      <c r="X120" s="6">
        <f>$C120*'Distributor Payments'!U$21</f>
        <v>6847.8518266094688</v>
      </c>
      <c r="Y120" s="6">
        <f>C120*'Distributor Payments'!$V$21</f>
        <v>1676.1833354276255</v>
      </c>
      <c r="Z120" s="6">
        <v>0</v>
      </c>
      <c r="AA120" s="6">
        <f t="shared" si="1"/>
        <v>117116.42925863317</v>
      </c>
    </row>
    <row r="121" spans="1:27" customFormat="1" x14ac:dyDescent="0.3">
      <c r="A121" s="94">
        <v>119</v>
      </c>
      <c r="B121" s="3" t="s">
        <v>32</v>
      </c>
      <c r="C121" s="126">
        <v>1.648818359426535E-4</v>
      </c>
      <c r="D121" s="7" t="s">
        <v>149</v>
      </c>
      <c r="E121" s="31" t="s">
        <v>333</v>
      </c>
      <c r="F121" s="23">
        <v>1225.8</v>
      </c>
      <c r="G121" s="23">
        <v>1777.23</v>
      </c>
      <c r="H121" s="26">
        <v>1336.36</v>
      </c>
      <c r="I121" s="26">
        <v>2769.2</v>
      </c>
      <c r="J121" s="26">
        <v>1218.8599999999999</v>
      </c>
      <c r="K121" s="38">
        <v>2769.2</v>
      </c>
      <c r="L121" s="6">
        <f>$C121*'Distributor Payments'!I$21</f>
        <v>2769.1966639359835</v>
      </c>
      <c r="M121" s="6">
        <f>$C121*'Distributor Payments'!J$21</f>
        <v>1055.0639289076414</v>
      </c>
      <c r="N121" s="6">
        <f>$C121*'Distributor Payments'!K$21</f>
        <v>3256.9089154141998</v>
      </c>
      <c r="O121" s="6">
        <f>$C121*'Distributor Payments'!L$21</f>
        <v>3256.9089154141998</v>
      </c>
      <c r="P121" s="6">
        <f>$C121*'Distributor Payments'!M$21</f>
        <v>3256.9089154141998</v>
      </c>
      <c r="Q121" s="6">
        <f>$C121*'Distributor Payments'!N$21</f>
        <v>2737.7606351883205</v>
      </c>
      <c r="R121" s="6">
        <f>$C121*'Distributor Payments'!O$21</f>
        <v>2737.7606351883205</v>
      </c>
      <c r="S121" s="6">
        <f>$C121*'Distributor Payments'!P$21</f>
        <v>2737.7606351883205</v>
      </c>
      <c r="T121" s="6">
        <f>$C121*'Distributor Payments'!Q$21</f>
        <v>2737.7606351883205</v>
      </c>
      <c r="U121" s="6">
        <f>$C121*'Distributor Payments'!R$21</f>
        <v>2737.7606351883205</v>
      </c>
      <c r="V121" s="6">
        <f>$C121*'Distributor Payments'!S$21</f>
        <v>2737.7606351883205</v>
      </c>
      <c r="W121" s="6">
        <f>$C121*'Distributor Payments'!T$21</f>
        <v>2737.7606351883205</v>
      </c>
      <c r="X121" s="6">
        <f>$C121*'Distributor Payments'!U$21</f>
        <v>2737.7606351883205</v>
      </c>
      <c r="Y121" s="6">
        <f>C121*'Distributor Payments'!$V$21</f>
        <v>670.13552122440262</v>
      </c>
      <c r="Z121" s="6">
        <v>0</v>
      </c>
      <c r="AA121" s="6">
        <f t="shared" si="1"/>
        <v>47263.857941817194</v>
      </c>
    </row>
    <row r="122" spans="1:27" customFormat="1" x14ac:dyDescent="0.3">
      <c r="A122" s="94">
        <v>120</v>
      </c>
      <c r="B122" s="3" t="s">
        <v>20</v>
      </c>
      <c r="C122" s="126">
        <v>2.1927641004900787E-4</v>
      </c>
      <c r="D122" s="7" t="s">
        <v>150</v>
      </c>
      <c r="E122" s="31" t="s">
        <v>333</v>
      </c>
      <c r="F122" s="23">
        <v>1630.19</v>
      </c>
      <c r="G122" s="27">
        <v>1336.36</v>
      </c>
      <c r="H122" s="26">
        <v>1777.23</v>
      </c>
      <c r="I122" s="26">
        <v>3682.76</v>
      </c>
      <c r="J122" s="26">
        <v>1620.96</v>
      </c>
      <c r="K122" s="38">
        <v>3682.76</v>
      </c>
      <c r="L122" s="6">
        <f>$C122*'Distributor Payments'!I$21</f>
        <v>3682.7555910935175</v>
      </c>
      <c r="M122" s="6">
        <f>$C122*'Distributor Payments'!J$21</f>
        <v>1403.1298801375176</v>
      </c>
      <c r="N122" s="6">
        <f>$C122*'Distributor Payments'!K$21</f>
        <v>4331.3642812481912</v>
      </c>
      <c r="O122" s="6">
        <f>$C122*'Distributor Payments'!L$21</f>
        <v>4331.3642812481912</v>
      </c>
      <c r="P122" s="6">
        <f>$C122*'Distributor Payments'!M$21</f>
        <v>4331.3642812481912</v>
      </c>
      <c r="Q122" s="6">
        <f>$C122*'Distributor Payments'!N$21</f>
        <v>3640.9488057033896</v>
      </c>
      <c r="R122" s="6">
        <f>$C122*'Distributor Payments'!O$21</f>
        <v>3640.9488057033896</v>
      </c>
      <c r="S122" s="6">
        <f>$C122*'Distributor Payments'!P$21</f>
        <v>3640.9488057033896</v>
      </c>
      <c r="T122" s="6">
        <f>$C122*'Distributor Payments'!Q$21</f>
        <v>3640.9488057033896</v>
      </c>
      <c r="U122" s="6">
        <f>$C122*'Distributor Payments'!R$21</f>
        <v>3640.9488057033896</v>
      </c>
      <c r="V122" s="6">
        <f>$C122*'Distributor Payments'!S$21</f>
        <v>3640.9488057033896</v>
      </c>
      <c r="W122" s="6">
        <f>$C122*'Distributor Payments'!T$21</f>
        <v>3640.9488057033896</v>
      </c>
      <c r="X122" s="6">
        <f>$C122*'Distributor Payments'!U$21</f>
        <v>3640.9488057033896</v>
      </c>
      <c r="Y122" s="6">
        <f>C122*'Distributor Payments'!$V$21</f>
        <v>891.21345902234918</v>
      </c>
      <c r="Z122" s="6">
        <v>0</v>
      </c>
      <c r="AA122" s="6">
        <f t="shared" si="1"/>
        <v>61829.042219625073</v>
      </c>
    </row>
    <row r="123" spans="1:27" customFormat="1" x14ac:dyDescent="0.3">
      <c r="A123" s="94">
        <v>121</v>
      </c>
      <c r="B123" s="3" t="s">
        <v>151</v>
      </c>
      <c r="C123" s="126">
        <v>4.1796783504000007E-3</v>
      </c>
      <c r="D123" s="7" t="s">
        <v>151</v>
      </c>
      <c r="E123" s="31" t="s">
        <v>333</v>
      </c>
      <c r="F123" s="23">
        <v>30146.19</v>
      </c>
      <c r="G123" s="23">
        <v>32865.230000000003</v>
      </c>
      <c r="H123" s="26">
        <v>32865.230000000003</v>
      </c>
      <c r="I123" s="26">
        <v>70197.86</v>
      </c>
      <c r="J123" s="26">
        <v>30897.42</v>
      </c>
      <c r="K123" s="38">
        <v>70197.86</v>
      </c>
      <c r="L123" s="6">
        <f>$C123*'Distributor Payments'!I$21</f>
        <v>70197.855804315142</v>
      </c>
      <c r="M123" s="6">
        <f>$C123*'Distributor Payments'!J$21</f>
        <v>26745.383060126696</v>
      </c>
      <c r="N123" s="6">
        <f>$C123*'Distributor Payments'!K$21</f>
        <v>82561.136010858521</v>
      </c>
      <c r="O123" s="6">
        <f>$C123*'Distributor Payments'!L$21</f>
        <v>82561.136010858521</v>
      </c>
      <c r="P123" s="6">
        <f>$C123*'Distributor Payments'!M$21</f>
        <v>82561.136010858521</v>
      </c>
      <c r="Q123" s="6">
        <f>$C123*'Distributor Payments'!N$21</f>
        <v>69400.967001931494</v>
      </c>
      <c r="R123" s="6">
        <f>$C123*'Distributor Payments'!O$21</f>
        <v>69400.967001931494</v>
      </c>
      <c r="S123" s="6">
        <f>$C123*'Distributor Payments'!P$21</f>
        <v>69400.967001931494</v>
      </c>
      <c r="T123" s="6">
        <f>$C123*'Distributor Payments'!Q$21</f>
        <v>69400.967001931494</v>
      </c>
      <c r="U123" s="6">
        <f>$C123*'Distributor Payments'!R$21</f>
        <v>69400.967001931494</v>
      </c>
      <c r="V123" s="6">
        <f>$C123*'Distributor Payments'!S$21</f>
        <v>69400.967001931494</v>
      </c>
      <c r="W123" s="6">
        <f>$C123*'Distributor Payments'!T$21</f>
        <v>69400.967001931494</v>
      </c>
      <c r="X123" s="6">
        <f>$C123*'Distributor Payments'!U$21</f>
        <v>69400.967001931494</v>
      </c>
      <c r="Y123" s="6">
        <f>C123*'Distributor Payments'!$V$21</f>
        <v>16987.625798088739</v>
      </c>
      <c r="Z123" s="6">
        <v>0</v>
      </c>
      <c r="AA123" s="6">
        <f t="shared" si="1"/>
        <v>1183991.7987105581</v>
      </c>
    </row>
    <row r="124" spans="1:27" customFormat="1" x14ac:dyDescent="0.3">
      <c r="A124" s="94">
        <v>122</v>
      </c>
      <c r="B124" s="3" t="s">
        <v>22</v>
      </c>
      <c r="C124" s="126">
        <v>1.6339863075205124E-4</v>
      </c>
      <c r="D124" s="7" t="s">
        <v>152</v>
      </c>
      <c r="E124" s="31" t="s">
        <v>333</v>
      </c>
      <c r="F124" s="23">
        <v>1214.77</v>
      </c>
      <c r="G124" s="27">
        <v>1324.34</v>
      </c>
      <c r="H124" s="26">
        <v>1324.34</v>
      </c>
      <c r="I124" s="26">
        <v>2744.29</v>
      </c>
      <c r="J124" s="26">
        <v>1207.8900000000001</v>
      </c>
      <c r="K124" s="38">
        <v>2744.29</v>
      </c>
      <c r="L124" s="6">
        <f>$C124*'Distributor Payments'!I$21</f>
        <v>2744.286176723936</v>
      </c>
      <c r="M124" s="6">
        <f>$C124*'Distributor Payments'!J$21</f>
        <v>1045.5730332803189</v>
      </c>
      <c r="N124" s="6">
        <f>$C124*'Distributor Payments'!K$21</f>
        <v>3227.611181185056</v>
      </c>
      <c r="O124" s="6">
        <f>$C124*'Distributor Payments'!L$21</f>
        <v>3227.611181185056</v>
      </c>
      <c r="P124" s="6">
        <f>$C124*'Distributor Payments'!M$21</f>
        <v>3227.611181185056</v>
      </c>
      <c r="Q124" s="6">
        <f>$C124*'Distributor Payments'!N$21</f>
        <v>2713.1329328005927</v>
      </c>
      <c r="R124" s="6">
        <f>$C124*'Distributor Payments'!O$21</f>
        <v>2713.1329328005927</v>
      </c>
      <c r="S124" s="6">
        <f>$C124*'Distributor Payments'!P$21</f>
        <v>2713.1329328005927</v>
      </c>
      <c r="T124" s="6">
        <f>$C124*'Distributor Payments'!Q$21</f>
        <v>2713.1329328005927</v>
      </c>
      <c r="U124" s="6">
        <f>$C124*'Distributor Payments'!R$21</f>
        <v>2713.1329328005927</v>
      </c>
      <c r="V124" s="6">
        <f>$C124*'Distributor Payments'!S$21</f>
        <v>2713.1329328005927</v>
      </c>
      <c r="W124" s="6">
        <f>$C124*'Distributor Payments'!T$21</f>
        <v>2713.1329328005927</v>
      </c>
      <c r="X124" s="6">
        <f>$C124*'Distributor Payments'!U$21</f>
        <v>2713.1329328005927</v>
      </c>
      <c r="Y124" s="6">
        <f>C124*'Distributor Payments'!$V$21</f>
        <v>664.10727391744831</v>
      </c>
      <c r="Z124" s="6">
        <v>0</v>
      </c>
      <c r="AA124" s="6">
        <f t="shared" si="1"/>
        <v>46401.783489881629</v>
      </c>
    </row>
    <row r="125" spans="1:27" customFormat="1" x14ac:dyDescent="0.3">
      <c r="A125" s="94">
        <v>123</v>
      </c>
      <c r="B125" s="3" t="s">
        <v>153</v>
      </c>
      <c r="C125" s="126">
        <v>9.2743876713565832E-4</v>
      </c>
      <c r="D125" s="7" t="s">
        <v>154</v>
      </c>
      <c r="E125" s="31" t="s">
        <v>333</v>
      </c>
      <c r="F125" s="23">
        <v>6894.96</v>
      </c>
      <c r="G125" s="23">
        <v>7516.85</v>
      </c>
      <c r="H125" s="26">
        <v>7516.85</v>
      </c>
      <c r="I125" s="26">
        <v>15576.37</v>
      </c>
      <c r="J125" s="26">
        <v>6855.9</v>
      </c>
      <c r="K125" s="38">
        <v>15576.37</v>
      </c>
      <c r="L125" s="6">
        <f>$C125*'Distributor Payments'!I$21</f>
        <v>15576.369132923875</v>
      </c>
      <c r="M125" s="6">
        <f>$C125*'Distributor Payments'!J$21</f>
        <v>5934.5966393516819</v>
      </c>
      <c r="N125" s="6">
        <f>$C125*'Distributor Payments'!K$21</f>
        <v>18319.686773960046</v>
      </c>
      <c r="O125" s="6">
        <f>$C125*'Distributor Payments'!L$21</f>
        <v>18319.686773960046</v>
      </c>
      <c r="P125" s="6">
        <f>$C125*'Distributor Payments'!M$21</f>
        <v>18319.686773960046</v>
      </c>
      <c r="Q125" s="6">
        <f>$C125*'Distributor Payments'!N$21</f>
        <v>15399.545581811104</v>
      </c>
      <c r="R125" s="6">
        <f>$C125*'Distributor Payments'!O$21</f>
        <v>15399.545581811104</v>
      </c>
      <c r="S125" s="6">
        <f>$C125*'Distributor Payments'!P$21</f>
        <v>15399.545581811104</v>
      </c>
      <c r="T125" s="6">
        <f>$C125*'Distributor Payments'!Q$21</f>
        <v>15399.545581811104</v>
      </c>
      <c r="U125" s="6">
        <f>$C125*'Distributor Payments'!R$21</f>
        <v>15399.545581811104</v>
      </c>
      <c r="V125" s="6">
        <f>$C125*'Distributor Payments'!S$21</f>
        <v>15399.545581811104</v>
      </c>
      <c r="W125" s="6">
        <f>$C125*'Distributor Payments'!T$21</f>
        <v>15399.545581811104</v>
      </c>
      <c r="X125" s="6">
        <f>$C125*'Distributor Payments'!U$21</f>
        <v>15399.545581811104</v>
      </c>
      <c r="Y125" s="6">
        <f>C125*'Distributor Payments'!$V$21</f>
        <v>3769.4246795889335</v>
      </c>
      <c r="Z125" s="6">
        <v>0</v>
      </c>
      <c r="AA125" s="6">
        <f t="shared" si="1"/>
        <v>263373.11542823346</v>
      </c>
    </row>
    <row r="126" spans="1:27" customFormat="1" x14ac:dyDescent="0.3">
      <c r="A126" s="94">
        <v>124</v>
      </c>
      <c r="B126" s="3" t="s">
        <v>32</v>
      </c>
      <c r="C126" s="126">
        <v>2.2960860734267823E-5</v>
      </c>
      <c r="D126" s="7" t="s">
        <v>155</v>
      </c>
      <c r="E126" s="31" t="s">
        <v>333</v>
      </c>
      <c r="F126" s="23">
        <v>170.7</v>
      </c>
      <c r="G126" s="23">
        <v>186.1</v>
      </c>
      <c r="H126" s="26">
        <v>186.1</v>
      </c>
      <c r="I126" s="26">
        <v>0</v>
      </c>
      <c r="J126" s="26">
        <v>0</v>
      </c>
      <c r="K126" s="38">
        <v>0</v>
      </c>
      <c r="L126" s="6">
        <f>$C126*'Distributor Payments'!I$21</f>
        <v>385.62852349938419</v>
      </c>
      <c r="M126" s="6">
        <f>$C126*'Distributor Payments'!J$21</f>
        <v>146.92446744602847</v>
      </c>
      <c r="N126" s="6">
        <f>$C126*'Distributor Payments'!K$21</f>
        <v>453.54560496906373</v>
      </c>
      <c r="O126" s="6">
        <f>$C126*'Distributor Payments'!L$21</f>
        <v>453.54560496906373</v>
      </c>
      <c r="P126" s="6">
        <f>$C126*'Distributor Payments'!M$21</f>
        <v>453.54560496906373</v>
      </c>
      <c r="Q126" s="6">
        <f>$C126*'Distributor Payments'!N$21</f>
        <v>381.25085343047158</v>
      </c>
      <c r="R126" s="6">
        <f>$C126*'Distributor Payments'!O$21</f>
        <v>381.25085343047158</v>
      </c>
      <c r="S126" s="6">
        <f>$C126*'Distributor Payments'!P$21</f>
        <v>381.25085343047158</v>
      </c>
      <c r="T126" s="6">
        <f>$C126*'Distributor Payments'!Q$21</f>
        <v>381.25085343047158</v>
      </c>
      <c r="U126" s="6">
        <f>$C126*'Distributor Payments'!R$21</f>
        <v>381.25085343047158</v>
      </c>
      <c r="V126" s="6">
        <f>$C126*'Distributor Payments'!S$21</f>
        <v>381.25085343047158</v>
      </c>
      <c r="W126" s="6">
        <f>$C126*'Distributor Payments'!T$21</f>
        <v>381.25085343047158</v>
      </c>
      <c r="X126" s="6">
        <f>$C126*'Distributor Payments'!U$21</f>
        <v>381.25085343047158</v>
      </c>
      <c r="Y126" s="6">
        <f>C126*'Distributor Payments'!$V$21</f>
        <v>93.320700172644266</v>
      </c>
      <c r="Z126" s="6">
        <v>0</v>
      </c>
      <c r="AA126" s="6">
        <f t="shared" si="1"/>
        <v>5579.4173334690213</v>
      </c>
    </row>
    <row r="127" spans="1:27" customFormat="1" x14ac:dyDescent="0.3">
      <c r="A127" s="94">
        <v>125</v>
      </c>
      <c r="B127" s="3" t="s">
        <v>156</v>
      </c>
      <c r="C127" s="126">
        <v>2.4927201566399999E-3</v>
      </c>
      <c r="D127" s="7" t="s">
        <v>156</v>
      </c>
      <c r="E127" s="31" t="s">
        <v>333</v>
      </c>
      <c r="F127" s="23">
        <v>17978.900000000001</v>
      </c>
      <c r="G127" s="23">
        <v>19600.509999999998</v>
      </c>
      <c r="H127" s="26">
        <v>19600.509999999998</v>
      </c>
      <c r="I127" s="26">
        <v>41865.33</v>
      </c>
      <c r="J127" s="26">
        <v>18426.919999999998</v>
      </c>
      <c r="K127" s="38">
        <v>41865.33</v>
      </c>
      <c r="L127" s="6">
        <f>$C127*'Distributor Payments'!I$21</f>
        <v>41865.329206391776</v>
      </c>
      <c r="M127" s="6">
        <f>$C127*'Distributor Payments'!J$21</f>
        <v>15950.6904268496</v>
      </c>
      <c r="N127" s="6">
        <f>$C127*'Distributor Payments'!K$21</f>
        <v>49238.671169437737</v>
      </c>
      <c r="O127" s="6">
        <f>$C127*'Distributor Payments'!L$21</f>
        <v>49238.671169437737</v>
      </c>
      <c r="P127" s="6">
        <f>$C127*'Distributor Payments'!M$21</f>
        <v>49238.671169437737</v>
      </c>
      <c r="Q127" s="6">
        <f>$C127*'Distributor Payments'!N$21</f>
        <v>41390.072353167103</v>
      </c>
      <c r="R127" s="6">
        <f>$C127*'Distributor Payments'!O$21</f>
        <v>41390.072353167103</v>
      </c>
      <c r="S127" s="6">
        <f>$C127*'Distributor Payments'!P$21</f>
        <v>41390.072353167103</v>
      </c>
      <c r="T127" s="6">
        <f>$C127*'Distributor Payments'!Q$21</f>
        <v>41390.072353167103</v>
      </c>
      <c r="U127" s="6">
        <f>$C127*'Distributor Payments'!R$21</f>
        <v>41390.072353167103</v>
      </c>
      <c r="V127" s="6">
        <f>$C127*'Distributor Payments'!S$21</f>
        <v>41390.072353167103</v>
      </c>
      <c r="W127" s="6">
        <f>$C127*'Distributor Payments'!T$21</f>
        <v>41390.072353167103</v>
      </c>
      <c r="X127" s="6">
        <f>$C127*'Distributor Payments'!U$21</f>
        <v>41390.072353167103</v>
      </c>
      <c r="Y127" s="6">
        <f>C127*'Distributor Payments'!$V$21</f>
        <v>10131.257405561113</v>
      </c>
      <c r="Z127" s="6">
        <v>0</v>
      </c>
      <c r="AA127" s="6">
        <f t="shared" si="1"/>
        <v>706121.36937245261</v>
      </c>
    </row>
    <row r="128" spans="1:27" customFormat="1" x14ac:dyDescent="0.3">
      <c r="A128" s="94">
        <v>126</v>
      </c>
      <c r="B128" s="3" t="s">
        <v>20</v>
      </c>
      <c r="C128" s="126">
        <v>4.0472692288000007E-4</v>
      </c>
      <c r="D128" s="7" t="s">
        <v>157</v>
      </c>
      <c r="E128" s="31" t="s">
        <v>333</v>
      </c>
      <c r="F128" s="23">
        <v>2919.12</v>
      </c>
      <c r="G128" s="23">
        <v>13299.52</v>
      </c>
      <c r="H128" s="26">
        <v>3182.41</v>
      </c>
      <c r="I128" s="26">
        <v>6797.4</v>
      </c>
      <c r="J128" s="26">
        <v>2991.86</v>
      </c>
      <c r="K128" s="38">
        <v>6797.4</v>
      </c>
      <c r="L128" s="6">
        <f>$C128*'Distributor Payments'!I$21</f>
        <v>6797.4039604591708</v>
      </c>
      <c r="M128" s="6">
        <f>$C128*'Distributor Payments'!J$21</f>
        <v>2589.8109088073802</v>
      </c>
      <c r="N128" s="6">
        <f>$C128*'Distributor Payments'!K$21</f>
        <v>7994.566022994115</v>
      </c>
      <c r="O128" s="6">
        <f>$C128*'Distributor Payments'!L$21</f>
        <v>7994.566022994115</v>
      </c>
      <c r="P128" s="6">
        <f>$C128*'Distributor Payments'!M$21</f>
        <v>7994.566022994115</v>
      </c>
      <c r="Q128" s="6">
        <f>$C128*'Distributor Payments'!N$21</f>
        <v>6720.2395650612825</v>
      </c>
      <c r="R128" s="6">
        <f>$C128*'Distributor Payments'!O$21</f>
        <v>6720.2395650612825</v>
      </c>
      <c r="S128" s="6">
        <f>$C128*'Distributor Payments'!P$21</f>
        <v>6720.2395650612825</v>
      </c>
      <c r="T128" s="6">
        <f>$C128*'Distributor Payments'!Q$21</f>
        <v>6720.2395650612825</v>
      </c>
      <c r="U128" s="6">
        <f>$C128*'Distributor Payments'!R$21</f>
        <v>6720.2395650612825</v>
      </c>
      <c r="V128" s="6">
        <f>$C128*'Distributor Payments'!S$21</f>
        <v>6720.2395650612825</v>
      </c>
      <c r="W128" s="6">
        <f>$C128*'Distributor Payments'!T$21</f>
        <v>6720.2395650612825</v>
      </c>
      <c r="X128" s="6">
        <f>$C128*'Distributor Payments'!U$21</f>
        <v>6720.2395650612825</v>
      </c>
      <c r="Y128" s="6">
        <f>C128*'Distributor Payments'!$V$21</f>
        <v>1644.9470365678692</v>
      </c>
      <c r="Z128" s="6">
        <v>0</v>
      </c>
      <c r="AA128" s="6">
        <f t="shared" si="1"/>
        <v>124765.48649530708</v>
      </c>
    </row>
    <row r="129" spans="1:27" customFormat="1" x14ac:dyDescent="0.3">
      <c r="A129" s="94">
        <v>127</v>
      </c>
      <c r="B129" s="3" t="s">
        <v>158</v>
      </c>
      <c r="C129" s="126">
        <v>1.6409123780693306E-3</v>
      </c>
      <c r="D129" s="7" t="s">
        <v>158</v>
      </c>
      <c r="E129" s="31" t="s">
        <v>333</v>
      </c>
      <c r="F129" s="23">
        <v>12199.21</v>
      </c>
      <c r="G129" s="27">
        <v>3182.41</v>
      </c>
      <c r="H129" s="26">
        <v>13299.52</v>
      </c>
      <c r="I129" s="26">
        <v>27559.19</v>
      </c>
      <c r="J129" s="26">
        <v>12130.11</v>
      </c>
      <c r="K129" s="38">
        <v>27559.19</v>
      </c>
      <c r="L129" s="6">
        <f>$C129*'Distributor Payments'!I$21</f>
        <v>27559.18538377553</v>
      </c>
      <c r="M129" s="6">
        <f>$C129*'Distributor Payments'!J$21</f>
        <v>10500.049630701287</v>
      </c>
      <c r="N129" s="6">
        <f>$C129*'Distributor Payments'!K$21</f>
        <v>32412.92239981053</v>
      </c>
      <c r="O129" s="6">
        <f>$C129*'Distributor Payments'!L$21</f>
        <v>32412.92239981053</v>
      </c>
      <c r="P129" s="6">
        <f>$C129*'Distributor Payments'!M$21</f>
        <v>32412.92239981053</v>
      </c>
      <c r="Q129" s="6">
        <f>$C129*'Distributor Payments'!N$21</f>
        <v>27246.332434301316</v>
      </c>
      <c r="R129" s="6">
        <f>$C129*'Distributor Payments'!O$21</f>
        <v>27246.332434301316</v>
      </c>
      <c r="S129" s="6">
        <f>$C129*'Distributor Payments'!P$21</f>
        <v>27246.332434301316</v>
      </c>
      <c r="T129" s="6">
        <f>$C129*'Distributor Payments'!Q$21</f>
        <v>27246.332434301316</v>
      </c>
      <c r="U129" s="6">
        <f>$C129*'Distributor Payments'!R$21</f>
        <v>27246.332434301316</v>
      </c>
      <c r="V129" s="6">
        <f>$C129*'Distributor Payments'!S$21</f>
        <v>27246.332434301316</v>
      </c>
      <c r="W129" s="6">
        <f>$C129*'Distributor Payments'!T$21</f>
        <v>27246.332434301316</v>
      </c>
      <c r="X129" s="6">
        <f>$C129*'Distributor Payments'!U$21</f>
        <v>27246.332434301316</v>
      </c>
      <c r="Y129" s="6">
        <f>C129*'Distributor Payments'!$V$21</f>
        <v>6669.2226313122901</v>
      </c>
      <c r="Z129" s="6">
        <v>0</v>
      </c>
      <c r="AA129" s="6">
        <f t="shared" si="1"/>
        <v>455867.51431963121</v>
      </c>
    </row>
    <row r="130" spans="1:27" customFormat="1" x14ac:dyDescent="0.3">
      <c r="A130" s="94">
        <v>128</v>
      </c>
      <c r="B130" s="3" t="s">
        <v>32</v>
      </c>
      <c r="C130" s="126">
        <v>4.6228212324811761E-4</v>
      </c>
      <c r="D130" s="7" t="s">
        <v>159</v>
      </c>
      <c r="E130" s="31" t="s">
        <v>333</v>
      </c>
      <c r="F130" s="23">
        <v>3436.79</v>
      </c>
      <c r="G130" s="27">
        <v>3746.78</v>
      </c>
      <c r="H130" s="26">
        <v>3746.78</v>
      </c>
      <c r="I130" s="26">
        <v>7764.05</v>
      </c>
      <c r="J130" s="26">
        <v>3417.33</v>
      </c>
      <c r="K130" s="38">
        <v>7764.05</v>
      </c>
      <c r="L130" s="6">
        <f>$C130*'Distributor Payments'!I$21</f>
        <v>7764.0457250923091</v>
      </c>
      <c r="M130" s="6">
        <f>$C130*'Distributor Payments'!J$21</f>
        <v>2958.1014211144652</v>
      </c>
      <c r="N130" s="6">
        <f>$C130*'Distributor Payments'!K$21</f>
        <v>9131.4532012310738</v>
      </c>
      <c r="O130" s="6">
        <f>$C130*'Distributor Payments'!L$21</f>
        <v>9131.4532012310738</v>
      </c>
      <c r="P130" s="6">
        <f>$C130*'Distributor Payments'!M$21</f>
        <v>9131.4532012310738</v>
      </c>
      <c r="Q130" s="6">
        <f>$C130*'Distributor Payments'!N$21</f>
        <v>7675.9079746064835</v>
      </c>
      <c r="R130" s="6">
        <f>$C130*'Distributor Payments'!O$21</f>
        <v>7675.9079746064835</v>
      </c>
      <c r="S130" s="6">
        <f>$C130*'Distributor Payments'!P$21</f>
        <v>7675.9079746064835</v>
      </c>
      <c r="T130" s="6">
        <f>$C130*'Distributor Payments'!Q$21</f>
        <v>7675.9079746064835</v>
      </c>
      <c r="U130" s="6">
        <f>$C130*'Distributor Payments'!R$21</f>
        <v>7675.9079746064835</v>
      </c>
      <c r="V130" s="6">
        <f>$C130*'Distributor Payments'!S$21</f>
        <v>7675.9079746064835</v>
      </c>
      <c r="W130" s="6">
        <f>$C130*'Distributor Payments'!T$21</f>
        <v>7675.9079746064835</v>
      </c>
      <c r="X130" s="6">
        <f>$C130*'Distributor Payments'!U$21</f>
        <v>7675.9079746064835</v>
      </c>
      <c r="Y130" s="6">
        <f>C130*'Distributor Payments'!$V$21</f>
        <v>1878.8708279749353</v>
      </c>
      <c r="Z130" s="6">
        <v>0</v>
      </c>
      <c r="AA130" s="6">
        <f t="shared" si="1"/>
        <v>131278.42137472678</v>
      </c>
    </row>
    <row r="131" spans="1:27" customFormat="1" x14ac:dyDescent="0.3">
      <c r="A131" s="94">
        <v>129</v>
      </c>
      <c r="B131" s="3" t="s">
        <v>88</v>
      </c>
      <c r="C131" s="126">
        <v>2.3910807429600001E-2</v>
      </c>
      <c r="D131" s="7" t="s">
        <v>88</v>
      </c>
      <c r="E131" s="31" t="s">
        <v>333</v>
      </c>
      <c r="F131" s="23">
        <v>172458.16</v>
      </c>
      <c r="G131" s="23">
        <v>188013.06</v>
      </c>
      <c r="H131" s="26">
        <v>188013.06</v>
      </c>
      <c r="I131" s="26">
        <v>401582.91</v>
      </c>
      <c r="J131" s="26">
        <v>176755.74</v>
      </c>
      <c r="K131" s="38">
        <v>401582.91</v>
      </c>
      <c r="L131" s="6">
        <f>$C131*'Distributor Payments'!I$21</f>
        <v>401582.91413672408</v>
      </c>
      <c r="M131" s="6">
        <f>$C131*'Distributor Payments'!J$21</f>
        <v>153003.09027855555</v>
      </c>
      <c r="N131" s="6">
        <f>$C131*'Distributor Payments'!K$21</f>
        <v>472309.89057704114</v>
      </c>
      <c r="O131" s="6">
        <f>$C131*'Distributor Payments'!L$21</f>
        <v>472309.89057704114</v>
      </c>
      <c r="P131" s="6">
        <f>$C131*'Distributor Payments'!M$21</f>
        <v>472309.89057704114</v>
      </c>
      <c r="Q131" s="6">
        <f>$C131*'Distributor Payments'!N$21</f>
        <v>397024.12920180766</v>
      </c>
      <c r="R131" s="6">
        <f>$C131*'Distributor Payments'!O$21</f>
        <v>397024.12920180766</v>
      </c>
      <c r="S131" s="6">
        <f>$C131*'Distributor Payments'!P$21</f>
        <v>397024.12920180766</v>
      </c>
      <c r="T131" s="6">
        <f>$C131*'Distributor Payments'!Q$21</f>
        <v>397024.12920180766</v>
      </c>
      <c r="U131" s="6">
        <f>$C131*'Distributor Payments'!R$21</f>
        <v>397024.12920180766</v>
      </c>
      <c r="V131" s="6">
        <f>$C131*'Distributor Payments'!S$21</f>
        <v>397024.12920180766</v>
      </c>
      <c r="W131" s="6">
        <f>$C131*'Distributor Payments'!T$21</f>
        <v>397024.12920180766</v>
      </c>
      <c r="X131" s="6">
        <f>$C131*'Distributor Payments'!U$21</f>
        <v>397024.12920180766</v>
      </c>
      <c r="Y131" s="6">
        <f>C131*'Distributor Payments'!$V$21</f>
        <v>97181.60468145406</v>
      </c>
      <c r="Z131" s="6">
        <v>0</v>
      </c>
      <c r="AA131" s="6">
        <f t="shared" si="1"/>
        <v>6773296.1544423196</v>
      </c>
    </row>
    <row r="132" spans="1:27" customFormat="1" x14ac:dyDescent="0.3">
      <c r="A132" s="94">
        <v>130</v>
      </c>
      <c r="B132" s="3" t="s">
        <v>20</v>
      </c>
      <c r="C132" s="126">
        <v>9.3502969578928511E-4</v>
      </c>
      <c r="D132" s="7" t="s">
        <v>160</v>
      </c>
      <c r="E132" s="31" t="s">
        <v>333</v>
      </c>
      <c r="F132" s="23">
        <v>6951.39</v>
      </c>
      <c r="G132" s="23">
        <v>7578.37</v>
      </c>
      <c r="H132" s="26">
        <v>7578.37</v>
      </c>
      <c r="I132" s="26">
        <v>15703.86</v>
      </c>
      <c r="J132" s="26">
        <v>6912.02</v>
      </c>
      <c r="K132" s="38">
        <v>15703.86</v>
      </c>
      <c r="L132" s="6">
        <f>$C132*'Distributor Payments'!I$21</f>
        <v>15703.859066448817</v>
      </c>
      <c r="M132" s="6">
        <f>$C132*'Distributor Payments'!J$21</f>
        <v>5983.1703040222919</v>
      </c>
      <c r="N132" s="6">
        <f>$C132*'Distributor Payments'!K$21</f>
        <v>18469.630296040119</v>
      </c>
      <c r="O132" s="6">
        <f>$C132*'Distributor Payments'!L$21</f>
        <v>18469.630296040119</v>
      </c>
      <c r="P132" s="6">
        <f>$C132*'Distributor Payments'!M$21</f>
        <v>18469.630296040119</v>
      </c>
      <c r="Q132" s="6">
        <f>$C132*'Distributor Payments'!N$21</f>
        <v>15525.588244628436</v>
      </c>
      <c r="R132" s="6">
        <f>$C132*'Distributor Payments'!O$21</f>
        <v>15525.588244628436</v>
      </c>
      <c r="S132" s="6">
        <f>$C132*'Distributor Payments'!P$21</f>
        <v>15525.588244628436</v>
      </c>
      <c r="T132" s="6">
        <f>$C132*'Distributor Payments'!Q$21</f>
        <v>15525.588244628436</v>
      </c>
      <c r="U132" s="6">
        <f>$C132*'Distributor Payments'!R$21</f>
        <v>15525.588244628436</v>
      </c>
      <c r="V132" s="6">
        <f>$C132*'Distributor Payments'!S$21</f>
        <v>15525.588244628436</v>
      </c>
      <c r="W132" s="6">
        <f>$C132*'Distributor Payments'!T$21</f>
        <v>15525.588244628436</v>
      </c>
      <c r="X132" s="6">
        <f>$C132*'Distributor Payments'!U$21</f>
        <v>15525.588244628436</v>
      </c>
      <c r="Y132" s="6">
        <f>C132*'Distributor Payments'!$V$21</f>
        <v>3800.2767798266132</v>
      </c>
      <c r="Z132" s="6">
        <v>0</v>
      </c>
      <c r="AA132" s="6">
        <f t="shared" ref="AA132:AA195" si="2">SUM(F132:Z132)</f>
        <v>265528.77299544547</v>
      </c>
    </row>
    <row r="133" spans="1:27" customFormat="1" x14ac:dyDescent="0.3">
      <c r="A133" s="94">
        <v>131</v>
      </c>
      <c r="B133" s="3" t="s">
        <v>161</v>
      </c>
      <c r="C133" s="126">
        <v>2.51632892704675E-4</v>
      </c>
      <c r="D133" s="7" t="s">
        <v>162</v>
      </c>
      <c r="E133" s="31" t="s">
        <v>333</v>
      </c>
      <c r="F133" s="23">
        <v>1870.74</v>
      </c>
      <c r="G133" s="23">
        <v>2039.47</v>
      </c>
      <c r="H133" s="26">
        <v>2039.47</v>
      </c>
      <c r="I133" s="26">
        <v>4226.18</v>
      </c>
      <c r="J133" s="26">
        <v>1860.14</v>
      </c>
      <c r="K133" s="38">
        <v>4226.18</v>
      </c>
      <c r="L133" s="6">
        <f>$C133*'Distributor Payments'!I$21</f>
        <v>4226.1839397318699</v>
      </c>
      <c r="M133" s="6">
        <f>$C133*'Distributor Payments'!J$21</f>
        <v>1610.1760809585317</v>
      </c>
      <c r="N133" s="6">
        <f>$C133*'Distributor Payments'!K$21</f>
        <v>4970.5014926347712</v>
      </c>
      <c r="O133" s="6">
        <f>$C133*'Distributor Payments'!L$21</f>
        <v>4970.5014926347712</v>
      </c>
      <c r="P133" s="6">
        <f>$C133*'Distributor Payments'!M$21</f>
        <v>4970.5014926347712</v>
      </c>
      <c r="Q133" s="6">
        <f>$C133*'Distributor Payments'!N$21</f>
        <v>4178.2081344911221</v>
      </c>
      <c r="R133" s="6">
        <f>$C133*'Distributor Payments'!O$21</f>
        <v>4178.2081344911221</v>
      </c>
      <c r="S133" s="6">
        <f>$C133*'Distributor Payments'!P$21</f>
        <v>4178.2081344911221</v>
      </c>
      <c r="T133" s="6">
        <f>$C133*'Distributor Payments'!Q$21</f>
        <v>4178.2081344911221</v>
      </c>
      <c r="U133" s="6">
        <f>$C133*'Distributor Payments'!R$21</f>
        <v>4178.2081344911221</v>
      </c>
      <c r="V133" s="6">
        <f>$C133*'Distributor Payments'!S$21</f>
        <v>4178.2081344911221</v>
      </c>
      <c r="W133" s="6">
        <f>$C133*'Distributor Payments'!T$21</f>
        <v>4178.2081344911221</v>
      </c>
      <c r="X133" s="6">
        <f>$C133*'Distributor Payments'!U$21</f>
        <v>4178.2081344911221</v>
      </c>
      <c r="Y133" s="6">
        <f>C133*'Distributor Payments'!$V$21</f>
        <v>1022.7211429675069</v>
      </c>
      <c r="Z133" s="6">
        <v>0</v>
      </c>
      <c r="AA133" s="6">
        <f t="shared" si="2"/>
        <v>71458.430717491196</v>
      </c>
    </row>
    <row r="134" spans="1:27" customFormat="1" x14ac:dyDescent="0.3">
      <c r="A134" s="94">
        <v>132</v>
      </c>
      <c r="B134" s="3" t="s">
        <v>161</v>
      </c>
      <c r="C134" s="126">
        <v>5.2980870657599998E-3</v>
      </c>
      <c r="D134" s="7" t="s">
        <v>161</v>
      </c>
      <c r="E134" s="31" t="s">
        <v>333</v>
      </c>
      <c r="F134" s="23">
        <v>38212.78</v>
      </c>
      <c r="G134" s="23">
        <v>41659.39</v>
      </c>
      <c r="H134" s="26">
        <v>41659.39</v>
      </c>
      <c r="I134" s="26">
        <v>88981.57</v>
      </c>
      <c r="J134" s="26">
        <v>39165.019999999997</v>
      </c>
      <c r="K134" s="38">
        <v>88981.57</v>
      </c>
      <c r="L134" s="6">
        <f>$C134*'Distributor Payments'!I$21</f>
        <v>88981.572432561676</v>
      </c>
      <c r="M134" s="6">
        <f>$C134*'Distributor Payments'!J$21</f>
        <v>33901.979095136121</v>
      </c>
      <c r="N134" s="6">
        <f>$C134*'Distributor Payments'!K$21</f>
        <v>104653.04986727517</v>
      </c>
      <c r="O134" s="6">
        <f>$C134*'Distributor Payments'!L$21</f>
        <v>104653.04986727517</v>
      </c>
      <c r="P134" s="6">
        <f>$C134*'Distributor Payments'!M$21</f>
        <v>104653.04986727517</v>
      </c>
      <c r="Q134" s="6">
        <f>$C134*'Distributor Payments'!N$21</f>
        <v>87971.450144957009</v>
      </c>
      <c r="R134" s="6">
        <f>$C134*'Distributor Payments'!O$21</f>
        <v>87971.450144957009</v>
      </c>
      <c r="S134" s="6">
        <f>$C134*'Distributor Payments'!P$21</f>
        <v>87971.450144957009</v>
      </c>
      <c r="T134" s="6">
        <f>$C134*'Distributor Payments'!Q$21</f>
        <v>87971.450144957009</v>
      </c>
      <c r="U134" s="6">
        <f>$C134*'Distributor Payments'!R$21</f>
        <v>87971.450144957009</v>
      </c>
      <c r="V134" s="6">
        <f>$C134*'Distributor Payments'!S$21</f>
        <v>87971.450144957009</v>
      </c>
      <c r="W134" s="6">
        <f>$C134*'Distributor Payments'!T$21</f>
        <v>87971.450144957009</v>
      </c>
      <c r="X134" s="6">
        <f>$C134*'Distributor Payments'!U$21</f>
        <v>87971.450144957009</v>
      </c>
      <c r="Y134" s="6">
        <f>C134*'Distributor Payments'!$V$21</f>
        <v>21533.216906562091</v>
      </c>
      <c r="Z134" s="6">
        <v>0</v>
      </c>
      <c r="AA134" s="6">
        <f t="shared" si="2"/>
        <v>1500807.2391957417</v>
      </c>
    </row>
    <row r="135" spans="1:27" customFormat="1" x14ac:dyDescent="0.3">
      <c r="A135" s="94">
        <v>133</v>
      </c>
      <c r="B135" s="3" t="s">
        <v>163</v>
      </c>
      <c r="C135" s="126">
        <v>3.5979730057600005E-3</v>
      </c>
      <c r="D135" s="7" t="s">
        <v>163</v>
      </c>
      <c r="E135" s="31" t="s">
        <v>333</v>
      </c>
      <c r="F135" s="23">
        <v>25950.6</v>
      </c>
      <c r="G135" s="23">
        <v>28291.22</v>
      </c>
      <c r="H135" s="26">
        <v>28291.22</v>
      </c>
      <c r="I135" s="26">
        <v>60428.09</v>
      </c>
      <c r="J135" s="26">
        <v>26597.279999999999</v>
      </c>
      <c r="K135" s="38">
        <v>60428.09</v>
      </c>
      <c r="L135" s="6">
        <f>$C135*'Distributor Payments'!I$21</f>
        <v>60428.092564105456</v>
      </c>
      <c r="M135" s="6">
        <f>$C135*'Distributor Payments'!J$21</f>
        <v>23023.103265790152</v>
      </c>
      <c r="N135" s="6">
        <f>$C135*'Distributor Payments'!K$21</f>
        <v>71070.71735879402</v>
      </c>
      <c r="O135" s="6">
        <f>$C135*'Distributor Payments'!L$21</f>
        <v>71070.71735879402</v>
      </c>
      <c r="P135" s="6">
        <f>$C135*'Distributor Payments'!M$21</f>
        <v>71070.71735879402</v>
      </c>
      <c r="Q135" s="6">
        <f>$C135*'Distributor Payments'!N$21</f>
        <v>59742.110495821573</v>
      </c>
      <c r="R135" s="6">
        <f>$C135*'Distributor Payments'!O$21</f>
        <v>59742.110495821573</v>
      </c>
      <c r="S135" s="6">
        <f>$C135*'Distributor Payments'!P$21</f>
        <v>59742.110495821573</v>
      </c>
      <c r="T135" s="6">
        <f>$C135*'Distributor Payments'!Q$21</f>
        <v>59742.110495821573</v>
      </c>
      <c r="U135" s="6">
        <f>$C135*'Distributor Payments'!R$21</f>
        <v>59742.110495821573</v>
      </c>
      <c r="V135" s="6">
        <f>$C135*'Distributor Payments'!S$21</f>
        <v>59742.110495821573</v>
      </c>
      <c r="W135" s="6">
        <f>$C135*'Distributor Payments'!T$21</f>
        <v>59742.110495821573</v>
      </c>
      <c r="X135" s="6">
        <f>$C135*'Distributor Payments'!U$21</f>
        <v>59742.110495821573</v>
      </c>
      <c r="Y135" s="6">
        <f>C135*'Distributor Payments'!$V$21</f>
        <v>14623.37862616297</v>
      </c>
      <c r="Z135" s="6">
        <v>0</v>
      </c>
      <c r="AA135" s="6">
        <f t="shared" si="2"/>
        <v>1019210.1104990132</v>
      </c>
    </row>
    <row r="136" spans="1:27" customFormat="1" x14ac:dyDescent="0.3">
      <c r="A136" s="94">
        <v>134</v>
      </c>
      <c r="B136" s="3" t="s">
        <v>164</v>
      </c>
      <c r="C136" s="126">
        <v>1.23477897536E-3</v>
      </c>
      <c r="D136" s="7" t="s">
        <v>164</v>
      </c>
      <c r="E136" s="31" t="s">
        <v>333</v>
      </c>
      <c r="F136" s="23">
        <v>8905.92</v>
      </c>
      <c r="G136" s="23">
        <v>9709.19</v>
      </c>
      <c r="H136" s="26">
        <v>9709.19</v>
      </c>
      <c r="I136" s="26">
        <v>20738.16</v>
      </c>
      <c r="J136" s="26">
        <v>9127.85</v>
      </c>
      <c r="K136" s="38">
        <v>20738.16</v>
      </c>
      <c r="L136" s="6">
        <f>$C136*'Distributor Payments'!I$21</f>
        <v>20738.159541445573</v>
      </c>
      <c r="M136" s="6">
        <f>$C136*'Distributor Payments'!J$21</f>
        <v>7901.2387849015804</v>
      </c>
      <c r="N136" s="6">
        <f>$C136*'Distributor Payments'!K$21</f>
        <v>24390.574197722472</v>
      </c>
      <c r="O136" s="6">
        <f>$C136*'Distributor Payments'!L$21</f>
        <v>24390.574197722472</v>
      </c>
      <c r="P136" s="6">
        <f>$C136*'Distributor Payments'!M$21</f>
        <v>24390.574197722472</v>
      </c>
      <c r="Q136" s="6">
        <f>$C136*'Distributor Payments'!N$21</f>
        <v>20502.739143895375</v>
      </c>
      <c r="R136" s="6">
        <f>$C136*'Distributor Payments'!O$21</f>
        <v>20502.739143895375</v>
      </c>
      <c r="S136" s="6">
        <f>$C136*'Distributor Payments'!P$21</f>
        <v>20502.739143895375</v>
      </c>
      <c r="T136" s="6">
        <f>$C136*'Distributor Payments'!Q$21</f>
        <v>20502.739143895375</v>
      </c>
      <c r="U136" s="6">
        <f>$C136*'Distributor Payments'!R$21</f>
        <v>20502.739143895375</v>
      </c>
      <c r="V136" s="6">
        <f>$C136*'Distributor Payments'!S$21</f>
        <v>20502.739143895375</v>
      </c>
      <c r="W136" s="6">
        <f>$C136*'Distributor Payments'!T$21</f>
        <v>20502.739143895375</v>
      </c>
      <c r="X136" s="6">
        <f>$C136*'Distributor Payments'!U$21</f>
        <v>20502.739143895375</v>
      </c>
      <c r="Y136" s="6">
        <f>C136*'Distributor Payments'!$V$21</f>
        <v>5018.55918524345</v>
      </c>
      <c r="Z136" s="6">
        <v>0</v>
      </c>
      <c r="AA136" s="6">
        <f t="shared" si="2"/>
        <v>349780.06325592106</v>
      </c>
    </row>
    <row r="137" spans="1:27" customFormat="1" x14ac:dyDescent="0.3">
      <c r="A137" s="94">
        <v>135</v>
      </c>
      <c r="B137" s="3" t="s">
        <v>96</v>
      </c>
      <c r="C137" s="126">
        <v>1.0289042960000001E-4</v>
      </c>
      <c r="D137" s="7" t="s">
        <v>165</v>
      </c>
      <c r="E137" s="31" t="s">
        <v>333</v>
      </c>
      <c r="F137" s="23">
        <v>742.1</v>
      </c>
      <c r="G137" s="23">
        <v>809.04</v>
      </c>
      <c r="H137" s="26">
        <v>809.04</v>
      </c>
      <c r="I137" s="26">
        <v>1728.05</v>
      </c>
      <c r="J137" s="26">
        <v>760.6</v>
      </c>
      <c r="K137" s="38">
        <v>1728.05</v>
      </c>
      <c r="L137" s="6">
        <f>$C137*'Distributor Payments'!I$21</f>
        <v>1728.0486523594855</v>
      </c>
      <c r="M137" s="6">
        <f>$C137*'Distributor Payments'!J$21</f>
        <v>658.38653651653453</v>
      </c>
      <c r="N137" s="6">
        <f>$C137*'Distributor Payments'!K$21</f>
        <v>2032.3934141028594</v>
      </c>
      <c r="O137" s="6">
        <f>$C137*'Distributor Payments'!L$21</f>
        <v>2032.3934141028594</v>
      </c>
      <c r="P137" s="6">
        <f>$C137*'Distributor Payments'!M$21</f>
        <v>2032.3934141028594</v>
      </c>
      <c r="Q137" s="6">
        <f>$C137*'Distributor Payments'!N$21</f>
        <v>1708.4317765267231</v>
      </c>
      <c r="R137" s="6">
        <f>$C137*'Distributor Payments'!O$21</f>
        <v>1708.4317765267231</v>
      </c>
      <c r="S137" s="6">
        <f>$C137*'Distributor Payments'!P$21</f>
        <v>1708.4317765267231</v>
      </c>
      <c r="T137" s="6">
        <f>$C137*'Distributor Payments'!Q$21</f>
        <v>1708.4317765267231</v>
      </c>
      <c r="U137" s="6">
        <f>$C137*'Distributor Payments'!R$21</f>
        <v>1708.4317765267231</v>
      </c>
      <c r="V137" s="6">
        <f>$C137*'Distributor Payments'!S$21</f>
        <v>1708.4317765267231</v>
      </c>
      <c r="W137" s="6">
        <f>$C137*'Distributor Payments'!T$21</f>
        <v>1708.4317765267231</v>
      </c>
      <c r="X137" s="6">
        <f>$C137*'Distributor Payments'!U$21</f>
        <v>1708.4317765267231</v>
      </c>
      <c r="Y137" s="6">
        <f>C137*'Distributor Payments'!$V$21</f>
        <v>418.18148903303063</v>
      </c>
      <c r="Z137" s="6">
        <v>0</v>
      </c>
      <c r="AA137" s="6">
        <f t="shared" si="2"/>
        <v>29146.131132431408</v>
      </c>
    </row>
    <row r="138" spans="1:27" customFormat="1" x14ac:dyDescent="0.3">
      <c r="A138" s="94">
        <v>136</v>
      </c>
      <c r="B138" s="3" t="s">
        <v>166</v>
      </c>
      <c r="C138" s="126">
        <v>6.4066292393600011E-3</v>
      </c>
      <c r="D138" s="7" t="s">
        <v>166</v>
      </c>
      <c r="E138" s="31" t="s">
        <v>333</v>
      </c>
      <c r="F138" s="23">
        <v>46208.2</v>
      </c>
      <c r="G138" s="23">
        <v>50375.96</v>
      </c>
      <c r="H138" s="26">
        <v>50375.96</v>
      </c>
      <c r="I138" s="26">
        <v>107599.58</v>
      </c>
      <c r="J138" s="26">
        <v>47359.69</v>
      </c>
      <c r="K138" s="38">
        <v>107599.58</v>
      </c>
      <c r="L138" s="6">
        <f>$C138*'Distributor Payments'!I$21</f>
        <v>107599.58011918851</v>
      </c>
      <c r="M138" s="6">
        <f>$C138*'Distributor Payments'!J$21</f>
        <v>40995.440023391551</v>
      </c>
      <c r="N138" s="6">
        <f>$C138*'Distributor Payments'!K$21</f>
        <v>126550.070043386</v>
      </c>
      <c r="O138" s="6">
        <f>$C138*'Distributor Payments'!L$21</f>
        <v>126550.070043386</v>
      </c>
      <c r="P138" s="6">
        <f>$C138*'Distributor Payments'!M$21</f>
        <v>126550.070043386</v>
      </c>
      <c r="Q138" s="6">
        <f>$C138*'Distributor Payments'!N$21</f>
        <v>106378.10548074389</v>
      </c>
      <c r="R138" s="6">
        <f>$C138*'Distributor Payments'!O$21</f>
        <v>106378.10548074389</v>
      </c>
      <c r="S138" s="6">
        <f>$C138*'Distributor Payments'!P$21</f>
        <v>106378.10548074389</v>
      </c>
      <c r="T138" s="6">
        <f>$C138*'Distributor Payments'!Q$21</f>
        <v>106378.10548074389</v>
      </c>
      <c r="U138" s="6">
        <f>$C138*'Distributor Payments'!R$21</f>
        <v>106378.10548074389</v>
      </c>
      <c r="V138" s="6">
        <f>$C138*'Distributor Payments'!S$21</f>
        <v>106378.10548074389</v>
      </c>
      <c r="W138" s="6">
        <f>$C138*'Distributor Payments'!T$21</f>
        <v>106378.10548074389</v>
      </c>
      <c r="X138" s="6">
        <f>$C138*'Distributor Payments'!U$21</f>
        <v>106378.10548074389</v>
      </c>
      <c r="Y138" s="6">
        <f>C138*'Distributor Payments'!$V$21</f>
        <v>26038.707053839702</v>
      </c>
      <c r="Z138" s="6">
        <v>0</v>
      </c>
      <c r="AA138" s="6">
        <f t="shared" si="2"/>
        <v>1814827.7511725284</v>
      </c>
    </row>
    <row r="139" spans="1:27" customFormat="1" x14ac:dyDescent="0.3">
      <c r="A139" s="94">
        <v>137</v>
      </c>
      <c r="B139" s="3" t="s">
        <v>53</v>
      </c>
      <c r="C139" s="126">
        <v>1.9759611312000001E-3</v>
      </c>
      <c r="D139" s="7" t="s">
        <v>167</v>
      </c>
      <c r="E139" s="31" t="s">
        <v>333</v>
      </c>
      <c r="F139" s="23">
        <v>14251.74</v>
      </c>
      <c r="G139" s="23">
        <v>15537.18</v>
      </c>
      <c r="H139" s="26">
        <v>15537.18</v>
      </c>
      <c r="I139" s="26">
        <v>33186.339999999997</v>
      </c>
      <c r="J139" s="26">
        <v>14606.89</v>
      </c>
      <c r="K139" s="38">
        <v>33186.339999999997</v>
      </c>
      <c r="L139" s="6">
        <f>$C139*'Distributor Payments'!I$21</f>
        <v>33186.341850835117</v>
      </c>
      <c r="M139" s="6">
        <f>$C139*'Distributor Payments'!J$21</f>
        <v>12643.996244545388</v>
      </c>
      <c r="N139" s="6">
        <f>$C139*'Distributor Payments'!K$21</f>
        <v>39031.136376692863</v>
      </c>
      <c r="O139" s="6">
        <f>$C139*'Distributor Payments'!L$21</f>
        <v>39031.136376692863</v>
      </c>
      <c r="P139" s="6">
        <f>$C139*'Distributor Payments'!M$21</f>
        <v>39031.136376692863</v>
      </c>
      <c r="Q139" s="6">
        <f>$C139*'Distributor Payments'!N$21</f>
        <v>32809.60920124071</v>
      </c>
      <c r="R139" s="6">
        <f>$C139*'Distributor Payments'!O$21</f>
        <v>32809.60920124071</v>
      </c>
      <c r="S139" s="6">
        <f>$C139*'Distributor Payments'!P$21</f>
        <v>32809.60920124071</v>
      </c>
      <c r="T139" s="6">
        <f>$C139*'Distributor Payments'!Q$21</f>
        <v>32809.60920124071</v>
      </c>
      <c r="U139" s="6">
        <f>$C139*'Distributor Payments'!R$21</f>
        <v>32809.60920124071</v>
      </c>
      <c r="V139" s="6">
        <f>$C139*'Distributor Payments'!S$21</f>
        <v>32809.60920124071</v>
      </c>
      <c r="W139" s="6">
        <f>$C139*'Distributor Payments'!T$21</f>
        <v>32809.60920124071</v>
      </c>
      <c r="X139" s="6">
        <f>$C139*'Distributor Payments'!U$21</f>
        <v>32809.60920124071</v>
      </c>
      <c r="Y139" s="6">
        <f>C139*'Distributor Payments'!$V$21</f>
        <v>8030.9740306168142</v>
      </c>
      <c r="Z139" s="6">
        <v>0</v>
      </c>
      <c r="AA139" s="6">
        <f t="shared" si="2"/>
        <v>559737.26486600155</v>
      </c>
    </row>
    <row r="140" spans="1:27" customFormat="1" x14ac:dyDescent="0.3">
      <c r="A140" s="94">
        <v>138</v>
      </c>
      <c r="B140" s="3" t="s">
        <v>53</v>
      </c>
      <c r="C140" s="126">
        <v>6.0799556252141423E-3</v>
      </c>
      <c r="D140" s="7" t="s">
        <v>53</v>
      </c>
      <c r="E140" s="31" t="s">
        <v>333</v>
      </c>
      <c r="F140" s="23">
        <v>45200.87</v>
      </c>
      <c r="G140" s="23">
        <v>49277.77</v>
      </c>
      <c r="H140" s="26">
        <v>49277.77</v>
      </c>
      <c r="I140" s="26">
        <v>102113.08</v>
      </c>
      <c r="J140" s="26">
        <v>44944.83</v>
      </c>
      <c r="K140" s="38">
        <v>102113.08</v>
      </c>
      <c r="L140" s="6">
        <f>$C140*'Distributor Payments'!I$21</f>
        <v>102113.08442779377</v>
      </c>
      <c r="M140" s="6">
        <f>$C140*'Distributor Payments'!J$21</f>
        <v>38905.085165073113</v>
      </c>
      <c r="N140" s="6">
        <f>$C140*'Distributor Payments'!K$21</f>
        <v>120097.29008579098</v>
      </c>
      <c r="O140" s="6">
        <f>$C140*'Distributor Payments'!L$21</f>
        <v>120097.29008579098</v>
      </c>
      <c r="P140" s="6">
        <f>$C140*'Distributor Payments'!M$21</f>
        <v>120097.29008579098</v>
      </c>
      <c r="Q140" s="6">
        <f>$C140*'Distributor Payments'!N$21</f>
        <v>100953.89270284706</v>
      </c>
      <c r="R140" s="6">
        <f>$C140*'Distributor Payments'!O$21</f>
        <v>100953.89270284706</v>
      </c>
      <c r="S140" s="6">
        <f>$C140*'Distributor Payments'!P$21</f>
        <v>100953.89270284706</v>
      </c>
      <c r="T140" s="6">
        <f>$C140*'Distributor Payments'!Q$21</f>
        <v>100953.89270284706</v>
      </c>
      <c r="U140" s="6">
        <f>$C140*'Distributor Payments'!R$21</f>
        <v>100953.89270284706</v>
      </c>
      <c r="V140" s="6">
        <f>$C140*'Distributor Payments'!S$21</f>
        <v>100953.89270284706</v>
      </c>
      <c r="W140" s="6">
        <f>$C140*'Distributor Payments'!T$21</f>
        <v>100953.89270284706</v>
      </c>
      <c r="X140" s="6">
        <f>$C140*'Distributor Payments'!U$21</f>
        <v>100953.89270284706</v>
      </c>
      <c r="Y140" s="6">
        <f>C140*'Distributor Payments'!$V$21</f>
        <v>24710.995050668935</v>
      </c>
      <c r="Z140" s="6">
        <v>0</v>
      </c>
      <c r="AA140" s="6">
        <f t="shared" si="2"/>
        <v>1726579.5765236851</v>
      </c>
    </row>
    <row r="141" spans="1:27" customFormat="1" x14ac:dyDescent="0.3">
      <c r="A141" s="94">
        <v>139</v>
      </c>
      <c r="B141" s="3" t="s">
        <v>81</v>
      </c>
      <c r="C141" s="126">
        <v>2.9137306090064893E-4</v>
      </c>
      <c r="D141" s="7" t="s">
        <v>168</v>
      </c>
      <c r="E141" s="31" t="s">
        <v>333</v>
      </c>
      <c r="F141" s="23">
        <v>2166.19</v>
      </c>
      <c r="G141" s="27">
        <v>2361.5700000000002</v>
      </c>
      <c r="H141" s="26">
        <v>2361.5700000000002</v>
      </c>
      <c r="I141" s="26">
        <v>4893.62</v>
      </c>
      <c r="J141" s="26">
        <v>2153.92</v>
      </c>
      <c r="K141" s="38">
        <v>4893.62</v>
      </c>
      <c r="L141" s="6">
        <f>$C141*'Distributor Payments'!I$21</f>
        <v>4893.6215659772561</v>
      </c>
      <c r="M141" s="6">
        <f>$C141*'Distributor Payments'!J$21</f>
        <v>1864.4698165454984</v>
      </c>
      <c r="N141" s="6">
        <f>$C141*'Distributor Payments'!K$21</f>
        <v>5755.4885553852346</v>
      </c>
      <c r="O141" s="6">
        <f>$C141*'Distributor Payments'!L$21</f>
        <v>5755.4885553852346</v>
      </c>
      <c r="P141" s="6">
        <f>$C141*'Distributor Payments'!M$21</f>
        <v>5755.4885553852346</v>
      </c>
      <c r="Q141" s="6">
        <f>$C141*'Distributor Payments'!N$21</f>
        <v>4838.0689827202805</v>
      </c>
      <c r="R141" s="6">
        <f>$C141*'Distributor Payments'!O$21</f>
        <v>4838.0689827202805</v>
      </c>
      <c r="S141" s="6">
        <f>$C141*'Distributor Payments'!P$21</f>
        <v>4838.0689827202805</v>
      </c>
      <c r="T141" s="6">
        <f>$C141*'Distributor Payments'!Q$21</f>
        <v>4838.0689827202805</v>
      </c>
      <c r="U141" s="6">
        <f>$C141*'Distributor Payments'!R$21</f>
        <v>4838.0689827202805</v>
      </c>
      <c r="V141" s="6">
        <f>$C141*'Distributor Payments'!S$21</f>
        <v>4838.0689827202805</v>
      </c>
      <c r="W141" s="6">
        <f>$C141*'Distributor Payments'!T$21</f>
        <v>4838.0689827202805</v>
      </c>
      <c r="X141" s="6">
        <f>$C141*'Distributor Payments'!U$21</f>
        <v>4838.0689827202805</v>
      </c>
      <c r="Y141" s="6">
        <f>C141*'Distributor Payments'!$V$21</f>
        <v>1184.2386210772054</v>
      </c>
      <c r="Z141" s="6">
        <v>0</v>
      </c>
      <c r="AA141" s="6">
        <f t="shared" si="2"/>
        <v>82743.837531517929</v>
      </c>
    </row>
    <row r="142" spans="1:27" customFormat="1" x14ac:dyDescent="0.3">
      <c r="A142" s="94">
        <v>140</v>
      </c>
      <c r="B142" s="3" t="s">
        <v>81</v>
      </c>
      <c r="C142" s="126">
        <v>2.1211915461277551E-3</v>
      </c>
      <c r="D142" s="7" t="s">
        <v>169</v>
      </c>
      <c r="E142" s="31" t="s">
        <v>333</v>
      </c>
      <c r="F142" s="23">
        <v>15769.8</v>
      </c>
      <c r="G142" s="23">
        <v>17192.16</v>
      </c>
      <c r="H142" s="26">
        <v>17192.16</v>
      </c>
      <c r="I142" s="26">
        <v>35625.49</v>
      </c>
      <c r="J142" s="26">
        <v>15680.47</v>
      </c>
      <c r="K142" s="38">
        <v>35625.49</v>
      </c>
      <c r="L142" s="6">
        <f>$C142*'Distributor Payments'!I$21</f>
        <v>35625.492156390028</v>
      </c>
      <c r="M142" s="6">
        <f>$C142*'Distributor Payments'!J$21</f>
        <v>13573.312510916034</v>
      </c>
      <c r="N142" s="6">
        <f>$C142*'Distributor Payments'!K$21</f>
        <v>41899.871009973031</v>
      </c>
      <c r="O142" s="6">
        <f>$C142*'Distributor Payments'!L$21</f>
        <v>41899.871009973031</v>
      </c>
      <c r="P142" s="6">
        <f>$C142*'Distributor Payments'!M$21</f>
        <v>41899.871009973031</v>
      </c>
      <c r="Q142" s="6">
        <f>$C142*'Distributor Payments'!N$21</f>
        <v>35221.070177206326</v>
      </c>
      <c r="R142" s="6">
        <f>$C142*'Distributor Payments'!O$21</f>
        <v>35221.070177206326</v>
      </c>
      <c r="S142" s="6">
        <f>$C142*'Distributor Payments'!P$21</f>
        <v>35221.070177206326</v>
      </c>
      <c r="T142" s="6">
        <f>$C142*'Distributor Payments'!Q$21</f>
        <v>35221.070177206326</v>
      </c>
      <c r="U142" s="6">
        <f>$C142*'Distributor Payments'!R$21</f>
        <v>35221.070177206326</v>
      </c>
      <c r="V142" s="6">
        <f>$C142*'Distributor Payments'!S$21</f>
        <v>35221.070177206326</v>
      </c>
      <c r="W142" s="6">
        <f>$C142*'Distributor Payments'!T$21</f>
        <v>35221.070177206326</v>
      </c>
      <c r="X142" s="6">
        <f>$C142*'Distributor Payments'!U$21</f>
        <v>35221.070177206326</v>
      </c>
      <c r="Y142" s="6">
        <f>C142*'Distributor Payments'!$V$21</f>
        <v>8621.2395334772809</v>
      </c>
      <c r="Z142" s="6">
        <v>0</v>
      </c>
      <c r="AA142" s="6">
        <f t="shared" si="2"/>
        <v>602373.78864835284</v>
      </c>
    </row>
    <row r="143" spans="1:27" customFormat="1" x14ac:dyDescent="0.3">
      <c r="A143" s="94">
        <v>141</v>
      </c>
      <c r="B143" s="3" t="s">
        <v>81</v>
      </c>
      <c r="C143" s="126">
        <v>2.1433248383400001E-2</v>
      </c>
      <c r="D143" s="7" t="s">
        <v>81</v>
      </c>
      <c r="E143" s="31" t="s">
        <v>333</v>
      </c>
      <c r="F143" s="23">
        <v>154588.60999999999</v>
      </c>
      <c r="G143" s="23">
        <v>168531.77</v>
      </c>
      <c r="H143" s="26">
        <v>168531.77</v>
      </c>
      <c r="I143" s="26">
        <v>359972.22</v>
      </c>
      <c r="J143" s="26">
        <v>158440.9</v>
      </c>
      <c r="K143" s="38">
        <v>359972.22</v>
      </c>
      <c r="L143" s="6">
        <f>$C143*'Distributor Payments'!I$21</f>
        <v>359972.21635296283</v>
      </c>
      <c r="M143" s="6">
        <f>$C143*'Distributor Payments'!J$21</f>
        <v>137149.41442372341</v>
      </c>
      <c r="N143" s="6">
        <f>$C143*'Distributor Payments'!K$21</f>
        <v>423370.69663914508</v>
      </c>
      <c r="O143" s="6">
        <f>$C143*'Distributor Payments'!L$21</f>
        <v>423370.69663914508</v>
      </c>
      <c r="P143" s="6">
        <f>$C143*'Distributor Payments'!M$21</f>
        <v>423370.69663914508</v>
      </c>
      <c r="Q143" s="6">
        <f>$C143*'Distributor Payments'!N$21</f>
        <v>355885.79768541054</v>
      </c>
      <c r="R143" s="6">
        <f>$C143*'Distributor Payments'!O$21</f>
        <v>355885.79768541054</v>
      </c>
      <c r="S143" s="6">
        <f>$C143*'Distributor Payments'!P$21</f>
        <v>355885.79768541054</v>
      </c>
      <c r="T143" s="6">
        <f>$C143*'Distributor Payments'!Q$21</f>
        <v>355885.79768541054</v>
      </c>
      <c r="U143" s="6">
        <f>$C143*'Distributor Payments'!R$21</f>
        <v>355885.79768541054</v>
      </c>
      <c r="V143" s="6">
        <f>$C143*'Distributor Payments'!S$21</f>
        <v>355885.79768541054</v>
      </c>
      <c r="W143" s="6">
        <f>$C143*'Distributor Payments'!T$21</f>
        <v>355885.79768541054</v>
      </c>
      <c r="X143" s="6">
        <f>$C143*'Distributor Payments'!U$21</f>
        <v>355885.79768541054</v>
      </c>
      <c r="Y143" s="6">
        <f>C143*'Distributor Payments'!$V$21</f>
        <v>87111.967154086102</v>
      </c>
      <c r="Z143" s="6">
        <v>0</v>
      </c>
      <c r="AA143" s="6">
        <f t="shared" si="2"/>
        <v>6071469.5593314935</v>
      </c>
    </row>
    <row r="144" spans="1:27" customFormat="1" x14ac:dyDescent="0.3">
      <c r="A144" s="94">
        <v>142</v>
      </c>
      <c r="B144" s="3" t="s">
        <v>170</v>
      </c>
      <c r="C144" s="126">
        <v>9.2212331993423379E-4</v>
      </c>
      <c r="D144" s="7" t="s">
        <v>170</v>
      </c>
      <c r="E144" s="31" t="s">
        <v>333</v>
      </c>
      <c r="F144" s="23">
        <v>6855.44</v>
      </c>
      <c r="G144" s="23">
        <v>7473.77</v>
      </c>
      <c r="H144" s="26">
        <v>7473.77</v>
      </c>
      <c r="I144" s="26">
        <v>15487.1</v>
      </c>
      <c r="J144" s="26">
        <v>6816.61</v>
      </c>
      <c r="K144" s="38">
        <v>15487.1</v>
      </c>
      <c r="L144" s="6">
        <f>$C144*'Distributor Payments'!I$21</f>
        <v>15487.095996356957</v>
      </c>
      <c r="M144" s="6">
        <f>$C144*'Distributor Payments'!J$21</f>
        <v>5900.5835743213611</v>
      </c>
      <c r="N144" s="6">
        <f>$C144*'Distributor Payments'!K$21</f>
        <v>18214.69080954251</v>
      </c>
      <c r="O144" s="6">
        <f>$C144*'Distributor Payments'!L$21</f>
        <v>18214.69080954251</v>
      </c>
      <c r="P144" s="6">
        <f>$C144*'Distributor Payments'!M$21</f>
        <v>18214.69080954251</v>
      </c>
      <c r="Q144" s="6">
        <f>$C144*'Distributor Payments'!N$21</f>
        <v>15311.285877379238</v>
      </c>
      <c r="R144" s="6">
        <f>$C144*'Distributor Payments'!O$21</f>
        <v>15311.285877379238</v>
      </c>
      <c r="S144" s="6">
        <f>$C144*'Distributor Payments'!P$21</f>
        <v>15311.285877379238</v>
      </c>
      <c r="T144" s="6">
        <f>$C144*'Distributor Payments'!Q$21</f>
        <v>15311.285877379238</v>
      </c>
      <c r="U144" s="6">
        <f>$C144*'Distributor Payments'!R$21</f>
        <v>15311.285877379238</v>
      </c>
      <c r="V144" s="6">
        <f>$C144*'Distributor Payments'!S$21</f>
        <v>15311.285877379238</v>
      </c>
      <c r="W144" s="6">
        <f>$C144*'Distributor Payments'!T$21</f>
        <v>15311.285877379238</v>
      </c>
      <c r="X144" s="6">
        <f>$C144*'Distributor Payments'!U$21</f>
        <v>15311.285877379238</v>
      </c>
      <c r="Y144" s="6">
        <f>C144*'Distributor Payments'!$V$21</f>
        <v>3747.8209052222633</v>
      </c>
      <c r="Z144" s="6">
        <v>0</v>
      </c>
      <c r="AA144" s="6">
        <f t="shared" si="2"/>
        <v>261863.64992356204</v>
      </c>
    </row>
    <row r="145" spans="1:27" customFormat="1" x14ac:dyDescent="0.3">
      <c r="A145" s="94">
        <v>143</v>
      </c>
      <c r="B145" s="3" t="s">
        <v>12</v>
      </c>
      <c r="C145" s="126">
        <v>3.0032920160640002E-2</v>
      </c>
      <c r="D145" s="7" t="s">
        <v>12</v>
      </c>
      <c r="E145" s="31" t="s">
        <v>333</v>
      </c>
      <c r="F145" s="23">
        <v>221616.85</v>
      </c>
      <c r="G145" s="23">
        <v>236803.68</v>
      </c>
      <c r="H145" s="26">
        <v>236803.67654210739</v>
      </c>
      <c r="I145" s="26">
        <v>505754.76159225759</v>
      </c>
      <c r="J145" s="26">
        <v>222606.73123055996</v>
      </c>
      <c r="K145" s="38">
        <v>506188.89</v>
      </c>
      <c r="L145" s="6">
        <f>$C145*'Distributor Payments'!I$21</f>
        <v>504404.02874956967</v>
      </c>
      <c r="M145" s="6">
        <f>$C145*'Distributor Payments'!J$21</f>
        <v>192177.93494412012</v>
      </c>
      <c r="N145" s="6">
        <f>$C145*'Distributor Payments'!K$21</f>
        <v>593239.90946541564</v>
      </c>
      <c r="O145" s="6">
        <f>$C145*'Distributor Payments'!L$21</f>
        <v>593239.90946541564</v>
      </c>
      <c r="P145" s="6">
        <f>$C145*'Distributor Payments'!M$21</f>
        <v>593239.90946541564</v>
      </c>
      <c r="Q145" s="6">
        <f>$C145*'Distributor Payments'!N$21</f>
        <v>498678.01450337644</v>
      </c>
      <c r="R145" s="6">
        <f>$C145*'Distributor Payments'!O$21</f>
        <v>498678.01450337644</v>
      </c>
      <c r="S145" s="6">
        <f>$C145*'Distributor Payments'!P$21</f>
        <v>498678.01450337644</v>
      </c>
      <c r="T145" s="6">
        <f>$C145*'Distributor Payments'!Q$21</f>
        <v>498678.01450337644</v>
      </c>
      <c r="U145" s="6">
        <f>$C145*'Distributor Payments'!R$21</f>
        <v>498678.01450337644</v>
      </c>
      <c r="V145" s="6">
        <f>$C145*'Distributor Payments'!S$21</f>
        <v>498678.01450337644</v>
      </c>
      <c r="W145" s="6">
        <f>$C145*'Distributor Payments'!T$21</f>
        <v>498678.01450337644</v>
      </c>
      <c r="X145" s="6">
        <f>$C145*'Distributor Payments'!U$21</f>
        <v>498678.01450337644</v>
      </c>
      <c r="Y145" s="6">
        <f>C145*'Distributor Payments'!$V$21</f>
        <v>122063.94046183048</v>
      </c>
      <c r="Z145" s="6">
        <v>0</v>
      </c>
      <c r="AA145" s="6">
        <f t="shared" si="2"/>
        <v>8517564.3379437048</v>
      </c>
    </row>
    <row r="146" spans="1:27" customFormat="1" x14ac:dyDescent="0.3">
      <c r="A146" s="94">
        <v>144</v>
      </c>
      <c r="B146" s="3" t="s">
        <v>12</v>
      </c>
      <c r="C146" s="126">
        <v>7.9717256827079659E-4</v>
      </c>
      <c r="D146" s="7" t="s">
        <v>171</v>
      </c>
      <c r="E146" s="31" t="s">
        <v>333</v>
      </c>
      <c r="F146" s="23">
        <v>5926.51</v>
      </c>
      <c r="G146" s="23">
        <v>6461.05</v>
      </c>
      <c r="H146" s="26">
        <v>6461.05</v>
      </c>
      <c r="I146" s="26">
        <v>13388.54</v>
      </c>
      <c r="J146" s="26">
        <v>5892.93</v>
      </c>
      <c r="K146" s="38">
        <v>13388.54</v>
      </c>
      <c r="L146" s="6">
        <f>$C146*'Distributor Payments'!I$21</f>
        <v>13388.543401497274</v>
      </c>
      <c r="M146" s="6">
        <f>$C146*'Distributor Payments'!J$21</f>
        <v>5101.0350357192056</v>
      </c>
      <c r="N146" s="6">
        <f>$C146*'Distributor Payments'!K$21</f>
        <v>15746.54011996689</v>
      </c>
      <c r="O146" s="6">
        <f>$C146*'Distributor Payments'!L$21</f>
        <v>15746.54011996689</v>
      </c>
      <c r="P146" s="6">
        <f>$C146*'Distributor Payments'!M$21</f>
        <v>15746.54011996689</v>
      </c>
      <c r="Q146" s="6">
        <f>$C146*'Distributor Payments'!N$21</f>
        <v>13236.556133586668</v>
      </c>
      <c r="R146" s="6">
        <f>$C146*'Distributor Payments'!O$21</f>
        <v>13236.556133586668</v>
      </c>
      <c r="S146" s="6">
        <f>$C146*'Distributor Payments'!P$21</f>
        <v>13236.556133586668</v>
      </c>
      <c r="T146" s="6">
        <f>$C146*'Distributor Payments'!Q$21</f>
        <v>13236.556133586668</v>
      </c>
      <c r="U146" s="6">
        <f>$C146*'Distributor Payments'!R$21</f>
        <v>13236.556133586668</v>
      </c>
      <c r="V146" s="6">
        <f>$C146*'Distributor Payments'!S$21</f>
        <v>13236.556133586668</v>
      </c>
      <c r="W146" s="6">
        <f>$C146*'Distributor Payments'!T$21</f>
        <v>13236.556133586668</v>
      </c>
      <c r="X146" s="6">
        <f>$C146*'Distributor Payments'!U$21</f>
        <v>13236.556133586668</v>
      </c>
      <c r="Y146" s="6">
        <f>C146*'Distributor Payments'!$V$21</f>
        <v>3239.9788096109469</v>
      </c>
      <c r="Z146" s="6">
        <v>0</v>
      </c>
      <c r="AA146" s="6">
        <f t="shared" si="2"/>
        <v>226380.24667542151</v>
      </c>
    </row>
    <row r="147" spans="1:27" customFormat="1" x14ac:dyDescent="0.3">
      <c r="A147" s="94">
        <v>145</v>
      </c>
      <c r="B147" s="3" t="s">
        <v>172</v>
      </c>
      <c r="C147" s="126">
        <v>3.7904728516649677E-5</v>
      </c>
      <c r="D147" s="7" t="s">
        <v>172</v>
      </c>
      <c r="E147" s="31" t="s">
        <v>333</v>
      </c>
      <c r="F147" s="23">
        <v>281.8</v>
      </c>
      <c r="G147" s="23">
        <v>307.22000000000003</v>
      </c>
      <c r="H147" s="26">
        <v>307.22000000000003</v>
      </c>
      <c r="I147" s="26">
        <v>636.61</v>
      </c>
      <c r="J147" s="26">
        <v>280.2</v>
      </c>
      <c r="K147" s="38">
        <v>636.61</v>
      </c>
      <c r="L147" s="6">
        <f>$C147*'Distributor Payments'!I$21</f>
        <v>636.6113474877418</v>
      </c>
      <c r="M147" s="6">
        <f>$C147*'Distributor Payments'!J$21</f>
        <v>242.54892338088263</v>
      </c>
      <c r="N147" s="6">
        <f>$C147*'Distributor Payments'!K$21</f>
        <v>748.73164491671673</v>
      </c>
      <c r="O147" s="6">
        <f>$C147*'Distributor Payments'!L$21</f>
        <v>748.73164491671673</v>
      </c>
      <c r="P147" s="6">
        <f>$C147*'Distributor Payments'!M$21</f>
        <v>748.73164491671673</v>
      </c>
      <c r="Q147" s="6">
        <f>$C147*'Distributor Payments'!N$21</f>
        <v>629.38451059264446</v>
      </c>
      <c r="R147" s="6">
        <f>$C147*'Distributor Payments'!O$21</f>
        <v>629.38451059264446</v>
      </c>
      <c r="S147" s="6">
        <f>$C147*'Distributor Payments'!P$21</f>
        <v>629.38451059264446</v>
      </c>
      <c r="T147" s="6">
        <f>$C147*'Distributor Payments'!Q$21</f>
        <v>629.38451059264446</v>
      </c>
      <c r="U147" s="6">
        <f>$C147*'Distributor Payments'!R$21</f>
        <v>629.38451059264446</v>
      </c>
      <c r="V147" s="6">
        <f>$C147*'Distributor Payments'!S$21</f>
        <v>629.38451059264446</v>
      </c>
      <c r="W147" s="6">
        <f>$C147*'Distributor Payments'!T$21</f>
        <v>629.38451059264446</v>
      </c>
      <c r="X147" s="6">
        <f>$C147*'Distributor Payments'!U$21</f>
        <v>629.38451059264446</v>
      </c>
      <c r="Y147" s="6">
        <f>C147*'Distributor Payments'!$V$21</f>
        <v>154.05763076418663</v>
      </c>
      <c r="Z147" s="6">
        <v>0</v>
      </c>
      <c r="AA147" s="6">
        <f t="shared" si="2"/>
        <v>10764.148921124119</v>
      </c>
    </row>
    <row r="148" spans="1:27" customFormat="1" x14ac:dyDescent="0.3">
      <c r="A148" s="94">
        <v>146</v>
      </c>
      <c r="B148" s="3" t="s">
        <v>173</v>
      </c>
      <c r="C148" s="126">
        <v>8.157508475200001E-4</v>
      </c>
      <c r="D148" s="7" t="s">
        <v>173</v>
      </c>
      <c r="E148" s="31" t="s">
        <v>333</v>
      </c>
      <c r="F148" s="23">
        <v>5883.65</v>
      </c>
      <c r="G148" s="23">
        <v>6414.33</v>
      </c>
      <c r="H148" s="26">
        <v>6414.33</v>
      </c>
      <c r="I148" s="26">
        <v>13700.57</v>
      </c>
      <c r="J148" s="26">
        <v>6030.27</v>
      </c>
      <c r="K148" s="38">
        <v>13700.57</v>
      </c>
      <c r="L148" s="6">
        <f>$C148*'Distributor Payments'!I$21</f>
        <v>13700.566303379923</v>
      </c>
      <c r="M148" s="6">
        <f>$C148*'Distributor Payments'!J$21</f>
        <v>5219.9157613306388</v>
      </c>
      <c r="N148" s="6">
        <f>$C148*'Distributor Payments'!K$21</f>
        <v>16113.516645754911</v>
      </c>
      <c r="O148" s="6">
        <f>$C148*'Distributor Payments'!L$21</f>
        <v>16113.516645754911</v>
      </c>
      <c r="P148" s="6">
        <f>$C148*'Distributor Payments'!M$21</f>
        <v>16113.516645754911</v>
      </c>
      <c r="Q148" s="6">
        <f>$C148*'Distributor Payments'!N$21</f>
        <v>13545.036939293464</v>
      </c>
      <c r="R148" s="6">
        <f>$C148*'Distributor Payments'!O$21</f>
        <v>13545.036939293464</v>
      </c>
      <c r="S148" s="6">
        <f>$C148*'Distributor Payments'!P$21</f>
        <v>13545.036939293464</v>
      </c>
      <c r="T148" s="6">
        <f>$C148*'Distributor Payments'!Q$21</f>
        <v>13545.036939293464</v>
      </c>
      <c r="U148" s="6">
        <f>$C148*'Distributor Payments'!R$21</f>
        <v>13545.036939293464</v>
      </c>
      <c r="V148" s="6">
        <f>$C148*'Distributor Payments'!S$21</f>
        <v>13545.036939293464</v>
      </c>
      <c r="W148" s="6">
        <f>$C148*'Distributor Payments'!T$21</f>
        <v>13545.036939293464</v>
      </c>
      <c r="X148" s="6">
        <f>$C148*'Distributor Payments'!U$21</f>
        <v>13545.036939293464</v>
      </c>
      <c r="Y148" s="6">
        <f>C148*'Distributor Payments'!$V$21</f>
        <v>3315.4872170527929</v>
      </c>
      <c r="Z148" s="6">
        <v>0</v>
      </c>
      <c r="AA148" s="6">
        <f t="shared" si="2"/>
        <v>231080.5347333758</v>
      </c>
    </row>
    <row r="149" spans="1:27" customFormat="1" x14ac:dyDescent="0.3">
      <c r="A149" s="94">
        <v>147</v>
      </c>
      <c r="B149" s="3" t="s">
        <v>174</v>
      </c>
      <c r="C149" s="126">
        <v>6.1572607729999994E-3</v>
      </c>
      <c r="D149" s="7" t="s">
        <v>175</v>
      </c>
      <c r="E149" s="31" t="s">
        <v>333</v>
      </c>
      <c r="F149" s="23">
        <v>44409.62</v>
      </c>
      <c r="G149" s="23">
        <v>48415.16</v>
      </c>
      <c r="H149" s="26">
        <v>48415.16</v>
      </c>
      <c r="I149" s="26">
        <v>103411.43</v>
      </c>
      <c r="J149" s="26">
        <v>45516.29</v>
      </c>
      <c r="K149" s="38">
        <v>103411.43</v>
      </c>
      <c r="L149" s="6">
        <f>$C149*'Distributor Payments'!I$21</f>
        <v>103411.42730546604</v>
      </c>
      <c r="M149" s="6">
        <f>$C149*'Distributor Payments'!J$21</f>
        <v>39399.75380144189</v>
      </c>
      <c r="N149" s="6">
        <f>$C149*'Distributor Payments'!K$21</f>
        <v>121624.29773700818</v>
      </c>
      <c r="O149" s="6">
        <f>$C149*'Distributor Payments'!L$21</f>
        <v>121624.29773700818</v>
      </c>
      <c r="P149" s="6">
        <f>$C149*'Distributor Payments'!M$21</f>
        <v>121624.29773700818</v>
      </c>
      <c r="Q149" s="6">
        <f>$C149*'Distributor Payments'!N$21</f>
        <v>102237.4967414335</v>
      </c>
      <c r="R149" s="6">
        <f>$C149*'Distributor Payments'!O$21</f>
        <v>102237.4967414335</v>
      </c>
      <c r="S149" s="6">
        <f>$C149*'Distributor Payments'!P$21</f>
        <v>102237.4967414335</v>
      </c>
      <c r="T149" s="6">
        <f>$C149*'Distributor Payments'!Q$21</f>
        <v>102237.4967414335</v>
      </c>
      <c r="U149" s="6">
        <f>$C149*'Distributor Payments'!R$21</f>
        <v>102237.4967414335</v>
      </c>
      <c r="V149" s="6">
        <f>$C149*'Distributor Payments'!S$21</f>
        <v>102237.4967414335</v>
      </c>
      <c r="W149" s="6">
        <f>$C149*'Distributor Payments'!T$21</f>
        <v>102237.4967414335</v>
      </c>
      <c r="X149" s="6">
        <f>$C149*'Distributor Payments'!U$21</f>
        <v>102237.4967414335</v>
      </c>
      <c r="Y149" s="6">
        <f>C149*'Distributor Payments'!$V$21</f>
        <v>25025.18930504892</v>
      </c>
      <c r="Z149" s="6">
        <v>0</v>
      </c>
      <c r="AA149" s="6">
        <f t="shared" si="2"/>
        <v>1744188.3275544487</v>
      </c>
    </row>
    <row r="150" spans="1:27" customFormat="1" x14ac:dyDescent="0.3">
      <c r="A150" s="94">
        <v>148</v>
      </c>
      <c r="B150" s="3" t="s">
        <v>176</v>
      </c>
      <c r="C150" s="126">
        <v>4.4341650468934435E-3</v>
      </c>
      <c r="D150" s="7" t="s">
        <v>176</v>
      </c>
      <c r="E150" s="31" t="s">
        <v>333</v>
      </c>
      <c r="F150" s="23">
        <v>32965.39</v>
      </c>
      <c r="G150" s="23">
        <v>35938.71</v>
      </c>
      <c r="H150" s="26">
        <v>35938.71</v>
      </c>
      <c r="I150" s="26">
        <v>74471.97</v>
      </c>
      <c r="J150" s="26">
        <v>32778.660000000003</v>
      </c>
      <c r="K150" s="38">
        <v>74471.97</v>
      </c>
      <c r="L150" s="6">
        <f>$C150*'Distributor Payments'!I$21</f>
        <v>74471.969486496819</v>
      </c>
      <c r="M150" s="6">
        <f>$C150*'Distributor Payments'!J$21</f>
        <v>28373.820372957707</v>
      </c>
      <c r="N150" s="6">
        <f>$C150*'Distributor Payments'!K$21</f>
        <v>87588.008655290236</v>
      </c>
      <c r="O150" s="6">
        <f>$C150*'Distributor Payments'!L$21</f>
        <v>87588.008655290236</v>
      </c>
      <c r="P150" s="6">
        <f>$C150*'Distributor Payments'!M$21</f>
        <v>87588.008655290236</v>
      </c>
      <c r="Q150" s="6">
        <f>$C150*'Distributor Payments'!N$21</f>
        <v>73626.560778563071</v>
      </c>
      <c r="R150" s="6">
        <f>$C150*'Distributor Payments'!O$21</f>
        <v>73626.560778563071</v>
      </c>
      <c r="S150" s="6">
        <f>$C150*'Distributor Payments'!P$21</f>
        <v>73626.560778563071</v>
      </c>
      <c r="T150" s="6">
        <f>$C150*'Distributor Payments'!Q$21</f>
        <v>73626.560778563071</v>
      </c>
      <c r="U150" s="6">
        <f>$C150*'Distributor Payments'!R$21</f>
        <v>73626.560778563071</v>
      </c>
      <c r="V150" s="6">
        <f>$C150*'Distributor Payments'!S$21</f>
        <v>73626.560778563071</v>
      </c>
      <c r="W150" s="6">
        <f>$C150*'Distributor Payments'!T$21</f>
        <v>73626.560778563071</v>
      </c>
      <c r="X150" s="6">
        <f>$C150*'Distributor Payments'!U$21</f>
        <v>73626.560778563071</v>
      </c>
      <c r="Y150" s="6">
        <f>C150*'Distributor Payments'!$V$21</f>
        <v>18021.945764410706</v>
      </c>
      <c r="Z150" s="6">
        <v>0</v>
      </c>
      <c r="AA150" s="6">
        <f t="shared" si="2"/>
        <v>1259209.6578182406</v>
      </c>
    </row>
    <row r="151" spans="1:27" customFormat="1" x14ac:dyDescent="0.3">
      <c r="A151" s="94">
        <v>149</v>
      </c>
      <c r="B151" s="3" t="s">
        <v>177</v>
      </c>
      <c r="C151" s="126">
        <v>1.38586949984E-3</v>
      </c>
      <c r="D151" s="7" t="s">
        <v>177</v>
      </c>
      <c r="E151" s="31" t="s">
        <v>333</v>
      </c>
      <c r="F151" s="23">
        <v>9995.67</v>
      </c>
      <c r="G151" s="23">
        <v>10897.23</v>
      </c>
      <c r="H151" s="26">
        <v>10897.23</v>
      </c>
      <c r="I151" s="26">
        <v>23275.73</v>
      </c>
      <c r="J151" s="26">
        <v>10244.76</v>
      </c>
      <c r="K151" s="38">
        <v>23275.73</v>
      </c>
      <c r="L151" s="6">
        <f>$C151*'Distributor Payments'!I$21</f>
        <v>23275.730608326918</v>
      </c>
      <c r="M151" s="6">
        <f>$C151*'Distributor Payments'!J$21</f>
        <v>8868.0533613357511</v>
      </c>
      <c r="N151" s="6">
        <f>$C151*'Distributor Payments'!K$21</f>
        <v>27375.063504262398</v>
      </c>
      <c r="O151" s="6">
        <f>$C151*'Distributor Payments'!L$21</f>
        <v>27375.063504262398</v>
      </c>
      <c r="P151" s="6">
        <f>$C151*'Distributor Payments'!M$21</f>
        <v>27375.063504262398</v>
      </c>
      <c r="Q151" s="6">
        <f>$C151*'Distributor Payments'!N$21</f>
        <v>23011.503604858619</v>
      </c>
      <c r="R151" s="6">
        <f>$C151*'Distributor Payments'!O$21</f>
        <v>23011.503604858619</v>
      </c>
      <c r="S151" s="6">
        <f>$C151*'Distributor Payments'!P$21</f>
        <v>23011.503604858619</v>
      </c>
      <c r="T151" s="6">
        <f>$C151*'Distributor Payments'!Q$21</f>
        <v>23011.503604858619</v>
      </c>
      <c r="U151" s="6">
        <f>$C151*'Distributor Payments'!R$21</f>
        <v>23011.503604858619</v>
      </c>
      <c r="V151" s="6">
        <f>$C151*'Distributor Payments'!S$21</f>
        <v>23011.503604858619</v>
      </c>
      <c r="W151" s="6">
        <f>$C151*'Distributor Payments'!T$21</f>
        <v>23011.503604858619</v>
      </c>
      <c r="X151" s="6">
        <f>$C151*'Distributor Payments'!U$21</f>
        <v>23011.503604858619</v>
      </c>
      <c r="Y151" s="6">
        <f>C151*'Distributor Payments'!$V$21</f>
        <v>5632.6421543928755</v>
      </c>
      <c r="Z151" s="6">
        <v>0</v>
      </c>
      <c r="AA151" s="6">
        <f t="shared" si="2"/>
        <v>392579.99547571188</v>
      </c>
    </row>
    <row r="152" spans="1:27" customFormat="1" x14ac:dyDescent="0.3">
      <c r="A152" s="94">
        <v>150</v>
      </c>
      <c r="B152" s="3" t="s">
        <v>14</v>
      </c>
      <c r="C152" s="126">
        <v>8.8237929539200007E-3</v>
      </c>
      <c r="D152" s="7" t="s">
        <v>14</v>
      </c>
      <c r="E152" s="31" t="s">
        <v>333</v>
      </c>
      <c r="F152" s="23">
        <v>63642.15</v>
      </c>
      <c r="G152" s="23">
        <v>69382.36</v>
      </c>
      <c r="H152" s="26">
        <v>69382.36</v>
      </c>
      <c r="I152" s="26">
        <v>148195.94</v>
      </c>
      <c r="J152" s="26">
        <v>65228.08</v>
      </c>
      <c r="K152" s="38">
        <v>148195.94</v>
      </c>
      <c r="L152" s="6">
        <f>$C152*'Distributor Payments'!I$21</f>
        <v>148195.93602630444</v>
      </c>
      <c r="M152" s="6">
        <f>$C152*'Distributor Payments'!J$21</f>
        <v>56462.651623240861</v>
      </c>
      <c r="N152" s="6">
        <f>$C152*'Distributor Payments'!K$21</f>
        <v>174296.27572430918</v>
      </c>
      <c r="O152" s="6">
        <f>$C152*'Distributor Payments'!L$21</f>
        <v>174296.27572430918</v>
      </c>
      <c r="P152" s="6">
        <f>$C152*'Distributor Payments'!M$21</f>
        <v>174296.27572430918</v>
      </c>
      <c r="Q152" s="6">
        <f>$C152*'Distributor Payments'!N$21</f>
        <v>146513.60996911928</v>
      </c>
      <c r="R152" s="6">
        <f>$C152*'Distributor Payments'!O$21</f>
        <v>146513.60996911928</v>
      </c>
      <c r="S152" s="6">
        <f>$C152*'Distributor Payments'!P$21</f>
        <v>146513.60996911928</v>
      </c>
      <c r="T152" s="6">
        <f>$C152*'Distributor Payments'!Q$21</f>
        <v>146513.60996911928</v>
      </c>
      <c r="U152" s="6">
        <f>$C152*'Distributor Payments'!R$21</f>
        <v>146513.60996911928</v>
      </c>
      <c r="V152" s="6">
        <f>$C152*'Distributor Payments'!S$21</f>
        <v>146513.60996911928</v>
      </c>
      <c r="W152" s="6">
        <f>$C152*'Distributor Payments'!T$21</f>
        <v>146513.60996911928</v>
      </c>
      <c r="X152" s="6">
        <f>$C152*'Distributor Payments'!U$21</f>
        <v>146513.60996911928</v>
      </c>
      <c r="Y152" s="6">
        <f>C152*'Distributor Payments'!$V$21</f>
        <v>35862.877536176886</v>
      </c>
      <c r="Z152" s="6">
        <v>0</v>
      </c>
      <c r="AA152" s="6">
        <f t="shared" si="2"/>
        <v>2499546.0021116035</v>
      </c>
    </row>
    <row r="153" spans="1:27" customFormat="1" x14ac:dyDescent="0.3">
      <c r="A153" s="94">
        <v>151</v>
      </c>
      <c r="B153" s="3" t="s">
        <v>73</v>
      </c>
      <c r="C153" s="126">
        <v>6.2683460192308979E-5</v>
      </c>
      <c r="D153" s="7" t="s">
        <v>178</v>
      </c>
      <c r="E153" s="7" t="s">
        <v>334</v>
      </c>
      <c r="F153" s="23">
        <v>0</v>
      </c>
      <c r="G153" s="23">
        <v>0</v>
      </c>
      <c r="H153" s="23">
        <v>0</v>
      </c>
      <c r="I153" s="26"/>
      <c r="J153" s="28">
        <v>0</v>
      </c>
      <c r="K153" s="101">
        <v>0</v>
      </c>
      <c r="L153" s="23">
        <v>0</v>
      </c>
      <c r="M153" s="23">
        <v>0</v>
      </c>
      <c r="N153" s="23">
        <v>0</v>
      </c>
      <c r="O153" s="23">
        <v>0</v>
      </c>
      <c r="P153" s="23">
        <v>0</v>
      </c>
      <c r="Q153" s="23">
        <v>0</v>
      </c>
      <c r="R153" s="23">
        <v>0</v>
      </c>
      <c r="S153" s="23">
        <v>0</v>
      </c>
      <c r="T153" s="23">
        <v>0</v>
      </c>
      <c r="U153" s="23">
        <v>0</v>
      </c>
      <c r="V153" s="23">
        <v>0</v>
      </c>
      <c r="W153" s="23">
        <v>0</v>
      </c>
      <c r="X153" s="23">
        <v>0</v>
      </c>
      <c r="Y153" s="52">
        <v>0</v>
      </c>
      <c r="Z153" s="6">
        <v>0</v>
      </c>
      <c r="AA153" s="6">
        <f t="shared" si="2"/>
        <v>0</v>
      </c>
    </row>
    <row r="154" spans="1:27" customFormat="1" x14ac:dyDescent="0.3">
      <c r="A154" s="94">
        <v>152</v>
      </c>
      <c r="B154" s="3" t="s">
        <v>53</v>
      </c>
      <c r="C154" s="126">
        <v>5.0926305960276605E-5</v>
      </c>
      <c r="D154" s="7" t="s">
        <v>179</v>
      </c>
      <c r="E154" s="31" t="s">
        <v>333</v>
      </c>
      <c r="F154" s="23">
        <v>378.61</v>
      </c>
      <c r="G154" s="23">
        <v>412.76</v>
      </c>
      <c r="H154" s="26">
        <v>412.76</v>
      </c>
      <c r="I154" s="26">
        <v>855.31</v>
      </c>
      <c r="J154" s="26">
        <v>376.46</v>
      </c>
      <c r="K154" s="38">
        <v>855.31</v>
      </c>
      <c r="L154" s="6">
        <f>$C154*'Distributor Payments'!I$21</f>
        <v>855.3092326120759</v>
      </c>
      <c r="M154" s="6">
        <f>$C154*'Distributor Payments'!J$21</f>
        <v>325.87281760914971</v>
      </c>
      <c r="N154" s="6">
        <f>$C154*'Distributor Payments'!K$21</f>
        <v>1005.946707003091</v>
      </c>
      <c r="O154" s="6">
        <f>$C154*'Distributor Payments'!L$21</f>
        <v>1005.946707003091</v>
      </c>
      <c r="P154" s="6">
        <f>$C154*'Distributor Payments'!M$21</f>
        <v>1005.946707003091</v>
      </c>
      <c r="Q154" s="6">
        <f>$C154*'Distributor Payments'!N$21</f>
        <v>845.59972877845576</v>
      </c>
      <c r="R154" s="6">
        <f>$C154*'Distributor Payments'!O$21</f>
        <v>845.59972877845576</v>
      </c>
      <c r="S154" s="6">
        <f>$C154*'Distributor Payments'!P$21</f>
        <v>845.59972877845576</v>
      </c>
      <c r="T154" s="6">
        <f>$C154*'Distributor Payments'!Q$21</f>
        <v>845.59972877845576</v>
      </c>
      <c r="U154" s="6">
        <f>$C154*'Distributor Payments'!R$21</f>
        <v>845.59972877845576</v>
      </c>
      <c r="V154" s="6">
        <f>$C154*'Distributor Payments'!S$21</f>
        <v>845.59972877845576</v>
      </c>
      <c r="W154" s="6">
        <f>$C154*'Distributor Payments'!T$21</f>
        <v>845.59972877845576</v>
      </c>
      <c r="X154" s="6">
        <f>$C154*'Distributor Payments'!U$21</f>
        <v>845.59972877845576</v>
      </c>
      <c r="Y154" s="6">
        <f>C154*'Distributor Payments'!$V$21</f>
        <v>206.98172356955706</v>
      </c>
      <c r="Z154" s="6">
        <v>0</v>
      </c>
      <c r="AA154" s="6">
        <f t="shared" si="2"/>
        <v>14462.011725027704</v>
      </c>
    </row>
    <row r="155" spans="1:27" customFormat="1" x14ac:dyDescent="0.3">
      <c r="A155" s="94">
        <v>153</v>
      </c>
      <c r="B155" s="3" t="s">
        <v>45</v>
      </c>
      <c r="C155" s="126">
        <v>9.9963664546176421E-5</v>
      </c>
      <c r="D155" s="7" t="s">
        <v>180</v>
      </c>
      <c r="E155" s="31" t="s">
        <v>333</v>
      </c>
      <c r="F155" s="23">
        <v>743.17</v>
      </c>
      <c r="G155" s="27">
        <v>810.2</v>
      </c>
      <c r="H155" s="26">
        <v>810.2</v>
      </c>
      <c r="I155" s="26">
        <v>1678.89</v>
      </c>
      <c r="J155" s="26">
        <v>738.96</v>
      </c>
      <c r="K155" s="38">
        <v>1678.89</v>
      </c>
      <c r="L155" s="6">
        <f>$C155*'Distributor Payments'!I$21</f>
        <v>1678.8935227065651</v>
      </c>
      <c r="M155" s="6">
        <f>$C155*'Distributor Payments'!J$21</f>
        <v>639.65843211969423</v>
      </c>
      <c r="N155" s="6">
        <f>$C155*'Distributor Payments'!K$21</f>
        <v>1974.5810593178478</v>
      </c>
      <c r="O155" s="6">
        <f>$C155*'Distributor Payments'!L$21</f>
        <v>1974.5810593178478</v>
      </c>
      <c r="P155" s="6">
        <f>$C155*'Distributor Payments'!M$21</f>
        <v>1974.5810593178478</v>
      </c>
      <c r="Q155" s="6">
        <f>$C155*'Distributor Payments'!N$21</f>
        <v>1659.8346578265775</v>
      </c>
      <c r="R155" s="6">
        <f>$C155*'Distributor Payments'!O$21</f>
        <v>1659.8346578265775</v>
      </c>
      <c r="S155" s="6">
        <f>$C155*'Distributor Payments'!P$21</f>
        <v>1659.8346578265775</v>
      </c>
      <c r="T155" s="6">
        <f>$C155*'Distributor Payments'!Q$21</f>
        <v>1659.8346578265775</v>
      </c>
      <c r="U155" s="6">
        <f>$C155*'Distributor Payments'!R$21</f>
        <v>1659.8346578265775</v>
      </c>
      <c r="V155" s="6">
        <f>$C155*'Distributor Payments'!S$21</f>
        <v>1659.8346578265775</v>
      </c>
      <c r="W155" s="6">
        <f>$C155*'Distributor Payments'!T$21</f>
        <v>1659.8346578265775</v>
      </c>
      <c r="X155" s="6">
        <f>$C155*'Distributor Payments'!U$21</f>
        <v>1659.8346578265775</v>
      </c>
      <c r="Y155" s="6">
        <f>C155*'Distributor Payments'!$V$21</f>
        <v>406.28612643209743</v>
      </c>
      <c r="Z155" s="6">
        <v>0</v>
      </c>
      <c r="AA155" s="6">
        <f t="shared" si="2"/>
        <v>28387.56852182452</v>
      </c>
    </row>
    <row r="156" spans="1:27" customFormat="1" x14ac:dyDescent="0.3">
      <c r="A156" s="94">
        <v>154</v>
      </c>
      <c r="B156" s="3" t="s">
        <v>20</v>
      </c>
      <c r="C156" s="126">
        <v>8.8986446900904024E-4</v>
      </c>
      <c r="D156" s="7" t="s">
        <v>181</v>
      </c>
      <c r="E156" s="31" t="s">
        <v>333</v>
      </c>
      <c r="F156" s="23">
        <v>6615.61</v>
      </c>
      <c r="G156" s="23">
        <v>7212.31</v>
      </c>
      <c r="H156" s="26">
        <v>7212.31</v>
      </c>
      <c r="I156" s="26">
        <v>14945.31</v>
      </c>
      <c r="J156" s="26">
        <v>6578.14</v>
      </c>
      <c r="K156" s="38">
        <v>14945.31</v>
      </c>
      <c r="L156" s="6">
        <f>$C156*'Distributor Payments'!I$21</f>
        <v>14945.307376320461</v>
      </c>
      <c r="M156" s="6">
        <f>$C156*'Distributor Payments'!J$21</f>
        <v>5694.1621100976236</v>
      </c>
      <c r="N156" s="6">
        <f>$C156*'Distributor Payments'!K$21</f>
        <v>17577.482116549654</v>
      </c>
      <c r="O156" s="6">
        <f>$C156*'Distributor Payments'!L$21</f>
        <v>17577.482116549654</v>
      </c>
      <c r="P156" s="6">
        <f>$C156*'Distributor Payments'!M$21</f>
        <v>17577.482116549654</v>
      </c>
      <c r="Q156" s="6">
        <f>$C156*'Distributor Payments'!N$21</f>
        <v>14775.647662930192</v>
      </c>
      <c r="R156" s="6">
        <f>$C156*'Distributor Payments'!O$21</f>
        <v>14775.647662930192</v>
      </c>
      <c r="S156" s="6">
        <f>$C156*'Distributor Payments'!P$21</f>
        <v>14775.647662930192</v>
      </c>
      <c r="T156" s="6">
        <f>$C156*'Distributor Payments'!Q$21</f>
        <v>14775.647662930192</v>
      </c>
      <c r="U156" s="6">
        <f>$C156*'Distributor Payments'!R$21</f>
        <v>14775.647662930192</v>
      </c>
      <c r="V156" s="6">
        <f>$C156*'Distributor Payments'!S$21</f>
        <v>14775.647662930192</v>
      </c>
      <c r="W156" s="6">
        <f>$C156*'Distributor Payments'!T$21</f>
        <v>14775.647662930192</v>
      </c>
      <c r="X156" s="6">
        <f>$C156*'Distributor Payments'!U$21</f>
        <v>14775.647662930192</v>
      </c>
      <c r="Y156" s="6">
        <f>C156*'Distributor Payments'!$V$21</f>
        <v>3616.7100296351327</v>
      </c>
      <c r="Z156" s="6">
        <v>0</v>
      </c>
      <c r="AA156" s="6">
        <f t="shared" si="2"/>
        <v>252702.79716914371</v>
      </c>
    </row>
    <row r="157" spans="1:27" customFormat="1" x14ac:dyDescent="0.3">
      <c r="A157" s="94">
        <v>155</v>
      </c>
      <c r="B157" s="3" t="s">
        <v>58</v>
      </c>
      <c r="C157" s="126">
        <v>1.4441660502840001E-2</v>
      </c>
      <c r="D157" s="7" t="s">
        <v>58</v>
      </c>
      <c r="E157" s="31" t="s">
        <v>333</v>
      </c>
      <c r="F157" s="23">
        <v>104161.36</v>
      </c>
      <c r="G157" s="23">
        <v>113556.22</v>
      </c>
      <c r="H157" s="26">
        <v>113556.22</v>
      </c>
      <c r="I157" s="26">
        <v>242548.23</v>
      </c>
      <c r="J157" s="26">
        <v>106757.02</v>
      </c>
      <c r="K157" s="38">
        <v>242548.23</v>
      </c>
      <c r="L157" s="6">
        <f>$C157*'Distributor Payments'!I$21</f>
        <v>242548.23375492907</v>
      </c>
      <c r="M157" s="6">
        <f>$C157*'Distributor Payments'!J$21</f>
        <v>92410.877056076177</v>
      </c>
      <c r="N157" s="6">
        <f>$C157*'Distributor Payments'!K$21</f>
        <v>285265.945616009</v>
      </c>
      <c r="O157" s="6">
        <f>$C157*'Distributor Payments'!L$21</f>
        <v>285265.945616009</v>
      </c>
      <c r="P157" s="6">
        <f>$C157*'Distributor Payments'!M$21</f>
        <v>285265.945616009</v>
      </c>
      <c r="Q157" s="6">
        <f>$C157*'Distributor Payments'!N$21</f>
        <v>239794.81672669339</v>
      </c>
      <c r="R157" s="6">
        <f>$C157*'Distributor Payments'!O$21</f>
        <v>239794.81672669339</v>
      </c>
      <c r="S157" s="6">
        <f>$C157*'Distributor Payments'!P$21</f>
        <v>239794.81672669339</v>
      </c>
      <c r="T157" s="6">
        <f>$C157*'Distributor Payments'!Q$21</f>
        <v>239794.81672669339</v>
      </c>
      <c r="U157" s="6">
        <f>$C157*'Distributor Payments'!R$21</f>
        <v>239794.81672669339</v>
      </c>
      <c r="V157" s="6">
        <f>$C157*'Distributor Payments'!S$21</f>
        <v>239794.81672669339</v>
      </c>
      <c r="W157" s="6">
        <f>$C157*'Distributor Payments'!T$21</f>
        <v>239794.81672669339</v>
      </c>
      <c r="X157" s="6">
        <f>$C157*'Distributor Payments'!U$21</f>
        <v>239794.81672669339</v>
      </c>
      <c r="Y157" s="6">
        <f>C157*'Distributor Payments'!$V$21</f>
        <v>58695.790431291352</v>
      </c>
      <c r="Z157" s="6">
        <v>0</v>
      </c>
      <c r="AA157" s="6">
        <f t="shared" si="2"/>
        <v>4090938.5519038709</v>
      </c>
    </row>
    <row r="158" spans="1:27" customFormat="1" x14ac:dyDescent="0.3">
      <c r="A158" s="94">
        <v>156</v>
      </c>
      <c r="B158" s="3" t="s">
        <v>20</v>
      </c>
      <c r="C158" s="126">
        <v>4.4797409664000002E-3</v>
      </c>
      <c r="D158" s="7" t="s">
        <v>182</v>
      </c>
      <c r="E158" s="31" t="s">
        <v>333</v>
      </c>
      <c r="F158" s="23">
        <v>32310.41</v>
      </c>
      <c r="G158" s="23">
        <v>35224.65</v>
      </c>
      <c r="H158" s="26">
        <v>35224.65</v>
      </c>
      <c r="I158" s="26">
        <v>75237.42</v>
      </c>
      <c r="J158" s="26">
        <v>33115.57</v>
      </c>
      <c r="K158" s="38">
        <v>75237.42</v>
      </c>
      <c r="L158" s="6">
        <f>$C158*'Distributor Payments'!I$21</f>
        <v>75237.418776479666</v>
      </c>
      <c r="M158" s="6">
        <f>$C158*'Distributor Payments'!J$21</f>
        <v>28665.456552426807</v>
      </c>
      <c r="N158" s="6">
        <f>$C158*'Distributor Payments'!K$21</f>
        <v>88488.269243246876</v>
      </c>
      <c r="O158" s="6">
        <f>$C158*'Distributor Payments'!L$21</f>
        <v>88488.269243246876</v>
      </c>
      <c r="P158" s="6">
        <f>$C158*'Distributor Payments'!M$21</f>
        <v>88488.269243246876</v>
      </c>
      <c r="Q158" s="6">
        <f>$C158*'Distributor Payments'!N$21</f>
        <v>74383.320658292694</v>
      </c>
      <c r="R158" s="6">
        <f>$C158*'Distributor Payments'!O$21</f>
        <v>74383.320658292694</v>
      </c>
      <c r="S158" s="6">
        <f>$C158*'Distributor Payments'!P$21</f>
        <v>74383.320658292694</v>
      </c>
      <c r="T158" s="6">
        <f>$C158*'Distributor Payments'!Q$21</f>
        <v>74383.320658292694</v>
      </c>
      <c r="U158" s="6">
        <f>$C158*'Distributor Payments'!R$21</f>
        <v>74383.320658292694</v>
      </c>
      <c r="V158" s="6">
        <f>$C158*'Distributor Payments'!S$21</f>
        <v>74383.320658292694</v>
      </c>
      <c r="W158" s="6">
        <f>$C158*'Distributor Payments'!T$21</f>
        <v>74383.320658292694</v>
      </c>
      <c r="X158" s="6">
        <f>$C158*'Distributor Payments'!U$21</f>
        <v>74383.320658292694</v>
      </c>
      <c r="Y158" s="6">
        <f>C158*'Distributor Payments'!$V$21</f>
        <v>18207.181708680702</v>
      </c>
      <c r="Z158" s="6">
        <v>0</v>
      </c>
      <c r="AA158" s="6">
        <f t="shared" si="2"/>
        <v>1268991.5500336695</v>
      </c>
    </row>
    <row r="159" spans="1:27" customFormat="1" x14ac:dyDescent="0.3">
      <c r="A159" s="94">
        <v>157</v>
      </c>
      <c r="B159" s="3" t="s">
        <v>183</v>
      </c>
      <c r="C159" s="126">
        <v>7.1513735216000008E-4</v>
      </c>
      <c r="D159" s="7" t="s">
        <v>183</v>
      </c>
      <c r="E159" s="31" t="s">
        <v>333</v>
      </c>
      <c r="F159" s="23">
        <v>5157.97</v>
      </c>
      <c r="G159" s="23">
        <v>5623.2</v>
      </c>
      <c r="H159" s="26">
        <v>5623.2</v>
      </c>
      <c r="I159" s="26">
        <v>12010.76</v>
      </c>
      <c r="J159" s="26">
        <v>5286.51</v>
      </c>
      <c r="K159" s="38">
        <v>12010.76</v>
      </c>
      <c r="L159" s="6">
        <f>$C159*'Distributor Payments'!I$21</f>
        <v>12010.758847604411</v>
      </c>
      <c r="M159" s="6">
        <f>$C159*'Distributor Payments'!J$21</f>
        <v>4576.0991207118805</v>
      </c>
      <c r="N159" s="6">
        <f>$C159*'Distributor Payments'!K$21</f>
        <v>14126.099486214423</v>
      </c>
      <c r="O159" s="6">
        <f>$C159*'Distributor Payments'!L$21</f>
        <v>14126.099486214423</v>
      </c>
      <c r="P159" s="6">
        <f>$C159*'Distributor Payments'!M$21</f>
        <v>14126.099486214423</v>
      </c>
      <c r="Q159" s="6">
        <f>$C159*'Distributor Payments'!N$21</f>
        <v>11874.412243792649</v>
      </c>
      <c r="R159" s="6">
        <f>$C159*'Distributor Payments'!O$21</f>
        <v>11874.412243792649</v>
      </c>
      <c r="S159" s="6">
        <f>$C159*'Distributor Payments'!P$21</f>
        <v>11874.412243792649</v>
      </c>
      <c r="T159" s="6">
        <f>$C159*'Distributor Payments'!Q$21</f>
        <v>11874.412243792649</v>
      </c>
      <c r="U159" s="6">
        <f>$C159*'Distributor Payments'!R$21</f>
        <v>11874.412243792649</v>
      </c>
      <c r="V159" s="6">
        <f>$C159*'Distributor Payments'!S$21</f>
        <v>11874.412243792649</v>
      </c>
      <c r="W159" s="6">
        <f>$C159*'Distributor Payments'!T$21</f>
        <v>11874.412243792649</v>
      </c>
      <c r="X159" s="6">
        <f>$C159*'Distributor Payments'!U$21</f>
        <v>11874.412243792649</v>
      </c>
      <c r="Y159" s="6">
        <f>C159*'Distributor Payments'!$V$21</f>
        <v>2906.5599585115115</v>
      </c>
      <c r="Z159" s="6">
        <v>0</v>
      </c>
      <c r="AA159" s="6">
        <f t="shared" si="2"/>
        <v>202579.41433581221</v>
      </c>
    </row>
    <row r="160" spans="1:27" customFormat="1" x14ac:dyDescent="0.3">
      <c r="A160" s="94">
        <v>158</v>
      </c>
      <c r="B160" s="3" t="s">
        <v>32</v>
      </c>
      <c r="C160" s="126">
        <v>3.3765971733933234E-5</v>
      </c>
      <c r="D160" s="7" t="s">
        <v>184</v>
      </c>
      <c r="E160" s="31" t="s">
        <v>333</v>
      </c>
      <c r="F160" s="23">
        <v>251.03</v>
      </c>
      <c r="G160" s="23">
        <v>273.67</v>
      </c>
      <c r="H160" s="26">
        <v>273.67</v>
      </c>
      <c r="I160" s="26">
        <v>567.1</v>
      </c>
      <c r="J160" s="26">
        <v>249.61</v>
      </c>
      <c r="K160" s="38">
        <v>567.1</v>
      </c>
      <c r="L160" s="6">
        <f>$C160*'Distributor Payments'!I$21</f>
        <v>567.10077095869951</v>
      </c>
      <c r="M160" s="6">
        <f>$C160*'Distributor Payments'!J$21</f>
        <v>216.065393724622</v>
      </c>
      <c r="N160" s="6">
        <f>$C160*'Distributor Payments'!K$21</f>
        <v>666.97883213842863</v>
      </c>
      <c r="O160" s="6">
        <f>$C160*'Distributor Payments'!L$21</f>
        <v>666.97883213842863</v>
      </c>
      <c r="P160" s="6">
        <f>$C160*'Distributor Payments'!M$21</f>
        <v>666.97883213842863</v>
      </c>
      <c r="Q160" s="6">
        <f>$C160*'Distributor Payments'!N$21</f>
        <v>560.66302084479457</v>
      </c>
      <c r="R160" s="6">
        <f>$C160*'Distributor Payments'!O$21</f>
        <v>560.66302084479457</v>
      </c>
      <c r="S160" s="6">
        <f>$C160*'Distributor Payments'!P$21</f>
        <v>560.66302084479457</v>
      </c>
      <c r="T160" s="6">
        <f>$C160*'Distributor Payments'!Q$21</f>
        <v>560.66302084479457</v>
      </c>
      <c r="U160" s="6">
        <f>$C160*'Distributor Payments'!R$21</f>
        <v>560.66302084479457</v>
      </c>
      <c r="V160" s="6">
        <f>$C160*'Distributor Payments'!S$21</f>
        <v>560.66302084479457</v>
      </c>
      <c r="W160" s="6">
        <f>$C160*'Distributor Payments'!T$21</f>
        <v>560.66302084479457</v>
      </c>
      <c r="X160" s="6">
        <f>$C160*'Distributor Payments'!U$21</f>
        <v>560.66302084479457</v>
      </c>
      <c r="Y160" s="6">
        <f>C160*'Distributor Payments'!$V$21</f>
        <v>137.23632405110905</v>
      </c>
      <c r="Z160" s="6">
        <v>0</v>
      </c>
      <c r="AA160" s="6">
        <f t="shared" si="2"/>
        <v>9588.8231519080764</v>
      </c>
    </row>
    <row r="161" spans="1:27" customFormat="1" x14ac:dyDescent="0.3">
      <c r="A161" s="94">
        <v>159</v>
      </c>
      <c r="B161" s="3" t="s">
        <v>185</v>
      </c>
      <c r="C161" s="126">
        <v>5.0941859009260573E-4</v>
      </c>
      <c r="D161" s="7" t="s">
        <v>185</v>
      </c>
      <c r="E161" s="31" t="s">
        <v>333</v>
      </c>
      <c r="F161" s="23">
        <v>3787.23</v>
      </c>
      <c r="G161" s="23">
        <v>4128.8100000000004</v>
      </c>
      <c r="H161" s="26">
        <v>4128.8100000000004</v>
      </c>
      <c r="I161" s="26">
        <v>8555.7000000000007</v>
      </c>
      <c r="J161" s="26">
        <v>3765.77</v>
      </c>
      <c r="K161" s="38">
        <v>8555.7000000000007</v>
      </c>
      <c r="L161" s="6">
        <f>$C161*'Distributor Payments'!I$21</f>
        <v>8555.7044665735993</v>
      </c>
      <c r="M161" s="6">
        <f>$C161*'Distributor Payments'!J$21</f>
        <v>3259.7234016039802</v>
      </c>
      <c r="N161" s="6">
        <f>$C161*'Distributor Payments'!K$21</f>
        <v>10062.539261919614</v>
      </c>
      <c r="O161" s="6">
        <f>$C161*'Distributor Payments'!L$21</f>
        <v>10062.539261919614</v>
      </c>
      <c r="P161" s="6">
        <f>$C161*'Distributor Payments'!M$21</f>
        <v>10062.539261919614</v>
      </c>
      <c r="Q161" s="6">
        <f>$C161*'Distributor Payments'!N$21</f>
        <v>8458.5797751168957</v>
      </c>
      <c r="R161" s="6">
        <f>$C161*'Distributor Payments'!O$21</f>
        <v>8458.5797751168957</v>
      </c>
      <c r="S161" s="6">
        <f>$C161*'Distributor Payments'!P$21</f>
        <v>8458.5797751168957</v>
      </c>
      <c r="T161" s="6">
        <f>$C161*'Distributor Payments'!Q$21</f>
        <v>8458.5797751168957</v>
      </c>
      <c r="U161" s="6">
        <f>$C161*'Distributor Payments'!R$21</f>
        <v>8458.5797751168957</v>
      </c>
      <c r="V161" s="6">
        <f>$C161*'Distributor Payments'!S$21</f>
        <v>8458.5797751168957</v>
      </c>
      <c r="W161" s="6">
        <f>$C161*'Distributor Payments'!T$21</f>
        <v>8458.5797751168957</v>
      </c>
      <c r="X161" s="6">
        <f>$C161*'Distributor Payments'!U$21</f>
        <v>8458.5797751168957</v>
      </c>
      <c r="Y161" s="6">
        <f>C161*'Distributor Payments'!$V$21</f>
        <v>2070.4493641849162</v>
      </c>
      <c r="Z161" s="6">
        <v>0</v>
      </c>
      <c r="AA161" s="6">
        <f t="shared" si="2"/>
        <v>144664.15321905655</v>
      </c>
    </row>
    <row r="162" spans="1:27" customFormat="1" x14ac:dyDescent="0.3">
      <c r="A162" s="94">
        <v>160</v>
      </c>
      <c r="B162" s="3" t="s">
        <v>73</v>
      </c>
      <c r="C162" s="126">
        <v>8.960072678483999E-2</v>
      </c>
      <c r="D162" s="7" t="s">
        <v>73</v>
      </c>
      <c r="E162" s="31" t="s">
        <v>333</v>
      </c>
      <c r="F162" s="23">
        <v>646716.73</v>
      </c>
      <c r="G162" s="23">
        <v>705047.49</v>
      </c>
      <c r="H162" s="26">
        <v>705047.49664925144</v>
      </c>
      <c r="I162" s="26">
        <v>1505900.361078918</v>
      </c>
      <c r="J162" s="26">
        <v>662818.38463410479</v>
      </c>
      <c r="K162" s="38">
        <v>1505900.36</v>
      </c>
      <c r="L162" s="6">
        <f>$C162*'Distributor Payments'!I$21</f>
        <v>1504847.5914904061</v>
      </c>
      <c r="M162" s="6">
        <f>$C162*'Distributor Payments'!J$21</f>
        <v>573346.93232960394</v>
      </c>
      <c r="N162" s="6">
        <f>$C162*'Distributor Payments'!K$21</f>
        <v>1769882.0747886007</v>
      </c>
      <c r="O162" s="6">
        <f>$C162*'Distributor Payments'!L$21</f>
        <v>1769882.0747886007</v>
      </c>
      <c r="P162" s="6">
        <f>$C162*'Distributor Payments'!M$21</f>
        <v>1769882.0747886007</v>
      </c>
      <c r="Q162" s="6">
        <f>$C162*'Distributor Payments'!N$21</f>
        <v>1487764.5028232024</v>
      </c>
      <c r="R162" s="6">
        <f>$C162*'Distributor Payments'!O$21</f>
        <v>1487764.5028232024</v>
      </c>
      <c r="S162" s="6">
        <f>$C162*'Distributor Payments'!P$21</f>
        <v>1487764.5028232024</v>
      </c>
      <c r="T162" s="6">
        <f>$C162*'Distributor Payments'!Q$21</f>
        <v>1487764.5028232024</v>
      </c>
      <c r="U162" s="6">
        <f>$C162*'Distributor Payments'!R$21</f>
        <v>1487764.5028232024</v>
      </c>
      <c r="V162" s="6">
        <f>$C162*'Distributor Payments'!S$21</f>
        <v>1487764.5028232024</v>
      </c>
      <c r="W162" s="6">
        <f>$C162*'Distributor Payments'!T$21</f>
        <v>1487764.5028232024</v>
      </c>
      <c r="X162" s="6">
        <f>$C162*'Distributor Payments'!U$21</f>
        <v>1487764.5028232024</v>
      </c>
      <c r="Y162" s="6">
        <f>C162*'Distributor Payments'!$V$21</f>
        <v>364167.64407528663</v>
      </c>
      <c r="Z162" s="6">
        <v>0</v>
      </c>
      <c r="AA162" s="6">
        <f t="shared" si="2"/>
        <v>25385555.237208996</v>
      </c>
    </row>
    <row r="163" spans="1:27" customFormat="1" x14ac:dyDescent="0.3">
      <c r="A163" s="94">
        <v>161</v>
      </c>
      <c r="B163" s="3" t="s">
        <v>73</v>
      </c>
      <c r="C163" s="126">
        <v>6.0597412335066725E-4</v>
      </c>
      <c r="D163" s="7" t="s">
        <v>186</v>
      </c>
      <c r="E163" s="31" t="s">
        <v>333</v>
      </c>
      <c r="F163" s="23">
        <v>4505.0600000000004</v>
      </c>
      <c r="G163" s="23">
        <v>4911.3900000000003</v>
      </c>
      <c r="H163" s="26">
        <v>4911.3900000000003</v>
      </c>
      <c r="I163" s="26">
        <v>10177.36</v>
      </c>
      <c r="J163" s="26">
        <v>4479.54</v>
      </c>
      <c r="K163" s="38">
        <v>10177.36</v>
      </c>
      <c r="L163" s="6">
        <f>$C163*'Distributor Payments'!I$21</f>
        <v>10177.358295536178</v>
      </c>
      <c r="M163" s="6">
        <f>$C163*'Distributor Payments'!J$21</f>
        <v>3877.5735104082901</v>
      </c>
      <c r="N163" s="6">
        <f>$C163*'Distributor Payments'!K$21</f>
        <v>11969.799545036109</v>
      </c>
      <c r="O163" s="6">
        <f>$C163*'Distributor Payments'!L$21</f>
        <v>11969.799545036109</v>
      </c>
      <c r="P163" s="6">
        <f>$C163*'Distributor Payments'!M$21</f>
        <v>11969.799545036109</v>
      </c>
      <c r="Q163" s="6">
        <f>$C163*'Distributor Payments'!N$21</f>
        <v>10061.824526439765</v>
      </c>
      <c r="R163" s="6">
        <f>$C163*'Distributor Payments'!O$21</f>
        <v>10061.824526439765</v>
      </c>
      <c r="S163" s="6">
        <f>$C163*'Distributor Payments'!P$21</f>
        <v>10061.824526439765</v>
      </c>
      <c r="T163" s="6">
        <f>$C163*'Distributor Payments'!Q$21</f>
        <v>10061.824526439765</v>
      </c>
      <c r="U163" s="6">
        <f>$C163*'Distributor Payments'!R$21</f>
        <v>10061.824526439765</v>
      </c>
      <c r="V163" s="6">
        <f>$C163*'Distributor Payments'!S$21</f>
        <v>10061.824526439765</v>
      </c>
      <c r="W163" s="6">
        <f>$C163*'Distributor Payments'!T$21</f>
        <v>10061.824526439765</v>
      </c>
      <c r="X163" s="6">
        <f>$C163*'Distributor Payments'!U$21</f>
        <v>10061.824526439765</v>
      </c>
      <c r="Y163" s="6">
        <f>C163*'Distributor Payments'!$V$21</f>
        <v>2462.8836929092517</v>
      </c>
      <c r="Z163" s="6">
        <v>0</v>
      </c>
      <c r="AA163" s="6">
        <f t="shared" si="2"/>
        <v>172083.91034548022</v>
      </c>
    </row>
    <row r="164" spans="1:27" customFormat="1" x14ac:dyDescent="0.3">
      <c r="A164" s="94">
        <v>162</v>
      </c>
      <c r="B164" s="3" t="s">
        <v>32</v>
      </c>
      <c r="C164" s="126">
        <v>8.0830540949199136E-4</v>
      </c>
      <c r="D164" s="7" t="s">
        <v>187</v>
      </c>
      <c r="E164" s="31" t="s">
        <v>333</v>
      </c>
      <c r="F164" s="23">
        <v>6009.27</v>
      </c>
      <c r="G164" s="23">
        <v>6551.28</v>
      </c>
      <c r="H164" s="26">
        <v>6551.28</v>
      </c>
      <c r="I164" s="26">
        <v>13575.52</v>
      </c>
      <c r="J164" s="26">
        <v>5975.23</v>
      </c>
      <c r="K164" s="38">
        <v>13575.52</v>
      </c>
      <c r="L164" s="6">
        <f>$C164*'Distributor Payments'!I$21</f>
        <v>13575.51989040891</v>
      </c>
      <c r="M164" s="6">
        <f>$C164*'Distributor Payments'!J$21</f>
        <v>5172.2730779910289</v>
      </c>
      <c r="N164" s="6">
        <f>$C164*'Distributor Payments'!K$21</f>
        <v>15966.446998246744</v>
      </c>
      <c r="O164" s="6">
        <f>$C164*'Distributor Payments'!L$21</f>
        <v>15966.446998246744</v>
      </c>
      <c r="P164" s="6">
        <f>$C164*'Distributor Payments'!M$21</f>
        <v>15966.446998246744</v>
      </c>
      <c r="Q164" s="6">
        <f>$C164*'Distributor Payments'!N$21</f>
        <v>13421.410058089241</v>
      </c>
      <c r="R164" s="6">
        <f>$C164*'Distributor Payments'!O$21</f>
        <v>13421.410058089241</v>
      </c>
      <c r="S164" s="6">
        <f>$C164*'Distributor Payments'!P$21</f>
        <v>13421.410058089241</v>
      </c>
      <c r="T164" s="6">
        <f>$C164*'Distributor Payments'!Q$21</f>
        <v>13421.410058089241</v>
      </c>
      <c r="U164" s="6">
        <f>$C164*'Distributor Payments'!R$21</f>
        <v>13421.410058089241</v>
      </c>
      <c r="V164" s="6">
        <f>$C164*'Distributor Payments'!S$21</f>
        <v>13421.410058089241</v>
      </c>
      <c r="W164" s="6">
        <f>$C164*'Distributor Payments'!T$21</f>
        <v>13421.410058089241</v>
      </c>
      <c r="X164" s="6">
        <f>$C164*'Distributor Payments'!U$21</f>
        <v>13421.410058089241</v>
      </c>
      <c r="Y164" s="6">
        <f>C164*'Distributor Payments'!$V$21</f>
        <v>3285.2264399021856</v>
      </c>
      <c r="Z164" s="6">
        <v>0</v>
      </c>
      <c r="AA164" s="6">
        <f t="shared" si="2"/>
        <v>229541.74086775628</v>
      </c>
    </row>
    <row r="165" spans="1:27" customFormat="1" x14ac:dyDescent="0.3">
      <c r="A165" s="94">
        <v>163</v>
      </c>
      <c r="B165" s="3" t="s">
        <v>188</v>
      </c>
      <c r="C165" s="126">
        <v>3.4954682537600003E-3</v>
      </c>
      <c r="D165" s="7" t="s">
        <v>188</v>
      </c>
      <c r="E165" s="31" t="s">
        <v>333</v>
      </c>
      <c r="F165" s="23">
        <v>25211.279999999999</v>
      </c>
      <c r="G165" s="23">
        <v>27485.22</v>
      </c>
      <c r="H165" s="26">
        <v>27485.22</v>
      </c>
      <c r="I165" s="26">
        <v>58706.52</v>
      </c>
      <c r="J165" s="26">
        <v>25839.53</v>
      </c>
      <c r="K165" s="38">
        <v>58706.52</v>
      </c>
      <c r="L165" s="6">
        <f>$C165*'Distributor Payments'!I$21</f>
        <v>58706.521381608967</v>
      </c>
      <c r="M165" s="6">
        <f>$C165*'Distributor Payments'!J$21</f>
        <v>22367.184645291298</v>
      </c>
      <c r="N165" s="6">
        <f>$C165*'Distributor Payments'!K$21</f>
        <v>69045.942229669206</v>
      </c>
      <c r="O165" s="6">
        <f>$C165*'Distributor Payments'!L$21</f>
        <v>69045.942229669206</v>
      </c>
      <c r="P165" s="6">
        <f>$C165*'Distributor Payments'!M$21</f>
        <v>69045.942229669206</v>
      </c>
      <c r="Q165" s="6">
        <f>$C165*'Distributor Payments'!N$21</f>
        <v>58040.082656666826</v>
      </c>
      <c r="R165" s="6">
        <f>$C165*'Distributor Payments'!O$21</f>
        <v>58040.082656666826</v>
      </c>
      <c r="S165" s="6">
        <f>$C165*'Distributor Payments'!P$21</f>
        <v>58040.082656666826</v>
      </c>
      <c r="T165" s="6">
        <f>$C165*'Distributor Payments'!Q$21</f>
        <v>58040.082656666826</v>
      </c>
      <c r="U165" s="6">
        <f>$C165*'Distributor Payments'!R$21</f>
        <v>58040.082656666826</v>
      </c>
      <c r="V165" s="6">
        <f>$C165*'Distributor Payments'!S$21</f>
        <v>58040.082656666826</v>
      </c>
      <c r="W165" s="6">
        <f>$C165*'Distributor Payments'!T$21</f>
        <v>58040.082656666826</v>
      </c>
      <c r="X165" s="6">
        <f>$C165*'Distributor Payments'!U$21</f>
        <v>58040.082656666826</v>
      </c>
      <c r="Y165" s="6">
        <f>C165*'Distributor Payments'!$V$21</f>
        <v>14206.764661278507</v>
      </c>
      <c r="Z165" s="6">
        <v>0</v>
      </c>
      <c r="AA165" s="6">
        <f t="shared" si="2"/>
        <v>990173.24863052124</v>
      </c>
    </row>
    <row r="166" spans="1:27" customFormat="1" x14ac:dyDescent="0.3">
      <c r="A166" s="94">
        <v>164</v>
      </c>
      <c r="B166" s="3" t="s">
        <v>58</v>
      </c>
      <c r="C166" s="126">
        <v>1.1137710597871301E-6</v>
      </c>
      <c r="D166" s="7" t="s">
        <v>189</v>
      </c>
      <c r="E166" s="31" t="s">
        <v>335</v>
      </c>
      <c r="F166" s="23">
        <v>298.48</v>
      </c>
      <c r="G166" s="101">
        <v>0</v>
      </c>
      <c r="H166" s="100">
        <v>0</v>
      </c>
      <c r="I166" s="26">
        <v>0</v>
      </c>
      <c r="J166" s="26">
        <v>0</v>
      </c>
      <c r="K166" s="100">
        <v>0</v>
      </c>
      <c r="L166" s="100">
        <v>0</v>
      </c>
      <c r="M166" s="100">
        <v>0</v>
      </c>
      <c r="N166" s="100">
        <v>0</v>
      </c>
      <c r="O166" s="100">
        <v>0</v>
      </c>
      <c r="P166" s="100">
        <v>0</v>
      </c>
      <c r="Q166" s="100">
        <v>0</v>
      </c>
      <c r="R166" s="100">
        <v>0</v>
      </c>
      <c r="S166" s="100">
        <v>0</v>
      </c>
      <c r="T166" s="100">
        <v>0</v>
      </c>
      <c r="U166" s="100">
        <v>0</v>
      </c>
      <c r="V166" s="100">
        <v>0</v>
      </c>
      <c r="W166" s="100">
        <v>0</v>
      </c>
      <c r="X166" s="100">
        <v>0</v>
      </c>
      <c r="Y166" s="26">
        <f>$C$166*'Distributor Payments'!V$21</f>
        <v>4.5267421084193682</v>
      </c>
      <c r="Z166" s="6">
        <v>0</v>
      </c>
      <c r="AA166" s="6">
        <f>F166</f>
        <v>298.48</v>
      </c>
    </row>
    <row r="167" spans="1:27" customFormat="1" x14ac:dyDescent="0.3">
      <c r="A167" s="94">
        <v>165</v>
      </c>
      <c r="B167" s="3" t="s">
        <v>190</v>
      </c>
      <c r="C167" s="126">
        <v>1.755734653739611E-4</v>
      </c>
      <c r="D167" s="7" t="s">
        <v>191</v>
      </c>
      <c r="E167" s="31" t="s">
        <v>333</v>
      </c>
      <c r="F167" s="23">
        <v>1305.28</v>
      </c>
      <c r="G167" s="23">
        <v>1423.02</v>
      </c>
      <c r="H167" s="26">
        <v>1423.02</v>
      </c>
      <c r="I167" s="26">
        <v>2948.76</v>
      </c>
      <c r="J167" s="26">
        <v>1297.8900000000001</v>
      </c>
      <c r="K167" s="38">
        <v>2948.76</v>
      </c>
      <c r="L167" s="6">
        <f>$C167*'Distributor Payments'!I$21</f>
        <v>2948.7629841673656</v>
      </c>
      <c r="M167" s="6">
        <f>$C167*'Distributor Payments'!J$21</f>
        <v>1123.4786969124282</v>
      </c>
      <c r="N167" s="6">
        <f>$C167*'Distributor Payments'!K$21</f>
        <v>3468.1005425334033</v>
      </c>
      <c r="O167" s="6">
        <f>$C167*'Distributor Payments'!L$21</f>
        <v>3468.1005425334033</v>
      </c>
      <c r="P167" s="6">
        <f>$C167*'Distributor Payments'!M$21</f>
        <v>3468.1005425334033</v>
      </c>
      <c r="Q167" s="6">
        <f>$C167*'Distributor Payments'!N$21</f>
        <v>2915.2885115350846</v>
      </c>
      <c r="R167" s="6">
        <f>$C167*'Distributor Payments'!O$21</f>
        <v>2915.2885115350846</v>
      </c>
      <c r="S167" s="6">
        <f>$C167*'Distributor Payments'!P$21</f>
        <v>2915.2885115350846</v>
      </c>
      <c r="T167" s="6">
        <f>$C167*'Distributor Payments'!Q$21</f>
        <v>2915.2885115350846</v>
      </c>
      <c r="U167" s="6">
        <f>$C167*'Distributor Payments'!R$21</f>
        <v>2915.2885115350846</v>
      </c>
      <c r="V167" s="6">
        <f>$C167*'Distributor Payments'!S$21</f>
        <v>2915.2885115350846</v>
      </c>
      <c r="W167" s="6">
        <f>$C167*'Distributor Payments'!T$21</f>
        <v>2915.2885115350846</v>
      </c>
      <c r="X167" s="6">
        <f>$C167*'Distributor Payments'!U$21</f>
        <v>2915.2885115350846</v>
      </c>
      <c r="Y167" s="6">
        <f>C167*'Distributor Payments'!$V$21</f>
        <v>713.58991764548227</v>
      </c>
      <c r="Z167" s="6">
        <v>0</v>
      </c>
      <c r="AA167" s="6">
        <f t="shared" si="2"/>
        <v>49859.171318606182</v>
      </c>
    </row>
    <row r="168" spans="1:27" customFormat="1" x14ac:dyDescent="0.3">
      <c r="A168" s="94">
        <v>166</v>
      </c>
      <c r="B168" s="3" t="s">
        <v>190</v>
      </c>
      <c r="C168" s="126">
        <v>6.0352741926400005E-3</v>
      </c>
      <c r="D168" s="7" t="s">
        <v>190</v>
      </c>
      <c r="E168" s="31" t="s">
        <v>333</v>
      </c>
      <c r="F168" s="23">
        <v>43529.78</v>
      </c>
      <c r="G168" s="23">
        <v>47455.96</v>
      </c>
      <c r="H168" s="26">
        <v>47455.96</v>
      </c>
      <c r="I168" s="26">
        <v>101362.66</v>
      </c>
      <c r="J168" s="26">
        <v>44614.53</v>
      </c>
      <c r="K168" s="38">
        <v>101362.66</v>
      </c>
      <c r="L168" s="6">
        <f>$C168*'Distributor Payments'!I$21</f>
        <v>101362.65807963478</v>
      </c>
      <c r="M168" s="6">
        <f>$C168*'Distributor Payments'!J$21</f>
        <v>38619.172726438628</v>
      </c>
      <c r="N168" s="6">
        <f>$C168*'Distributor Payments'!K$21</f>
        <v>119214.69828741475</v>
      </c>
      <c r="O168" s="6">
        <f>$C168*'Distributor Payments'!L$21</f>
        <v>119214.69828741475</v>
      </c>
      <c r="P168" s="6">
        <f>$C168*'Distributor Payments'!M$21</f>
        <v>119214.69828741475</v>
      </c>
      <c r="Q168" s="6">
        <f>$C168*'Distributor Payments'!N$21</f>
        <v>100211.98522391863</v>
      </c>
      <c r="R168" s="6">
        <f>$C168*'Distributor Payments'!O$21</f>
        <v>100211.98522391863</v>
      </c>
      <c r="S168" s="6">
        <f>$C168*'Distributor Payments'!P$21</f>
        <v>100211.98522391863</v>
      </c>
      <c r="T168" s="6">
        <f>$C168*'Distributor Payments'!Q$21</f>
        <v>100211.98522391863</v>
      </c>
      <c r="U168" s="6">
        <f>$C168*'Distributor Payments'!R$21</f>
        <v>100211.98522391863</v>
      </c>
      <c r="V168" s="6">
        <f>$C168*'Distributor Payments'!S$21</f>
        <v>100211.98522391863</v>
      </c>
      <c r="W168" s="6">
        <f>$C168*'Distributor Payments'!T$21</f>
        <v>100211.98522391863</v>
      </c>
      <c r="X168" s="6">
        <f>$C168*'Distributor Payments'!U$21</f>
        <v>100211.98522391863</v>
      </c>
      <c r="Y168" s="6">
        <f>C168*'Distributor Payments'!$V$21</f>
        <v>24529.394603682525</v>
      </c>
      <c r="Z168" s="6">
        <v>0</v>
      </c>
      <c r="AA168" s="6">
        <f t="shared" si="2"/>
        <v>1709632.7520633496</v>
      </c>
    </row>
    <row r="169" spans="1:27" customFormat="1" x14ac:dyDescent="0.3">
      <c r="A169" s="94">
        <v>167</v>
      </c>
      <c r="B169" s="3" t="s">
        <v>192</v>
      </c>
      <c r="C169" s="126">
        <v>2.7857703115200002E-3</v>
      </c>
      <c r="D169" s="7" t="s">
        <v>192</v>
      </c>
      <c r="E169" s="31" t="s">
        <v>333</v>
      </c>
      <c r="F169" s="23">
        <v>20092.54</v>
      </c>
      <c r="G169" s="23">
        <v>21904.79</v>
      </c>
      <c r="H169" s="26">
        <v>21904.79</v>
      </c>
      <c r="I169" s="26">
        <v>46787.12</v>
      </c>
      <c r="J169" s="26">
        <v>20593.240000000002</v>
      </c>
      <c r="K169" s="38">
        <v>46787.12</v>
      </c>
      <c r="L169" s="6">
        <f>$C169*'Distributor Payments'!I$21</f>
        <v>46787.117629113294</v>
      </c>
      <c r="M169" s="6">
        <f>$C169*'Distributor Payments'!J$21</f>
        <v>17825.891815814131</v>
      </c>
      <c r="N169" s="6">
        <f>$C169*'Distributor Payments'!K$21</f>
        <v>55027.287341956231</v>
      </c>
      <c r="O169" s="6">
        <f>$C169*'Distributor Payments'!L$21</f>
        <v>55027.287341956231</v>
      </c>
      <c r="P169" s="6">
        <f>$C169*'Distributor Payments'!M$21</f>
        <v>55027.287341956231</v>
      </c>
      <c r="Q169" s="6">
        <f>$C169*'Distributor Payments'!N$21</f>
        <v>46255.988441373134</v>
      </c>
      <c r="R169" s="6">
        <f>$C169*'Distributor Payments'!O$21</f>
        <v>46255.988441373134</v>
      </c>
      <c r="S169" s="6">
        <f>$C169*'Distributor Payments'!P$21</f>
        <v>46255.988441373134</v>
      </c>
      <c r="T169" s="6">
        <f>$C169*'Distributor Payments'!Q$21</f>
        <v>46255.988441373134</v>
      </c>
      <c r="U169" s="6">
        <f>$C169*'Distributor Payments'!R$21</f>
        <v>46255.988441373134</v>
      </c>
      <c r="V169" s="6">
        <f>$C169*'Distributor Payments'!S$21</f>
        <v>46255.988441373134</v>
      </c>
      <c r="W169" s="6">
        <f>$C169*'Distributor Payments'!T$21</f>
        <v>46255.988441373134</v>
      </c>
      <c r="X169" s="6">
        <f>$C169*'Distributor Payments'!U$21</f>
        <v>46255.988441373134</v>
      </c>
      <c r="Y169" s="6">
        <f>C169*'Distributor Payments'!$V$21</f>
        <v>11322.312303528794</v>
      </c>
      <c r="Z169" s="6">
        <v>0</v>
      </c>
      <c r="AA169" s="6">
        <f t="shared" si="2"/>
        <v>789134.69130530977</v>
      </c>
    </row>
    <row r="170" spans="1:27" customFormat="1" x14ac:dyDescent="0.3">
      <c r="A170" s="94">
        <v>168</v>
      </c>
      <c r="B170" s="3" t="s">
        <v>50</v>
      </c>
      <c r="C170" s="126">
        <v>1.8602402996713994E-3</v>
      </c>
      <c r="D170" s="7" t="s">
        <v>50</v>
      </c>
      <c r="E170" s="31" t="s">
        <v>333</v>
      </c>
      <c r="F170" s="23">
        <v>13829.78</v>
      </c>
      <c r="G170" s="23">
        <v>15077.16</v>
      </c>
      <c r="H170" s="26">
        <v>15077.16</v>
      </c>
      <c r="I170" s="26">
        <v>31242.81</v>
      </c>
      <c r="J170" s="26">
        <v>13751.45</v>
      </c>
      <c r="K170" s="38">
        <v>31242.81</v>
      </c>
      <c r="L170" s="6">
        <f>$C170*'Distributor Payments'!I$21</f>
        <v>31242.806113348826</v>
      </c>
      <c r="M170" s="6">
        <f>$C170*'Distributor Payments'!J$21</f>
        <v>11903.509128599584</v>
      </c>
      <c r="N170" s="6">
        <f>$C170*'Distributor Payments'!K$21</f>
        <v>36745.304188144641</v>
      </c>
      <c r="O170" s="6">
        <f>$C170*'Distributor Payments'!L$21</f>
        <v>36745.304188144641</v>
      </c>
      <c r="P170" s="6">
        <f>$C170*'Distributor Payments'!M$21</f>
        <v>36745.304188144641</v>
      </c>
      <c r="Q170" s="6">
        <f>$C170*'Distributor Payments'!N$21</f>
        <v>30888.136557398651</v>
      </c>
      <c r="R170" s="6">
        <f>$C170*'Distributor Payments'!O$21</f>
        <v>30888.136557398651</v>
      </c>
      <c r="S170" s="6">
        <f>$C170*'Distributor Payments'!P$21</f>
        <v>30888.136557398651</v>
      </c>
      <c r="T170" s="6">
        <f>$C170*'Distributor Payments'!Q$21</f>
        <v>30888.136557398651</v>
      </c>
      <c r="U170" s="6">
        <f>$C170*'Distributor Payments'!R$21</f>
        <v>30888.136557398651</v>
      </c>
      <c r="V170" s="6">
        <f>$C170*'Distributor Payments'!S$21</f>
        <v>30888.136557398651</v>
      </c>
      <c r="W170" s="6">
        <f>$C170*'Distributor Payments'!T$21</f>
        <v>30888.136557398651</v>
      </c>
      <c r="X170" s="6">
        <f>$C170*'Distributor Payments'!U$21</f>
        <v>30888.136557398651</v>
      </c>
      <c r="Y170" s="6">
        <f>C170*'Distributor Payments'!$V$21</f>
        <v>7560.6454507002745</v>
      </c>
      <c r="Z170" s="6">
        <v>0</v>
      </c>
      <c r="AA170" s="6">
        <f t="shared" si="2"/>
        <v>528269.13571627182</v>
      </c>
    </row>
    <row r="171" spans="1:27" customFormat="1" x14ac:dyDescent="0.3">
      <c r="A171" s="94">
        <v>169</v>
      </c>
      <c r="B171" s="3" t="s">
        <v>20</v>
      </c>
      <c r="C171" s="126">
        <v>2.9107497428383031E-4</v>
      </c>
      <c r="D171" s="7" t="s">
        <v>193</v>
      </c>
      <c r="E171" s="31" t="s">
        <v>333</v>
      </c>
      <c r="F171" s="23">
        <v>2163.9699999999998</v>
      </c>
      <c r="G171" s="23">
        <v>2359.15</v>
      </c>
      <c r="H171" s="26">
        <v>2359.15</v>
      </c>
      <c r="I171" s="26">
        <v>4888.62</v>
      </c>
      <c r="J171" s="26">
        <v>2151.71</v>
      </c>
      <c r="K171" s="38">
        <v>4888.62</v>
      </c>
      <c r="L171" s="6">
        <f>$C171*'Distributor Payments'!I$21</f>
        <v>4888.6151899859969</v>
      </c>
      <c r="M171" s="6">
        <f>$C171*'Distributor Payments'!J$21</f>
        <v>1862.5623872929225</v>
      </c>
      <c r="N171" s="6">
        <f>$C171*'Distributor Payments'!K$21</f>
        <v>5749.6004540408276</v>
      </c>
      <c r="O171" s="6">
        <f>$C171*'Distributor Payments'!L$21</f>
        <v>5749.6004540408276</v>
      </c>
      <c r="P171" s="6">
        <f>$C171*'Distributor Payments'!M$21</f>
        <v>5749.6004540408276</v>
      </c>
      <c r="Q171" s="6">
        <f>$C171*'Distributor Payments'!N$21</f>
        <v>4833.1194393049209</v>
      </c>
      <c r="R171" s="6">
        <f>$C171*'Distributor Payments'!O$21</f>
        <v>4833.1194393049209</v>
      </c>
      <c r="S171" s="6">
        <f>$C171*'Distributor Payments'!P$21</f>
        <v>4833.1194393049209</v>
      </c>
      <c r="T171" s="6">
        <f>$C171*'Distributor Payments'!Q$21</f>
        <v>4833.1194393049209</v>
      </c>
      <c r="U171" s="6">
        <f>$C171*'Distributor Payments'!R$21</f>
        <v>4833.1194393049209</v>
      </c>
      <c r="V171" s="6">
        <f>$C171*'Distributor Payments'!S$21</f>
        <v>4833.1194393049209</v>
      </c>
      <c r="W171" s="6">
        <f>$C171*'Distributor Payments'!T$21</f>
        <v>4833.1194393049209</v>
      </c>
      <c r="X171" s="6">
        <f>$C171*'Distributor Payments'!U$21</f>
        <v>4833.1194393049209</v>
      </c>
      <c r="Y171" s="6">
        <f>C171*'Distributor Payments'!$V$21</f>
        <v>1183.0270962952927</v>
      </c>
      <c r="Z171" s="6">
        <v>0</v>
      </c>
      <c r="AA171" s="6">
        <f t="shared" si="2"/>
        <v>82659.181550136069</v>
      </c>
    </row>
    <row r="172" spans="1:27" customFormat="1" x14ac:dyDescent="0.3">
      <c r="A172" s="94">
        <v>170</v>
      </c>
      <c r="B172" s="3" t="s">
        <v>194</v>
      </c>
      <c r="C172" s="126">
        <v>8.8503458614749527E-4</v>
      </c>
      <c r="D172" s="7" t="s">
        <v>194</v>
      </c>
      <c r="E172" s="31" t="s">
        <v>333</v>
      </c>
      <c r="F172" s="23">
        <v>6579.71</v>
      </c>
      <c r="G172" s="23">
        <v>7173.17</v>
      </c>
      <c r="H172" s="26">
        <v>7173.17</v>
      </c>
      <c r="I172" s="26">
        <v>14864.19</v>
      </c>
      <c r="J172" s="26">
        <v>6542.44</v>
      </c>
      <c r="K172" s="38">
        <v>14864.19</v>
      </c>
      <c r="L172" s="6">
        <f>$C172*'Distributor Payments'!I$21</f>
        <v>14864.189311186568</v>
      </c>
      <c r="M172" s="6">
        <f>$C172*'Distributor Payments'!J$21</f>
        <v>5663.2561272831326</v>
      </c>
      <c r="N172" s="6">
        <f>$C172*'Distributor Payments'!K$21</f>
        <v>17482.077498677478</v>
      </c>
      <c r="O172" s="6">
        <f>$C172*'Distributor Payments'!L$21</f>
        <v>17482.077498677478</v>
      </c>
      <c r="P172" s="6">
        <f>$C172*'Distributor Payments'!M$21</f>
        <v>17482.077498677478</v>
      </c>
      <c r="Q172" s="6">
        <f>$C172*'Distributor Payments'!N$21</f>
        <v>14695.450453241749</v>
      </c>
      <c r="R172" s="6">
        <f>$C172*'Distributor Payments'!O$21</f>
        <v>14695.450453241749</v>
      </c>
      <c r="S172" s="6">
        <f>$C172*'Distributor Payments'!P$21</f>
        <v>14695.450453241749</v>
      </c>
      <c r="T172" s="6">
        <f>$C172*'Distributor Payments'!Q$21</f>
        <v>14695.450453241749</v>
      </c>
      <c r="U172" s="6">
        <f>$C172*'Distributor Payments'!R$21</f>
        <v>14695.450453241749</v>
      </c>
      <c r="V172" s="6">
        <f>$C172*'Distributor Payments'!S$21</f>
        <v>14695.450453241749</v>
      </c>
      <c r="W172" s="6">
        <f>$C172*'Distributor Payments'!T$21</f>
        <v>14695.450453241749</v>
      </c>
      <c r="X172" s="6">
        <f>$C172*'Distributor Payments'!U$21</f>
        <v>14695.450453241749</v>
      </c>
      <c r="Y172" s="6">
        <f>C172*'Distributor Payments'!$V$21</f>
        <v>3597.0797528956136</v>
      </c>
      <c r="Z172" s="6">
        <v>0</v>
      </c>
      <c r="AA172" s="6">
        <f t="shared" si="2"/>
        <v>251331.23131333184</v>
      </c>
    </row>
    <row r="173" spans="1:27" customFormat="1" x14ac:dyDescent="0.3">
      <c r="A173" s="94">
        <v>171</v>
      </c>
      <c r="B173" s="3" t="s">
        <v>88</v>
      </c>
      <c r="C173" s="126">
        <v>3.9655533903852218E-4</v>
      </c>
      <c r="D173" s="7" t="s">
        <v>195</v>
      </c>
      <c r="E173" s="31" t="s">
        <v>333</v>
      </c>
      <c r="F173" s="23">
        <v>2948.15</v>
      </c>
      <c r="G173" s="27">
        <v>3214.06</v>
      </c>
      <c r="H173" s="26">
        <v>3214.06</v>
      </c>
      <c r="I173" s="26">
        <v>6660.16</v>
      </c>
      <c r="J173" s="26">
        <v>2931.45</v>
      </c>
      <c r="K173" s="38">
        <v>6660.16</v>
      </c>
      <c r="L173" s="6">
        <f>$C173*'Distributor Payments'!I$21</f>
        <v>6660.1619011169632</v>
      </c>
      <c r="M173" s="6">
        <f>$C173*'Distributor Payments'!J$21</f>
        <v>2537.5216842005748</v>
      </c>
      <c r="N173" s="6">
        <f>$C173*'Distributor Payments'!K$21</f>
        <v>7833.1528259963543</v>
      </c>
      <c r="O173" s="6">
        <f>$C173*'Distributor Payments'!L$21</f>
        <v>7833.1528259963543</v>
      </c>
      <c r="P173" s="6">
        <f>$C173*'Distributor Payments'!M$21</f>
        <v>7833.1528259963543</v>
      </c>
      <c r="Q173" s="6">
        <f>$C173*'Distributor Payments'!N$21</f>
        <v>6584.5554829400708</v>
      </c>
      <c r="R173" s="6">
        <f>$C173*'Distributor Payments'!O$21</f>
        <v>6584.5554829400708</v>
      </c>
      <c r="S173" s="6">
        <f>$C173*'Distributor Payments'!P$21</f>
        <v>6584.5554829400708</v>
      </c>
      <c r="T173" s="6">
        <f>$C173*'Distributor Payments'!Q$21</f>
        <v>6584.5554829400708</v>
      </c>
      <c r="U173" s="6">
        <f>$C173*'Distributor Payments'!R$21</f>
        <v>6584.5554829400708</v>
      </c>
      <c r="V173" s="6">
        <f>$C173*'Distributor Payments'!S$21</f>
        <v>6584.5554829400708</v>
      </c>
      <c r="W173" s="6">
        <f>$C173*'Distributor Payments'!T$21</f>
        <v>6584.5554829400708</v>
      </c>
      <c r="X173" s="6">
        <f>$C173*'Distributor Payments'!U$21</f>
        <v>6584.5554829400708</v>
      </c>
      <c r="Y173" s="6">
        <f>C173*'Distributor Payments'!$V$21</f>
        <v>1611.7349573504696</v>
      </c>
      <c r="Z173" s="6">
        <v>0</v>
      </c>
      <c r="AA173" s="6">
        <f t="shared" si="2"/>
        <v>112613.3608841776</v>
      </c>
    </row>
    <row r="174" spans="1:27" customFormat="1" x14ac:dyDescent="0.3">
      <c r="A174" s="94">
        <v>172</v>
      </c>
      <c r="B174" s="3" t="s">
        <v>196</v>
      </c>
      <c r="C174" s="126">
        <v>1.6931761809363479E-3</v>
      </c>
      <c r="D174" s="7" t="s">
        <v>197</v>
      </c>
      <c r="E174" s="31" t="s">
        <v>333</v>
      </c>
      <c r="F174" s="23">
        <v>12587.76</v>
      </c>
      <c r="G174" s="23">
        <v>13723.12</v>
      </c>
      <c r="H174" s="26">
        <v>13723.12</v>
      </c>
      <c r="I174" s="26">
        <v>28436.959999999999</v>
      </c>
      <c r="J174" s="26">
        <v>12516.46</v>
      </c>
      <c r="K174" s="38">
        <v>28436.959999999999</v>
      </c>
      <c r="L174" s="6">
        <f>$C174*'Distributor Payments'!I$21</f>
        <v>28436.957927467301</v>
      </c>
      <c r="M174" s="6">
        <f>$C174*'Distributor Payments'!J$21</f>
        <v>10834.480969831378</v>
      </c>
      <c r="N174" s="6">
        <f>$C174*'Distributor Payments'!K$21</f>
        <v>33445.288667070206</v>
      </c>
      <c r="O174" s="6">
        <f>$C174*'Distributor Payments'!L$21</f>
        <v>33445.288667070206</v>
      </c>
      <c r="P174" s="6">
        <f>$C174*'Distributor Payments'!M$21</f>
        <v>33445.288667070206</v>
      </c>
      <c r="Q174" s="6">
        <f>$C174*'Distributor Payments'!N$21</f>
        <v>28114.140469774236</v>
      </c>
      <c r="R174" s="6">
        <f>$C174*'Distributor Payments'!O$21</f>
        <v>28114.140469774236</v>
      </c>
      <c r="S174" s="6">
        <f>$C174*'Distributor Payments'!P$21</f>
        <v>28114.140469774236</v>
      </c>
      <c r="T174" s="6">
        <f>$C174*'Distributor Payments'!Q$21</f>
        <v>28114.140469774236</v>
      </c>
      <c r="U174" s="6">
        <f>$C174*'Distributor Payments'!R$21</f>
        <v>28114.140469774236</v>
      </c>
      <c r="V174" s="6">
        <f>$C174*'Distributor Payments'!S$21</f>
        <v>28114.140469774236</v>
      </c>
      <c r="W174" s="6">
        <f>$C174*'Distributor Payments'!T$21</f>
        <v>28114.140469774236</v>
      </c>
      <c r="X174" s="6">
        <f>$C174*'Distributor Payments'!U$21</f>
        <v>28114.140469774236</v>
      </c>
      <c r="Y174" s="6">
        <f>C174*'Distributor Payments'!$V$21</f>
        <v>6881.6403944650456</v>
      </c>
      <c r="Z174" s="6">
        <v>0</v>
      </c>
      <c r="AA174" s="6">
        <f t="shared" si="2"/>
        <v>480826.4490511684</v>
      </c>
    </row>
    <row r="175" spans="1:27" customFormat="1" x14ac:dyDescent="0.3">
      <c r="A175" s="94">
        <v>173</v>
      </c>
      <c r="B175" s="3" t="s">
        <v>198</v>
      </c>
      <c r="C175" s="126">
        <v>3.0158900913527429E-3</v>
      </c>
      <c r="D175" s="7" t="s">
        <v>198</v>
      </c>
      <c r="E175" s="31" t="s">
        <v>333</v>
      </c>
      <c r="F175" s="23">
        <v>22421.360000000001</v>
      </c>
      <c r="G175" s="23">
        <v>24443.65</v>
      </c>
      <c r="H175" s="26">
        <v>24443.65</v>
      </c>
      <c r="I175" s="26">
        <v>50651.99</v>
      </c>
      <c r="J175" s="26">
        <v>22294.35</v>
      </c>
      <c r="K175" s="38">
        <v>50651.99</v>
      </c>
      <c r="L175" s="6">
        <f>$C175*'Distributor Payments'!I$21</f>
        <v>50651.988025389997</v>
      </c>
      <c r="M175" s="6">
        <f>$C175*'Distributor Payments'!J$21</f>
        <v>19298.407436723028</v>
      </c>
      <c r="N175" s="6">
        <f>$C175*'Distributor Payments'!K$21</f>
        <v>59572.840575673763</v>
      </c>
      <c r="O175" s="6">
        <f>$C175*'Distributor Payments'!L$21</f>
        <v>59572.840575673763</v>
      </c>
      <c r="P175" s="6">
        <f>$C175*'Distributor Payments'!M$21</f>
        <v>59572.840575673763</v>
      </c>
      <c r="Q175" s="6">
        <f>$C175*'Distributor Payments'!N$21</f>
        <v>50076.98467787433</v>
      </c>
      <c r="R175" s="6">
        <f>$C175*'Distributor Payments'!O$21</f>
        <v>50076.98467787433</v>
      </c>
      <c r="S175" s="6">
        <f>$C175*'Distributor Payments'!P$21</f>
        <v>50076.98467787433</v>
      </c>
      <c r="T175" s="6">
        <f>$C175*'Distributor Payments'!Q$21</f>
        <v>50076.98467787433</v>
      </c>
      <c r="U175" s="6">
        <f>$C175*'Distributor Payments'!R$21</f>
        <v>50076.98467787433</v>
      </c>
      <c r="V175" s="6">
        <f>$C175*'Distributor Payments'!S$21</f>
        <v>50076.98467787433</v>
      </c>
      <c r="W175" s="6">
        <f>$C175*'Distributor Payments'!T$21</f>
        <v>50076.98467787433</v>
      </c>
      <c r="X175" s="6">
        <f>$C175*'Distributor Payments'!U$21</f>
        <v>50076.98467787433</v>
      </c>
      <c r="Y175" s="6">
        <f>C175*'Distributor Payments'!$V$21</f>
        <v>12257.596883061829</v>
      </c>
      <c r="Z175" s="6">
        <v>0</v>
      </c>
      <c r="AA175" s="6">
        <f t="shared" si="2"/>
        <v>856449.3814951909</v>
      </c>
    </row>
    <row r="176" spans="1:27" customFormat="1" x14ac:dyDescent="0.3">
      <c r="A176" s="94">
        <v>174</v>
      </c>
      <c r="B176" s="3" t="s">
        <v>32</v>
      </c>
      <c r="C176" s="126">
        <v>3.5999720152443767E-5</v>
      </c>
      <c r="D176" s="7" t="s">
        <v>199</v>
      </c>
      <c r="E176" s="31" t="s">
        <v>333</v>
      </c>
      <c r="F176" s="23">
        <v>267.64</v>
      </c>
      <c r="G176" s="27">
        <v>291.77999999999997</v>
      </c>
      <c r="H176" s="26">
        <v>291.77999999999997</v>
      </c>
      <c r="I176" s="26">
        <v>604.62</v>
      </c>
      <c r="J176" s="26">
        <v>266.12</v>
      </c>
      <c r="K176" s="38">
        <v>604.62</v>
      </c>
      <c r="L176" s="6">
        <f>$C176*'Distributor Payments'!I$21</f>
        <v>604.61666003918663</v>
      </c>
      <c r="M176" s="6">
        <f>$C176*'Distributor Payments'!J$21</f>
        <v>230.35894746358352</v>
      </c>
      <c r="N176" s="6">
        <f>$C176*'Distributor Payments'!K$21</f>
        <v>711.10203769012833</v>
      </c>
      <c r="O176" s="6">
        <f>$C176*'Distributor Payments'!L$21</f>
        <v>711.10203769012833</v>
      </c>
      <c r="P176" s="6">
        <f>$C176*'Distributor Payments'!M$21</f>
        <v>711.10203769012833</v>
      </c>
      <c r="Q176" s="6">
        <f>$C176*'Distributor Payments'!N$21</f>
        <v>597.7530280863399</v>
      </c>
      <c r="R176" s="6">
        <f>$C176*'Distributor Payments'!O$21</f>
        <v>597.7530280863399</v>
      </c>
      <c r="S176" s="6">
        <f>$C176*'Distributor Payments'!P$21</f>
        <v>597.7530280863399</v>
      </c>
      <c r="T176" s="6">
        <f>$C176*'Distributor Payments'!Q$21</f>
        <v>597.7530280863399</v>
      </c>
      <c r="U176" s="6">
        <f>$C176*'Distributor Payments'!R$21</f>
        <v>597.7530280863399</v>
      </c>
      <c r="V176" s="6">
        <f>$C176*'Distributor Payments'!S$21</f>
        <v>597.7530280863399</v>
      </c>
      <c r="W176" s="6">
        <f>$C176*'Distributor Payments'!T$21</f>
        <v>597.7530280863399</v>
      </c>
      <c r="X176" s="6">
        <f>$C176*'Distributor Payments'!U$21</f>
        <v>597.7530280863399</v>
      </c>
      <c r="Y176" s="6">
        <f>C176*'Distributor Payments'!$V$21</f>
        <v>146.3150327649262</v>
      </c>
      <c r="Z176" s="6">
        <v>0</v>
      </c>
      <c r="AA176" s="6">
        <f t="shared" si="2"/>
        <v>10223.180978028799</v>
      </c>
    </row>
    <row r="177" spans="1:27" customFormat="1" x14ac:dyDescent="0.3">
      <c r="A177" s="94">
        <v>175</v>
      </c>
      <c r="B177" s="3" t="s">
        <v>200</v>
      </c>
      <c r="C177" s="126">
        <v>5.6166162893828348E-4</v>
      </c>
      <c r="D177" s="7" t="s">
        <v>200</v>
      </c>
      <c r="E177" s="31" t="s">
        <v>333</v>
      </c>
      <c r="F177" s="23">
        <v>4175.62</v>
      </c>
      <c r="G177" s="23">
        <v>4552.24</v>
      </c>
      <c r="H177" s="26">
        <v>4552.24</v>
      </c>
      <c r="I177" s="26">
        <v>9433.1299999999992</v>
      </c>
      <c r="J177" s="26">
        <v>4151.97</v>
      </c>
      <c r="K177" s="38">
        <v>9433.1299999999992</v>
      </c>
      <c r="L177" s="6">
        <f>$C177*'Distributor Payments'!I$21</f>
        <v>9433.1282777425022</v>
      </c>
      <c r="M177" s="6">
        <f>$C177*'Distributor Payments'!J$21</f>
        <v>3594.021873642866</v>
      </c>
      <c r="N177" s="6">
        <f>$C177*'Distributor Payments'!K$21</f>
        <v>11094.495377716366</v>
      </c>
      <c r="O177" s="6">
        <f>$C177*'Distributor Payments'!L$21</f>
        <v>11094.495377716366</v>
      </c>
      <c r="P177" s="6">
        <f>$C177*'Distributor Payments'!M$21</f>
        <v>11094.495377716366</v>
      </c>
      <c r="Q177" s="6">
        <f>$C177*'Distributor Payments'!N$21</f>
        <v>9326.043036892177</v>
      </c>
      <c r="R177" s="6">
        <f>$C177*'Distributor Payments'!O$21</f>
        <v>9326.043036892177</v>
      </c>
      <c r="S177" s="6">
        <f>$C177*'Distributor Payments'!P$21</f>
        <v>9326.043036892177</v>
      </c>
      <c r="T177" s="6">
        <f>$C177*'Distributor Payments'!Q$21</f>
        <v>9326.043036892177</v>
      </c>
      <c r="U177" s="6">
        <f>$C177*'Distributor Payments'!R$21</f>
        <v>9326.043036892177</v>
      </c>
      <c r="V177" s="6">
        <f>$C177*'Distributor Payments'!S$21</f>
        <v>9326.043036892177</v>
      </c>
      <c r="W177" s="6">
        <f>$C177*'Distributor Payments'!T$21</f>
        <v>9326.043036892177</v>
      </c>
      <c r="X177" s="6">
        <f>$C177*'Distributor Payments'!U$21</f>
        <v>9326.043036892177</v>
      </c>
      <c r="Y177" s="6">
        <f>C177*'Distributor Payments'!$V$21</f>
        <v>2282.7827353354628</v>
      </c>
      <c r="Z177" s="6">
        <v>0</v>
      </c>
      <c r="AA177" s="6">
        <f t="shared" si="2"/>
        <v>159500.09331500734</v>
      </c>
    </row>
    <row r="178" spans="1:27" customFormat="1" x14ac:dyDescent="0.3">
      <c r="A178" s="94">
        <v>176</v>
      </c>
      <c r="B178" s="3" t="s">
        <v>34</v>
      </c>
      <c r="C178" s="126">
        <v>2.474159525737849E-5</v>
      </c>
      <c r="D178" s="7" t="s">
        <v>201</v>
      </c>
      <c r="E178" s="7" t="s">
        <v>334</v>
      </c>
      <c r="F178" s="23">
        <v>0</v>
      </c>
      <c r="G178" s="23">
        <v>0</v>
      </c>
      <c r="H178" s="23">
        <v>0</v>
      </c>
      <c r="I178" s="26"/>
      <c r="J178" s="28">
        <v>0</v>
      </c>
      <c r="K178" s="101">
        <v>0</v>
      </c>
      <c r="L178" s="23">
        <v>0</v>
      </c>
      <c r="M178" s="23">
        <v>0</v>
      </c>
      <c r="N178" s="23">
        <v>0</v>
      </c>
      <c r="O178" s="23">
        <v>0</v>
      </c>
      <c r="P178" s="23">
        <v>0</v>
      </c>
      <c r="Q178" s="23">
        <v>0</v>
      </c>
      <c r="R178" s="23">
        <v>0</v>
      </c>
      <c r="S178" s="23">
        <v>0</v>
      </c>
      <c r="T178" s="23">
        <v>0</v>
      </c>
      <c r="U178" s="23">
        <v>0</v>
      </c>
      <c r="V178" s="23">
        <v>0</v>
      </c>
      <c r="W178" s="23">
        <v>0</v>
      </c>
      <c r="X178" s="23">
        <v>0</v>
      </c>
      <c r="Y178" s="52">
        <v>0</v>
      </c>
      <c r="Z178" s="6">
        <v>0</v>
      </c>
      <c r="AA178" s="6">
        <f t="shared" si="2"/>
        <v>0</v>
      </c>
    </row>
    <row r="179" spans="1:27" customFormat="1" x14ac:dyDescent="0.3">
      <c r="A179" s="94">
        <v>177</v>
      </c>
      <c r="B179" s="3" t="s">
        <v>43</v>
      </c>
      <c r="C179" s="126">
        <v>6.7058526245695587E-5</v>
      </c>
      <c r="D179" s="7" t="s">
        <v>202</v>
      </c>
      <c r="E179" s="31" t="s">
        <v>333</v>
      </c>
      <c r="F179" s="23">
        <v>498.54</v>
      </c>
      <c r="G179" s="27">
        <v>543.51</v>
      </c>
      <c r="H179" s="26">
        <v>543.51</v>
      </c>
      <c r="I179" s="26">
        <v>1126.25</v>
      </c>
      <c r="J179" s="26">
        <v>495.72</v>
      </c>
      <c r="K179" s="38">
        <v>1126.25</v>
      </c>
      <c r="L179" s="6">
        <f>$C179*'Distributor Payments'!I$21</f>
        <v>1126.2504817852121</v>
      </c>
      <c r="M179" s="6">
        <f>$C179*'Distributor Payments'!J$21</f>
        <v>429.10143353902993</v>
      </c>
      <c r="N179" s="6">
        <f>$C179*'Distributor Payments'!K$21</f>
        <v>1324.6062596009945</v>
      </c>
      <c r="O179" s="6">
        <f>$C179*'Distributor Payments'!L$21</f>
        <v>1324.6062596009945</v>
      </c>
      <c r="P179" s="6">
        <f>$C179*'Distributor Payments'!M$21</f>
        <v>1324.6062596009945</v>
      </c>
      <c r="Q179" s="6">
        <f>$C179*'Distributor Payments'!N$21</f>
        <v>1113.4652423027455</v>
      </c>
      <c r="R179" s="6">
        <f>$C179*'Distributor Payments'!O$21</f>
        <v>1113.4652423027455</v>
      </c>
      <c r="S179" s="6">
        <f>$C179*'Distributor Payments'!P$21</f>
        <v>1113.4652423027455</v>
      </c>
      <c r="T179" s="6">
        <f>$C179*'Distributor Payments'!Q$21</f>
        <v>1113.4652423027455</v>
      </c>
      <c r="U179" s="6">
        <f>$C179*'Distributor Payments'!R$21</f>
        <v>1113.4652423027455</v>
      </c>
      <c r="V179" s="6">
        <f>$C179*'Distributor Payments'!S$21</f>
        <v>1113.4652423027455</v>
      </c>
      <c r="W179" s="6">
        <f>$C179*'Distributor Payments'!T$21</f>
        <v>1113.4652423027455</v>
      </c>
      <c r="X179" s="6">
        <f>$C179*'Distributor Payments'!U$21</f>
        <v>1113.4652423027455</v>
      </c>
      <c r="Y179" s="6">
        <f>C179*'Distributor Payments'!$V$21</f>
        <v>272.54852046788949</v>
      </c>
      <c r="Z179" s="6">
        <v>0</v>
      </c>
      <c r="AA179" s="6">
        <f t="shared" si="2"/>
        <v>19043.221153017072</v>
      </c>
    </row>
    <row r="180" spans="1:27" customFormat="1" x14ac:dyDescent="0.3">
      <c r="A180" s="94">
        <v>178</v>
      </c>
      <c r="B180" s="3" t="s">
        <v>43</v>
      </c>
      <c r="C180" s="126">
        <v>1.1772633736289928E-3</v>
      </c>
      <c r="D180" s="7" t="s">
        <v>203</v>
      </c>
      <c r="E180" s="31" t="s">
        <v>333</v>
      </c>
      <c r="F180" s="23">
        <v>8752.26</v>
      </c>
      <c r="G180" s="23">
        <v>9541.67</v>
      </c>
      <c r="H180" s="26">
        <v>9541.67</v>
      </c>
      <c r="I180" s="26">
        <v>19772.18</v>
      </c>
      <c r="J180" s="26">
        <v>8702.68</v>
      </c>
      <c r="K180" s="38">
        <v>19772.18</v>
      </c>
      <c r="L180" s="6">
        <f>$C180*'Distributor Payments'!I$21</f>
        <v>19772.18283741875</v>
      </c>
      <c r="M180" s="6">
        <f>$C180*'Distributor Payments'!J$21</f>
        <v>7533.2016606854886</v>
      </c>
      <c r="N180" s="6">
        <f>$C180*'Distributor Payments'!K$21</f>
        <v>23254.469210886436</v>
      </c>
      <c r="O180" s="6">
        <f>$C180*'Distributor Payments'!L$21</f>
        <v>23254.469210886436</v>
      </c>
      <c r="P180" s="6">
        <f>$C180*'Distributor Payments'!M$21</f>
        <v>23254.469210886436</v>
      </c>
      <c r="Q180" s="6">
        <f>$C180*'Distributor Payments'!N$21</f>
        <v>19547.728245162496</v>
      </c>
      <c r="R180" s="6">
        <f>$C180*'Distributor Payments'!O$21</f>
        <v>19547.728245162496</v>
      </c>
      <c r="S180" s="6">
        <f>$C180*'Distributor Payments'!P$21</f>
        <v>19547.728245162496</v>
      </c>
      <c r="T180" s="6">
        <f>$C180*'Distributor Payments'!Q$21</f>
        <v>19547.728245162496</v>
      </c>
      <c r="U180" s="6">
        <f>$C180*'Distributor Payments'!R$21</f>
        <v>19547.728245162496</v>
      </c>
      <c r="V180" s="6">
        <f>$C180*'Distributor Payments'!S$21</f>
        <v>19547.728245162496</v>
      </c>
      <c r="W180" s="6">
        <f>$C180*'Distributor Payments'!T$21</f>
        <v>19547.728245162496</v>
      </c>
      <c r="X180" s="6">
        <f>$C180*'Distributor Payments'!U$21</f>
        <v>19547.728245162496</v>
      </c>
      <c r="Y180" s="6">
        <f>C180*'Distributor Payments'!$V$21</f>
        <v>4784.796336084316</v>
      </c>
      <c r="Z180" s="6">
        <v>0</v>
      </c>
      <c r="AA180" s="6">
        <f t="shared" si="2"/>
        <v>334318.05442814791</v>
      </c>
    </row>
    <row r="181" spans="1:27" customFormat="1" x14ac:dyDescent="0.3">
      <c r="A181" s="94">
        <v>179</v>
      </c>
      <c r="B181" s="3" t="s">
        <v>43</v>
      </c>
      <c r="C181" s="126">
        <v>1.7767050856320001E-2</v>
      </c>
      <c r="D181" s="7" t="s">
        <v>43</v>
      </c>
      <c r="E181" s="31" t="s">
        <v>333</v>
      </c>
      <c r="F181" s="23">
        <v>128145.94</v>
      </c>
      <c r="G181" s="23">
        <v>139704.09</v>
      </c>
      <c r="H181" s="26">
        <v>139704.09</v>
      </c>
      <c r="I181" s="26">
        <v>298398.28999999998</v>
      </c>
      <c r="J181" s="26">
        <v>131339.28</v>
      </c>
      <c r="K181" s="38">
        <v>298398.28999999998</v>
      </c>
      <c r="L181" s="6">
        <f>$C181*'Distributor Payments'!I$21</f>
        <v>298398.2903757476</v>
      </c>
      <c r="M181" s="6">
        <f>$C181*'Distributor Payments'!J$21</f>
        <v>113689.74862755994</v>
      </c>
      <c r="N181" s="6">
        <f>$C181*'Distributor Payments'!K$21</f>
        <v>350952.34113411978</v>
      </c>
      <c r="O181" s="6">
        <f>$C181*'Distributor Payments'!L$21</f>
        <v>350952.34113411978</v>
      </c>
      <c r="P181" s="6">
        <f>$C181*'Distributor Payments'!M$21</f>
        <v>350952.34113411978</v>
      </c>
      <c r="Q181" s="6">
        <f>$C181*'Distributor Payments'!N$21</f>
        <v>295010.86132216337</v>
      </c>
      <c r="R181" s="6">
        <f>$C181*'Distributor Payments'!O$21</f>
        <v>295010.86132216337</v>
      </c>
      <c r="S181" s="6">
        <f>$C181*'Distributor Payments'!P$21</f>
        <v>295010.86132216337</v>
      </c>
      <c r="T181" s="6">
        <f>$C181*'Distributor Payments'!Q$21</f>
        <v>295010.86132216337</v>
      </c>
      <c r="U181" s="6">
        <f>$C181*'Distributor Payments'!R$21</f>
        <v>295010.86132216337</v>
      </c>
      <c r="V181" s="6">
        <f>$C181*'Distributor Payments'!S$21</f>
        <v>295010.86132216337</v>
      </c>
      <c r="W181" s="6">
        <f>$C181*'Distributor Payments'!T$21</f>
        <v>295010.86132216337</v>
      </c>
      <c r="X181" s="6">
        <f>$C181*'Distributor Payments'!U$21</f>
        <v>295010.86132216337</v>
      </c>
      <c r="Y181" s="6">
        <f>C181*'Distributor Payments'!$V$21</f>
        <v>72211.301009296963</v>
      </c>
      <c r="Z181" s="6">
        <v>0</v>
      </c>
      <c r="AA181" s="6">
        <f t="shared" si="2"/>
        <v>5032933.233992273</v>
      </c>
    </row>
    <row r="182" spans="1:27" customFormat="1" x14ac:dyDescent="0.3">
      <c r="A182" s="94">
        <v>180</v>
      </c>
      <c r="B182" s="3" t="s">
        <v>204</v>
      </c>
      <c r="C182" s="126">
        <v>6.9578341280000008E-3</v>
      </c>
      <c r="D182" s="7" t="s">
        <v>204</v>
      </c>
      <c r="E182" s="31" t="s">
        <v>333</v>
      </c>
      <c r="F182" s="23">
        <v>50183.8</v>
      </c>
      <c r="G182" s="23">
        <v>54710.14</v>
      </c>
      <c r="H182" s="26">
        <v>54710.14</v>
      </c>
      <c r="I182" s="26">
        <v>116857.09</v>
      </c>
      <c r="J182" s="26">
        <v>51434.36</v>
      </c>
      <c r="K182" s="38">
        <v>116857.09</v>
      </c>
      <c r="L182" s="6">
        <f>$C182*'Distributor Payments'!I$21</f>
        <v>116857.08704856294</v>
      </c>
      <c r="M182" s="6">
        <f>$C182*'Distributor Payments'!J$21</f>
        <v>44522.550163309475</v>
      </c>
      <c r="N182" s="6">
        <f>$C182*'Distributor Payments'!K$21</f>
        <v>137438.01355619292</v>
      </c>
      <c r="O182" s="6">
        <f>$C182*'Distributor Payments'!L$21</f>
        <v>137438.01355619292</v>
      </c>
      <c r="P182" s="6">
        <f>$C182*'Distributor Payments'!M$21</f>
        <v>137438.01355619292</v>
      </c>
      <c r="Q182" s="6">
        <f>$C182*'Distributor Payments'!N$21</f>
        <v>115530.52082967786</v>
      </c>
      <c r="R182" s="6">
        <f>$C182*'Distributor Payments'!O$21</f>
        <v>115530.52082967786</v>
      </c>
      <c r="S182" s="6">
        <f>$C182*'Distributor Payments'!P$21</f>
        <v>115530.52082967786</v>
      </c>
      <c r="T182" s="6">
        <f>$C182*'Distributor Payments'!Q$21</f>
        <v>115530.52082967786</v>
      </c>
      <c r="U182" s="6">
        <f>$C182*'Distributor Payments'!R$21</f>
        <v>115530.52082967786</v>
      </c>
      <c r="V182" s="6">
        <f>$C182*'Distributor Payments'!S$21</f>
        <v>115530.52082967786</v>
      </c>
      <c r="W182" s="6">
        <f>$C182*'Distributor Payments'!T$21</f>
        <v>115530.52082967786</v>
      </c>
      <c r="X182" s="6">
        <f>$C182*'Distributor Payments'!U$21</f>
        <v>115530.52082967786</v>
      </c>
      <c r="Y182" s="6">
        <f>C182*'Distributor Payments'!$V$21</f>
        <v>28278.990061597317</v>
      </c>
      <c r="Z182" s="6">
        <v>0</v>
      </c>
      <c r="AA182" s="6">
        <f t="shared" si="2"/>
        <v>1970969.4545794707</v>
      </c>
    </row>
    <row r="183" spans="1:27" customFormat="1" x14ac:dyDescent="0.3">
      <c r="A183" s="94">
        <v>181</v>
      </c>
      <c r="B183" s="3" t="s">
        <v>205</v>
      </c>
      <c r="C183" s="126">
        <v>9.8584816064000011E-4</v>
      </c>
      <c r="D183" s="7" t="s">
        <v>205</v>
      </c>
      <c r="E183" s="31" t="s">
        <v>333</v>
      </c>
      <c r="F183" s="23">
        <v>7110.49</v>
      </c>
      <c r="G183" s="23">
        <v>7751.82</v>
      </c>
      <c r="H183" s="26">
        <v>7751.82</v>
      </c>
      <c r="I183" s="26">
        <v>16557.36</v>
      </c>
      <c r="J183" s="26">
        <v>7287.68</v>
      </c>
      <c r="K183" s="38">
        <v>16557.36</v>
      </c>
      <c r="L183" s="6">
        <f>$C183*'Distributor Payments'!I$21</f>
        <v>16557.357103551542</v>
      </c>
      <c r="M183" s="6">
        <f>$C183*'Distributor Payments'!J$21</f>
        <v>6308.3530561424122</v>
      </c>
      <c r="N183" s="6">
        <f>$C183*'Distributor Payments'!K$21</f>
        <v>19473.446818907574</v>
      </c>
      <c r="O183" s="6">
        <f>$C183*'Distributor Payments'!L$21</f>
        <v>19473.446818907574</v>
      </c>
      <c r="P183" s="6">
        <f>$C183*'Distributor Payments'!M$21</f>
        <v>19473.446818907574</v>
      </c>
      <c r="Q183" s="6">
        <f>$C183*'Distributor Payments'!N$21</f>
        <v>16369.397338659741</v>
      </c>
      <c r="R183" s="6">
        <f>$C183*'Distributor Payments'!O$21</f>
        <v>16369.397338659741</v>
      </c>
      <c r="S183" s="6">
        <f>$C183*'Distributor Payments'!P$21</f>
        <v>16369.397338659741</v>
      </c>
      <c r="T183" s="6">
        <f>$C183*'Distributor Payments'!Q$21</f>
        <v>16369.397338659741</v>
      </c>
      <c r="U183" s="6">
        <f>$C183*'Distributor Payments'!R$21</f>
        <v>16369.397338659741</v>
      </c>
      <c r="V183" s="6">
        <f>$C183*'Distributor Payments'!S$21</f>
        <v>16369.397338659741</v>
      </c>
      <c r="W183" s="6">
        <f>$C183*'Distributor Payments'!T$21</f>
        <v>16369.397338659741</v>
      </c>
      <c r="X183" s="6">
        <f>$C183*'Distributor Payments'!U$21</f>
        <v>16369.397338659741</v>
      </c>
      <c r="Y183" s="6">
        <f>C183*'Distributor Payments'!$V$21</f>
        <v>4006.8202006701463</v>
      </c>
      <c r="Z183" s="6">
        <v>0</v>
      </c>
      <c r="AA183" s="6">
        <f t="shared" si="2"/>
        <v>279264.57952636475</v>
      </c>
    </row>
    <row r="184" spans="1:27" customFormat="1" x14ac:dyDescent="0.3">
      <c r="A184" s="94">
        <v>182</v>
      </c>
      <c r="B184" s="3" t="s">
        <v>73</v>
      </c>
      <c r="C184" s="126">
        <v>2.8172487492943241E-4</v>
      </c>
      <c r="D184" s="7" t="s">
        <v>206</v>
      </c>
      <c r="E184" s="31" t="s">
        <v>333</v>
      </c>
      <c r="F184" s="23">
        <v>2094.46</v>
      </c>
      <c r="G184" s="23">
        <v>2283.37</v>
      </c>
      <c r="H184" s="26">
        <v>2283.37</v>
      </c>
      <c r="I184" s="26">
        <v>4731.58</v>
      </c>
      <c r="J184" s="26">
        <v>2082.59</v>
      </c>
      <c r="K184" s="38">
        <v>4731.58</v>
      </c>
      <c r="L184" s="6">
        <f>$C184*'Distributor Payments'!I$21</f>
        <v>4731.5799180796721</v>
      </c>
      <c r="M184" s="6">
        <f>$C184*'Distributor Payments'!J$21</f>
        <v>1802.7319486995596</v>
      </c>
      <c r="N184" s="6">
        <f>$C184*'Distributor Payments'!K$21</f>
        <v>5564.9080543398777</v>
      </c>
      <c r="O184" s="6">
        <f>$C184*'Distributor Payments'!L$21</f>
        <v>5564.9080543398777</v>
      </c>
      <c r="P184" s="6">
        <f>$C184*'Distributor Payments'!M$21</f>
        <v>5564.9080543398777</v>
      </c>
      <c r="Q184" s="6">
        <f>$C184*'Distributor Payments'!N$21</f>
        <v>4677.8668379421269</v>
      </c>
      <c r="R184" s="6">
        <f>$C184*'Distributor Payments'!O$21</f>
        <v>4677.8668379421269</v>
      </c>
      <c r="S184" s="6">
        <f>$C184*'Distributor Payments'!P$21</f>
        <v>4677.8668379421269</v>
      </c>
      <c r="T184" s="6">
        <f>$C184*'Distributor Payments'!Q$21</f>
        <v>4677.8668379421269</v>
      </c>
      <c r="U184" s="6">
        <f>$C184*'Distributor Payments'!R$21</f>
        <v>4677.8668379421269</v>
      </c>
      <c r="V184" s="6">
        <f>$C184*'Distributor Payments'!S$21</f>
        <v>4677.8668379421269</v>
      </c>
      <c r="W184" s="6">
        <f>$C184*'Distributor Payments'!T$21</f>
        <v>4677.8668379421269</v>
      </c>
      <c r="X184" s="6">
        <f>$C184*'Distributor Payments'!U$21</f>
        <v>4677.8668379421269</v>
      </c>
      <c r="Y184" s="6">
        <f>C184*'Distributor Payments'!$V$21</f>
        <v>1145.0251316244319</v>
      </c>
      <c r="Z184" s="6">
        <v>0</v>
      </c>
      <c r="AA184" s="6">
        <f t="shared" si="2"/>
        <v>80003.945864960318</v>
      </c>
    </row>
    <row r="185" spans="1:27" customFormat="1" x14ac:dyDescent="0.3">
      <c r="A185" s="94">
        <v>183</v>
      </c>
      <c r="B185" s="3" t="s">
        <v>61</v>
      </c>
      <c r="C185" s="126">
        <v>1.3945446173540106E-4</v>
      </c>
      <c r="D185" s="7" t="s">
        <v>207</v>
      </c>
      <c r="E185" s="31" t="s">
        <v>333</v>
      </c>
      <c r="F185" s="23">
        <v>1036.76</v>
      </c>
      <c r="G185" s="23">
        <v>1130.27</v>
      </c>
      <c r="H185" s="26">
        <v>1130.27</v>
      </c>
      <c r="I185" s="26">
        <v>2342.14</v>
      </c>
      <c r="J185" s="26">
        <v>1030.8900000000001</v>
      </c>
      <c r="K185" s="38">
        <v>2342.14</v>
      </c>
      <c r="L185" s="6">
        <f>$C185*'Distributor Payments'!I$21</f>
        <v>2342.1429534722947</v>
      </c>
      <c r="M185" s="6">
        <f>$C185*'Distributor Payments'!J$21</f>
        <v>892.35646522899037</v>
      </c>
      <c r="N185" s="6">
        <f>$C185*'Distributor Payments'!K$21</f>
        <v>2754.6422995816542</v>
      </c>
      <c r="O185" s="6">
        <f>$C185*'Distributor Payments'!L$21</f>
        <v>2754.6422995816542</v>
      </c>
      <c r="P185" s="6">
        <f>$C185*'Distributor Payments'!M$21</f>
        <v>2754.6422995816542</v>
      </c>
      <c r="Q185" s="6">
        <f>$C185*'Distributor Payments'!N$21</f>
        <v>2315.554855134837</v>
      </c>
      <c r="R185" s="6">
        <f>$C185*'Distributor Payments'!O$21</f>
        <v>2315.554855134837</v>
      </c>
      <c r="S185" s="6">
        <f>$C185*'Distributor Payments'!P$21</f>
        <v>2315.554855134837</v>
      </c>
      <c r="T185" s="6">
        <f>$C185*'Distributor Payments'!Q$21</f>
        <v>2315.554855134837</v>
      </c>
      <c r="U185" s="6">
        <f>$C185*'Distributor Payments'!R$21</f>
        <v>2315.554855134837</v>
      </c>
      <c r="V185" s="6">
        <f>$C185*'Distributor Payments'!S$21</f>
        <v>2315.554855134837</v>
      </c>
      <c r="W185" s="6">
        <f>$C185*'Distributor Payments'!T$21</f>
        <v>2315.554855134837</v>
      </c>
      <c r="X185" s="6">
        <f>$C185*'Distributor Payments'!U$21</f>
        <v>2315.554855134837</v>
      </c>
      <c r="Y185" s="6">
        <f>C185*'Distributor Payments'!$V$21</f>
        <v>566.79007646800414</v>
      </c>
      <c r="Z185" s="6">
        <v>0</v>
      </c>
      <c r="AA185" s="6">
        <f t="shared" si="2"/>
        <v>39602.125234992949</v>
      </c>
    </row>
    <row r="186" spans="1:27" customFormat="1" x14ac:dyDescent="0.3">
      <c r="A186" s="94">
        <v>184</v>
      </c>
      <c r="B186" s="3" t="s">
        <v>166</v>
      </c>
      <c r="C186" s="126">
        <v>2.0038613874457907E-4</v>
      </c>
      <c r="D186" s="7" t="s">
        <v>208</v>
      </c>
      <c r="E186" s="31" t="s">
        <v>333</v>
      </c>
      <c r="F186" s="23">
        <v>1489.75</v>
      </c>
      <c r="G186" s="23">
        <v>1624.12</v>
      </c>
      <c r="H186" s="26">
        <v>1624.12</v>
      </c>
      <c r="I186" s="26">
        <v>3365.49</v>
      </c>
      <c r="J186" s="26">
        <v>1481.31</v>
      </c>
      <c r="K186" s="38">
        <v>3365.49</v>
      </c>
      <c r="L186" s="6">
        <f>$C186*'Distributor Payments'!I$21</f>
        <v>3365.4927708562191</v>
      </c>
      <c r="M186" s="6">
        <f>$C186*'Distributor Payments'!J$21</f>
        <v>1282.2527456330608</v>
      </c>
      <c r="N186" s="6">
        <f>$C186*'Distributor Payments'!K$21</f>
        <v>3958.2249801587404</v>
      </c>
      <c r="O186" s="6">
        <f>$C186*'Distributor Payments'!L$21</f>
        <v>3958.2249801587404</v>
      </c>
      <c r="P186" s="6">
        <f>$C186*'Distributor Payments'!M$21</f>
        <v>3958.2249801587404</v>
      </c>
      <c r="Q186" s="6">
        <f>$C186*'Distributor Payments'!N$21</f>
        <v>3327.2875653998785</v>
      </c>
      <c r="R186" s="6">
        <f>$C186*'Distributor Payments'!O$21</f>
        <v>3327.2875653998785</v>
      </c>
      <c r="S186" s="6">
        <f>$C186*'Distributor Payments'!P$21</f>
        <v>3327.2875653998785</v>
      </c>
      <c r="T186" s="6">
        <f>$C186*'Distributor Payments'!Q$21</f>
        <v>3327.2875653998785</v>
      </c>
      <c r="U186" s="6">
        <f>$C186*'Distributor Payments'!R$21</f>
        <v>3327.2875653998785</v>
      </c>
      <c r="V186" s="6">
        <f>$C186*'Distributor Payments'!S$21</f>
        <v>3327.2875653998785</v>
      </c>
      <c r="W186" s="6">
        <f>$C186*'Distributor Payments'!T$21</f>
        <v>3327.2875653998785</v>
      </c>
      <c r="X186" s="6">
        <f>$C186*'Distributor Payments'!U$21</f>
        <v>3327.2875653998785</v>
      </c>
      <c r="Y186" s="6">
        <f>C186*'Distributor Payments'!$V$21</f>
        <v>814.43701039603332</v>
      </c>
      <c r="Z186" s="6">
        <v>0</v>
      </c>
      <c r="AA186" s="6">
        <f t="shared" si="2"/>
        <v>56905.437990560553</v>
      </c>
    </row>
    <row r="187" spans="1:27" customFormat="1" x14ac:dyDescent="0.3">
      <c r="A187" s="94">
        <v>185</v>
      </c>
      <c r="B187" s="3" t="s">
        <v>61</v>
      </c>
      <c r="C187" s="126">
        <v>8.4457765175366002E-5</v>
      </c>
      <c r="D187" s="7" t="s">
        <v>209</v>
      </c>
      <c r="E187" s="31" t="s">
        <v>333</v>
      </c>
      <c r="F187" s="23">
        <v>627.89</v>
      </c>
      <c r="G187" s="27">
        <v>684.53</v>
      </c>
      <c r="H187" s="26">
        <v>684.53</v>
      </c>
      <c r="I187" s="26">
        <v>1418.47</v>
      </c>
      <c r="J187" s="26">
        <v>624.34</v>
      </c>
      <c r="K187" s="38">
        <v>1418.47</v>
      </c>
      <c r="L187" s="6">
        <f>$C187*'Distributor Payments'!I$21</f>
        <v>1418.4713569568485</v>
      </c>
      <c r="M187" s="6">
        <f>$C187*'Distributor Payments'!J$21</f>
        <v>540.43758697393946</v>
      </c>
      <c r="N187" s="6">
        <f>$C187*'Distributor Payments'!K$21</f>
        <v>1668.293216187132</v>
      </c>
      <c r="O187" s="6">
        <f>$C187*'Distributor Payments'!L$21</f>
        <v>1668.293216187132</v>
      </c>
      <c r="P187" s="6">
        <f>$C187*'Distributor Payments'!M$21</f>
        <v>1668.293216187132</v>
      </c>
      <c r="Q187" s="6">
        <f>$C187*'Distributor Payments'!N$21</f>
        <v>1402.3688146796048</v>
      </c>
      <c r="R187" s="6">
        <f>$C187*'Distributor Payments'!O$21</f>
        <v>1402.3688146796048</v>
      </c>
      <c r="S187" s="6">
        <f>$C187*'Distributor Payments'!P$21</f>
        <v>1402.3688146796048</v>
      </c>
      <c r="T187" s="6">
        <f>$C187*'Distributor Payments'!Q$21</f>
        <v>1402.3688146796048</v>
      </c>
      <c r="U187" s="6">
        <f>$C187*'Distributor Payments'!R$21</f>
        <v>1402.3688146796048</v>
      </c>
      <c r="V187" s="6">
        <f>$C187*'Distributor Payments'!S$21</f>
        <v>1402.3688146796048</v>
      </c>
      <c r="W187" s="6">
        <f>$C187*'Distributor Payments'!T$21</f>
        <v>1402.3688146796048</v>
      </c>
      <c r="X187" s="6">
        <f>$C187*'Distributor Payments'!U$21</f>
        <v>1402.3688146796048</v>
      </c>
      <c r="Y187" s="6">
        <f>C187*'Distributor Payments'!$V$21</f>
        <v>343.26490946478265</v>
      </c>
      <c r="Z187" s="6">
        <v>0</v>
      </c>
      <c r="AA187" s="6">
        <f t="shared" si="2"/>
        <v>23984.234019393803</v>
      </c>
    </row>
    <row r="188" spans="1:27" customFormat="1" x14ac:dyDescent="0.3">
      <c r="A188" s="94">
        <v>186</v>
      </c>
      <c r="B188" s="3" t="s">
        <v>103</v>
      </c>
      <c r="C188" s="126">
        <v>2.0211675856595515E-4</v>
      </c>
      <c r="D188" s="7" t="s">
        <v>210</v>
      </c>
      <c r="E188" s="31" t="s">
        <v>333</v>
      </c>
      <c r="F188" s="23">
        <v>1502.62</v>
      </c>
      <c r="G188" s="27">
        <v>1638.15</v>
      </c>
      <c r="H188" s="26">
        <v>1638.15</v>
      </c>
      <c r="I188" s="26">
        <v>3394.56</v>
      </c>
      <c r="J188" s="26">
        <v>1494.11</v>
      </c>
      <c r="K188" s="38">
        <v>3394.56</v>
      </c>
      <c r="L188" s="6">
        <f>$C188*'Distributor Payments'!I$21</f>
        <v>3394.5585961395022</v>
      </c>
      <c r="M188" s="6">
        <f>$C188*'Distributor Payments'!J$21</f>
        <v>1293.3268250654462</v>
      </c>
      <c r="N188" s="6">
        <f>$C188*'Distributor Payments'!K$21</f>
        <v>3992.409892603509</v>
      </c>
      <c r="O188" s="6">
        <f>$C188*'Distributor Payments'!L$21</f>
        <v>3992.409892603509</v>
      </c>
      <c r="P188" s="6">
        <f>$C188*'Distributor Payments'!M$21</f>
        <v>3992.409892603509</v>
      </c>
      <c r="Q188" s="6">
        <f>$C188*'Distributor Payments'!N$21</f>
        <v>3356.0234342986696</v>
      </c>
      <c r="R188" s="6">
        <f>$C188*'Distributor Payments'!O$21</f>
        <v>3356.0234342986696</v>
      </c>
      <c r="S188" s="6">
        <f>$C188*'Distributor Payments'!P$21</f>
        <v>3356.0234342986696</v>
      </c>
      <c r="T188" s="6">
        <f>$C188*'Distributor Payments'!Q$21</f>
        <v>3356.0234342986696</v>
      </c>
      <c r="U188" s="6">
        <f>$C188*'Distributor Payments'!R$21</f>
        <v>3356.0234342986696</v>
      </c>
      <c r="V188" s="6">
        <f>$C188*'Distributor Payments'!S$21</f>
        <v>3356.0234342986696</v>
      </c>
      <c r="W188" s="6">
        <f>$C188*'Distributor Payments'!T$21</f>
        <v>3356.0234342986696</v>
      </c>
      <c r="X188" s="6">
        <f>$C188*'Distributor Payments'!U$21</f>
        <v>3356.0234342986696</v>
      </c>
      <c r="Y188" s="6">
        <f>C188*'Distributor Payments'!$V$21</f>
        <v>821.47083440344261</v>
      </c>
      <c r="Z188" s="6">
        <v>0</v>
      </c>
      <c r="AA188" s="6">
        <f t="shared" si="2"/>
        <v>57396.923407808252</v>
      </c>
    </row>
    <row r="189" spans="1:27" customFormat="1" x14ac:dyDescent="0.3">
      <c r="A189" s="94">
        <v>187</v>
      </c>
      <c r="B189" s="3" t="s">
        <v>103</v>
      </c>
      <c r="C189" s="126">
        <v>9.7913195231527661E-4</v>
      </c>
      <c r="D189" s="7" t="s">
        <v>211</v>
      </c>
      <c r="E189" s="31" t="s">
        <v>333</v>
      </c>
      <c r="F189" s="23">
        <v>7279.27</v>
      </c>
      <c r="G189" s="23">
        <v>7935.82</v>
      </c>
      <c r="H189" s="26">
        <v>7935.82</v>
      </c>
      <c r="I189" s="26">
        <v>16444.560000000001</v>
      </c>
      <c r="J189" s="26">
        <v>7238.03</v>
      </c>
      <c r="K189" s="38">
        <v>16444.560000000001</v>
      </c>
      <c r="L189" s="6">
        <f>$C189*'Distributor Payments'!I$21</f>
        <v>16444.558130997691</v>
      </c>
      <c r="M189" s="6">
        <f>$C189*'Distributor Payments'!J$21</f>
        <v>6265.3766476015135</v>
      </c>
      <c r="N189" s="6">
        <f>$C189*'Distributor Payments'!K$21</f>
        <v>19340.781636927317</v>
      </c>
      <c r="O189" s="6">
        <f>$C189*'Distributor Payments'!L$21</f>
        <v>19340.781636927317</v>
      </c>
      <c r="P189" s="6">
        <f>$C189*'Distributor Payments'!M$21</f>
        <v>19340.781636927317</v>
      </c>
      <c r="Q189" s="6">
        <f>$C189*'Distributor Payments'!N$21</f>
        <v>16257.878864450446</v>
      </c>
      <c r="R189" s="6">
        <f>$C189*'Distributor Payments'!O$21</f>
        <v>16257.878864450446</v>
      </c>
      <c r="S189" s="6">
        <f>$C189*'Distributor Payments'!P$21</f>
        <v>16257.878864450446</v>
      </c>
      <c r="T189" s="6">
        <f>$C189*'Distributor Payments'!Q$21</f>
        <v>16257.878864450446</v>
      </c>
      <c r="U189" s="6">
        <f>$C189*'Distributor Payments'!R$21</f>
        <v>16257.878864450446</v>
      </c>
      <c r="V189" s="6">
        <f>$C189*'Distributor Payments'!S$21</f>
        <v>16257.878864450446</v>
      </c>
      <c r="W189" s="6">
        <f>$C189*'Distributor Payments'!T$21</f>
        <v>16257.878864450446</v>
      </c>
      <c r="X189" s="6">
        <f>$C189*'Distributor Payments'!U$21</f>
        <v>16257.878864450446</v>
      </c>
      <c r="Y189" s="6">
        <f>C189*'Distributor Payments'!$V$21</f>
        <v>3979.5232595570837</v>
      </c>
      <c r="Z189" s="6">
        <v>0</v>
      </c>
      <c r="AA189" s="6">
        <f t="shared" si="2"/>
        <v>278052.89386454178</v>
      </c>
    </row>
    <row r="190" spans="1:27" customFormat="1" x14ac:dyDescent="0.3">
      <c r="A190" s="94">
        <v>188</v>
      </c>
      <c r="B190" s="3" t="s">
        <v>103</v>
      </c>
      <c r="C190" s="126">
        <v>1.9100374032320001E-2</v>
      </c>
      <c r="D190" s="7" t="s">
        <v>103</v>
      </c>
      <c r="E190" s="31" t="s">
        <v>333</v>
      </c>
      <c r="F190" s="23">
        <v>137762.60999999999</v>
      </c>
      <c r="G190" s="23">
        <v>150188.14000000001</v>
      </c>
      <c r="H190" s="26">
        <v>150188.14000000001</v>
      </c>
      <c r="I190" s="26">
        <v>320791.5</v>
      </c>
      <c r="J190" s="26">
        <v>141195.6</v>
      </c>
      <c r="K190" s="38">
        <v>320791.5</v>
      </c>
      <c r="L190" s="6">
        <f>$C190*'Distributor Payments'!I$21</f>
        <v>320791.50348996778</v>
      </c>
      <c r="M190" s="6">
        <f>$C190*'Distributor Payments'!J$21</f>
        <v>122221.56282365759</v>
      </c>
      <c r="N190" s="6">
        <f>$C190*'Distributor Payments'!K$21</f>
        <v>377289.45773775293</v>
      </c>
      <c r="O190" s="6">
        <f>$C190*'Distributor Payments'!L$21</f>
        <v>377289.45773775293</v>
      </c>
      <c r="P190" s="6">
        <f>$C190*'Distributor Payments'!M$21</f>
        <v>377289.45773775293</v>
      </c>
      <c r="Q190" s="6">
        <f>$C190*'Distributor Payments'!N$21</f>
        <v>317149.86580599664</v>
      </c>
      <c r="R190" s="6">
        <f>$C190*'Distributor Payments'!O$21</f>
        <v>317149.86580599664</v>
      </c>
      <c r="S190" s="6">
        <f>$C190*'Distributor Payments'!P$21</f>
        <v>317149.86580599664</v>
      </c>
      <c r="T190" s="6">
        <f>$C190*'Distributor Payments'!Q$21</f>
        <v>317149.86580599664</v>
      </c>
      <c r="U190" s="6">
        <f>$C190*'Distributor Payments'!R$21</f>
        <v>317149.86580599664</v>
      </c>
      <c r="V190" s="6">
        <f>$C190*'Distributor Payments'!S$21</f>
        <v>317149.86580599664</v>
      </c>
      <c r="W190" s="6">
        <f>$C190*'Distributor Payments'!T$21</f>
        <v>317149.86580599664</v>
      </c>
      <c r="X190" s="6">
        <f>$C190*'Distributor Payments'!U$21</f>
        <v>317149.86580599664</v>
      </c>
      <c r="Y190" s="6">
        <f>C190*'Distributor Payments'!$V$21</f>
        <v>77630.377139793854</v>
      </c>
      <c r="Z190" s="6">
        <v>0</v>
      </c>
      <c r="AA190" s="6">
        <f t="shared" si="2"/>
        <v>5410628.2331146505</v>
      </c>
    </row>
    <row r="191" spans="1:27" customFormat="1" x14ac:dyDescent="0.3">
      <c r="A191" s="94">
        <v>189</v>
      </c>
      <c r="B191" s="3" t="s">
        <v>103</v>
      </c>
      <c r="C191" s="126">
        <v>2.802951365476971E-4</v>
      </c>
      <c r="D191" s="7" t="s">
        <v>212</v>
      </c>
      <c r="E191" s="31" t="s">
        <v>333</v>
      </c>
      <c r="F191" s="23">
        <v>2083.83</v>
      </c>
      <c r="G191" s="23">
        <v>2271.7800000000002</v>
      </c>
      <c r="H191" s="26">
        <v>2271.7800000000002</v>
      </c>
      <c r="I191" s="26">
        <v>4707.57</v>
      </c>
      <c r="J191" s="26">
        <v>2072.02</v>
      </c>
      <c r="K191" s="38">
        <v>4707.57</v>
      </c>
      <c r="L191" s="6">
        <f>$C191*'Distributor Payments'!I$21</f>
        <v>4707.5674079425353</v>
      </c>
      <c r="M191" s="6">
        <f>$C191*'Distributor Payments'!J$21</f>
        <v>1793.5831823377612</v>
      </c>
      <c r="N191" s="6">
        <f>$C191*'Distributor Payments'!K$21</f>
        <v>5536.6664493409908</v>
      </c>
      <c r="O191" s="6">
        <f>$C191*'Distributor Payments'!L$21</f>
        <v>5536.6664493409908</v>
      </c>
      <c r="P191" s="6">
        <f>$C191*'Distributor Payments'!M$21</f>
        <v>5536.6664493409908</v>
      </c>
      <c r="Q191" s="6">
        <f>$C191*'Distributor Payments'!N$21</f>
        <v>4654.126918758463</v>
      </c>
      <c r="R191" s="6">
        <f>$C191*'Distributor Payments'!O$21</f>
        <v>4654.126918758463</v>
      </c>
      <c r="S191" s="6">
        <f>$C191*'Distributor Payments'!P$21</f>
        <v>4654.126918758463</v>
      </c>
      <c r="T191" s="6">
        <f>$C191*'Distributor Payments'!Q$21</f>
        <v>4654.126918758463</v>
      </c>
      <c r="U191" s="6">
        <f>$C191*'Distributor Payments'!R$21</f>
        <v>4654.126918758463</v>
      </c>
      <c r="V191" s="6">
        <f>$C191*'Distributor Payments'!S$21</f>
        <v>4654.126918758463</v>
      </c>
      <c r="W191" s="6">
        <f>$C191*'Distributor Payments'!T$21</f>
        <v>4654.126918758463</v>
      </c>
      <c r="X191" s="6">
        <f>$C191*'Distributor Payments'!U$21</f>
        <v>4654.126918758463</v>
      </c>
      <c r="Y191" s="6">
        <f>C191*'Distributor Payments'!$V$21</f>
        <v>1139.2141915037023</v>
      </c>
      <c r="Z191" s="6">
        <v>0</v>
      </c>
      <c r="AA191" s="6">
        <f t="shared" si="2"/>
        <v>79597.9294798747</v>
      </c>
    </row>
    <row r="192" spans="1:27" customFormat="1" x14ac:dyDescent="0.3">
      <c r="A192" s="94">
        <v>190</v>
      </c>
      <c r="B192" s="3" t="s">
        <v>73</v>
      </c>
      <c r="C192" s="126">
        <v>2.6908783542163952E-4</v>
      </c>
      <c r="D192" s="7" t="s">
        <v>213</v>
      </c>
      <c r="E192" s="31" t="s">
        <v>333</v>
      </c>
      <c r="F192" s="23">
        <v>2000.51</v>
      </c>
      <c r="G192" s="23">
        <v>2180.94</v>
      </c>
      <c r="H192" s="26">
        <v>2180.94</v>
      </c>
      <c r="I192" s="26">
        <v>4519.34</v>
      </c>
      <c r="J192" s="26">
        <v>1989.18</v>
      </c>
      <c r="K192" s="38">
        <v>4519.34</v>
      </c>
      <c r="L192" s="6">
        <f>$C192*'Distributor Payments'!I$21</f>
        <v>4519.3403621156149</v>
      </c>
      <c r="M192" s="6">
        <f>$C192*'Distributor Payments'!J$21</f>
        <v>1721.8686778812369</v>
      </c>
      <c r="N192" s="6">
        <f>$C192*'Distributor Payments'!K$21</f>
        <v>5315.2887654590395</v>
      </c>
      <c r="O192" s="6">
        <f>$C192*'Distributor Payments'!L$21</f>
        <v>5315.2887654590395</v>
      </c>
      <c r="P192" s="6">
        <f>$C192*'Distributor Payments'!M$21</f>
        <v>5315.2887654590395</v>
      </c>
      <c r="Q192" s="6">
        <f>$C192*'Distributor Payments'!N$21</f>
        <v>4468.0366337115775</v>
      </c>
      <c r="R192" s="6">
        <f>$C192*'Distributor Payments'!O$21</f>
        <v>4468.0366337115775</v>
      </c>
      <c r="S192" s="6">
        <f>$C192*'Distributor Payments'!P$21</f>
        <v>4468.0366337115775</v>
      </c>
      <c r="T192" s="6">
        <f>$C192*'Distributor Payments'!Q$21</f>
        <v>4468.0366337115775</v>
      </c>
      <c r="U192" s="6">
        <f>$C192*'Distributor Payments'!R$21</f>
        <v>4468.0366337115775</v>
      </c>
      <c r="V192" s="6">
        <f>$C192*'Distributor Payments'!S$21</f>
        <v>4468.0366337115775</v>
      </c>
      <c r="W192" s="6">
        <f>$C192*'Distributor Payments'!T$21</f>
        <v>4468.0366337115775</v>
      </c>
      <c r="X192" s="6">
        <f>$C192*'Distributor Payments'!U$21</f>
        <v>4468.0366337115775</v>
      </c>
      <c r="Y192" s="6">
        <f>C192*'Distributor Payments'!$V$21</f>
        <v>1093.6639309871857</v>
      </c>
      <c r="Z192" s="6">
        <v>0</v>
      </c>
      <c r="AA192" s="6">
        <f t="shared" si="2"/>
        <v>76415.282337053766</v>
      </c>
    </row>
    <row r="193" spans="1:27" customFormat="1" x14ac:dyDescent="0.3">
      <c r="A193" s="94">
        <v>191</v>
      </c>
      <c r="B193" s="3" t="s">
        <v>214</v>
      </c>
      <c r="C193" s="126">
        <v>5.2318127209600006E-3</v>
      </c>
      <c r="D193" s="7" t="s">
        <v>214</v>
      </c>
      <c r="E193" s="31" t="s">
        <v>333</v>
      </c>
      <c r="F193" s="23">
        <v>37734.769999999997</v>
      </c>
      <c r="G193" s="23">
        <v>41138.26</v>
      </c>
      <c r="H193" s="26">
        <v>41138.26</v>
      </c>
      <c r="I193" s="26">
        <v>87868.49</v>
      </c>
      <c r="J193" s="26">
        <v>38675.1</v>
      </c>
      <c r="K193" s="38">
        <v>87868.49</v>
      </c>
      <c r="L193" s="6">
        <f>$C193*'Distributor Payments'!I$21</f>
        <v>87868.492307783512</v>
      </c>
      <c r="M193" s="6">
        <f>$C193*'Distributor Payments'!J$21</f>
        <v>33477.895567616535</v>
      </c>
      <c r="N193" s="6">
        <f>$C193*'Distributor Payments'!K$21</f>
        <v>103343.93353430672</v>
      </c>
      <c r="O193" s="6">
        <f>$C193*'Distributor Payments'!L$21</f>
        <v>103343.93353430672</v>
      </c>
      <c r="P193" s="6">
        <f>$C193*'Distributor Payments'!M$21</f>
        <v>103343.93353430672</v>
      </c>
      <c r="Q193" s="6">
        <f>$C193*'Distributor Payments'!N$21</f>
        <v>86871.005749253876</v>
      </c>
      <c r="R193" s="6">
        <f>$C193*'Distributor Payments'!O$21</f>
        <v>86871.005749253876</v>
      </c>
      <c r="S193" s="6">
        <f>$C193*'Distributor Payments'!P$21</f>
        <v>86871.005749253876</v>
      </c>
      <c r="T193" s="6">
        <f>$C193*'Distributor Payments'!Q$21</f>
        <v>86871.005749253876</v>
      </c>
      <c r="U193" s="6">
        <f>$C193*'Distributor Payments'!R$21</f>
        <v>86871.005749253876</v>
      </c>
      <c r="V193" s="6">
        <f>$C193*'Distributor Payments'!S$21</f>
        <v>86871.005749253876</v>
      </c>
      <c r="W193" s="6">
        <f>$C193*'Distributor Payments'!T$21</f>
        <v>86871.005749253876</v>
      </c>
      <c r="X193" s="6">
        <f>$C193*'Distributor Payments'!U$21</f>
        <v>86871.005749253876</v>
      </c>
      <c r="Y193" s="6">
        <f>C193*'Distributor Payments'!$V$21</f>
        <v>21263.855564589892</v>
      </c>
      <c r="Z193" s="6">
        <v>0</v>
      </c>
      <c r="AA193" s="6">
        <f t="shared" si="2"/>
        <v>1482033.4600369409</v>
      </c>
    </row>
    <row r="194" spans="1:27" customFormat="1" x14ac:dyDescent="0.3">
      <c r="A194" s="94">
        <v>192</v>
      </c>
      <c r="B194" s="3" t="s">
        <v>215</v>
      </c>
      <c r="C194" s="126">
        <v>3.2670462068869281E-4</v>
      </c>
      <c r="D194" s="7" t="s">
        <v>216</v>
      </c>
      <c r="E194" s="31" t="s">
        <v>333</v>
      </c>
      <c r="F194" s="23">
        <v>2428.86</v>
      </c>
      <c r="G194" s="23">
        <v>2647.93</v>
      </c>
      <c r="H194" s="26">
        <v>2647.93</v>
      </c>
      <c r="I194" s="26">
        <v>5487.02</v>
      </c>
      <c r="J194" s="26">
        <v>2415.1</v>
      </c>
      <c r="K194" s="38">
        <v>5487.02</v>
      </c>
      <c r="L194" s="6">
        <f>$C194*'Distributor Payments'!I$21</f>
        <v>5487.0164474530729</v>
      </c>
      <c r="M194" s="6">
        <f>$C194*'Distributor Payments'!J$21</f>
        <v>2090.5532663766485</v>
      </c>
      <c r="N194" s="6">
        <f>$C194*'Distributor Payments'!K$21</f>
        <v>6453.392429461408</v>
      </c>
      <c r="O194" s="6">
        <f>$C194*'Distributor Payments'!L$21</f>
        <v>6453.392429461408</v>
      </c>
      <c r="P194" s="6">
        <f>$C194*'Distributor Payments'!M$21</f>
        <v>6453.392429461408</v>
      </c>
      <c r="Q194" s="6">
        <f>$C194*'Distributor Payments'!N$21</f>
        <v>5424.7276223120425</v>
      </c>
      <c r="R194" s="6">
        <f>$C194*'Distributor Payments'!O$21</f>
        <v>5424.7276223120425</v>
      </c>
      <c r="S194" s="6">
        <f>$C194*'Distributor Payments'!P$21</f>
        <v>5424.7276223120425</v>
      </c>
      <c r="T194" s="6">
        <f>$C194*'Distributor Payments'!Q$21</f>
        <v>5424.7276223120425</v>
      </c>
      <c r="U194" s="6">
        <f>$C194*'Distributor Payments'!R$21</f>
        <v>5424.7276223120425</v>
      </c>
      <c r="V194" s="6">
        <f>$C194*'Distributor Payments'!S$21</f>
        <v>5424.7276223120425</v>
      </c>
      <c r="W194" s="6">
        <f>$C194*'Distributor Payments'!T$21</f>
        <v>5424.7276223120425</v>
      </c>
      <c r="X194" s="6">
        <f>$C194*'Distributor Payments'!U$21</f>
        <v>5424.7276223120425</v>
      </c>
      <c r="Y194" s="6">
        <f>C194*'Distributor Payments'!$V$21</f>
        <v>1327.8380242429175</v>
      </c>
      <c r="Z194" s="6">
        <v>0</v>
      </c>
      <c r="AA194" s="6">
        <f t="shared" si="2"/>
        <v>92777.266004953199</v>
      </c>
    </row>
    <row r="195" spans="1:27" customFormat="1" x14ac:dyDescent="0.3">
      <c r="A195" s="94">
        <v>193</v>
      </c>
      <c r="B195" s="3" t="s">
        <v>45</v>
      </c>
      <c r="C195" s="126">
        <v>1.2061330594154156E-4</v>
      </c>
      <c r="D195" s="7" t="s">
        <v>217</v>
      </c>
      <c r="E195" s="7" t="s">
        <v>334</v>
      </c>
      <c r="F195" s="23">
        <v>0</v>
      </c>
      <c r="G195" s="23">
        <v>0</v>
      </c>
      <c r="H195" s="23">
        <v>0</v>
      </c>
      <c r="I195" s="26"/>
      <c r="J195" s="28">
        <v>0</v>
      </c>
      <c r="K195" s="101">
        <v>0</v>
      </c>
      <c r="L195" s="23">
        <v>0</v>
      </c>
      <c r="M195" s="23">
        <v>0</v>
      </c>
      <c r="N195" s="23">
        <v>0</v>
      </c>
      <c r="O195" s="23">
        <v>0</v>
      </c>
      <c r="P195" s="23">
        <v>0</v>
      </c>
      <c r="Q195" s="23">
        <v>0</v>
      </c>
      <c r="R195" s="23">
        <v>0</v>
      </c>
      <c r="S195" s="23">
        <v>0</v>
      </c>
      <c r="T195" s="23">
        <v>0</v>
      </c>
      <c r="U195" s="23">
        <v>0</v>
      </c>
      <c r="V195" s="23">
        <v>0</v>
      </c>
      <c r="W195" s="23">
        <v>0</v>
      </c>
      <c r="X195" s="23">
        <v>0</v>
      </c>
      <c r="Y195" s="52">
        <v>0</v>
      </c>
      <c r="Z195" s="23">
        <v>0</v>
      </c>
      <c r="AA195" s="6">
        <f t="shared" si="2"/>
        <v>0</v>
      </c>
    </row>
    <row r="196" spans="1:27" customFormat="1" x14ac:dyDescent="0.3">
      <c r="A196" s="94">
        <v>194</v>
      </c>
      <c r="B196" s="3" t="s">
        <v>20</v>
      </c>
      <c r="C196" s="126">
        <v>9.3741051152000014E-4</v>
      </c>
      <c r="D196" s="7" t="s">
        <v>218</v>
      </c>
      <c r="E196" s="31" t="s">
        <v>333</v>
      </c>
      <c r="F196" s="23">
        <v>6761.13</v>
      </c>
      <c r="G196" s="27">
        <v>7370.95</v>
      </c>
      <c r="H196" s="26">
        <v>7370.95</v>
      </c>
      <c r="I196" s="26">
        <v>15743.84</v>
      </c>
      <c r="J196" s="26">
        <v>6929.62</v>
      </c>
      <c r="K196" s="38">
        <v>15743.84</v>
      </c>
      <c r="L196" s="6">
        <f>$C196*'Distributor Payments'!I$21</f>
        <v>15743.844956594021</v>
      </c>
      <c r="M196" s="6">
        <f>$C196*'Distributor Payments'!J$21</f>
        <v>5998.404928166864</v>
      </c>
      <c r="N196" s="6">
        <f>$C196*'Distributor Payments'!K$21</f>
        <v>18516.658520434838</v>
      </c>
      <c r="O196" s="6">
        <f>$C196*'Distributor Payments'!L$21</f>
        <v>18516.658520434838</v>
      </c>
      <c r="P196" s="6">
        <f>$C196*'Distributor Payments'!M$21</f>
        <v>18516.658520434838</v>
      </c>
      <c r="Q196" s="6">
        <f>$C196*'Distributor Payments'!N$21</f>
        <v>15565.120213386084</v>
      </c>
      <c r="R196" s="6">
        <f>$C196*'Distributor Payments'!O$21</f>
        <v>15565.120213386084</v>
      </c>
      <c r="S196" s="6">
        <f>$C196*'Distributor Payments'!P$21</f>
        <v>15565.120213386084</v>
      </c>
      <c r="T196" s="6">
        <f>$C196*'Distributor Payments'!Q$21</f>
        <v>15565.120213386084</v>
      </c>
      <c r="U196" s="6">
        <f>$C196*'Distributor Payments'!R$21</f>
        <v>15565.120213386084</v>
      </c>
      <c r="V196" s="6">
        <f>$C196*'Distributor Payments'!S$21</f>
        <v>15565.120213386084</v>
      </c>
      <c r="W196" s="6">
        <f>$C196*'Distributor Payments'!T$21</f>
        <v>15565.120213386084</v>
      </c>
      <c r="X196" s="6">
        <f>$C196*'Distributor Payments'!U$21</f>
        <v>15565.120213386084</v>
      </c>
      <c r="Y196" s="6">
        <f>C196*'Distributor Payments'!$V$21</f>
        <v>3809.9532198148049</v>
      </c>
      <c r="Z196" s="6">
        <v>0</v>
      </c>
      <c r="AA196" s="6">
        <f t="shared" ref="AA196:AA259" si="3">SUM(F196:Z196)</f>
        <v>265543.47037296882</v>
      </c>
    </row>
    <row r="197" spans="1:27" customFormat="1" x14ac:dyDescent="0.3">
      <c r="A197" s="94">
        <v>195</v>
      </c>
      <c r="B197" s="3" t="s">
        <v>103</v>
      </c>
      <c r="C197" s="126">
        <v>3.9308351715480787E-4</v>
      </c>
      <c r="D197" s="7" t="s">
        <v>219</v>
      </c>
      <c r="E197" s="31" t="s">
        <v>333</v>
      </c>
      <c r="F197" s="23">
        <v>2922.34</v>
      </c>
      <c r="G197" s="23">
        <v>3185.92</v>
      </c>
      <c r="H197" s="26">
        <v>3185.92</v>
      </c>
      <c r="I197" s="26">
        <v>6601.85</v>
      </c>
      <c r="J197" s="26">
        <v>2905.79</v>
      </c>
      <c r="K197" s="38">
        <v>6601.85</v>
      </c>
      <c r="L197" s="6">
        <f>$C197*'Distributor Payments'!I$21</f>
        <v>6601.852521413638</v>
      </c>
      <c r="M197" s="6">
        <f>$C197*'Distributor Payments'!J$21</f>
        <v>2515.3058105347022</v>
      </c>
      <c r="N197" s="6">
        <f>$C197*'Distributor Payments'!K$21</f>
        <v>7764.5739702288092</v>
      </c>
      <c r="O197" s="6">
        <f>$C197*'Distributor Payments'!L$21</f>
        <v>7764.5739702288092</v>
      </c>
      <c r="P197" s="6">
        <f>$C197*'Distributor Payments'!M$21</f>
        <v>7764.5739702288092</v>
      </c>
      <c r="Q197" s="6">
        <f>$C197*'Distributor Payments'!N$21</f>
        <v>6526.9080335938352</v>
      </c>
      <c r="R197" s="6">
        <f>$C197*'Distributor Payments'!O$21</f>
        <v>6526.9080335938352</v>
      </c>
      <c r="S197" s="6">
        <f>$C197*'Distributor Payments'!P$21</f>
        <v>6526.9080335938352</v>
      </c>
      <c r="T197" s="6">
        <f>$C197*'Distributor Payments'!Q$21</f>
        <v>6526.9080335938352</v>
      </c>
      <c r="U197" s="6">
        <f>$C197*'Distributor Payments'!R$21</f>
        <v>6526.9080335938352</v>
      </c>
      <c r="V197" s="6">
        <f>$C197*'Distributor Payments'!S$21</f>
        <v>6526.9080335938352</v>
      </c>
      <c r="W197" s="6">
        <f>$C197*'Distributor Payments'!T$21</f>
        <v>6526.9080335938352</v>
      </c>
      <c r="X197" s="6">
        <f>$C197*'Distributor Payments'!U$21</f>
        <v>6526.9080335938352</v>
      </c>
      <c r="Y197" s="6">
        <f>C197*'Distributor Payments'!$V$21</f>
        <v>1597.6242995309485</v>
      </c>
      <c r="Z197" s="6">
        <v>0</v>
      </c>
      <c r="AA197" s="6">
        <f t="shared" si="3"/>
        <v>111627.4388109164</v>
      </c>
    </row>
    <row r="198" spans="1:27" customFormat="1" x14ac:dyDescent="0.3">
      <c r="A198" s="94">
        <v>196</v>
      </c>
      <c r="B198" s="3" t="s">
        <v>32</v>
      </c>
      <c r="C198" s="126">
        <v>8.2098063557694125E-4</v>
      </c>
      <c r="D198" s="7" t="s">
        <v>220</v>
      </c>
      <c r="E198" s="31" t="s">
        <v>333</v>
      </c>
      <c r="F198" s="23">
        <v>6103.5</v>
      </c>
      <c r="G198" s="23">
        <v>6654.01</v>
      </c>
      <c r="H198" s="26">
        <v>6654.01</v>
      </c>
      <c r="I198" s="26">
        <v>13788.4</v>
      </c>
      <c r="J198" s="26">
        <v>6068.93</v>
      </c>
      <c r="K198" s="38">
        <v>13788.4</v>
      </c>
      <c r="L198" s="6">
        <f>$C198*'Distributor Payments'!I$21</f>
        <v>13788.400791379017</v>
      </c>
      <c r="M198" s="6">
        <f>$C198*'Distributor Payments'!J$21</f>
        <v>5253.3807012566449</v>
      </c>
      <c r="N198" s="6">
        <f>$C198*'Distributor Payments'!K$21</f>
        <v>16216.82058612529</v>
      </c>
      <c r="O198" s="6">
        <f>$C198*'Distributor Payments'!L$21</f>
        <v>16216.82058612529</v>
      </c>
      <c r="P198" s="6">
        <f>$C198*'Distributor Payments'!M$21</f>
        <v>16216.82058612529</v>
      </c>
      <c r="Q198" s="6">
        <f>$C198*'Distributor Payments'!N$21</f>
        <v>13631.87432675227</v>
      </c>
      <c r="R198" s="6">
        <f>$C198*'Distributor Payments'!O$21</f>
        <v>13631.87432675227</v>
      </c>
      <c r="S198" s="6">
        <f>$C198*'Distributor Payments'!P$21</f>
        <v>13631.87432675227</v>
      </c>
      <c r="T198" s="6">
        <f>$C198*'Distributor Payments'!Q$21</f>
        <v>13631.87432675227</v>
      </c>
      <c r="U198" s="6">
        <f>$C198*'Distributor Payments'!R$21</f>
        <v>13631.87432675227</v>
      </c>
      <c r="V198" s="6">
        <f>$C198*'Distributor Payments'!S$21</f>
        <v>13631.87432675227</v>
      </c>
      <c r="W198" s="6">
        <f>$C198*'Distributor Payments'!T$21</f>
        <v>13631.87432675227</v>
      </c>
      <c r="X198" s="6">
        <f>$C198*'Distributor Payments'!U$21</f>
        <v>13631.87432675227</v>
      </c>
      <c r="Y198" s="6">
        <f>C198*'Distributor Payments'!$V$21</f>
        <v>3336.7428436983523</v>
      </c>
      <c r="Z198" s="6">
        <v>0</v>
      </c>
      <c r="AA198" s="6">
        <f t="shared" si="3"/>
        <v>233141.23070872802</v>
      </c>
    </row>
    <row r="199" spans="1:27" customFormat="1" x14ac:dyDescent="0.3">
      <c r="A199" s="94">
        <v>197</v>
      </c>
      <c r="B199" s="3" t="s">
        <v>32</v>
      </c>
      <c r="C199" s="126">
        <v>5.8124223828232024E-4</v>
      </c>
      <c r="D199" s="7" t="s">
        <v>221</v>
      </c>
      <c r="E199" s="31" t="s">
        <v>333</v>
      </c>
      <c r="F199" s="23">
        <v>4321.1899999999996</v>
      </c>
      <c r="G199" s="23">
        <v>4710.9399999999996</v>
      </c>
      <c r="H199" s="26">
        <v>4710.9399999999996</v>
      </c>
      <c r="I199" s="26">
        <v>9761.99</v>
      </c>
      <c r="J199" s="26">
        <v>4296.71</v>
      </c>
      <c r="K199" s="38">
        <v>9761.99</v>
      </c>
      <c r="L199" s="6">
        <f>$C199*'Distributor Payments'!I$21</f>
        <v>9761.9853514361694</v>
      </c>
      <c r="M199" s="6">
        <f>$C199*'Distributor Payments'!J$21</f>
        <v>3719.3164187139814</v>
      </c>
      <c r="N199" s="6">
        <f>$C199*'Distributor Payments'!K$21</f>
        <v>11481.270917770495</v>
      </c>
      <c r="O199" s="6">
        <f>$C199*'Distributor Payments'!L$21</f>
        <v>11481.270917770495</v>
      </c>
      <c r="P199" s="6">
        <f>$C199*'Distributor Payments'!M$21</f>
        <v>11481.270917770495</v>
      </c>
      <c r="Q199" s="6">
        <f>$C199*'Distributor Payments'!N$21</f>
        <v>9651.1669122337225</v>
      </c>
      <c r="R199" s="6">
        <f>$C199*'Distributor Payments'!O$21</f>
        <v>9651.1669122337225</v>
      </c>
      <c r="S199" s="6">
        <f>$C199*'Distributor Payments'!P$21</f>
        <v>9651.1669122337225</v>
      </c>
      <c r="T199" s="6">
        <f>$C199*'Distributor Payments'!Q$21</f>
        <v>9651.1669122337225</v>
      </c>
      <c r="U199" s="6">
        <f>$C199*'Distributor Payments'!R$21</f>
        <v>9651.1669122337225</v>
      </c>
      <c r="V199" s="6">
        <f>$C199*'Distributor Payments'!S$21</f>
        <v>9651.1669122337225</v>
      </c>
      <c r="W199" s="6">
        <f>$C199*'Distributor Payments'!T$21</f>
        <v>9651.1669122337225</v>
      </c>
      <c r="X199" s="6">
        <f>$C199*'Distributor Payments'!U$21</f>
        <v>9651.1669122337225</v>
      </c>
      <c r="Y199" s="6">
        <f>C199*'Distributor Payments'!$V$21</f>
        <v>2362.3649511304234</v>
      </c>
      <c r="Z199" s="6">
        <v>0</v>
      </c>
      <c r="AA199" s="6">
        <f t="shared" si="3"/>
        <v>165060.57477246181</v>
      </c>
    </row>
    <row r="200" spans="1:27" customFormat="1" x14ac:dyDescent="0.3">
      <c r="A200" s="94">
        <v>198</v>
      </c>
      <c r="B200" s="3" t="s">
        <v>32</v>
      </c>
      <c r="C200" s="126">
        <v>1.5366114375069327E-4</v>
      </c>
      <c r="D200" s="7" t="s">
        <v>222</v>
      </c>
      <c r="E200" s="31" t="s">
        <v>333</v>
      </c>
      <c r="F200" s="23">
        <v>1142.3800000000001</v>
      </c>
      <c r="G200" s="27">
        <v>1245.42</v>
      </c>
      <c r="H200" s="26">
        <v>1245.42</v>
      </c>
      <c r="I200" s="26">
        <v>2580.7399999999998</v>
      </c>
      <c r="J200" s="26">
        <v>1135.9100000000001</v>
      </c>
      <c r="K200" s="38">
        <v>2580.7399999999998</v>
      </c>
      <c r="L200" s="6">
        <f>$C200*'Distributor Payments'!I$21</f>
        <v>2580.7447146513096</v>
      </c>
      <c r="M200" s="6">
        <f>$C200*'Distributor Payments'!J$21</f>
        <v>983.26373623371728</v>
      </c>
      <c r="N200" s="6">
        <f>$C200*'Distributor Payments'!K$21</f>
        <v>3035.2667179690902</v>
      </c>
      <c r="O200" s="6">
        <f>$C200*'Distributor Payments'!L$21</f>
        <v>3035.2667179690902</v>
      </c>
      <c r="P200" s="6">
        <f>$C200*'Distributor Payments'!M$21</f>
        <v>3035.2667179690902</v>
      </c>
      <c r="Q200" s="6">
        <f>$C200*'Distributor Payments'!N$21</f>
        <v>2551.4479997965236</v>
      </c>
      <c r="R200" s="6">
        <f>$C200*'Distributor Payments'!O$21</f>
        <v>2551.4479997965236</v>
      </c>
      <c r="S200" s="6">
        <f>$C200*'Distributor Payments'!P$21</f>
        <v>2551.4479997965236</v>
      </c>
      <c r="T200" s="6">
        <f>$C200*'Distributor Payments'!Q$21</f>
        <v>2551.4479997965236</v>
      </c>
      <c r="U200" s="6">
        <f>$C200*'Distributor Payments'!R$21</f>
        <v>2551.4479997965236</v>
      </c>
      <c r="V200" s="6">
        <f>$C200*'Distributor Payments'!S$21</f>
        <v>2551.4479997965236</v>
      </c>
      <c r="W200" s="6">
        <f>$C200*'Distributor Payments'!T$21</f>
        <v>2551.4479997965236</v>
      </c>
      <c r="X200" s="6">
        <f>$C200*'Distributor Payments'!U$21</f>
        <v>2551.4479997965236</v>
      </c>
      <c r="Y200" s="6">
        <f>C200*'Distributor Payments'!$V$21</f>
        <v>624.53083488907384</v>
      </c>
      <c r="Z200" s="6">
        <v>0</v>
      </c>
      <c r="AA200" s="6">
        <f t="shared" si="3"/>
        <v>43636.533438053571</v>
      </c>
    </row>
    <row r="201" spans="1:27" customFormat="1" x14ac:dyDescent="0.3">
      <c r="A201" s="94">
        <v>199</v>
      </c>
      <c r="B201" s="3" t="s">
        <v>32</v>
      </c>
      <c r="C201" s="126">
        <v>6.0626288796559999E-2</v>
      </c>
      <c r="D201" s="7" t="s">
        <v>32</v>
      </c>
      <c r="E201" s="31" t="s">
        <v>333</v>
      </c>
      <c r="F201" s="23">
        <v>437270.81</v>
      </c>
      <c r="G201" s="23">
        <v>476710.55</v>
      </c>
      <c r="H201" s="26">
        <v>476710.55</v>
      </c>
      <c r="I201" s="26">
        <v>1018220.81</v>
      </c>
      <c r="J201" s="26">
        <v>448167.42</v>
      </c>
      <c r="K201" s="38">
        <v>1018220.81</v>
      </c>
      <c r="L201" s="6">
        <f>$C201*'Distributor Payments'!I$21</f>
        <v>1018220.8108153576</v>
      </c>
      <c r="M201" s="6">
        <f>$C201*'Distributor Payments'!J$21</f>
        <v>387942.12890154275</v>
      </c>
      <c r="N201" s="6">
        <f>$C201*'Distributor Payments'!K$21</f>
        <v>1197550.3508989771</v>
      </c>
      <c r="O201" s="6">
        <f>$C201*'Distributor Payments'!L$21</f>
        <v>1197550.3508989771</v>
      </c>
      <c r="P201" s="6">
        <f>$C201*'Distributor Payments'!M$21</f>
        <v>1197550.3508989771</v>
      </c>
      <c r="Q201" s="6">
        <f>$C201*'Distributor Payments'!N$21</f>
        <v>1006661.9283794803</v>
      </c>
      <c r="R201" s="6">
        <f>$C201*'Distributor Payments'!O$21</f>
        <v>1006661.9283794803</v>
      </c>
      <c r="S201" s="6">
        <f>$C201*'Distributor Payments'!P$21</f>
        <v>1006661.9283794803</v>
      </c>
      <c r="T201" s="6">
        <f>$C201*'Distributor Payments'!Q$21</f>
        <v>1006661.9283794803</v>
      </c>
      <c r="U201" s="6">
        <f>$C201*'Distributor Payments'!R$21</f>
        <v>1006661.9283794803</v>
      </c>
      <c r="V201" s="6">
        <f>$C201*'Distributor Payments'!S$21</f>
        <v>1006661.9283794803</v>
      </c>
      <c r="W201" s="6">
        <f>$C201*'Distributor Payments'!T$21</f>
        <v>1006661.9283794803</v>
      </c>
      <c r="X201" s="6">
        <f>$C201*'Distributor Payments'!U$21</f>
        <v>1006661.9283794803</v>
      </c>
      <c r="Y201" s="6">
        <f>C201*'Distributor Payments'!$V$21</f>
        <v>246405.7329924104</v>
      </c>
      <c r="Z201" s="6">
        <v>0</v>
      </c>
      <c r="AA201" s="6">
        <f t="shared" si="3"/>
        <v>17173816.102442082</v>
      </c>
    </row>
    <row r="202" spans="1:27" customFormat="1" x14ac:dyDescent="0.3">
      <c r="A202" s="94">
        <v>200</v>
      </c>
      <c r="B202" s="3" t="s">
        <v>223</v>
      </c>
      <c r="C202" s="126">
        <v>2.4376421473599999E-3</v>
      </c>
      <c r="D202" s="7" t="s">
        <v>223</v>
      </c>
      <c r="E202" s="31" t="s">
        <v>333</v>
      </c>
      <c r="F202" s="23">
        <v>17581.64</v>
      </c>
      <c r="G202" s="23">
        <v>19167.419999999998</v>
      </c>
      <c r="H202" s="26">
        <v>19167.419999999998</v>
      </c>
      <c r="I202" s="26">
        <v>40940.29</v>
      </c>
      <c r="J202" s="26">
        <v>18019.77</v>
      </c>
      <c r="K202" s="38">
        <v>40940.29</v>
      </c>
      <c r="L202" s="6">
        <f>$C202*'Distributor Payments'!I$21</f>
        <v>40940.291959672504</v>
      </c>
      <c r="M202" s="6">
        <f>$C202*'Distributor Payments'!J$21</f>
        <v>15598.251235866917</v>
      </c>
      <c r="N202" s="6">
        <f>$C202*'Distributor Payments'!K$21</f>
        <v>48150.715916867113</v>
      </c>
      <c r="O202" s="6">
        <f>$C202*'Distributor Payments'!L$21</f>
        <v>48150.715916867113</v>
      </c>
      <c r="P202" s="6">
        <f>$C202*'Distributor Payments'!M$21</f>
        <v>48150.715916867113</v>
      </c>
      <c r="Q202" s="6">
        <f>$C202*'Distributor Payments'!N$21</f>
        <v>40475.536165422527</v>
      </c>
      <c r="R202" s="6">
        <f>$C202*'Distributor Payments'!O$21</f>
        <v>40475.536165422527</v>
      </c>
      <c r="S202" s="6">
        <f>$C202*'Distributor Payments'!P$21</f>
        <v>40475.536165422527</v>
      </c>
      <c r="T202" s="6">
        <f>$C202*'Distributor Payments'!Q$21</f>
        <v>40475.536165422527</v>
      </c>
      <c r="U202" s="6">
        <f>$C202*'Distributor Payments'!R$21</f>
        <v>40475.536165422527</v>
      </c>
      <c r="V202" s="6">
        <f>$C202*'Distributor Payments'!S$21</f>
        <v>40475.536165422527</v>
      </c>
      <c r="W202" s="6">
        <f>$C202*'Distributor Payments'!T$21</f>
        <v>40475.536165422527</v>
      </c>
      <c r="X202" s="6">
        <f>$C202*'Distributor Payments'!U$21</f>
        <v>40475.536165422527</v>
      </c>
      <c r="Y202" s="6">
        <f>C202*'Distributor Payments'!$V$21</f>
        <v>9907.4017561753772</v>
      </c>
      <c r="Z202" s="6">
        <v>0</v>
      </c>
      <c r="AA202" s="6">
        <f t="shared" si="3"/>
        <v>690519.2120256963</v>
      </c>
    </row>
    <row r="203" spans="1:27" customFormat="1" x14ac:dyDescent="0.3">
      <c r="A203" s="94">
        <v>201</v>
      </c>
      <c r="B203" s="3" t="s">
        <v>58</v>
      </c>
      <c r="C203" s="126">
        <v>2.0250384432724366E-6</v>
      </c>
      <c r="D203" s="7" t="s">
        <v>224</v>
      </c>
      <c r="E203" s="31" t="s">
        <v>335</v>
      </c>
      <c r="F203" s="23">
        <v>542.69000000000005</v>
      </c>
      <c r="G203" s="101">
        <v>0</v>
      </c>
      <c r="H203" s="100">
        <v>0</v>
      </c>
      <c r="I203" s="26">
        <v>0</v>
      </c>
      <c r="J203" s="26">
        <v>0</v>
      </c>
      <c r="K203" s="100">
        <v>0</v>
      </c>
      <c r="L203" s="100">
        <v>0</v>
      </c>
      <c r="M203" s="100">
        <v>0</v>
      </c>
      <c r="N203" s="100">
        <v>0</v>
      </c>
      <c r="O203" s="100">
        <v>0</v>
      </c>
      <c r="P203" s="100">
        <v>0</v>
      </c>
      <c r="Q203" s="100">
        <v>0</v>
      </c>
      <c r="R203" s="100">
        <v>0</v>
      </c>
      <c r="S203" s="100">
        <v>0</v>
      </c>
      <c r="T203" s="100">
        <v>0</v>
      </c>
      <c r="U203" s="100">
        <v>0</v>
      </c>
      <c r="V203" s="100">
        <v>0</v>
      </c>
      <c r="W203" s="100">
        <v>0</v>
      </c>
      <c r="X203" s="100">
        <v>0</v>
      </c>
      <c r="Y203" s="26">
        <f>$C$203*'Distributor Payments'!V$21</f>
        <v>8.2304408179553157</v>
      </c>
      <c r="Z203" s="6">
        <v>0</v>
      </c>
      <c r="AA203" s="6">
        <f>F203</f>
        <v>542.69000000000005</v>
      </c>
    </row>
    <row r="204" spans="1:27" customFormat="1" x14ac:dyDescent="0.3">
      <c r="A204" s="94">
        <v>202</v>
      </c>
      <c r="B204" s="3" t="s">
        <v>225</v>
      </c>
      <c r="C204" s="126">
        <v>6.2312530156800007E-3</v>
      </c>
      <c r="D204" s="7" t="s">
        <v>225</v>
      </c>
      <c r="E204" s="31" t="s">
        <v>333</v>
      </c>
      <c r="F204" s="23">
        <v>44943.29</v>
      </c>
      <c r="G204" s="23">
        <v>48996.959999999999</v>
      </c>
      <c r="H204" s="26">
        <v>48996.959999999999</v>
      </c>
      <c r="I204" s="26">
        <v>104654.13</v>
      </c>
      <c r="J204" s="26">
        <v>46063.26</v>
      </c>
      <c r="K204" s="38">
        <v>104654.13</v>
      </c>
      <c r="L204" s="6">
        <f>$C204*'Distributor Payments'!I$21</f>
        <v>104654.12981672306</v>
      </c>
      <c r="M204" s="6">
        <f>$C204*'Distributor Payments'!J$21</f>
        <v>39873.223458207489</v>
      </c>
      <c r="N204" s="6">
        <f>$C204*'Distributor Payments'!K$21</f>
        <v>123085.86561365289</v>
      </c>
      <c r="O204" s="6">
        <f>$C204*'Distributor Payments'!L$21</f>
        <v>123085.86561365289</v>
      </c>
      <c r="P204" s="6">
        <f>$C204*'Distributor Payments'!M$21</f>
        <v>123085.86561365289</v>
      </c>
      <c r="Q204" s="6">
        <f>$C204*'Distributor Payments'!N$21</f>
        <v>103466.09204521858</v>
      </c>
      <c r="R204" s="6">
        <f>$C204*'Distributor Payments'!O$21</f>
        <v>103466.09204521858</v>
      </c>
      <c r="S204" s="6">
        <f>$C204*'Distributor Payments'!P$21</f>
        <v>103466.09204521858</v>
      </c>
      <c r="T204" s="6">
        <f>$C204*'Distributor Payments'!Q$21</f>
        <v>103466.09204521858</v>
      </c>
      <c r="U204" s="6">
        <f>$C204*'Distributor Payments'!R$21</f>
        <v>103466.09204521858</v>
      </c>
      <c r="V204" s="6">
        <f>$C204*'Distributor Payments'!S$21</f>
        <v>103466.09204521858</v>
      </c>
      <c r="W204" s="6">
        <f>$C204*'Distributor Payments'!T$21</f>
        <v>103466.09204521858</v>
      </c>
      <c r="X204" s="6">
        <f>$C204*'Distributor Payments'!U$21</f>
        <v>103466.09204521858</v>
      </c>
      <c r="Y204" s="6">
        <f>C204*'Distributor Payments'!$V$21</f>
        <v>25325.918793118002</v>
      </c>
      <c r="Z204" s="6">
        <v>0</v>
      </c>
      <c r="AA204" s="6">
        <f t="shared" si="3"/>
        <v>1765148.3352707564</v>
      </c>
    </row>
    <row r="205" spans="1:27" customFormat="1" x14ac:dyDescent="0.3">
      <c r="A205" s="94">
        <v>203</v>
      </c>
      <c r="B205" s="3" t="s">
        <v>226</v>
      </c>
      <c r="C205" s="126">
        <v>5.6487088447999996E-4</v>
      </c>
      <c r="D205" s="7" t="s">
        <v>226</v>
      </c>
      <c r="E205" s="31" t="s">
        <v>333</v>
      </c>
      <c r="F205" s="23">
        <v>4074.17</v>
      </c>
      <c r="G205" s="23">
        <v>4441.6400000000003</v>
      </c>
      <c r="H205" s="26">
        <v>4441.6400000000003</v>
      </c>
      <c r="I205" s="26">
        <v>9487.0300000000007</v>
      </c>
      <c r="J205" s="26">
        <v>4175.6899999999996</v>
      </c>
      <c r="K205" s="38">
        <v>9487.0300000000007</v>
      </c>
      <c r="L205" s="6">
        <f>$C205*'Distributor Payments'!I$21</f>
        <v>9487.0278458121484</v>
      </c>
      <c r="M205" s="6">
        <f>$C205*'Distributor Payments'!J$21</f>
        <v>3614.5576090763898</v>
      </c>
      <c r="N205" s="6">
        <f>$C205*'Distributor Payments'!K$21</f>
        <v>11157.887763699346</v>
      </c>
      <c r="O205" s="6">
        <f>$C205*'Distributor Payments'!L$21</f>
        <v>11157.887763699346</v>
      </c>
      <c r="P205" s="6">
        <f>$C205*'Distributor Payments'!M$21</f>
        <v>11157.887763699346</v>
      </c>
      <c r="Q205" s="6">
        <f>$C205*'Distributor Payments'!N$21</f>
        <v>9379.3307349587303</v>
      </c>
      <c r="R205" s="6">
        <f>$C205*'Distributor Payments'!O$21</f>
        <v>9379.3307349587303</v>
      </c>
      <c r="S205" s="6">
        <f>$C205*'Distributor Payments'!P$21</f>
        <v>9379.3307349587303</v>
      </c>
      <c r="T205" s="6">
        <f>$C205*'Distributor Payments'!Q$21</f>
        <v>9379.3307349587303</v>
      </c>
      <c r="U205" s="6">
        <f>$C205*'Distributor Payments'!R$21</f>
        <v>9379.3307349587303</v>
      </c>
      <c r="V205" s="6">
        <f>$C205*'Distributor Payments'!S$21</f>
        <v>9379.3307349587303</v>
      </c>
      <c r="W205" s="6">
        <f>$C205*'Distributor Payments'!T$21</f>
        <v>9379.3307349587303</v>
      </c>
      <c r="X205" s="6">
        <f>$C205*'Distributor Payments'!U$21</f>
        <v>9379.3307349587303</v>
      </c>
      <c r="Y205" s="6">
        <f>C205*'Distributor Payments'!$V$21</f>
        <v>2295.8262347779273</v>
      </c>
      <c r="Z205" s="6">
        <v>0</v>
      </c>
      <c r="AA205" s="6">
        <f t="shared" si="3"/>
        <v>160012.9208604343</v>
      </c>
    </row>
    <row r="206" spans="1:27" customFormat="1" x14ac:dyDescent="0.3">
      <c r="A206" s="94">
        <v>204</v>
      </c>
      <c r="B206" s="3" t="s">
        <v>32</v>
      </c>
      <c r="C206" s="126">
        <v>2.7142646306708003E-4</v>
      </c>
      <c r="D206" s="7" t="s">
        <v>227</v>
      </c>
      <c r="E206" s="31" t="s">
        <v>333</v>
      </c>
      <c r="F206" s="23">
        <v>2017.89</v>
      </c>
      <c r="G206" s="27">
        <v>2199.9</v>
      </c>
      <c r="H206" s="26">
        <v>2199.9</v>
      </c>
      <c r="I206" s="26">
        <v>4558.62</v>
      </c>
      <c r="J206" s="26">
        <v>2006.46</v>
      </c>
      <c r="K206" s="38">
        <v>4558.62</v>
      </c>
      <c r="L206" s="6">
        <f>$C206*'Distributor Payments'!I$21</f>
        <v>4558.6177017747559</v>
      </c>
      <c r="M206" s="6">
        <f>$C206*'Distributor Payments'!J$21</f>
        <v>1736.8333442906323</v>
      </c>
      <c r="N206" s="6">
        <f>$C206*'Distributor Payments'!K$21</f>
        <v>5361.4836491144988</v>
      </c>
      <c r="O206" s="6">
        <f>$C206*'Distributor Payments'!L$21</f>
        <v>5361.4836491144988</v>
      </c>
      <c r="P206" s="6">
        <f>$C206*'Distributor Payments'!M$21</f>
        <v>5361.4836491144988</v>
      </c>
      <c r="Q206" s="6">
        <f>$C206*'Distributor Payments'!N$21</f>
        <v>4506.8680954759711</v>
      </c>
      <c r="R206" s="6">
        <f>$C206*'Distributor Payments'!O$21</f>
        <v>4506.8680954759711</v>
      </c>
      <c r="S206" s="6">
        <f>$C206*'Distributor Payments'!P$21</f>
        <v>4506.8680954759711</v>
      </c>
      <c r="T206" s="6">
        <f>$C206*'Distributor Payments'!Q$21</f>
        <v>4506.8680954759711</v>
      </c>
      <c r="U206" s="6">
        <f>$C206*'Distributor Payments'!R$21</f>
        <v>4506.8680954759711</v>
      </c>
      <c r="V206" s="6">
        <f>$C206*'Distributor Payments'!S$21</f>
        <v>4506.8680954759711</v>
      </c>
      <c r="W206" s="6">
        <f>$C206*'Distributor Payments'!T$21</f>
        <v>4506.8680954759711</v>
      </c>
      <c r="X206" s="6">
        <f>$C206*'Distributor Payments'!U$21</f>
        <v>4506.8680954759711</v>
      </c>
      <c r="Y206" s="6">
        <f>C206*'Distributor Payments'!$V$21</f>
        <v>1103.1689043347178</v>
      </c>
      <c r="Z206" s="6">
        <v>0</v>
      </c>
      <c r="AA206" s="6">
        <f t="shared" si="3"/>
        <v>77079.405661551369</v>
      </c>
    </row>
    <row r="207" spans="1:27" customFormat="1" x14ac:dyDescent="0.3">
      <c r="A207" s="94">
        <v>205</v>
      </c>
      <c r="B207" s="3" t="s">
        <v>228</v>
      </c>
      <c r="C207" s="126">
        <v>2.1551218640000003E-3</v>
      </c>
      <c r="D207" s="7" t="s">
        <v>228</v>
      </c>
      <c r="E207" s="31" t="s">
        <v>333</v>
      </c>
      <c r="F207" s="23">
        <v>15543.95</v>
      </c>
      <c r="G207" s="23">
        <v>16945.939999999999</v>
      </c>
      <c r="H207" s="26">
        <v>16945.939999999999</v>
      </c>
      <c r="I207" s="26">
        <v>36195.35</v>
      </c>
      <c r="J207" s="26">
        <v>15931.3</v>
      </c>
      <c r="K207" s="38">
        <v>36195.35</v>
      </c>
      <c r="L207" s="6">
        <f>$C207*'Distributor Payments'!I$21</f>
        <v>36195.353126950715</v>
      </c>
      <c r="M207" s="6">
        <f>$C207*'Distributor Payments'!J$21</f>
        <v>13790.429540688961</v>
      </c>
      <c r="N207" s="6">
        <f>$C207*'Distributor Payments'!K$21</f>
        <v>42570.096169398035</v>
      </c>
      <c r="O207" s="6">
        <f>$C207*'Distributor Payments'!L$21</f>
        <v>42570.096169398035</v>
      </c>
      <c r="P207" s="6">
        <f>$C207*'Distributor Payments'!M$21</f>
        <v>42570.096169398035</v>
      </c>
      <c r="Q207" s="6">
        <f>$C207*'Distributor Payments'!N$21</f>
        <v>35784.462063759362</v>
      </c>
      <c r="R207" s="6">
        <f>$C207*'Distributor Payments'!O$21</f>
        <v>35784.462063759362</v>
      </c>
      <c r="S207" s="6">
        <f>$C207*'Distributor Payments'!P$21</f>
        <v>35784.462063759362</v>
      </c>
      <c r="T207" s="6">
        <f>$C207*'Distributor Payments'!Q$21</f>
        <v>35784.462063759362</v>
      </c>
      <c r="U207" s="6">
        <f>$C207*'Distributor Payments'!R$21</f>
        <v>35784.462063759362</v>
      </c>
      <c r="V207" s="6">
        <f>$C207*'Distributor Payments'!S$21</f>
        <v>35784.462063759362</v>
      </c>
      <c r="W207" s="6">
        <f>$C207*'Distributor Payments'!T$21</f>
        <v>35784.462063759362</v>
      </c>
      <c r="X207" s="6">
        <f>$C207*'Distributor Payments'!U$21</f>
        <v>35784.462063759362</v>
      </c>
      <c r="Y207" s="6">
        <f>C207*'Distributor Payments'!$V$21</f>
        <v>8759.1438157933444</v>
      </c>
      <c r="Z207" s="6">
        <v>0</v>
      </c>
      <c r="AA207" s="6">
        <f t="shared" si="3"/>
        <v>610488.74150170176</v>
      </c>
    </row>
    <row r="208" spans="1:27" customFormat="1" x14ac:dyDescent="0.3">
      <c r="A208" s="94">
        <v>206</v>
      </c>
      <c r="B208" s="3" t="s">
        <v>229</v>
      </c>
      <c r="C208" s="126">
        <v>5.4983679070649914E-4</v>
      </c>
      <c r="D208" s="7" t="s">
        <v>229</v>
      </c>
      <c r="E208" s="31" t="s">
        <v>333</v>
      </c>
      <c r="F208" s="23">
        <v>4087.71</v>
      </c>
      <c r="G208" s="23">
        <v>4456.3999999999996</v>
      </c>
      <c r="H208" s="26">
        <v>4456.3999999999996</v>
      </c>
      <c r="I208" s="26">
        <v>9234.5300000000007</v>
      </c>
      <c r="J208" s="26">
        <v>4064.56</v>
      </c>
      <c r="K208" s="38">
        <v>9234.5300000000007</v>
      </c>
      <c r="L208" s="6">
        <f>$C208*'Distributor Payments'!I$21</f>
        <v>9234.5296728941867</v>
      </c>
      <c r="M208" s="6">
        <f>$C208*'Distributor Payments'!J$21</f>
        <v>3518.3558051993846</v>
      </c>
      <c r="N208" s="6">
        <f>$C208*'Distributor Payments'!K$21</f>
        <v>10860.919490838058</v>
      </c>
      <c r="O208" s="6">
        <f>$C208*'Distributor Payments'!L$21</f>
        <v>10860.919490838058</v>
      </c>
      <c r="P208" s="6">
        <f>$C208*'Distributor Payments'!M$21</f>
        <v>10860.919490838058</v>
      </c>
      <c r="Q208" s="6">
        <f>$C208*'Distributor Payments'!N$21</f>
        <v>9129.6989311672205</v>
      </c>
      <c r="R208" s="6">
        <f>$C208*'Distributor Payments'!O$21</f>
        <v>9129.6989311672205</v>
      </c>
      <c r="S208" s="6">
        <f>$C208*'Distributor Payments'!P$21</f>
        <v>9129.6989311672205</v>
      </c>
      <c r="T208" s="6">
        <f>$C208*'Distributor Payments'!Q$21</f>
        <v>9129.6989311672205</v>
      </c>
      <c r="U208" s="6">
        <f>$C208*'Distributor Payments'!R$21</f>
        <v>9129.6989311672205</v>
      </c>
      <c r="V208" s="6">
        <f>$C208*'Distributor Payments'!S$21</f>
        <v>9129.6989311672205</v>
      </c>
      <c r="W208" s="6">
        <f>$C208*'Distributor Payments'!T$21</f>
        <v>9129.6989311672205</v>
      </c>
      <c r="X208" s="6">
        <f>$C208*'Distributor Payments'!U$21</f>
        <v>9129.6989311672205</v>
      </c>
      <c r="Y208" s="6">
        <f>C208*'Distributor Payments'!$V$21</f>
        <v>2234.7225952566787</v>
      </c>
      <c r="Z208" s="6">
        <v>0</v>
      </c>
      <c r="AA208" s="6">
        <f t="shared" si="3"/>
        <v>156142.08799520219</v>
      </c>
    </row>
    <row r="209" spans="1:27" customFormat="1" x14ac:dyDescent="0.3">
      <c r="A209" s="94">
        <v>207</v>
      </c>
      <c r="B209" s="3" t="s">
        <v>81</v>
      </c>
      <c r="C209" s="126">
        <v>6.9668831392582191E-5</v>
      </c>
      <c r="D209" s="7" t="s">
        <v>230</v>
      </c>
      <c r="E209" s="31" t="s">
        <v>333</v>
      </c>
      <c r="F209" s="23">
        <v>517.95000000000005</v>
      </c>
      <c r="G209" s="27">
        <v>564.66</v>
      </c>
      <c r="H209" s="26">
        <v>564.66</v>
      </c>
      <c r="I209" s="26">
        <v>1170.0899999999999</v>
      </c>
      <c r="J209" s="26">
        <v>515.01</v>
      </c>
      <c r="K209" s="38">
        <v>1170.0899999999999</v>
      </c>
      <c r="L209" s="6">
        <f>$C209*'Distributor Payments'!I$21</f>
        <v>1170.0906553451873</v>
      </c>
      <c r="M209" s="6">
        <f>$C209*'Distributor Payments'!J$21</f>
        <v>445.80453966455781</v>
      </c>
      <c r="N209" s="6">
        <f>$C209*'Distributor Payments'!K$21</f>
        <v>1376.1675856636386</v>
      </c>
      <c r="O209" s="6">
        <f>$C209*'Distributor Payments'!L$21</f>
        <v>1376.1675856636386</v>
      </c>
      <c r="P209" s="6">
        <f>$C209*'Distributor Payments'!M$21</f>
        <v>1376.1675856636386</v>
      </c>
      <c r="Q209" s="6">
        <f>$C209*'Distributor Payments'!N$21</f>
        <v>1156.8077404992184</v>
      </c>
      <c r="R209" s="6">
        <f>$C209*'Distributor Payments'!O$21</f>
        <v>1156.8077404992184</v>
      </c>
      <c r="S209" s="6">
        <f>$C209*'Distributor Payments'!P$21</f>
        <v>1156.8077404992184</v>
      </c>
      <c r="T209" s="6">
        <f>$C209*'Distributor Payments'!Q$21</f>
        <v>1156.8077404992184</v>
      </c>
      <c r="U209" s="6">
        <f>$C209*'Distributor Payments'!R$21</f>
        <v>1156.8077404992184</v>
      </c>
      <c r="V209" s="6">
        <f>$C209*'Distributor Payments'!S$21</f>
        <v>1156.8077404992184</v>
      </c>
      <c r="W209" s="6">
        <f>$C209*'Distributor Payments'!T$21</f>
        <v>1156.8077404992184</v>
      </c>
      <c r="X209" s="6">
        <f>$C209*'Distributor Payments'!U$21</f>
        <v>1156.8077404992184</v>
      </c>
      <c r="Y209" s="6">
        <f>C209*'Distributor Payments'!$V$21</f>
        <v>283.15768302459463</v>
      </c>
      <c r="Z209" s="6">
        <v>0</v>
      </c>
      <c r="AA209" s="6">
        <f t="shared" si="3"/>
        <v>19784.477559019</v>
      </c>
    </row>
    <row r="210" spans="1:27" customFormat="1" x14ac:dyDescent="0.3">
      <c r="A210" s="94">
        <v>208</v>
      </c>
      <c r="B210" s="3" t="s">
        <v>231</v>
      </c>
      <c r="C210" s="126">
        <v>3.1792059880000004E-3</v>
      </c>
      <c r="D210" s="7" t="s">
        <v>231</v>
      </c>
      <c r="E210" s="31" t="s">
        <v>333</v>
      </c>
      <c r="F210" s="23">
        <v>22930.22</v>
      </c>
      <c r="G210" s="23">
        <v>24998.41</v>
      </c>
      <c r="H210" s="26">
        <v>24998.41</v>
      </c>
      <c r="I210" s="26">
        <v>53394.879999999997</v>
      </c>
      <c r="J210" s="26">
        <v>23501.63</v>
      </c>
      <c r="K210" s="38">
        <v>53394.879999999997</v>
      </c>
      <c r="L210" s="6">
        <f>$C210*'Distributor Payments'!I$21</f>
        <v>53394.884679698211</v>
      </c>
      <c r="M210" s="6">
        <f>$C210*'Distributor Payments'!J$21</f>
        <v>20343.45106196298</v>
      </c>
      <c r="N210" s="6">
        <f>$C210*'Distributor Payments'!K$21</f>
        <v>62798.817511085348</v>
      </c>
      <c r="O210" s="6">
        <f>$C210*'Distributor Payments'!L$21</f>
        <v>62798.817511085348</v>
      </c>
      <c r="P210" s="6">
        <f>$C210*'Distributor Payments'!M$21</f>
        <v>62798.817511085348</v>
      </c>
      <c r="Q210" s="6">
        <f>$C210*'Distributor Payments'!N$21</f>
        <v>52788.743862171956</v>
      </c>
      <c r="R210" s="6">
        <f>$C210*'Distributor Payments'!O$21</f>
        <v>52788.743862171956</v>
      </c>
      <c r="S210" s="6">
        <f>$C210*'Distributor Payments'!P$21</f>
        <v>52788.743862171956</v>
      </c>
      <c r="T210" s="6">
        <f>$C210*'Distributor Payments'!Q$21</f>
        <v>52788.743862171956</v>
      </c>
      <c r="U210" s="6">
        <f>$C210*'Distributor Payments'!R$21</f>
        <v>52788.743862171956</v>
      </c>
      <c r="V210" s="6">
        <f>$C210*'Distributor Payments'!S$21</f>
        <v>52788.743862171956</v>
      </c>
      <c r="W210" s="6">
        <f>$C210*'Distributor Payments'!T$21</f>
        <v>52788.743862171956</v>
      </c>
      <c r="X210" s="6">
        <f>$C210*'Distributor Payments'!U$21</f>
        <v>52788.743862171956</v>
      </c>
      <c r="Y210" s="6">
        <f>C210*'Distributor Payments'!$V$21</f>
        <v>12921.367897608305</v>
      </c>
      <c r="Z210" s="6">
        <v>0</v>
      </c>
      <c r="AA210" s="6">
        <f t="shared" si="3"/>
        <v>900584.53706990159</v>
      </c>
    </row>
    <row r="211" spans="1:27" customFormat="1" x14ac:dyDescent="0.3">
      <c r="A211" s="94">
        <v>209</v>
      </c>
      <c r="B211" s="3" t="s">
        <v>22</v>
      </c>
      <c r="C211" s="126">
        <v>8.3058265152320399E-3</v>
      </c>
      <c r="D211" s="7" t="s">
        <v>22</v>
      </c>
      <c r="E211" s="31" t="s">
        <v>333</v>
      </c>
      <c r="F211" s="23">
        <v>61748.9</v>
      </c>
      <c r="G211" s="23">
        <v>67671.41</v>
      </c>
      <c r="H211" s="26">
        <v>67671.41</v>
      </c>
      <c r="I211" s="26">
        <v>140228.29</v>
      </c>
      <c r="J211" s="26">
        <v>61721.14</v>
      </c>
      <c r="K211" s="38">
        <v>140228.29</v>
      </c>
      <c r="L211" s="6">
        <f>$C211*'Distributor Payments'!I$21</f>
        <v>139496.67011963189</v>
      </c>
      <c r="M211" s="6">
        <f>$C211*'Distributor Payments'!J$21</f>
        <v>53148.231312961878</v>
      </c>
      <c r="N211" s="6">
        <f>$C211*'Distributor Payments'!K$21</f>
        <v>164064.89091224963</v>
      </c>
      <c r="O211" s="6">
        <f>$C211*'Distributor Payments'!L$21</f>
        <v>164064.89091224963</v>
      </c>
      <c r="P211" s="6">
        <f>$C211*'Distributor Payments'!M$21</f>
        <v>164064.89091224963</v>
      </c>
      <c r="Q211" s="6">
        <f>$C211*'Distributor Payments'!N$21</f>
        <v>137913.09846898174</v>
      </c>
      <c r="R211" s="6">
        <f>$C211*'Distributor Payments'!O$21</f>
        <v>137913.09846898174</v>
      </c>
      <c r="S211" s="6">
        <f>$C211*'Distributor Payments'!P$21</f>
        <v>137913.09846898174</v>
      </c>
      <c r="T211" s="6">
        <f>$C211*'Distributor Payments'!Q$21</f>
        <v>137913.09846898174</v>
      </c>
      <c r="U211" s="6">
        <f>$C211*'Distributor Payments'!R$21</f>
        <v>137913.09846898174</v>
      </c>
      <c r="V211" s="6">
        <f>$C211*'Distributor Payments'!S$21</f>
        <v>137913.09846898174</v>
      </c>
      <c r="W211" s="6">
        <f>$C211*'Distributor Payments'!T$21</f>
        <v>137913.09846898174</v>
      </c>
      <c r="X211" s="6">
        <f>$C211*'Distributor Payments'!U$21</f>
        <v>137913.09846898174</v>
      </c>
      <c r="Y211" s="6">
        <f>C211*'Distributor Payments'!$V$21</f>
        <v>33757.68682561475</v>
      </c>
      <c r="Z211" s="6">
        <v>0</v>
      </c>
      <c r="AA211" s="6">
        <f t="shared" si="3"/>
        <v>2361171.4887468112</v>
      </c>
    </row>
    <row r="212" spans="1:27" customFormat="1" x14ac:dyDescent="0.3">
      <c r="A212" s="94">
        <v>210</v>
      </c>
      <c r="B212" s="3" t="s">
        <v>232</v>
      </c>
      <c r="C212" s="126">
        <v>3.3627034874504663E-4</v>
      </c>
      <c r="D212" s="7" t="s">
        <v>233</v>
      </c>
      <c r="E212" s="31" t="s">
        <v>333</v>
      </c>
      <c r="F212" s="23">
        <v>2499.9699999999998</v>
      </c>
      <c r="G212" s="23">
        <v>2725.46</v>
      </c>
      <c r="H212" s="26">
        <v>2725.46</v>
      </c>
      <c r="I212" s="26">
        <v>5647.67</v>
      </c>
      <c r="J212" s="26">
        <v>2485.81</v>
      </c>
      <c r="K212" s="38">
        <v>5647.67</v>
      </c>
      <c r="L212" s="6">
        <f>$C212*'Distributor Payments'!I$21</f>
        <v>5647.6732115552559</v>
      </c>
      <c r="M212" s="6">
        <f>$C212*'Distributor Payments'!J$21</f>
        <v>2151.7634934965654</v>
      </c>
      <c r="N212" s="6">
        <f>$C212*'Distributor Payments'!K$21</f>
        <v>6642.3441403096676</v>
      </c>
      <c r="O212" s="6">
        <f>$C212*'Distributor Payments'!L$21</f>
        <v>6642.3441403096676</v>
      </c>
      <c r="P212" s="6">
        <f>$C212*'Distributor Payments'!M$21</f>
        <v>6642.3441403096676</v>
      </c>
      <c r="Q212" s="6">
        <f>$C212*'Distributor Payments'!N$21</f>
        <v>5583.5606045497616</v>
      </c>
      <c r="R212" s="6">
        <f>$C212*'Distributor Payments'!O$21</f>
        <v>5583.5606045497616</v>
      </c>
      <c r="S212" s="6">
        <f>$C212*'Distributor Payments'!P$21</f>
        <v>5583.5606045497616</v>
      </c>
      <c r="T212" s="6">
        <f>$C212*'Distributor Payments'!Q$21</f>
        <v>5583.5606045497616</v>
      </c>
      <c r="U212" s="6">
        <f>$C212*'Distributor Payments'!R$21</f>
        <v>5583.5606045497616</v>
      </c>
      <c r="V212" s="6">
        <f>$C212*'Distributor Payments'!S$21</f>
        <v>5583.5606045497616</v>
      </c>
      <c r="W212" s="6">
        <f>$C212*'Distributor Payments'!T$21</f>
        <v>5583.5606045497616</v>
      </c>
      <c r="X212" s="6">
        <f>$C212*'Distributor Payments'!U$21</f>
        <v>5583.5606045497616</v>
      </c>
      <c r="Y212" s="6">
        <f>C212*'Distributor Payments'!$V$21</f>
        <v>1366.7163768539663</v>
      </c>
      <c r="Z212" s="6">
        <v>0</v>
      </c>
      <c r="AA212" s="6">
        <f t="shared" si="3"/>
        <v>95493.710339232843</v>
      </c>
    </row>
    <row r="213" spans="1:27" customFormat="1" x14ac:dyDescent="0.3">
      <c r="A213" s="94">
        <v>211</v>
      </c>
      <c r="B213" s="3" t="s">
        <v>32</v>
      </c>
      <c r="C213" s="126">
        <v>1.2358345544842957E-4</v>
      </c>
      <c r="D213" s="7" t="s">
        <v>234</v>
      </c>
      <c r="E213" s="31" t="s">
        <v>333</v>
      </c>
      <c r="F213" s="23">
        <v>918.77</v>
      </c>
      <c r="G213" s="27">
        <v>1001.64</v>
      </c>
      <c r="H213" s="26">
        <v>1001.64</v>
      </c>
      <c r="I213" s="26">
        <v>2075.59</v>
      </c>
      <c r="J213" s="26">
        <v>913.57</v>
      </c>
      <c r="K213" s="38">
        <v>2075.59</v>
      </c>
      <c r="L213" s="6">
        <f>$C213*'Distributor Payments'!I$21</f>
        <v>2075.5888032718176</v>
      </c>
      <c r="M213" s="6">
        <f>$C213*'Distributor Payments'!J$21</f>
        <v>790.79933400761092</v>
      </c>
      <c r="N213" s="6">
        <f>$C213*'Distributor Payments'!K$21</f>
        <v>2441.1425039424889</v>
      </c>
      <c r="O213" s="6">
        <f>$C213*'Distributor Payments'!L$21</f>
        <v>2441.1425039424889</v>
      </c>
      <c r="P213" s="6">
        <f>$C213*'Distributor Payments'!M$21</f>
        <v>2441.1425039424889</v>
      </c>
      <c r="Q213" s="6">
        <f>$C213*'Distributor Payments'!N$21</f>
        <v>2052.0266380642233</v>
      </c>
      <c r="R213" s="6">
        <f>$C213*'Distributor Payments'!O$21</f>
        <v>2052.0266380642233</v>
      </c>
      <c r="S213" s="6">
        <f>$C213*'Distributor Payments'!P$21</f>
        <v>2052.0266380642233</v>
      </c>
      <c r="T213" s="6">
        <f>$C213*'Distributor Payments'!Q$21</f>
        <v>2052.0266380642233</v>
      </c>
      <c r="U213" s="6">
        <f>$C213*'Distributor Payments'!R$21</f>
        <v>2052.0266380642233</v>
      </c>
      <c r="V213" s="6">
        <f>$C213*'Distributor Payments'!S$21</f>
        <v>2052.0266380642233</v>
      </c>
      <c r="W213" s="6">
        <f>$C213*'Distributor Payments'!T$21</f>
        <v>2052.0266380642233</v>
      </c>
      <c r="X213" s="6">
        <f>$C213*'Distributor Payments'!U$21</f>
        <v>2052.0266380642233</v>
      </c>
      <c r="Y213" s="6">
        <f>C213*'Distributor Payments'!$V$21</f>
        <v>502.28494156536664</v>
      </c>
      <c r="Z213" s="6">
        <v>0</v>
      </c>
      <c r="AA213" s="6">
        <f t="shared" si="3"/>
        <v>35095.113695186054</v>
      </c>
    </row>
    <row r="214" spans="1:27" customFormat="1" x14ac:dyDescent="0.3">
      <c r="A214" s="94">
        <v>212</v>
      </c>
      <c r="B214" s="3" t="s">
        <v>22</v>
      </c>
      <c r="C214" s="126">
        <v>3.8875457295908791E-5</v>
      </c>
      <c r="D214" s="7" t="s">
        <v>235</v>
      </c>
      <c r="E214" s="31" t="s">
        <v>333</v>
      </c>
      <c r="F214" s="23">
        <v>289.02</v>
      </c>
      <c r="G214" s="23">
        <v>315.08</v>
      </c>
      <c r="H214" s="26">
        <v>315.08</v>
      </c>
      <c r="I214" s="26">
        <v>652.91</v>
      </c>
      <c r="J214" s="26">
        <v>287.38</v>
      </c>
      <c r="K214" s="38">
        <v>652.91</v>
      </c>
      <c r="L214" s="6">
        <f>$C214*'Distributor Payments'!I$21</f>
        <v>652.91477400978715</v>
      </c>
      <c r="M214" s="6">
        <f>$C214*'Distributor Payments'!J$21</f>
        <v>248.76052888547594</v>
      </c>
      <c r="N214" s="6">
        <f>$C214*'Distributor Payments'!K$21</f>
        <v>767.90643877768366</v>
      </c>
      <c r="O214" s="6">
        <f>$C214*'Distributor Payments'!L$21</f>
        <v>767.90643877768366</v>
      </c>
      <c r="P214" s="6">
        <f>$C214*'Distributor Payments'!M$21</f>
        <v>767.90643877768366</v>
      </c>
      <c r="Q214" s="6">
        <f>$C214*'Distributor Payments'!N$21</f>
        <v>645.50285997968274</v>
      </c>
      <c r="R214" s="6">
        <f>$C214*'Distributor Payments'!O$21</f>
        <v>645.50285997968274</v>
      </c>
      <c r="S214" s="6">
        <f>$C214*'Distributor Payments'!P$21</f>
        <v>645.50285997968274</v>
      </c>
      <c r="T214" s="6">
        <f>$C214*'Distributor Payments'!Q$21</f>
        <v>645.50285997968274</v>
      </c>
      <c r="U214" s="6">
        <f>$C214*'Distributor Payments'!R$21</f>
        <v>645.50285997968274</v>
      </c>
      <c r="V214" s="6">
        <f>$C214*'Distributor Payments'!S$21</f>
        <v>645.50285997968274</v>
      </c>
      <c r="W214" s="6">
        <f>$C214*'Distributor Payments'!T$21</f>
        <v>645.50285997968274</v>
      </c>
      <c r="X214" s="6">
        <f>$C214*'Distributor Payments'!U$21</f>
        <v>645.50285997968274</v>
      </c>
      <c r="Y214" s="6">
        <f>C214*'Distributor Payments'!$V$21</f>
        <v>158.0030006876668</v>
      </c>
      <c r="Z214" s="6">
        <v>0</v>
      </c>
      <c r="AA214" s="6">
        <f t="shared" si="3"/>
        <v>11039.800499753439</v>
      </c>
    </row>
    <row r="215" spans="1:27" customFormat="1" x14ac:dyDescent="0.3">
      <c r="A215" s="94">
        <v>213</v>
      </c>
      <c r="B215" s="3" t="s">
        <v>26</v>
      </c>
      <c r="C215" s="126">
        <v>2.7464821740000002E-4</v>
      </c>
      <c r="D215" s="7" t="s">
        <v>236</v>
      </c>
      <c r="E215" s="31" t="s">
        <v>333</v>
      </c>
      <c r="F215" s="23">
        <v>1980.92</v>
      </c>
      <c r="G215" s="27">
        <v>2159.59</v>
      </c>
      <c r="H215" s="26">
        <v>2159.59</v>
      </c>
      <c r="I215" s="26">
        <v>4612.7299999999996</v>
      </c>
      <c r="J215" s="26">
        <v>2030.28</v>
      </c>
      <c r="K215" s="38">
        <v>4612.7299999999996</v>
      </c>
      <c r="L215" s="6">
        <f>$C215*'Distributor Payments'!I$21</f>
        <v>4612.7271875148726</v>
      </c>
      <c r="M215" s="6">
        <f>$C215*'Distributor Payments'!J$21</f>
        <v>1757.4490583566017</v>
      </c>
      <c r="N215" s="6">
        <f>$C215*'Distributor Payments'!K$21</f>
        <v>5425.1229235692717</v>
      </c>
      <c r="O215" s="6">
        <f>$C215*'Distributor Payments'!L$21</f>
        <v>5425.1229235692717</v>
      </c>
      <c r="P215" s="6">
        <f>$C215*'Distributor Payments'!M$21</f>
        <v>5425.1229235692717</v>
      </c>
      <c r="Q215" s="6">
        <f>$C215*'Distributor Payments'!N$21</f>
        <v>4560.3633282193978</v>
      </c>
      <c r="R215" s="6">
        <f>$C215*'Distributor Payments'!O$21</f>
        <v>4560.3633282193978</v>
      </c>
      <c r="S215" s="6">
        <f>$C215*'Distributor Payments'!P$21</f>
        <v>4560.3633282193978</v>
      </c>
      <c r="T215" s="6">
        <f>$C215*'Distributor Payments'!Q$21</f>
        <v>4560.3633282193978</v>
      </c>
      <c r="U215" s="6">
        <f>$C215*'Distributor Payments'!R$21</f>
        <v>4560.3633282193978</v>
      </c>
      <c r="V215" s="6">
        <f>$C215*'Distributor Payments'!S$21</f>
        <v>4560.3633282193978</v>
      </c>
      <c r="W215" s="6">
        <f>$C215*'Distributor Payments'!T$21</f>
        <v>4560.3633282193978</v>
      </c>
      <c r="X215" s="6">
        <f>$C215*'Distributor Payments'!U$21</f>
        <v>4560.3633282193978</v>
      </c>
      <c r="Y215" s="6">
        <f>C215*'Distributor Payments'!$V$21</f>
        <v>1116.2632030899745</v>
      </c>
      <c r="Z215" s="6">
        <v>0</v>
      </c>
      <c r="AA215" s="6">
        <f t="shared" si="3"/>
        <v>77800.554845424427</v>
      </c>
    </row>
    <row r="216" spans="1:27" customFormat="1" x14ac:dyDescent="0.3">
      <c r="A216" s="94">
        <v>214</v>
      </c>
      <c r="B216" s="3" t="s">
        <v>12</v>
      </c>
      <c r="C216" s="126">
        <v>8.2472855123022826E-5</v>
      </c>
      <c r="D216" s="7" t="s">
        <v>237</v>
      </c>
      <c r="E216" s="31" t="s">
        <v>333</v>
      </c>
      <c r="F216" s="23">
        <v>613.14</v>
      </c>
      <c r="G216" s="27">
        <v>668.44</v>
      </c>
      <c r="H216" s="26">
        <v>668.44</v>
      </c>
      <c r="I216" s="26">
        <v>1385.13</v>
      </c>
      <c r="J216" s="26">
        <v>609.66</v>
      </c>
      <c r="K216" s="38">
        <v>1385.13</v>
      </c>
      <c r="L216" s="6">
        <f>$C216*'Distributor Payments'!I$21</f>
        <v>1385.1347176373213</v>
      </c>
      <c r="M216" s="6">
        <f>$C216*'Distributor Payments'!J$21</f>
        <v>527.73632739382515</v>
      </c>
      <c r="N216" s="6">
        <f>$C216*'Distributor Payments'!K$21</f>
        <v>1629.0853118791026</v>
      </c>
      <c r="O216" s="6">
        <f>$C216*'Distributor Payments'!L$21</f>
        <v>1629.0853118791026</v>
      </c>
      <c r="P216" s="6">
        <f>$C216*'Distributor Payments'!M$21</f>
        <v>1629.0853118791026</v>
      </c>
      <c r="Q216" s="6">
        <f>$C216*'Distributor Payments'!N$21</f>
        <v>1369.4106141924101</v>
      </c>
      <c r="R216" s="6">
        <f>$C216*'Distributor Payments'!O$21</f>
        <v>1369.4106141924101</v>
      </c>
      <c r="S216" s="6">
        <f>$C216*'Distributor Payments'!P$21</f>
        <v>1369.4106141924101</v>
      </c>
      <c r="T216" s="6">
        <f>$C216*'Distributor Payments'!Q$21</f>
        <v>1369.4106141924101</v>
      </c>
      <c r="U216" s="6">
        <f>$C216*'Distributor Payments'!R$21</f>
        <v>1369.4106141924101</v>
      </c>
      <c r="V216" s="6">
        <f>$C216*'Distributor Payments'!S$21</f>
        <v>1369.4106141924101</v>
      </c>
      <c r="W216" s="6">
        <f>$C216*'Distributor Payments'!T$21</f>
        <v>1369.4106141924101</v>
      </c>
      <c r="X216" s="6">
        <f>$C216*'Distributor Payments'!U$21</f>
        <v>1369.4106141924101</v>
      </c>
      <c r="Y216" s="6">
        <f>C216*'Distributor Payments'!$V$21</f>
        <v>335.19756399336768</v>
      </c>
      <c r="Z216" s="6">
        <v>0</v>
      </c>
      <c r="AA216" s="6">
        <f t="shared" si="3"/>
        <v>23420.549458201094</v>
      </c>
    </row>
    <row r="217" spans="1:27" customFormat="1" x14ac:dyDescent="0.3">
      <c r="A217" s="94">
        <v>215</v>
      </c>
      <c r="B217" s="3" t="s">
        <v>20</v>
      </c>
      <c r="C217" s="126">
        <v>3.4671875633989825E-4</v>
      </c>
      <c r="D217" s="7" t="s">
        <v>238</v>
      </c>
      <c r="E217" s="31" t="s">
        <v>333</v>
      </c>
      <c r="F217" s="23">
        <v>2577.65</v>
      </c>
      <c r="G217" s="27">
        <v>2810.14</v>
      </c>
      <c r="H217" s="26">
        <v>2810.14</v>
      </c>
      <c r="I217" s="26">
        <v>5823.15</v>
      </c>
      <c r="J217" s="26">
        <v>2563.0500000000002</v>
      </c>
      <c r="K217" s="38">
        <v>5823.15</v>
      </c>
      <c r="L217" s="6">
        <f>$C217*'Distributor Payments'!I$21</f>
        <v>5823.1546118543756</v>
      </c>
      <c r="M217" s="6">
        <f>$C217*'Distributor Payments'!J$21</f>
        <v>2218.6219070072366</v>
      </c>
      <c r="N217" s="6">
        <f>$C217*'Distributor Payments'!K$21</f>
        <v>6848.731409428804</v>
      </c>
      <c r="O217" s="6">
        <f>$C217*'Distributor Payments'!L$21</f>
        <v>6848.731409428804</v>
      </c>
      <c r="P217" s="6">
        <f>$C217*'Distributor Payments'!M$21</f>
        <v>6848.731409428804</v>
      </c>
      <c r="Q217" s="6">
        <f>$C217*'Distributor Payments'!N$21</f>
        <v>5757.0499331349702</v>
      </c>
      <c r="R217" s="6">
        <f>$C217*'Distributor Payments'!O$21</f>
        <v>5757.0499331349702</v>
      </c>
      <c r="S217" s="6">
        <f>$C217*'Distributor Payments'!P$21</f>
        <v>5757.0499331349702</v>
      </c>
      <c r="T217" s="6">
        <f>$C217*'Distributor Payments'!Q$21</f>
        <v>5757.0499331349702</v>
      </c>
      <c r="U217" s="6">
        <f>$C217*'Distributor Payments'!R$21</f>
        <v>5757.0499331349702</v>
      </c>
      <c r="V217" s="6">
        <f>$C217*'Distributor Payments'!S$21</f>
        <v>5757.0499331349702</v>
      </c>
      <c r="W217" s="6">
        <f>$C217*'Distributor Payments'!T$21</f>
        <v>5757.0499331349702</v>
      </c>
      <c r="X217" s="6">
        <f>$C217*'Distributor Payments'!U$21</f>
        <v>5757.0499331349702</v>
      </c>
      <c r="Y217" s="6">
        <f>C217*'Distributor Payments'!$V$21</f>
        <v>1409.1822375081147</v>
      </c>
      <c r="Z217" s="6">
        <v>0</v>
      </c>
      <c r="AA217" s="6">
        <f t="shared" si="3"/>
        <v>98460.832449735899</v>
      </c>
    </row>
    <row r="218" spans="1:27" customFormat="1" x14ac:dyDescent="0.3">
      <c r="A218" s="94">
        <v>216</v>
      </c>
      <c r="B218" s="3" t="s">
        <v>32</v>
      </c>
      <c r="C218" s="126">
        <v>3.2484999272399998E-3</v>
      </c>
      <c r="D218" s="7" t="s">
        <v>239</v>
      </c>
      <c r="E218" s="31" t="s">
        <v>333</v>
      </c>
      <c r="F218" s="23">
        <v>23430</v>
      </c>
      <c r="G218" s="23">
        <v>25543.279999999999</v>
      </c>
      <c r="H218" s="26">
        <v>25543.279999999999</v>
      </c>
      <c r="I218" s="26">
        <v>54558.68</v>
      </c>
      <c r="J218" s="26">
        <v>24013.87</v>
      </c>
      <c r="K218" s="38">
        <v>54558.68</v>
      </c>
      <c r="L218" s="6">
        <f>$C218*'Distributor Payments'!I$21</f>
        <v>54558.679007177241</v>
      </c>
      <c r="M218" s="6">
        <f>$C218*'Distributor Payments'!J$21</f>
        <v>20786.85670071065</v>
      </c>
      <c r="N218" s="6">
        <f>$C218*'Distributor Payments'!K$21</f>
        <v>64167.579856583601</v>
      </c>
      <c r="O218" s="6">
        <f>$C218*'Distributor Payments'!L$21</f>
        <v>64167.579856583601</v>
      </c>
      <c r="P218" s="6">
        <f>$C218*'Distributor Payments'!M$21</f>
        <v>64167.579856583601</v>
      </c>
      <c r="Q218" s="6">
        <f>$C218*'Distributor Payments'!N$21</f>
        <v>53939.326750965018</v>
      </c>
      <c r="R218" s="6">
        <f>$C218*'Distributor Payments'!O$21</f>
        <v>53939.326750965018</v>
      </c>
      <c r="S218" s="6">
        <f>$C218*'Distributor Payments'!P$21</f>
        <v>53939.326750965018</v>
      </c>
      <c r="T218" s="6">
        <f>$C218*'Distributor Payments'!Q$21</f>
        <v>53939.326750965018</v>
      </c>
      <c r="U218" s="6">
        <f>$C218*'Distributor Payments'!R$21</f>
        <v>53939.326750965018</v>
      </c>
      <c r="V218" s="6">
        <f>$C218*'Distributor Payments'!S$21</f>
        <v>53939.326750965018</v>
      </c>
      <c r="W218" s="6">
        <f>$C218*'Distributor Payments'!T$21</f>
        <v>53939.326750965018</v>
      </c>
      <c r="X218" s="6">
        <f>$C218*'Distributor Payments'!U$21</f>
        <v>53939.326750965018</v>
      </c>
      <c r="Y218" s="6">
        <f>C218*'Distributor Payments'!$V$21</f>
        <v>13203.001892188762</v>
      </c>
      <c r="Z218" s="6">
        <v>0</v>
      </c>
      <c r="AA218" s="6">
        <f t="shared" si="3"/>
        <v>920213.68117754732</v>
      </c>
    </row>
    <row r="219" spans="1:27" customFormat="1" x14ac:dyDescent="0.3">
      <c r="A219" s="94">
        <v>217</v>
      </c>
      <c r="B219" s="3" t="s">
        <v>119</v>
      </c>
      <c r="C219" s="126">
        <v>8.084099336252E-5</v>
      </c>
      <c r="D219" s="7" t="s">
        <v>240</v>
      </c>
      <c r="E219" s="31" t="s">
        <v>333</v>
      </c>
      <c r="F219" s="23">
        <v>601</v>
      </c>
      <c r="G219" s="27">
        <v>655.21</v>
      </c>
      <c r="H219" s="26">
        <v>655.21</v>
      </c>
      <c r="I219" s="26">
        <v>1357.73</v>
      </c>
      <c r="J219" s="26">
        <v>597.6</v>
      </c>
      <c r="K219" s="38">
        <v>1357.73</v>
      </c>
      <c r="L219" s="6">
        <f>$C219*'Distributor Payments'!I$21</f>
        <v>1357.7275377175099</v>
      </c>
      <c r="M219" s="6">
        <f>$C219*'Distributor Payments'!J$21</f>
        <v>517.29419184489143</v>
      </c>
      <c r="N219" s="6">
        <f>$C219*'Distributor Payments'!K$21</f>
        <v>1596.8511662188512</v>
      </c>
      <c r="O219" s="6">
        <f>$C219*'Distributor Payments'!L$21</f>
        <v>1596.8511662188512</v>
      </c>
      <c r="P219" s="6">
        <f>$C219*'Distributor Payments'!M$21</f>
        <v>1596.8511662188512</v>
      </c>
      <c r="Q219" s="6">
        <f>$C219*'Distributor Payments'!N$21</f>
        <v>1342.3145616501056</v>
      </c>
      <c r="R219" s="6">
        <f>$C219*'Distributor Payments'!O$21</f>
        <v>1342.3145616501056</v>
      </c>
      <c r="S219" s="6">
        <f>$C219*'Distributor Payments'!P$21</f>
        <v>1342.3145616501056</v>
      </c>
      <c r="T219" s="6">
        <f>$C219*'Distributor Payments'!Q$21</f>
        <v>1342.3145616501056</v>
      </c>
      <c r="U219" s="6">
        <f>$C219*'Distributor Payments'!R$21</f>
        <v>1342.3145616501056</v>
      </c>
      <c r="V219" s="6">
        <f>$C219*'Distributor Payments'!S$21</f>
        <v>1342.3145616501056</v>
      </c>
      <c r="W219" s="6">
        <f>$C219*'Distributor Payments'!T$21</f>
        <v>1342.3145616501056</v>
      </c>
      <c r="X219" s="6">
        <f>$C219*'Distributor Payments'!U$21</f>
        <v>1342.3145616501056</v>
      </c>
      <c r="Y219" s="6">
        <f>C219*'Distributor Payments'!$V$21</f>
        <v>328.56512613149744</v>
      </c>
      <c r="Z219" s="6">
        <v>0</v>
      </c>
      <c r="AA219" s="6">
        <f t="shared" si="3"/>
        <v>22957.136847551297</v>
      </c>
    </row>
    <row r="220" spans="1:27" customFormat="1" x14ac:dyDescent="0.3">
      <c r="A220" s="94">
        <v>218</v>
      </c>
      <c r="B220" s="3" t="s">
        <v>119</v>
      </c>
      <c r="C220" s="126">
        <v>1.4594833953880172E-3</v>
      </c>
      <c r="D220" s="7" t="s">
        <v>241</v>
      </c>
      <c r="E220" s="31" t="s">
        <v>333</v>
      </c>
      <c r="F220" s="23">
        <v>10850.39</v>
      </c>
      <c r="G220" s="23">
        <v>11829.05</v>
      </c>
      <c r="H220" s="26">
        <v>11829.05</v>
      </c>
      <c r="I220" s="26">
        <v>24512.080000000002</v>
      </c>
      <c r="J220" s="26">
        <v>10788.93</v>
      </c>
      <c r="K220" s="38">
        <v>24512.080000000002</v>
      </c>
      <c r="L220" s="6">
        <f>$C220*'Distributor Payments'!I$21</f>
        <v>24512.0787652082</v>
      </c>
      <c r="M220" s="6">
        <f>$C220*'Distributor Payments'!J$21</f>
        <v>9339.1020090843158</v>
      </c>
      <c r="N220" s="6">
        <f>$C220*'Distributor Payments'!K$21</f>
        <v>28829.157894575314</v>
      </c>
      <c r="O220" s="6">
        <f>$C220*'Distributor Payments'!L$21</f>
        <v>28829.157894575314</v>
      </c>
      <c r="P220" s="6">
        <f>$C220*'Distributor Payments'!M$21</f>
        <v>28829.157894575314</v>
      </c>
      <c r="Q220" s="6">
        <f>$C220*'Distributor Payments'!N$21</f>
        <v>24233.816689147188</v>
      </c>
      <c r="R220" s="6">
        <f>$C220*'Distributor Payments'!O$21</f>
        <v>24233.816689147188</v>
      </c>
      <c r="S220" s="6">
        <f>$C220*'Distributor Payments'!P$21</f>
        <v>24233.816689147188</v>
      </c>
      <c r="T220" s="6">
        <f>$C220*'Distributor Payments'!Q$21</f>
        <v>24233.816689147188</v>
      </c>
      <c r="U220" s="6">
        <f>$C220*'Distributor Payments'!R$21</f>
        <v>24233.816689147188</v>
      </c>
      <c r="V220" s="6">
        <f>$C220*'Distributor Payments'!S$21</f>
        <v>24233.816689147188</v>
      </c>
      <c r="W220" s="6">
        <f>$C220*'Distributor Payments'!T$21</f>
        <v>24233.816689147188</v>
      </c>
      <c r="X220" s="6">
        <f>$C220*'Distributor Payments'!U$21</f>
        <v>24233.816689147188</v>
      </c>
      <c r="Y220" s="6">
        <f>C220*'Distributor Payments'!$V$21</f>
        <v>5931.8339118135464</v>
      </c>
      <c r="Z220" s="6">
        <v>0</v>
      </c>
      <c r="AA220" s="6">
        <f t="shared" si="3"/>
        <v>414462.60188300966</v>
      </c>
    </row>
    <row r="221" spans="1:27" customFormat="1" x14ac:dyDescent="0.3">
      <c r="A221" s="94">
        <v>219</v>
      </c>
      <c r="B221" s="3" t="s">
        <v>81</v>
      </c>
      <c r="C221" s="126">
        <v>5.5010293233043542E-4</v>
      </c>
      <c r="D221" s="7" t="s">
        <v>242</v>
      </c>
      <c r="E221" s="31" t="s">
        <v>333</v>
      </c>
      <c r="F221" s="23">
        <v>4089.69</v>
      </c>
      <c r="G221" s="23">
        <v>4458.5600000000004</v>
      </c>
      <c r="H221" s="26">
        <v>4458.5600000000004</v>
      </c>
      <c r="I221" s="26">
        <v>9239</v>
      </c>
      <c r="J221" s="26">
        <v>4066.52</v>
      </c>
      <c r="K221" s="38">
        <v>9239</v>
      </c>
      <c r="L221" s="6">
        <f>$C221*'Distributor Payments'!I$21</f>
        <v>9238.9995315230954</v>
      </c>
      <c r="M221" s="6">
        <f>$C221*'Distributor Payments'!J$21</f>
        <v>3520.0588213369156</v>
      </c>
      <c r="N221" s="6">
        <f>$C221*'Distributor Payments'!K$21</f>
        <v>10866.176583123604</v>
      </c>
      <c r="O221" s="6">
        <f>$C221*'Distributor Payments'!L$21</f>
        <v>10866.176583123604</v>
      </c>
      <c r="P221" s="6">
        <f>$C221*'Distributor Payments'!M$21</f>
        <v>10866.176583123604</v>
      </c>
      <c r="Q221" s="6">
        <f>$C221*'Distributor Payments'!N$21</f>
        <v>9134.1180477862963</v>
      </c>
      <c r="R221" s="6">
        <f>$C221*'Distributor Payments'!O$21</f>
        <v>9134.1180477862963</v>
      </c>
      <c r="S221" s="6">
        <f>$C221*'Distributor Payments'!P$21</f>
        <v>9134.1180477862963</v>
      </c>
      <c r="T221" s="6">
        <f>$C221*'Distributor Payments'!Q$21</f>
        <v>9134.1180477862963</v>
      </c>
      <c r="U221" s="6">
        <f>$C221*'Distributor Payments'!R$21</f>
        <v>9134.1180477862963</v>
      </c>
      <c r="V221" s="6">
        <f>$C221*'Distributor Payments'!S$21</f>
        <v>9134.1180477862963</v>
      </c>
      <c r="W221" s="6">
        <f>$C221*'Distributor Payments'!T$21</f>
        <v>9134.1180477862963</v>
      </c>
      <c r="X221" s="6">
        <f>$C221*'Distributor Payments'!U$21</f>
        <v>9134.1180477862963</v>
      </c>
      <c r="Y221" s="6">
        <f>C221*'Distributor Payments'!$V$21</f>
        <v>2235.8042847881934</v>
      </c>
      <c r="Z221" s="6">
        <v>0</v>
      </c>
      <c r="AA221" s="6">
        <f t="shared" si="3"/>
        <v>156217.66676930938</v>
      </c>
    </row>
    <row r="222" spans="1:27" customFormat="1" x14ac:dyDescent="0.3">
      <c r="A222" s="94">
        <v>220</v>
      </c>
      <c r="B222" s="3" t="s">
        <v>243</v>
      </c>
      <c r="C222" s="126">
        <v>1.6298467953600002E-3</v>
      </c>
      <c r="D222" s="7" t="s">
        <v>243</v>
      </c>
      <c r="E222" s="31" t="s">
        <v>333</v>
      </c>
      <c r="F222" s="23">
        <v>11755.37</v>
      </c>
      <c r="G222" s="23">
        <v>12815.65</v>
      </c>
      <c r="H222" s="26">
        <v>12815.65</v>
      </c>
      <c r="I222" s="26">
        <v>27373.34</v>
      </c>
      <c r="J222" s="26">
        <v>12048.31</v>
      </c>
      <c r="K222" s="38">
        <v>27373.34</v>
      </c>
      <c r="L222" s="6">
        <f>$C222*'Distributor Payments'!I$21</f>
        <v>27373.3385041117</v>
      </c>
      <c r="M222" s="6">
        <f>$C222*'Distributor Payments'!J$21</f>
        <v>10429.241969552855</v>
      </c>
      <c r="N222" s="6">
        <f>$C222*'Distributor Payments'!K$21</f>
        <v>32194.34407810379</v>
      </c>
      <c r="O222" s="6">
        <f>$C222*'Distributor Payments'!L$21</f>
        <v>32194.34407810379</v>
      </c>
      <c r="P222" s="6">
        <f>$C222*'Distributor Payments'!M$21</f>
        <v>32194.34407810379</v>
      </c>
      <c r="Q222" s="6">
        <f>$C222*'Distributor Payments'!N$21</f>
        <v>27062.595295678224</v>
      </c>
      <c r="R222" s="6">
        <f>$C222*'Distributor Payments'!O$21</f>
        <v>27062.595295678224</v>
      </c>
      <c r="S222" s="6">
        <f>$C222*'Distributor Payments'!P$21</f>
        <v>27062.595295678224</v>
      </c>
      <c r="T222" s="6">
        <f>$C222*'Distributor Payments'!Q$21</f>
        <v>27062.595295678224</v>
      </c>
      <c r="U222" s="6">
        <f>$C222*'Distributor Payments'!R$21</f>
        <v>27062.595295678224</v>
      </c>
      <c r="V222" s="6">
        <f>$C222*'Distributor Payments'!S$21</f>
        <v>27062.595295678224</v>
      </c>
      <c r="W222" s="6">
        <f>$C222*'Distributor Payments'!T$21</f>
        <v>27062.595295678224</v>
      </c>
      <c r="X222" s="6">
        <f>$C222*'Distributor Payments'!U$21</f>
        <v>27062.595295678224</v>
      </c>
      <c r="Y222" s="6">
        <f>C222*'Distributor Payments'!$V$21</f>
        <v>6624.2483623506805</v>
      </c>
      <c r="Z222" s="6">
        <v>0</v>
      </c>
      <c r="AA222" s="6">
        <f t="shared" si="3"/>
        <v>461692.2834357525</v>
      </c>
    </row>
    <row r="223" spans="1:27" customFormat="1" x14ac:dyDescent="0.3">
      <c r="A223" s="94">
        <v>221</v>
      </c>
      <c r="B223" s="3" t="s">
        <v>20</v>
      </c>
      <c r="C223" s="126">
        <v>1.1872459833943937E-3</v>
      </c>
      <c r="D223" s="7" t="s">
        <v>244</v>
      </c>
      <c r="E223" s="31" t="s">
        <v>333</v>
      </c>
      <c r="F223" s="23">
        <v>8826.4699999999993</v>
      </c>
      <c r="G223" s="27">
        <v>9622.58</v>
      </c>
      <c r="H223" s="26">
        <v>9622.58</v>
      </c>
      <c r="I223" s="26">
        <v>19939.84</v>
      </c>
      <c r="J223" s="26">
        <v>8776.4699999999993</v>
      </c>
      <c r="K223" s="38">
        <v>19939.84</v>
      </c>
      <c r="L223" s="6">
        <f>$C223*'Distributor Payments'!I$21</f>
        <v>19939.841145574283</v>
      </c>
      <c r="M223" s="6">
        <f>$C223*'Distributor Payments'!J$21</f>
        <v>7597.0794760895997</v>
      </c>
      <c r="N223" s="6">
        <f>$C223*'Distributor Payments'!K$21</f>
        <v>23451.655581102154</v>
      </c>
      <c r="O223" s="6">
        <f>$C223*'Distributor Payments'!L$21</f>
        <v>23451.655581102154</v>
      </c>
      <c r="P223" s="6">
        <f>$C223*'Distributor Payments'!M$21</f>
        <v>23451.655581102154</v>
      </c>
      <c r="Q223" s="6">
        <f>$C223*'Distributor Payments'!N$21</f>
        <v>19713.483289651849</v>
      </c>
      <c r="R223" s="6">
        <f>$C223*'Distributor Payments'!O$21</f>
        <v>19713.483289651849</v>
      </c>
      <c r="S223" s="6">
        <f>$C223*'Distributor Payments'!P$21</f>
        <v>19713.483289651849</v>
      </c>
      <c r="T223" s="6">
        <f>$C223*'Distributor Payments'!Q$21</f>
        <v>19713.483289651849</v>
      </c>
      <c r="U223" s="6">
        <f>$C223*'Distributor Payments'!R$21</f>
        <v>19713.483289651849</v>
      </c>
      <c r="V223" s="6">
        <f>$C223*'Distributor Payments'!S$21</f>
        <v>19713.483289651849</v>
      </c>
      <c r="W223" s="6">
        <f>$C223*'Distributor Payments'!T$21</f>
        <v>19713.483289651849</v>
      </c>
      <c r="X223" s="6">
        <f>$C223*'Distributor Payments'!U$21</f>
        <v>19713.483289651849</v>
      </c>
      <c r="Y223" s="6">
        <f>C223*'Distributor Payments'!$V$21</f>
        <v>4825.3690368919624</v>
      </c>
      <c r="Z223" s="6">
        <v>0</v>
      </c>
      <c r="AA223" s="6">
        <f t="shared" si="3"/>
        <v>337152.90271907719</v>
      </c>
    </row>
    <row r="224" spans="1:27" customFormat="1" x14ac:dyDescent="0.3">
      <c r="A224" s="94">
        <v>222</v>
      </c>
      <c r="B224" s="3" t="s">
        <v>20</v>
      </c>
      <c r="C224" s="126">
        <v>2.7031152815121587E-4</v>
      </c>
      <c r="D224" s="7" t="s">
        <v>245</v>
      </c>
      <c r="E224" s="31" t="s">
        <v>333</v>
      </c>
      <c r="F224" s="23">
        <v>2009.61</v>
      </c>
      <c r="G224" s="23">
        <v>2190.86</v>
      </c>
      <c r="H224" s="26">
        <v>2190.86</v>
      </c>
      <c r="I224" s="26">
        <v>4539.8900000000003</v>
      </c>
      <c r="J224" s="26">
        <v>1998.22</v>
      </c>
      <c r="K224" s="38">
        <v>4539.8900000000003</v>
      </c>
      <c r="L224" s="6">
        <f>$C224*'Distributor Payments'!I$21</f>
        <v>4539.8923277402828</v>
      </c>
      <c r="M224" s="6">
        <f>$C224*'Distributor Payments'!J$21</f>
        <v>1729.6989767838495</v>
      </c>
      <c r="N224" s="6">
        <f>$C224*'Distributor Payments'!K$21</f>
        <v>5339.4603531775974</v>
      </c>
      <c r="O224" s="6">
        <f>$C224*'Distributor Payments'!L$21</f>
        <v>5339.4603531775974</v>
      </c>
      <c r="P224" s="6">
        <f>$C224*'Distributor Payments'!M$21</f>
        <v>5339.4603531775974</v>
      </c>
      <c r="Q224" s="6">
        <f>$C224*'Distributor Payments'!N$21</f>
        <v>4488.3552926193142</v>
      </c>
      <c r="R224" s="6">
        <f>$C224*'Distributor Payments'!O$21</f>
        <v>4488.3552926193142</v>
      </c>
      <c r="S224" s="6">
        <f>$C224*'Distributor Payments'!P$21</f>
        <v>4488.3552926193142</v>
      </c>
      <c r="T224" s="6">
        <f>$C224*'Distributor Payments'!Q$21</f>
        <v>4488.3552926193142</v>
      </c>
      <c r="U224" s="6">
        <f>$C224*'Distributor Payments'!R$21</f>
        <v>4488.3552926193142</v>
      </c>
      <c r="V224" s="6">
        <f>$C224*'Distributor Payments'!S$21</f>
        <v>4488.3552926193142</v>
      </c>
      <c r="W224" s="6">
        <f>$C224*'Distributor Payments'!T$21</f>
        <v>4488.3552926193142</v>
      </c>
      <c r="X224" s="6">
        <f>$C224*'Distributor Payments'!U$21</f>
        <v>4488.3552926193142</v>
      </c>
      <c r="Y224" s="6">
        <f>C224*'Distributor Payments'!$V$21</f>
        <v>1098.6374319217482</v>
      </c>
      <c r="Z224" s="6">
        <v>0</v>
      </c>
      <c r="AA224" s="6">
        <f t="shared" si="3"/>
        <v>76762.78213693318</v>
      </c>
    </row>
    <row r="225" spans="1:27" customFormat="1" x14ac:dyDescent="0.3">
      <c r="A225" s="94">
        <v>223</v>
      </c>
      <c r="B225" s="3" t="s">
        <v>32</v>
      </c>
      <c r="C225" s="126">
        <v>2.2358267865419144E-4</v>
      </c>
      <c r="D225" s="7" t="s">
        <v>246</v>
      </c>
      <c r="E225" s="31" t="s">
        <v>333</v>
      </c>
      <c r="F225" s="23">
        <v>1662.2</v>
      </c>
      <c r="G225" s="23">
        <v>1812.13</v>
      </c>
      <c r="H225" s="26">
        <v>1812.13</v>
      </c>
      <c r="I225" s="26">
        <v>3755.08</v>
      </c>
      <c r="J225" s="26">
        <v>1652.79</v>
      </c>
      <c r="K225" s="38">
        <v>3755.08</v>
      </c>
      <c r="L225" s="6">
        <f>$C225*'Distributor Payments'!I$21</f>
        <v>3755.0795350095359</v>
      </c>
      <c r="M225" s="6">
        <f>$C225*'Distributor Payments'!J$21</f>
        <v>1430.6853027681634</v>
      </c>
      <c r="N225" s="6">
        <f>$C225*'Distributor Payments'!K$21</f>
        <v>4416.4259530339705</v>
      </c>
      <c r="O225" s="6">
        <f>$C225*'Distributor Payments'!L$21</f>
        <v>4416.4259530339705</v>
      </c>
      <c r="P225" s="6">
        <f>$C225*'Distributor Payments'!M$21</f>
        <v>4416.4259530339705</v>
      </c>
      <c r="Q225" s="6">
        <f>$C225*'Distributor Payments'!N$21</f>
        <v>3712.4517253816934</v>
      </c>
      <c r="R225" s="6">
        <f>$C225*'Distributor Payments'!O$21</f>
        <v>3712.4517253816934</v>
      </c>
      <c r="S225" s="6">
        <f>$C225*'Distributor Payments'!P$21</f>
        <v>3712.4517253816934</v>
      </c>
      <c r="T225" s="6">
        <f>$C225*'Distributor Payments'!Q$21</f>
        <v>3712.4517253816934</v>
      </c>
      <c r="U225" s="6">
        <f>$C225*'Distributor Payments'!R$21</f>
        <v>3712.4517253816934</v>
      </c>
      <c r="V225" s="6">
        <f>$C225*'Distributor Payments'!S$21</f>
        <v>3712.4517253816934</v>
      </c>
      <c r="W225" s="6">
        <f>$C225*'Distributor Payments'!T$21</f>
        <v>3712.4517253816934</v>
      </c>
      <c r="X225" s="6">
        <f>$C225*'Distributor Payments'!U$21</f>
        <v>3712.4517253816934</v>
      </c>
      <c r="Y225" s="6">
        <f>C225*'Distributor Payments'!$V$21</f>
        <v>908.71559041097987</v>
      </c>
      <c r="Z225" s="6">
        <v>0</v>
      </c>
      <c r="AA225" s="6">
        <f t="shared" si="3"/>
        <v>63492.782090344161</v>
      </c>
    </row>
    <row r="226" spans="1:27" customFormat="1" x14ac:dyDescent="0.3">
      <c r="A226" s="94">
        <v>224</v>
      </c>
      <c r="B226" s="3" t="s">
        <v>32</v>
      </c>
      <c r="C226" s="126">
        <v>3.7854251384083782E-4</v>
      </c>
      <c r="D226" s="7" t="s">
        <v>247</v>
      </c>
      <c r="E226" s="31" t="s">
        <v>333</v>
      </c>
      <c r="F226" s="23">
        <v>2814.24</v>
      </c>
      <c r="G226" s="23">
        <v>3068.07</v>
      </c>
      <c r="H226" s="26">
        <v>3068.07</v>
      </c>
      <c r="I226" s="26">
        <v>6357.64</v>
      </c>
      <c r="J226" s="26">
        <v>2798.3</v>
      </c>
      <c r="K226" s="38">
        <v>6357.64</v>
      </c>
      <c r="L226" s="6">
        <f>$C226*'Distributor Payments'!I$21</f>
        <v>6357.6358213925823</v>
      </c>
      <c r="M226" s="6">
        <f>$C226*'Distributor Payments'!J$21</f>
        <v>2422.2592478312631</v>
      </c>
      <c r="N226" s="6">
        <f>$C226*'Distributor Payments'!K$21</f>
        <v>7477.3457072635183</v>
      </c>
      <c r="O226" s="6">
        <f>$C226*'Distributor Payments'!L$21</f>
        <v>7477.3457072635183</v>
      </c>
      <c r="P226" s="6">
        <f>$C226*'Distributor Payments'!M$21</f>
        <v>7477.3457072635183</v>
      </c>
      <c r="Q226" s="6">
        <f>$C226*'Distributor Payments'!N$21</f>
        <v>6285.4636910952713</v>
      </c>
      <c r="R226" s="6">
        <f>$C226*'Distributor Payments'!O$21</f>
        <v>6285.4636910952713</v>
      </c>
      <c r="S226" s="6">
        <f>$C226*'Distributor Payments'!P$21</f>
        <v>6285.4636910952713</v>
      </c>
      <c r="T226" s="6">
        <f>$C226*'Distributor Payments'!Q$21</f>
        <v>6285.4636910952713</v>
      </c>
      <c r="U226" s="6">
        <f>$C226*'Distributor Payments'!R$21</f>
        <v>6285.4636910952713</v>
      </c>
      <c r="V226" s="6">
        <f>$C226*'Distributor Payments'!S$21</f>
        <v>6285.4636910952713</v>
      </c>
      <c r="W226" s="6">
        <f>$C226*'Distributor Payments'!T$21</f>
        <v>6285.4636910952713</v>
      </c>
      <c r="X226" s="6">
        <f>$C226*'Distributor Payments'!U$21</f>
        <v>6285.4636910952713</v>
      </c>
      <c r="Y226" s="6">
        <f>C226*'Distributor Payments'!$V$21</f>
        <v>1538.524746331394</v>
      </c>
      <c r="Z226" s="6">
        <v>0</v>
      </c>
      <c r="AA226" s="6">
        <f t="shared" si="3"/>
        <v>107498.12646610796</v>
      </c>
    </row>
    <row r="227" spans="1:27" customFormat="1" x14ac:dyDescent="0.3">
      <c r="A227" s="94">
        <v>225</v>
      </c>
      <c r="B227" s="3" t="s">
        <v>20</v>
      </c>
      <c r="C227" s="126">
        <v>1.0430545820800002E-3</v>
      </c>
      <c r="D227" s="7" t="s">
        <v>248</v>
      </c>
      <c r="E227" s="31" t="s">
        <v>333</v>
      </c>
      <c r="F227" s="23">
        <v>7523.09</v>
      </c>
      <c r="G227" s="23">
        <v>8201.64</v>
      </c>
      <c r="H227" s="26">
        <v>8201.64</v>
      </c>
      <c r="I227" s="26">
        <v>17518.14</v>
      </c>
      <c r="J227" s="26">
        <v>7710.57</v>
      </c>
      <c r="K227" s="38">
        <v>17518.14</v>
      </c>
      <c r="L227" s="6">
        <f>$C227*'Distributor Payments'!I$21</f>
        <v>17518.141112909987</v>
      </c>
      <c r="M227" s="6">
        <f>$C227*'Distributor Payments'!J$21</f>
        <v>6674.4117636899491</v>
      </c>
      <c r="N227" s="6">
        <f>$C227*'Distributor Payments'!K$21</f>
        <v>20603.444571186847</v>
      </c>
      <c r="O227" s="6">
        <f>$C227*'Distributor Payments'!L$21</f>
        <v>20603.444571186847</v>
      </c>
      <c r="P227" s="6">
        <f>$C227*'Distributor Payments'!M$21</f>
        <v>20603.444571186847</v>
      </c>
      <c r="Q227" s="6">
        <f>$C227*'Distributor Payments'!N$21</f>
        <v>17319.274490397045</v>
      </c>
      <c r="R227" s="6">
        <f>$C227*'Distributor Payments'!O$21</f>
        <v>17319.274490397045</v>
      </c>
      <c r="S227" s="6">
        <f>$C227*'Distributor Payments'!P$21</f>
        <v>17319.274490397045</v>
      </c>
      <c r="T227" s="6">
        <f>$C227*'Distributor Payments'!Q$21</f>
        <v>17319.274490397045</v>
      </c>
      <c r="U227" s="6">
        <f>$C227*'Distributor Payments'!R$21</f>
        <v>17319.274490397045</v>
      </c>
      <c r="V227" s="6">
        <f>$C227*'Distributor Payments'!S$21</f>
        <v>17319.274490397045</v>
      </c>
      <c r="W227" s="6">
        <f>$C227*'Distributor Payments'!T$21</f>
        <v>17319.274490397045</v>
      </c>
      <c r="X227" s="6">
        <f>$C227*'Distributor Payments'!U$21</f>
        <v>17319.274490397045</v>
      </c>
      <c r="Y227" s="6">
        <f>C227*'Distributor Payments'!$V$21</f>
        <v>4239.326436605139</v>
      </c>
      <c r="Z227" s="6">
        <v>0</v>
      </c>
      <c r="AA227" s="6">
        <f t="shared" si="3"/>
        <v>295469.62894994201</v>
      </c>
    </row>
    <row r="228" spans="1:27" customFormat="1" x14ac:dyDescent="0.3">
      <c r="A228" s="94">
        <v>226</v>
      </c>
      <c r="B228" s="3" t="s">
        <v>249</v>
      </c>
      <c r="C228" s="126">
        <v>4.3018366798400001E-3</v>
      </c>
      <c r="D228" s="7" t="s">
        <v>249</v>
      </c>
      <c r="E228" s="31" t="s">
        <v>333</v>
      </c>
      <c r="F228" s="23">
        <v>31027.26</v>
      </c>
      <c r="G228" s="23">
        <v>33825.769999999997</v>
      </c>
      <c r="H228" s="26">
        <v>33825.769999999997</v>
      </c>
      <c r="I228" s="26">
        <v>72249.509999999995</v>
      </c>
      <c r="J228" s="26">
        <v>31800.45</v>
      </c>
      <c r="K228" s="38">
        <v>72249.509999999995</v>
      </c>
      <c r="L228" s="6">
        <f>$C228*'Distributor Payments'!I$21</f>
        <v>72249.509562433741</v>
      </c>
      <c r="M228" s="6">
        <f>$C228*'Distributor Payments'!J$21</f>
        <v>27527.06314193138</v>
      </c>
      <c r="N228" s="6">
        <f>$C228*'Distributor Payments'!K$21</f>
        <v>84974.128017956362</v>
      </c>
      <c r="O228" s="6">
        <f>$C228*'Distributor Payments'!L$21</f>
        <v>84974.128017956362</v>
      </c>
      <c r="P228" s="6">
        <f>$C228*'Distributor Payments'!M$21</f>
        <v>84974.128017956362</v>
      </c>
      <c r="Q228" s="6">
        <f>$C228*'Distributor Payments'!N$21</f>
        <v>71429.330306410455</v>
      </c>
      <c r="R228" s="6">
        <f>$C228*'Distributor Payments'!O$21</f>
        <v>71429.330306410455</v>
      </c>
      <c r="S228" s="6">
        <f>$C228*'Distributor Payments'!P$21</f>
        <v>71429.330306410455</v>
      </c>
      <c r="T228" s="6">
        <f>$C228*'Distributor Payments'!Q$21</f>
        <v>71429.330306410455</v>
      </c>
      <c r="U228" s="6">
        <f>$C228*'Distributor Payments'!R$21</f>
        <v>71429.330306410455</v>
      </c>
      <c r="V228" s="6">
        <f>$C228*'Distributor Payments'!S$21</f>
        <v>71429.330306410455</v>
      </c>
      <c r="W228" s="6">
        <f>$C228*'Distributor Payments'!T$21</f>
        <v>71429.330306410455</v>
      </c>
      <c r="X228" s="6">
        <f>$C228*'Distributor Payments'!U$21</f>
        <v>71429.330306410455</v>
      </c>
      <c r="Y228" s="6">
        <f>C228*'Distributor Payments'!$V$21</f>
        <v>17484.118545777746</v>
      </c>
      <c r="Z228" s="6">
        <v>0</v>
      </c>
      <c r="AA228" s="6">
        <f t="shared" si="3"/>
        <v>1218595.9877552958</v>
      </c>
    </row>
    <row r="229" spans="1:27" customFormat="1" x14ac:dyDescent="0.3">
      <c r="A229" s="94">
        <v>227</v>
      </c>
      <c r="B229" s="3" t="s">
        <v>73</v>
      </c>
      <c r="C229" s="126">
        <v>2.3935078225325885E-3</v>
      </c>
      <c r="D229" s="7" t="s">
        <v>250</v>
      </c>
      <c r="E229" s="31" t="s">
        <v>333</v>
      </c>
      <c r="F229" s="23">
        <v>17794.310000000001</v>
      </c>
      <c r="G229" s="23">
        <v>19399.27</v>
      </c>
      <c r="H229" s="26">
        <v>19399.27</v>
      </c>
      <c r="I229" s="26">
        <v>40199.050000000003</v>
      </c>
      <c r="J229" s="26">
        <v>17693.52</v>
      </c>
      <c r="K229" s="38">
        <v>40199.050000000003</v>
      </c>
      <c r="L229" s="6">
        <f>$C229*'Distributor Payments'!I$21</f>
        <v>40199.054306789731</v>
      </c>
      <c r="M229" s="6">
        <f>$C229*'Distributor Payments'!J$21</f>
        <v>15315.83969013249</v>
      </c>
      <c r="N229" s="6">
        <f>$C229*'Distributor Payments'!K$21</f>
        <v>47278.931131208999</v>
      </c>
      <c r="O229" s="6">
        <f>$C229*'Distributor Payments'!L$21</f>
        <v>47278.931131208999</v>
      </c>
      <c r="P229" s="6">
        <f>$C229*'Distributor Payments'!M$21</f>
        <v>47278.931131208999</v>
      </c>
      <c r="Q229" s="6">
        <f>$C229*'Distributor Payments'!N$21</f>
        <v>39742.713071342434</v>
      </c>
      <c r="R229" s="6">
        <f>$C229*'Distributor Payments'!O$21</f>
        <v>39742.713071342434</v>
      </c>
      <c r="S229" s="6">
        <f>$C229*'Distributor Payments'!P$21</f>
        <v>39742.713071342434</v>
      </c>
      <c r="T229" s="6">
        <f>$C229*'Distributor Payments'!Q$21</f>
        <v>39742.713071342434</v>
      </c>
      <c r="U229" s="6">
        <f>$C229*'Distributor Payments'!R$21</f>
        <v>39742.713071342434</v>
      </c>
      <c r="V229" s="6">
        <f>$C229*'Distributor Payments'!S$21</f>
        <v>39742.713071342434</v>
      </c>
      <c r="W229" s="6">
        <f>$C229*'Distributor Payments'!T$21</f>
        <v>39742.713071342434</v>
      </c>
      <c r="X229" s="6">
        <f>$C229*'Distributor Payments'!U$21</f>
        <v>39742.713071342434</v>
      </c>
      <c r="Y229" s="6">
        <f>C229*'Distributor Payments'!$V$21</f>
        <v>9728.0249400269258</v>
      </c>
      <c r="Z229" s="6">
        <v>0</v>
      </c>
      <c r="AA229" s="6">
        <f t="shared" si="3"/>
        <v>679705.88690131577</v>
      </c>
    </row>
    <row r="230" spans="1:27" customFormat="1" x14ac:dyDescent="0.3">
      <c r="A230" s="94">
        <v>228</v>
      </c>
      <c r="B230" s="3" t="s">
        <v>32</v>
      </c>
      <c r="C230" s="126">
        <v>1.4540146793189084E-3</v>
      </c>
      <c r="D230" s="7" t="s">
        <v>251</v>
      </c>
      <c r="E230" s="31" t="s">
        <v>333</v>
      </c>
      <c r="F230" s="23">
        <v>10809.74</v>
      </c>
      <c r="G230" s="23">
        <v>11784.72</v>
      </c>
      <c r="H230" s="26">
        <v>11784.72</v>
      </c>
      <c r="I230" s="26">
        <v>24420.23</v>
      </c>
      <c r="J230" s="26">
        <v>10748.51</v>
      </c>
      <c r="K230" s="38">
        <v>24420.23</v>
      </c>
      <c r="L230" s="6">
        <f>$C230*'Distributor Payments'!I$21</f>
        <v>24420.231472217987</v>
      </c>
      <c r="M230" s="6">
        <f>$C230*'Distributor Payments'!J$21</f>
        <v>9304.1081904567691</v>
      </c>
      <c r="N230" s="6">
        <f>$C230*'Distributor Payments'!K$21</f>
        <v>28721.134412064213</v>
      </c>
      <c r="O230" s="6">
        <f>$C230*'Distributor Payments'!L$21</f>
        <v>28721.134412064213</v>
      </c>
      <c r="P230" s="6">
        <f>$C230*'Distributor Payments'!M$21</f>
        <v>28721.134412064213</v>
      </c>
      <c r="Q230" s="6">
        <f>$C230*'Distributor Payments'!N$21</f>
        <v>24143.012050216341</v>
      </c>
      <c r="R230" s="6">
        <f>$C230*'Distributor Payments'!O$21</f>
        <v>24143.012050216341</v>
      </c>
      <c r="S230" s="6">
        <f>$C230*'Distributor Payments'!P$21</f>
        <v>24143.012050216341</v>
      </c>
      <c r="T230" s="6">
        <f>$C230*'Distributor Payments'!Q$21</f>
        <v>24143.012050216341</v>
      </c>
      <c r="U230" s="6">
        <f>$C230*'Distributor Payments'!R$21</f>
        <v>24143.012050216341</v>
      </c>
      <c r="V230" s="6">
        <f>$C230*'Distributor Payments'!S$21</f>
        <v>24143.012050216341</v>
      </c>
      <c r="W230" s="6">
        <f>$C230*'Distributor Payments'!T$21</f>
        <v>24143.012050216341</v>
      </c>
      <c r="X230" s="6">
        <f>$C230*'Distributor Payments'!U$21</f>
        <v>24143.012050216341</v>
      </c>
      <c r="Y230" s="6">
        <f>C230*'Distributor Payments'!$V$21</f>
        <v>5909.6072009545342</v>
      </c>
      <c r="Z230" s="6">
        <v>0</v>
      </c>
      <c r="AA230" s="6">
        <f t="shared" si="3"/>
        <v>412909.59650155256</v>
      </c>
    </row>
    <row r="231" spans="1:27" customFormat="1" x14ac:dyDescent="0.3">
      <c r="A231" s="94">
        <v>229</v>
      </c>
      <c r="B231" s="3" t="s">
        <v>252</v>
      </c>
      <c r="C231" s="126">
        <v>3.876029547334927E-4</v>
      </c>
      <c r="D231" s="7" t="s">
        <v>253</v>
      </c>
      <c r="E231" s="31" t="s">
        <v>333</v>
      </c>
      <c r="F231" s="23">
        <v>2881.6</v>
      </c>
      <c r="G231" s="27">
        <v>3141.5</v>
      </c>
      <c r="H231" s="26">
        <v>3141.5</v>
      </c>
      <c r="I231" s="26">
        <v>6509.81</v>
      </c>
      <c r="J231" s="26">
        <v>2865.28</v>
      </c>
      <c r="K231" s="38">
        <v>6509.81</v>
      </c>
      <c r="L231" s="6">
        <f>$C231*'Distributor Payments'!I$21</f>
        <v>6509.8062684905599</v>
      </c>
      <c r="M231" s="6">
        <f>$C231*'Distributor Payments'!J$21</f>
        <v>2480.236188172737</v>
      </c>
      <c r="N231" s="6">
        <f>$C231*'Distributor Payments'!K$21</f>
        <v>7656.3164868655504</v>
      </c>
      <c r="O231" s="6">
        <f>$C231*'Distributor Payments'!L$21</f>
        <v>7656.3164868655504</v>
      </c>
      <c r="P231" s="6">
        <f>$C231*'Distributor Payments'!M$21</f>
        <v>7656.3164868655504</v>
      </c>
      <c r="Q231" s="6">
        <f>$C231*'Distributor Payments'!N$21</f>
        <v>6435.9066933310569</v>
      </c>
      <c r="R231" s="6">
        <f>$C231*'Distributor Payments'!O$21</f>
        <v>6435.9066933310569</v>
      </c>
      <c r="S231" s="6">
        <f>$C231*'Distributor Payments'!P$21</f>
        <v>6435.9066933310569</v>
      </c>
      <c r="T231" s="6">
        <f>$C231*'Distributor Payments'!Q$21</f>
        <v>6435.9066933310569</v>
      </c>
      <c r="U231" s="6">
        <f>$C231*'Distributor Payments'!R$21</f>
        <v>6435.9066933310569</v>
      </c>
      <c r="V231" s="6">
        <f>$C231*'Distributor Payments'!S$21</f>
        <v>6435.9066933310569</v>
      </c>
      <c r="W231" s="6">
        <f>$C231*'Distributor Payments'!T$21</f>
        <v>6435.9066933310569</v>
      </c>
      <c r="X231" s="6">
        <f>$C231*'Distributor Payments'!U$21</f>
        <v>6435.9066933310569</v>
      </c>
      <c r="Y231" s="6">
        <f>C231*'Distributor Payments'!$V$21</f>
        <v>1575.3494410917915</v>
      </c>
      <c r="Z231" s="6">
        <v>0</v>
      </c>
      <c r="AA231" s="6">
        <f t="shared" si="3"/>
        <v>110071.09490500017</v>
      </c>
    </row>
    <row r="232" spans="1:27" customFormat="1" x14ac:dyDescent="0.3">
      <c r="A232" s="94">
        <v>230</v>
      </c>
      <c r="B232" s="3" t="s">
        <v>252</v>
      </c>
      <c r="C232" s="126">
        <v>2.412683402120632E-3</v>
      </c>
      <c r="D232" s="7" t="s">
        <v>254</v>
      </c>
      <c r="E232" s="31" t="s">
        <v>333</v>
      </c>
      <c r="F232" s="23">
        <v>17936.87</v>
      </c>
      <c r="G232" s="23">
        <v>19554.689999999999</v>
      </c>
      <c r="H232" s="26">
        <v>19554.689999999999</v>
      </c>
      <c r="I232" s="26">
        <v>40521.11</v>
      </c>
      <c r="J232" s="26">
        <v>17835.27</v>
      </c>
      <c r="K232" s="38">
        <v>40521.11</v>
      </c>
      <c r="L232" s="6">
        <f>$C232*'Distributor Payments'!I$21</f>
        <v>40521.108890429365</v>
      </c>
      <c r="M232" s="6">
        <f>$C232*'Distributor Payments'!J$21</f>
        <v>15438.542486493146</v>
      </c>
      <c r="N232" s="6">
        <f>$C232*'Distributor Payments'!K$21</f>
        <v>47657.7061233813</v>
      </c>
      <c r="O232" s="6">
        <f>$C232*'Distributor Payments'!L$21</f>
        <v>47657.7061233813</v>
      </c>
      <c r="P232" s="6">
        <f>$C232*'Distributor Payments'!M$21</f>
        <v>47657.7061233813</v>
      </c>
      <c r="Q232" s="6">
        <f>$C232*'Distributor Payments'!N$21</f>
        <v>40061.111678762871</v>
      </c>
      <c r="R232" s="6">
        <f>$C232*'Distributor Payments'!O$21</f>
        <v>40061.111678762871</v>
      </c>
      <c r="S232" s="6">
        <f>$C232*'Distributor Payments'!P$21</f>
        <v>40061.111678762871</v>
      </c>
      <c r="T232" s="6">
        <f>$C232*'Distributor Payments'!Q$21</f>
        <v>40061.111678762871</v>
      </c>
      <c r="U232" s="6">
        <f>$C232*'Distributor Payments'!R$21</f>
        <v>40061.111678762871</v>
      </c>
      <c r="V232" s="6">
        <f>$C232*'Distributor Payments'!S$21</f>
        <v>40061.111678762871</v>
      </c>
      <c r="W232" s="6">
        <f>$C232*'Distributor Payments'!T$21</f>
        <v>40061.111678762871</v>
      </c>
      <c r="X232" s="6">
        <f>$C232*'Distributor Payments'!U$21</f>
        <v>40061.111678762871</v>
      </c>
      <c r="Y232" s="6">
        <f>C232*'Distributor Payments'!$V$21</f>
        <v>9805.9609779691691</v>
      </c>
      <c r="Z232" s="6">
        <v>0</v>
      </c>
      <c r="AA232" s="6">
        <f t="shared" si="3"/>
        <v>685151.36415513849</v>
      </c>
    </row>
    <row r="233" spans="1:27" customFormat="1" x14ac:dyDescent="0.3">
      <c r="A233" s="94">
        <v>231</v>
      </c>
      <c r="B233" s="3" t="s">
        <v>252</v>
      </c>
      <c r="C233" s="126">
        <v>1.8697505970799999E-2</v>
      </c>
      <c r="D233" s="7" t="s">
        <v>252</v>
      </c>
      <c r="E233" s="31" t="s">
        <v>333</v>
      </c>
      <c r="F233" s="23">
        <v>134856.9</v>
      </c>
      <c r="G233" s="23">
        <v>147020.35</v>
      </c>
      <c r="H233" s="26">
        <v>147020.35</v>
      </c>
      <c r="I233" s="26">
        <v>314025.32</v>
      </c>
      <c r="J233" s="26">
        <v>138217.48000000001</v>
      </c>
      <c r="K233" s="38">
        <v>314025.32</v>
      </c>
      <c r="L233" s="6">
        <f>$C233*'Distributor Payments'!I$21</f>
        <v>314025.31917627808</v>
      </c>
      <c r="M233" s="6">
        <f>$C233*'Distributor Payments'!J$21</f>
        <v>119643.64660026878</v>
      </c>
      <c r="N233" s="6">
        <f>$C233*'Distributor Payments'!K$21</f>
        <v>369331.60978076822</v>
      </c>
      <c r="O233" s="6">
        <f>$C233*'Distributor Payments'!L$21</f>
        <v>369331.60978076822</v>
      </c>
      <c r="P233" s="6">
        <f>$C233*'Distributor Payments'!M$21</f>
        <v>369331.60978076822</v>
      </c>
      <c r="Q233" s="6">
        <f>$C233*'Distributor Payments'!N$21</f>
        <v>310460.49148105463</v>
      </c>
      <c r="R233" s="6">
        <f>$C233*'Distributor Payments'!O$21</f>
        <v>310460.49148105463</v>
      </c>
      <c r="S233" s="6">
        <f>$C233*'Distributor Payments'!P$21</f>
        <v>310460.49148105463</v>
      </c>
      <c r="T233" s="6">
        <f>$C233*'Distributor Payments'!Q$21</f>
        <v>310460.49148105463</v>
      </c>
      <c r="U233" s="6">
        <f>$C233*'Distributor Payments'!R$21</f>
        <v>310460.49148105463</v>
      </c>
      <c r="V233" s="6">
        <f>$C233*'Distributor Payments'!S$21</f>
        <v>310460.49148105463</v>
      </c>
      <c r="W233" s="6">
        <f>$C233*'Distributor Payments'!T$21</f>
        <v>310460.49148105463</v>
      </c>
      <c r="X233" s="6">
        <f>$C233*'Distributor Payments'!U$21</f>
        <v>310460.49148105463</v>
      </c>
      <c r="Y233" s="6">
        <f>C233*'Distributor Payments'!$V$21</f>
        <v>75992.985144199687</v>
      </c>
      <c r="Z233" s="6">
        <v>0</v>
      </c>
      <c r="AA233" s="6">
        <f t="shared" si="3"/>
        <v>5296506.4321114887</v>
      </c>
    </row>
    <row r="234" spans="1:27" customFormat="1" x14ac:dyDescent="0.3">
      <c r="A234" s="94">
        <v>232</v>
      </c>
      <c r="B234" s="3" t="s">
        <v>255</v>
      </c>
      <c r="C234" s="126">
        <v>3.8845852225600007E-3</v>
      </c>
      <c r="D234" s="7" t="s">
        <v>255</v>
      </c>
      <c r="E234" s="31" t="s">
        <v>333</v>
      </c>
      <c r="F234" s="23">
        <v>28017.81</v>
      </c>
      <c r="G234" s="23">
        <v>30544.880000000001</v>
      </c>
      <c r="H234" s="26">
        <v>30544.880000000001</v>
      </c>
      <c r="I234" s="26">
        <v>65241.760000000002</v>
      </c>
      <c r="J234" s="26">
        <v>28716</v>
      </c>
      <c r="K234" s="38">
        <v>65241.760000000002</v>
      </c>
      <c r="L234" s="6">
        <f>$C234*'Distributor Payments'!I$21</f>
        <v>65241.755573546376</v>
      </c>
      <c r="M234" s="6">
        <f>$C234*'Distributor Payments'!J$21</f>
        <v>24857.108872296805</v>
      </c>
      <c r="N234" s="6">
        <f>$C234*'Distributor Payments'!K$21</f>
        <v>76732.165018117827</v>
      </c>
      <c r="O234" s="6">
        <f>$C234*'Distributor Payments'!L$21</f>
        <v>76732.165018117827</v>
      </c>
      <c r="P234" s="6">
        <f>$C234*'Distributor Payments'!M$21</f>
        <v>76732.165018117827</v>
      </c>
      <c r="Q234" s="6">
        <f>$C234*'Distributor Payments'!N$21</f>
        <v>64501.128614664049</v>
      </c>
      <c r="R234" s="6">
        <f>$C234*'Distributor Payments'!O$21</f>
        <v>64501.128614664049</v>
      </c>
      <c r="S234" s="6">
        <f>$C234*'Distributor Payments'!P$21</f>
        <v>64501.128614664049</v>
      </c>
      <c r="T234" s="6">
        <f>$C234*'Distributor Payments'!Q$21</f>
        <v>64501.128614664049</v>
      </c>
      <c r="U234" s="6">
        <f>$C234*'Distributor Payments'!R$21</f>
        <v>64501.128614664049</v>
      </c>
      <c r="V234" s="6">
        <f>$C234*'Distributor Payments'!S$21</f>
        <v>64501.128614664049</v>
      </c>
      <c r="W234" s="6">
        <f>$C234*'Distributor Payments'!T$21</f>
        <v>64501.128614664049</v>
      </c>
      <c r="X234" s="6">
        <f>$C234*'Distributor Payments'!U$21</f>
        <v>64501.128614664049</v>
      </c>
      <c r="Y234" s="6">
        <f>C234*'Distributor Payments'!$V$21</f>
        <v>15788.267567364182</v>
      </c>
      <c r="Z234" s="6">
        <v>0</v>
      </c>
      <c r="AA234" s="6">
        <f t="shared" si="3"/>
        <v>1100399.7459848735</v>
      </c>
    </row>
    <row r="235" spans="1:27" customFormat="1" x14ac:dyDescent="0.3">
      <c r="A235" s="94">
        <v>233</v>
      </c>
      <c r="B235" s="3" t="s">
        <v>75</v>
      </c>
      <c r="C235" s="126">
        <v>1.1028617297600002E-3</v>
      </c>
      <c r="D235" s="7" t="s">
        <v>256</v>
      </c>
      <c r="E235" s="31" t="s">
        <v>333</v>
      </c>
      <c r="F235" s="23">
        <v>7954.46</v>
      </c>
      <c r="G235" s="23">
        <v>8671.91</v>
      </c>
      <c r="H235" s="26">
        <v>8671.91</v>
      </c>
      <c r="I235" s="26">
        <v>18522.599999999999</v>
      </c>
      <c r="J235" s="26">
        <v>8152.68</v>
      </c>
      <c r="K235" s="38">
        <v>18522.599999999999</v>
      </c>
      <c r="L235" s="6">
        <f>$C235*'Distributor Payments'!I$21</f>
        <v>18522.60441772535</v>
      </c>
      <c r="M235" s="6">
        <f>$C235*'Distributor Payments'!J$21</f>
        <v>7057.1122828057532</v>
      </c>
      <c r="N235" s="6">
        <f>$C235*'Distributor Payments'!K$21</f>
        <v>21784.81443749664</v>
      </c>
      <c r="O235" s="6">
        <f>$C235*'Distributor Payments'!L$21</f>
        <v>21784.81443749664</v>
      </c>
      <c r="P235" s="6">
        <f>$C235*'Distributor Payments'!M$21</f>
        <v>21784.81443749664</v>
      </c>
      <c r="Q235" s="6">
        <f>$C235*'Distributor Payments'!N$21</f>
        <v>18312.335088522283</v>
      </c>
      <c r="R235" s="6">
        <f>$C235*'Distributor Payments'!O$21</f>
        <v>18312.335088522283</v>
      </c>
      <c r="S235" s="6">
        <f>$C235*'Distributor Payments'!P$21</f>
        <v>18312.335088522283</v>
      </c>
      <c r="T235" s="6">
        <f>$C235*'Distributor Payments'!Q$21</f>
        <v>18312.335088522283</v>
      </c>
      <c r="U235" s="6">
        <f>$C235*'Distributor Payments'!R$21</f>
        <v>18312.335088522283</v>
      </c>
      <c r="V235" s="6">
        <f>$C235*'Distributor Payments'!S$21</f>
        <v>18312.335088522283</v>
      </c>
      <c r="W235" s="6">
        <f>$C235*'Distributor Payments'!T$21</f>
        <v>18312.335088522283</v>
      </c>
      <c r="X235" s="6">
        <f>$C235*'Distributor Payments'!U$21</f>
        <v>18312.335088522283</v>
      </c>
      <c r="Y235" s="6">
        <f>C235*'Distributor Payments'!$V$21</f>
        <v>4482.4029031810032</v>
      </c>
      <c r="Z235" s="6">
        <v>0</v>
      </c>
      <c r="AA235" s="6">
        <f t="shared" si="3"/>
        <v>312411.4036243803</v>
      </c>
    </row>
    <row r="236" spans="1:27" customFormat="1" x14ac:dyDescent="0.3">
      <c r="A236" s="94">
        <v>234</v>
      </c>
      <c r="B236" s="3" t="s">
        <v>257</v>
      </c>
      <c r="C236" s="126">
        <v>4.4222389828674479E-4</v>
      </c>
      <c r="D236" s="7" t="s">
        <v>257</v>
      </c>
      <c r="E236" s="31" t="s">
        <v>333</v>
      </c>
      <c r="F236" s="23">
        <v>3287.67</v>
      </c>
      <c r="G236" s="23">
        <v>3584.2</v>
      </c>
      <c r="H236" s="26">
        <v>3584.2</v>
      </c>
      <c r="I236" s="26">
        <v>7427.17</v>
      </c>
      <c r="J236" s="26">
        <v>3269.05</v>
      </c>
      <c r="K236" s="38">
        <v>7427.17</v>
      </c>
      <c r="L236" s="6">
        <f>$C236*'Distributor Payments'!I$21</f>
        <v>7427.1670790610387</v>
      </c>
      <c r="M236" s="6">
        <f>$C236*'Distributor Payments'!J$21</f>
        <v>2829.7506569828738</v>
      </c>
      <c r="N236" s="6">
        <f>$C236*'Distributor Payments'!K$21</f>
        <v>8735.2433256520562</v>
      </c>
      <c r="O236" s="6">
        <f>$C236*'Distributor Payments'!L$21</f>
        <v>8735.2433256520562</v>
      </c>
      <c r="P236" s="6">
        <f>$C236*'Distributor Payments'!M$21</f>
        <v>8735.2433256520562</v>
      </c>
      <c r="Q236" s="6">
        <f>$C236*'Distributor Payments'!N$21</f>
        <v>7342.8535881299904</v>
      </c>
      <c r="R236" s="6">
        <f>$C236*'Distributor Payments'!O$21</f>
        <v>7342.8535881299904</v>
      </c>
      <c r="S236" s="6">
        <f>$C236*'Distributor Payments'!P$21</f>
        <v>7342.8535881299904</v>
      </c>
      <c r="T236" s="6">
        <f>$C236*'Distributor Payments'!Q$21</f>
        <v>7342.8535881299904</v>
      </c>
      <c r="U236" s="6">
        <f>$C236*'Distributor Payments'!R$21</f>
        <v>7342.8535881299904</v>
      </c>
      <c r="V236" s="6">
        <f>$C236*'Distributor Payments'!S$21</f>
        <v>7342.8535881299904</v>
      </c>
      <c r="W236" s="6">
        <f>$C236*'Distributor Payments'!T$21</f>
        <v>7342.8535881299904</v>
      </c>
      <c r="X236" s="6">
        <f>$C236*'Distributor Payments'!U$21</f>
        <v>7342.8535881299904</v>
      </c>
      <c r="Y236" s="6">
        <f>C236*'Distributor Payments'!$V$21</f>
        <v>1797.3474208483856</v>
      </c>
      <c r="Z236" s="6">
        <v>0</v>
      </c>
      <c r="AA236" s="6">
        <f t="shared" si="3"/>
        <v>125582.2838388884</v>
      </c>
    </row>
    <row r="237" spans="1:27" customFormat="1" x14ac:dyDescent="0.3">
      <c r="A237" s="94">
        <v>235</v>
      </c>
      <c r="B237" s="3" t="s">
        <v>26</v>
      </c>
      <c r="C237" s="126">
        <v>2.8859903906545211E-5</v>
      </c>
      <c r="D237" s="7" t="s">
        <v>258</v>
      </c>
      <c r="E237" s="31" t="s">
        <v>333</v>
      </c>
      <c r="F237" s="23">
        <v>214.56</v>
      </c>
      <c r="G237" s="23">
        <v>233.91</v>
      </c>
      <c r="H237" s="26">
        <v>233.91</v>
      </c>
      <c r="I237" s="26">
        <v>484.7</v>
      </c>
      <c r="J237" s="26">
        <v>213.34</v>
      </c>
      <c r="K237" s="38">
        <v>484.7</v>
      </c>
      <c r="L237" s="6">
        <f>$C237*'Distributor Payments'!I$21</f>
        <v>484.70317644518514</v>
      </c>
      <c r="M237" s="6">
        <f>$C237*'Distributor Payments'!J$21</f>
        <v>184.67191021651934</v>
      </c>
      <c r="N237" s="6">
        <f>$C237*'Distributor Payments'!K$21</f>
        <v>570.06933355542981</v>
      </c>
      <c r="O237" s="6">
        <f>$C237*'Distributor Payments'!L$21</f>
        <v>570.06933355542981</v>
      </c>
      <c r="P237" s="6">
        <f>$C237*'Distributor Payments'!M$21</f>
        <v>570.06933355542981</v>
      </c>
      <c r="Q237" s="6">
        <f>$C237*'Distributor Payments'!N$21</f>
        <v>479.20080704424959</v>
      </c>
      <c r="R237" s="6">
        <f>$C237*'Distributor Payments'!O$21</f>
        <v>479.20080704424959</v>
      </c>
      <c r="S237" s="6">
        <f>$C237*'Distributor Payments'!P$21</f>
        <v>479.20080704424959</v>
      </c>
      <c r="T237" s="6">
        <f>$C237*'Distributor Payments'!Q$21</f>
        <v>479.20080704424959</v>
      </c>
      <c r="U237" s="6">
        <f>$C237*'Distributor Payments'!R$21</f>
        <v>479.20080704424959</v>
      </c>
      <c r="V237" s="6">
        <f>$C237*'Distributor Payments'!S$21</f>
        <v>479.20080704424959</v>
      </c>
      <c r="W237" s="6">
        <f>$C237*'Distributor Payments'!T$21</f>
        <v>479.20080704424959</v>
      </c>
      <c r="X237" s="6">
        <f>$C237*'Distributor Payments'!U$21</f>
        <v>479.20080704424959</v>
      </c>
      <c r="Y237" s="6">
        <f>C237*'Distributor Payments'!$V$21</f>
        <v>117.29640585531439</v>
      </c>
      <c r="Z237" s="6">
        <v>0</v>
      </c>
      <c r="AA237" s="6">
        <f t="shared" si="3"/>
        <v>8195.6059495373065</v>
      </c>
    </row>
    <row r="238" spans="1:27" customFormat="1" x14ac:dyDescent="0.3">
      <c r="A238" s="94">
        <v>236</v>
      </c>
      <c r="B238" s="3" t="s">
        <v>73</v>
      </c>
      <c r="C238" s="126">
        <v>2.8371065529744356E-3</v>
      </c>
      <c r="D238" s="7" t="s">
        <v>259</v>
      </c>
      <c r="E238" s="31" t="s">
        <v>333</v>
      </c>
      <c r="F238" s="23">
        <v>21092.21</v>
      </c>
      <c r="G238" s="27">
        <v>22994.62</v>
      </c>
      <c r="H238" s="26">
        <v>22994.62</v>
      </c>
      <c r="I238" s="26">
        <v>47649.31</v>
      </c>
      <c r="J238" s="26">
        <v>20972.73</v>
      </c>
      <c r="K238" s="38">
        <v>47649.31</v>
      </c>
      <c r="L238" s="6">
        <f>$C238*'Distributor Payments'!I$21</f>
        <v>47649.311743837236</v>
      </c>
      <c r="M238" s="6">
        <f>$C238*'Distributor Payments'!J$21</f>
        <v>18154.387773507773</v>
      </c>
      <c r="N238" s="6">
        <f>$C238*'Distributor Payments'!K$21</f>
        <v>56041.331499827924</v>
      </c>
      <c r="O238" s="6">
        <f>$C238*'Distributor Payments'!L$21</f>
        <v>56041.331499827924</v>
      </c>
      <c r="P238" s="6">
        <f>$C238*'Distributor Payments'!M$21</f>
        <v>56041.331499827924</v>
      </c>
      <c r="Q238" s="6">
        <f>$C238*'Distributor Payments'!N$21</f>
        <v>47108.394894812664</v>
      </c>
      <c r="R238" s="6">
        <f>$C238*'Distributor Payments'!O$21</f>
        <v>47108.394894812664</v>
      </c>
      <c r="S238" s="6">
        <f>$C238*'Distributor Payments'!P$21</f>
        <v>47108.394894812664</v>
      </c>
      <c r="T238" s="6">
        <f>$C238*'Distributor Payments'!Q$21</f>
        <v>47108.394894812664</v>
      </c>
      <c r="U238" s="6">
        <f>$C238*'Distributor Payments'!R$21</f>
        <v>47108.394894812664</v>
      </c>
      <c r="V238" s="6">
        <f>$C238*'Distributor Payments'!S$21</f>
        <v>47108.394894812664</v>
      </c>
      <c r="W238" s="6">
        <f>$C238*'Distributor Payments'!T$21</f>
        <v>47108.394894812664</v>
      </c>
      <c r="X238" s="6">
        <f>$C238*'Distributor Payments'!U$21</f>
        <v>47108.394894812664</v>
      </c>
      <c r="Y238" s="6">
        <f>C238*'Distributor Payments'!$V$21</f>
        <v>11530.960143529404</v>
      </c>
      <c r="Z238" s="6">
        <v>0</v>
      </c>
      <c r="AA238" s="6">
        <f t="shared" si="3"/>
        <v>805678.61331885972</v>
      </c>
    </row>
    <row r="239" spans="1:27" customFormat="1" x14ac:dyDescent="0.3">
      <c r="A239" s="94">
        <v>237</v>
      </c>
      <c r="B239" s="3" t="s">
        <v>232</v>
      </c>
      <c r="C239" s="126">
        <v>8.1260410302400003E-3</v>
      </c>
      <c r="D239" s="7" t="s">
        <v>232</v>
      </c>
      <c r="E239" s="31" t="s">
        <v>333</v>
      </c>
      <c r="F239" s="23">
        <v>58609.57</v>
      </c>
      <c r="G239" s="23">
        <v>63895.87</v>
      </c>
      <c r="H239" s="26">
        <v>63895.87</v>
      </c>
      <c r="I239" s="26">
        <v>136477.17000000001</v>
      </c>
      <c r="J239" s="26">
        <v>60070.09</v>
      </c>
      <c r="K239" s="38">
        <v>136477.17000000001</v>
      </c>
      <c r="L239" s="6">
        <f>$C239*'Distributor Payments'!I$21</f>
        <v>136477.16610684767</v>
      </c>
      <c r="M239" s="6">
        <f>$C239*'Distributor Payments'!J$21</f>
        <v>51997.800284147757</v>
      </c>
      <c r="N239" s="6">
        <f>$C239*'Distributor Payments'!K$21</f>
        <v>160513.59039703524</v>
      </c>
      <c r="O239" s="6">
        <f>$C239*'Distributor Payments'!L$21</f>
        <v>160513.59039703524</v>
      </c>
      <c r="P239" s="6">
        <f>$C239*'Distributor Payments'!M$21</f>
        <v>160513.59039703524</v>
      </c>
      <c r="Q239" s="6">
        <f>$C239*'Distributor Payments'!N$21</f>
        <v>134927.87198375119</v>
      </c>
      <c r="R239" s="6">
        <f>$C239*'Distributor Payments'!O$21</f>
        <v>134927.87198375119</v>
      </c>
      <c r="S239" s="6">
        <f>$C239*'Distributor Payments'!P$21</f>
        <v>134927.87198375119</v>
      </c>
      <c r="T239" s="6">
        <f>$C239*'Distributor Payments'!Q$21</f>
        <v>134927.87198375119</v>
      </c>
      <c r="U239" s="6">
        <f>$C239*'Distributor Payments'!R$21</f>
        <v>134927.87198375119</v>
      </c>
      <c r="V239" s="6">
        <f>$C239*'Distributor Payments'!S$21</f>
        <v>134927.87198375119</v>
      </c>
      <c r="W239" s="6">
        <f>$C239*'Distributor Payments'!T$21</f>
        <v>134927.87198375119</v>
      </c>
      <c r="X239" s="6">
        <f>$C239*'Distributor Payments'!U$21</f>
        <v>134927.87198375119</v>
      </c>
      <c r="Y239" s="6">
        <f>C239*'Distributor Payments'!$V$21</f>
        <v>33026.977836326041</v>
      </c>
      <c r="Z239" s="6">
        <v>0</v>
      </c>
      <c r="AA239" s="6">
        <f t="shared" si="3"/>
        <v>2301891.431288437</v>
      </c>
    </row>
    <row r="240" spans="1:27" customFormat="1" x14ac:dyDescent="0.3">
      <c r="A240" s="94">
        <v>238</v>
      </c>
      <c r="B240" s="3" t="s">
        <v>32</v>
      </c>
      <c r="C240" s="126">
        <v>1.4503783443063924E-4</v>
      </c>
      <c r="D240" s="7" t="s">
        <v>260</v>
      </c>
      <c r="E240" s="31" t="s">
        <v>333</v>
      </c>
      <c r="F240" s="23">
        <v>1078.27</v>
      </c>
      <c r="G240" s="23">
        <v>1175.53</v>
      </c>
      <c r="H240" s="26">
        <v>1175.53</v>
      </c>
      <c r="I240" s="26">
        <v>2435.92</v>
      </c>
      <c r="J240" s="26">
        <v>1072.1600000000001</v>
      </c>
      <c r="K240" s="38">
        <v>2435.92</v>
      </c>
      <c r="L240" s="6">
        <f>$C240*'Distributor Payments'!I$21</f>
        <v>2435.9159088301085</v>
      </c>
      <c r="M240" s="6">
        <f>$C240*'Distributor Payments'!J$21</f>
        <v>928.08396121855765</v>
      </c>
      <c r="N240" s="6">
        <f>$C240*'Distributor Payments'!K$21</f>
        <v>2864.9305930448959</v>
      </c>
      <c r="O240" s="6">
        <f>$C240*'Distributor Payments'!L$21</f>
        <v>2864.9305930448959</v>
      </c>
      <c r="P240" s="6">
        <f>$C240*'Distributor Payments'!M$21</f>
        <v>2864.9305930448959</v>
      </c>
      <c r="Q240" s="6">
        <f>$C240*'Distributor Payments'!N$21</f>
        <v>2408.2632962388338</v>
      </c>
      <c r="R240" s="6">
        <f>$C240*'Distributor Payments'!O$21</f>
        <v>2408.2632962388338</v>
      </c>
      <c r="S240" s="6">
        <f>$C240*'Distributor Payments'!P$21</f>
        <v>2408.2632962388338</v>
      </c>
      <c r="T240" s="6">
        <f>$C240*'Distributor Payments'!Q$21</f>
        <v>2408.2632962388338</v>
      </c>
      <c r="U240" s="6">
        <f>$C240*'Distributor Payments'!R$21</f>
        <v>2408.2632962388338</v>
      </c>
      <c r="V240" s="6">
        <f>$C240*'Distributor Payments'!S$21</f>
        <v>2408.2632962388338</v>
      </c>
      <c r="W240" s="6">
        <f>$C240*'Distributor Payments'!T$21</f>
        <v>2408.2632962388338</v>
      </c>
      <c r="X240" s="6">
        <f>$C240*'Distributor Payments'!U$21</f>
        <v>2408.2632962388338</v>
      </c>
      <c r="Y240" s="6">
        <f>C240*'Distributor Payments'!$V$21</f>
        <v>589.48279061642552</v>
      </c>
      <c r="Z240" s="6">
        <v>0</v>
      </c>
      <c r="AA240" s="6">
        <f t="shared" si="3"/>
        <v>41187.710809710443</v>
      </c>
    </row>
    <row r="241" spans="1:27" customFormat="1" x14ac:dyDescent="0.3">
      <c r="A241" s="94">
        <v>239</v>
      </c>
      <c r="B241" s="3" t="s">
        <v>32</v>
      </c>
      <c r="C241" s="126">
        <v>2.2034634030822409E-3</v>
      </c>
      <c r="D241" s="7" t="s">
        <v>261</v>
      </c>
      <c r="E241" s="31" t="s">
        <v>333</v>
      </c>
      <c r="F241" s="23">
        <v>16381.44</v>
      </c>
      <c r="G241" s="23">
        <v>17858.97</v>
      </c>
      <c r="H241" s="26">
        <v>17858.97</v>
      </c>
      <c r="I241" s="26">
        <v>37007.25</v>
      </c>
      <c r="J241" s="26">
        <v>16288.65</v>
      </c>
      <c r="K241" s="38">
        <v>37007.25</v>
      </c>
      <c r="L241" s="6">
        <f>$C241*'Distributor Payments'!I$21</f>
        <v>37007.251102193004</v>
      </c>
      <c r="M241" s="6">
        <f>$C241*'Distributor Payments'!J$21</f>
        <v>14099.762669241038</v>
      </c>
      <c r="N241" s="6">
        <f>$C241*'Distributor Payments'!K$21</f>
        <v>43524.986007454871</v>
      </c>
      <c r="O241" s="6">
        <f>$C241*'Distributor Payments'!L$21</f>
        <v>43524.986007454871</v>
      </c>
      <c r="P241" s="6">
        <f>$C241*'Distributor Payments'!M$21</f>
        <v>43524.986007454871</v>
      </c>
      <c r="Q241" s="6">
        <f>$C241*'Distributor Payments'!N$21</f>
        <v>36587.143341458177</v>
      </c>
      <c r="R241" s="6">
        <f>$C241*'Distributor Payments'!O$21</f>
        <v>36587.143341458177</v>
      </c>
      <c r="S241" s="6">
        <f>$C241*'Distributor Payments'!P$21</f>
        <v>36587.143341458177</v>
      </c>
      <c r="T241" s="6">
        <f>$C241*'Distributor Payments'!Q$21</f>
        <v>36587.143341458177</v>
      </c>
      <c r="U241" s="6">
        <f>$C241*'Distributor Payments'!R$21</f>
        <v>36587.143341458177</v>
      </c>
      <c r="V241" s="6">
        <f>$C241*'Distributor Payments'!S$21</f>
        <v>36587.143341458177</v>
      </c>
      <c r="W241" s="6">
        <f>$C241*'Distributor Payments'!T$21</f>
        <v>36587.143341458177</v>
      </c>
      <c r="X241" s="6">
        <f>$C241*'Distributor Payments'!U$21</f>
        <v>36587.143341458177</v>
      </c>
      <c r="Y241" s="6">
        <f>C241*'Distributor Payments'!$V$21</f>
        <v>8955.6201729642726</v>
      </c>
      <c r="Z241" s="6">
        <v>0</v>
      </c>
      <c r="AA241" s="6">
        <f t="shared" si="3"/>
        <v>625737.26869842829</v>
      </c>
    </row>
    <row r="242" spans="1:27" customFormat="1" x14ac:dyDescent="0.3">
      <c r="A242" s="94">
        <v>240</v>
      </c>
      <c r="B242" s="3" t="s">
        <v>32</v>
      </c>
      <c r="C242" s="126">
        <v>6.233715083998685E-7</v>
      </c>
      <c r="D242" s="7" t="s">
        <v>262</v>
      </c>
      <c r="E242" s="31" t="s">
        <v>335</v>
      </c>
      <c r="F242" s="23">
        <v>167.06</v>
      </c>
      <c r="G242" s="101">
        <v>0</v>
      </c>
      <c r="H242" s="100">
        <v>0</v>
      </c>
      <c r="I242" s="26">
        <v>0</v>
      </c>
      <c r="J242" s="26">
        <v>0</v>
      </c>
      <c r="K242" s="100">
        <v>0</v>
      </c>
      <c r="L242" s="100">
        <v>0</v>
      </c>
      <c r="M242" s="100">
        <v>0</v>
      </c>
      <c r="N242" s="100">
        <v>0</v>
      </c>
      <c r="O242" s="100">
        <v>0</v>
      </c>
      <c r="P242" s="100">
        <v>0</v>
      </c>
      <c r="Q242" s="100">
        <v>0</v>
      </c>
      <c r="R242" s="100">
        <v>0</v>
      </c>
      <c r="S242" s="100">
        <v>0</v>
      </c>
      <c r="T242" s="100">
        <v>0</v>
      </c>
      <c r="U242" s="100">
        <v>0</v>
      </c>
      <c r="V242" s="100">
        <v>0</v>
      </c>
      <c r="W242" s="100">
        <v>0</v>
      </c>
      <c r="X242" s="100">
        <v>0</v>
      </c>
      <c r="Y242" s="26">
        <f>$C$242*'Distributor Payments'!V$21</f>
        <v>2.5335925471091953</v>
      </c>
      <c r="Z242" s="6">
        <v>0</v>
      </c>
      <c r="AA242" s="6">
        <f>F242</f>
        <v>167.06</v>
      </c>
    </row>
    <row r="243" spans="1:27" customFormat="1" x14ac:dyDescent="0.3">
      <c r="A243" s="94">
        <v>241</v>
      </c>
      <c r="B243" s="3" t="s">
        <v>20</v>
      </c>
      <c r="C243" s="126">
        <v>4.9759255439966012E-4</v>
      </c>
      <c r="D243" s="7" t="s">
        <v>263</v>
      </c>
      <c r="E243" s="31" t="s">
        <v>333</v>
      </c>
      <c r="F243" s="23">
        <v>3699.31</v>
      </c>
      <c r="G243" s="23">
        <v>4032.97</v>
      </c>
      <c r="H243" s="26">
        <v>4032.97</v>
      </c>
      <c r="I243" s="26">
        <v>8357.09</v>
      </c>
      <c r="J243" s="26">
        <v>3678.35</v>
      </c>
      <c r="K243" s="38">
        <v>8357.09</v>
      </c>
      <c r="L243" s="6">
        <f>$C243*'Distributor Payments'!I$21</f>
        <v>8357.0857503198386</v>
      </c>
      <c r="M243" s="6">
        <f>$C243*'Distributor Payments'!J$21</f>
        <v>3184.0496707150251</v>
      </c>
      <c r="N243" s="6">
        <f>$C243*'Distributor Payments'!K$21</f>
        <v>9828.9397216054385</v>
      </c>
      <c r="O243" s="6">
        <f>$C243*'Distributor Payments'!L$21</f>
        <v>9828.9397216054385</v>
      </c>
      <c r="P243" s="6">
        <f>$C243*'Distributor Payments'!M$21</f>
        <v>9828.9397216054385</v>
      </c>
      <c r="Q243" s="6">
        <f>$C243*'Distributor Payments'!N$21</f>
        <v>8262.2157862919576</v>
      </c>
      <c r="R243" s="6">
        <f>$C243*'Distributor Payments'!O$21</f>
        <v>8262.2157862919576</v>
      </c>
      <c r="S243" s="6">
        <f>$C243*'Distributor Payments'!P$21</f>
        <v>8262.2157862919576</v>
      </c>
      <c r="T243" s="6">
        <f>$C243*'Distributor Payments'!Q$21</f>
        <v>8262.2157862919576</v>
      </c>
      <c r="U243" s="6">
        <f>$C243*'Distributor Payments'!R$21</f>
        <v>8262.2157862919576</v>
      </c>
      <c r="V243" s="6">
        <f>$C243*'Distributor Payments'!S$21</f>
        <v>8262.2157862919576</v>
      </c>
      <c r="W243" s="6">
        <f>$C243*'Distributor Payments'!T$21</f>
        <v>8262.2157862919576</v>
      </c>
      <c r="X243" s="6">
        <f>$C243*'Distributor Payments'!U$21</f>
        <v>8262.2157862919576</v>
      </c>
      <c r="Y243" s="6">
        <f>C243*'Distributor Payments'!$V$21</f>
        <v>2022.384357219159</v>
      </c>
      <c r="Z243" s="6">
        <v>0</v>
      </c>
      <c r="AA243" s="6">
        <f t="shared" si="3"/>
        <v>141305.84523340597</v>
      </c>
    </row>
    <row r="244" spans="1:27" customFormat="1" x14ac:dyDescent="0.3">
      <c r="A244" s="94">
        <v>242</v>
      </c>
      <c r="B244" s="3" t="s">
        <v>22</v>
      </c>
      <c r="C244" s="126">
        <v>5.822653495464015E-5</v>
      </c>
      <c r="D244" s="7" t="s">
        <v>264</v>
      </c>
      <c r="E244" s="31" t="s">
        <v>333</v>
      </c>
      <c r="F244" s="23">
        <v>432.88</v>
      </c>
      <c r="G244" s="23">
        <v>471.92</v>
      </c>
      <c r="H244" s="26">
        <v>471.92</v>
      </c>
      <c r="I244" s="26">
        <v>977.92</v>
      </c>
      <c r="J244" s="26">
        <v>430.43</v>
      </c>
      <c r="K244" s="38">
        <v>977.92</v>
      </c>
      <c r="L244" s="6">
        <f>$C244*'Distributor Payments'!I$21</f>
        <v>977.91685437698266</v>
      </c>
      <c r="M244" s="6">
        <f>$C244*'Distributor Payments'!J$21</f>
        <v>372.58632149927826</v>
      </c>
      <c r="N244" s="6">
        <f>$C244*'Distributor Payments'!K$21</f>
        <v>1150.1480422221948</v>
      </c>
      <c r="O244" s="6">
        <f>$C244*'Distributor Payments'!L$21</f>
        <v>1150.1480422221948</v>
      </c>
      <c r="P244" s="6">
        <f>$C244*'Distributor Payments'!M$21</f>
        <v>1150.1480422221948</v>
      </c>
      <c r="Q244" s="6">
        <f>$C244*'Distributor Payments'!N$21</f>
        <v>966.81550402964979</v>
      </c>
      <c r="R244" s="6">
        <f>$C244*'Distributor Payments'!O$21</f>
        <v>966.81550402964979</v>
      </c>
      <c r="S244" s="6">
        <f>$C244*'Distributor Payments'!P$21</f>
        <v>966.81550402964979</v>
      </c>
      <c r="T244" s="6">
        <f>$C244*'Distributor Payments'!Q$21</f>
        <v>966.81550402964979</v>
      </c>
      <c r="U244" s="6">
        <f>$C244*'Distributor Payments'!R$21</f>
        <v>966.81550402964979</v>
      </c>
      <c r="V244" s="6">
        <f>$C244*'Distributor Payments'!S$21</f>
        <v>966.81550402964979</v>
      </c>
      <c r="W244" s="6">
        <f>$C244*'Distributor Payments'!T$21</f>
        <v>966.81550402964979</v>
      </c>
      <c r="X244" s="6">
        <f>$C244*'Distributor Payments'!U$21</f>
        <v>966.81550402964979</v>
      </c>
      <c r="Y244" s="6">
        <f>C244*'Distributor Payments'!$V$21</f>
        <v>236.65232211806435</v>
      </c>
      <c r="Z244" s="6">
        <v>0</v>
      </c>
      <c r="AA244" s="6">
        <f t="shared" si="3"/>
        <v>16535.113656898109</v>
      </c>
    </row>
    <row r="245" spans="1:27" customFormat="1" x14ac:dyDescent="0.3">
      <c r="A245" s="94">
        <v>243</v>
      </c>
      <c r="B245" s="3" t="s">
        <v>32</v>
      </c>
      <c r="C245" s="126">
        <v>2.5038766695741938E-5</v>
      </c>
      <c r="D245" s="7" t="s">
        <v>265</v>
      </c>
      <c r="E245" s="31" t="s">
        <v>333</v>
      </c>
      <c r="F245" s="23">
        <v>186.15</v>
      </c>
      <c r="G245" s="27">
        <v>202.94</v>
      </c>
      <c r="H245" s="26">
        <v>202.94</v>
      </c>
      <c r="I245" s="26">
        <v>420.53</v>
      </c>
      <c r="J245" s="26">
        <v>185.09</v>
      </c>
      <c r="K245" s="38">
        <v>420.53</v>
      </c>
      <c r="L245" s="6">
        <f>$C245*'Distributor Payments'!I$21</f>
        <v>420.52703262617558</v>
      </c>
      <c r="M245" s="6">
        <f>$C245*'Distributor Payments'!J$21</f>
        <v>160.22079942268107</v>
      </c>
      <c r="N245" s="6">
        <f>$C245*'Distributor Payments'!K$21</f>
        <v>494.59045634778772</v>
      </c>
      <c r="O245" s="6">
        <f>$C245*'Distributor Payments'!L$21</f>
        <v>494.59045634778772</v>
      </c>
      <c r="P245" s="6">
        <f>$C245*'Distributor Payments'!M$21</f>
        <v>494.59045634778772</v>
      </c>
      <c r="Q245" s="6">
        <f>$C245*'Distributor Payments'!N$21</f>
        <v>415.75319331784129</v>
      </c>
      <c r="R245" s="6">
        <f>$C245*'Distributor Payments'!O$21</f>
        <v>415.75319331784129</v>
      </c>
      <c r="S245" s="6">
        <f>$C245*'Distributor Payments'!P$21</f>
        <v>415.75319331784129</v>
      </c>
      <c r="T245" s="6">
        <f>$C245*'Distributor Payments'!Q$21</f>
        <v>415.75319331784129</v>
      </c>
      <c r="U245" s="6">
        <f>$C245*'Distributor Payments'!R$21</f>
        <v>415.75319331784129</v>
      </c>
      <c r="V245" s="6">
        <f>$C245*'Distributor Payments'!S$21</f>
        <v>415.75319331784129</v>
      </c>
      <c r="W245" s="6">
        <f>$C245*'Distributor Payments'!T$21</f>
        <v>415.75319331784129</v>
      </c>
      <c r="X245" s="6">
        <f>$C245*'Distributor Payments'!U$21</f>
        <v>415.75319331784129</v>
      </c>
      <c r="Y245" s="6">
        <f>C245*'Distributor Payments'!$V$21</f>
        <v>101.7660124569644</v>
      </c>
      <c r="Z245" s="6">
        <v>0</v>
      </c>
      <c r="AA245" s="6">
        <f t="shared" si="3"/>
        <v>7110.4907600919178</v>
      </c>
    </row>
    <row r="246" spans="1:27" customFormat="1" x14ac:dyDescent="0.3">
      <c r="A246" s="94">
        <v>244</v>
      </c>
      <c r="B246" s="3" t="s">
        <v>119</v>
      </c>
      <c r="C246" s="126">
        <v>2.2355271010240003E-2</v>
      </c>
      <c r="D246" s="7" t="s">
        <v>119</v>
      </c>
      <c r="E246" s="31" t="s">
        <v>333</v>
      </c>
      <c r="F246" s="23">
        <v>161238.76</v>
      </c>
      <c r="G246" s="23">
        <v>175781.72</v>
      </c>
      <c r="H246" s="26">
        <v>175781.72</v>
      </c>
      <c r="I246" s="26">
        <v>375457.62</v>
      </c>
      <c r="J246" s="26">
        <v>165256.76</v>
      </c>
      <c r="K246" s="38">
        <v>375457.62</v>
      </c>
      <c r="L246" s="6">
        <f>$C246*'Distributor Payments'!I$21</f>
        <v>375457.62120499794</v>
      </c>
      <c r="M246" s="6">
        <f>$C246*'Distributor Payments'!J$21</f>
        <v>143049.35367205818</v>
      </c>
      <c r="N246" s="6">
        <f>$C246*'Distributor Payments'!K$21</f>
        <v>441583.39845921251</v>
      </c>
      <c r="O246" s="6">
        <f>$C246*'Distributor Payments'!L$21</f>
        <v>441583.39845921251</v>
      </c>
      <c r="P246" s="6">
        <f>$C246*'Distributor Payments'!M$21</f>
        <v>441583.39845921251</v>
      </c>
      <c r="Q246" s="6">
        <f>$C246*'Distributor Payments'!N$21</f>
        <v>371195.41161640437</v>
      </c>
      <c r="R246" s="6">
        <f>$C246*'Distributor Payments'!O$21</f>
        <v>371195.41161640437</v>
      </c>
      <c r="S246" s="6">
        <f>$C246*'Distributor Payments'!P$21</f>
        <v>371195.41161640437</v>
      </c>
      <c r="T246" s="6">
        <f>$C246*'Distributor Payments'!Q$21</f>
        <v>371195.41161640437</v>
      </c>
      <c r="U246" s="6">
        <f>$C246*'Distributor Payments'!R$21</f>
        <v>371195.41161640437</v>
      </c>
      <c r="V246" s="6">
        <f>$C246*'Distributor Payments'!S$21</f>
        <v>371195.41161640437</v>
      </c>
      <c r="W246" s="6">
        <f>$C246*'Distributor Payments'!T$21</f>
        <v>371195.41161640437</v>
      </c>
      <c r="X246" s="6">
        <f>$C246*'Distributor Payments'!U$21</f>
        <v>371195.41161640437</v>
      </c>
      <c r="Y246" s="6">
        <f>C246*'Distributor Payments'!$V$21</f>
        <v>90859.378808533089</v>
      </c>
      <c r="Z246" s="6">
        <v>0</v>
      </c>
      <c r="AA246" s="6">
        <f t="shared" si="3"/>
        <v>6332654.0419944627</v>
      </c>
    </row>
    <row r="247" spans="1:27" customFormat="1" x14ac:dyDescent="0.3">
      <c r="A247" s="94">
        <v>245</v>
      </c>
      <c r="B247" s="3" t="s">
        <v>266</v>
      </c>
      <c r="C247" s="126">
        <v>2.3891487284155586E-3</v>
      </c>
      <c r="D247" s="7" t="s">
        <v>266</v>
      </c>
      <c r="E247" s="31" t="s">
        <v>333</v>
      </c>
      <c r="F247" s="23">
        <v>17761.900000000001</v>
      </c>
      <c r="G247" s="23">
        <v>19363.939999999999</v>
      </c>
      <c r="H247" s="26">
        <v>19363.939999999999</v>
      </c>
      <c r="I247" s="26">
        <v>40125.839999999997</v>
      </c>
      <c r="J247" s="26">
        <v>17661.29</v>
      </c>
      <c r="K247" s="38">
        <v>40125.839999999997</v>
      </c>
      <c r="L247" s="6">
        <f>$C247*'Distributor Payments'!I$21</f>
        <v>40125.843156406496</v>
      </c>
      <c r="M247" s="6">
        <f>$C247*'Distributor Payments'!J$21</f>
        <v>15287.94624183785</v>
      </c>
      <c r="N247" s="6">
        <f>$C247*'Distributor Payments'!K$21</f>
        <v>47192.825997725275</v>
      </c>
      <c r="O247" s="6">
        <f>$C247*'Distributor Payments'!L$21</f>
        <v>47192.825997725275</v>
      </c>
      <c r="P247" s="6">
        <f>$C247*'Distributor Payments'!M$21</f>
        <v>47192.825997725275</v>
      </c>
      <c r="Q247" s="6">
        <f>$C247*'Distributor Payments'!N$21</f>
        <v>39670.333016799392</v>
      </c>
      <c r="R247" s="6">
        <f>$C247*'Distributor Payments'!O$21</f>
        <v>39670.333016799392</v>
      </c>
      <c r="S247" s="6">
        <f>$C247*'Distributor Payments'!P$21</f>
        <v>39670.333016799392</v>
      </c>
      <c r="T247" s="6">
        <f>$C247*'Distributor Payments'!Q$21</f>
        <v>39670.333016799392</v>
      </c>
      <c r="U247" s="6">
        <f>$C247*'Distributor Payments'!R$21</f>
        <v>39670.333016799392</v>
      </c>
      <c r="V247" s="6">
        <f>$C247*'Distributor Payments'!S$21</f>
        <v>39670.333016799392</v>
      </c>
      <c r="W247" s="6">
        <f>$C247*'Distributor Payments'!T$21</f>
        <v>39670.333016799392</v>
      </c>
      <c r="X247" s="6">
        <f>$C247*'Distributor Payments'!U$21</f>
        <v>39670.333016799392</v>
      </c>
      <c r="Y247" s="6">
        <f>C247*'Distributor Payments'!$V$21</f>
        <v>9710.3081078999585</v>
      </c>
      <c r="Z247" s="6">
        <v>0</v>
      </c>
      <c r="AA247" s="6">
        <f t="shared" si="3"/>
        <v>678467.98963371536</v>
      </c>
    </row>
    <row r="248" spans="1:27" customFormat="1" x14ac:dyDescent="0.3">
      <c r="A248" s="94">
        <v>246</v>
      </c>
      <c r="B248" s="3" t="s">
        <v>73</v>
      </c>
      <c r="C248" s="126">
        <v>1.9037739352120678E-3</v>
      </c>
      <c r="D248" s="7" t="s">
        <v>267</v>
      </c>
      <c r="E248" s="31" t="s">
        <v>333</v>
      </c>
      <c r="F248" s="23">
        <v>14153.43</v>
      </c>
      <c r="G248" s="23">
        <v>15430</v>
      </c>
      <c r="H248" s="26">
        <v>15430</v>
      </c>
      <c r="I248" s="26">
        <v>31973.96</v>
      </c>
      <c r="J248" s="26">
        <v>14073.26</v>
      </c>
      <c r="K248" s="38">
        <v>31973.96</v>
      </c>
      <c r="L248" s="6">
        <f>$C248*'Distributor Payments'!I$21</f>
        <v>31973.955166966549</v>
      </c>
      <c r="M248" s="6">
        <f>$C248*'Distributor Payments'!J$21</f>
        <v>12182.076918014214</v>
      </c>
      <c r="N248" s="6">
        <f>$C248*'Distributor Payments'!K$21</f>
        <v>37605.223565571447</v>
      </c>
      <c r="O248" s="6">
        <f>$C248*'Distributor Payments'!L$21</f>
        <v>37605.223565571447</v>
      </c>
      <c r="P248" s="6">
        <f>$C248*'Distributor Payments'!M$21</f>
        <v>37605.223565571447</v>
      </c>
      <c r="Q248" s="6">
        <f>$C248*'Distributor Payments'!N$21</f>
        <v>31610.985578386808</v>
      </c>
      <c r="R248" s="6">
        <f>$C248*'Distributor Payments'!O$21</f>
        <v>31610.985578386808</v>
      </c>
      <c r="S248" s="6">
        <f>$C248*'Distributor Payments'!P$21</f>
        <v>31610.985578386808</v>
      </c>
      <c r="T248" s="6">
        <f>$C248*'Distributor Payments'!Q$21</f>
        <v>31610.985578386808</v>
      </c>
      <c r="U248" s="6">
        <f>$C248*'Distributor Payments'!R$21</f>
        <v>31610.985578386808</v>
      </c>
      <c r="V248" s="6">
        <f>$C248*'Distributor Payments'!S$21</f>
        <v>31610.985578386808</v>
      </c>
      <c r="W248" s="6">
        <f>$C248*'Distributor Payments'!T$21</f>
        <v>31610.985578386808</v>
      </c>
      <c r="X248" s="6">
        <f>$C248*'Distributor Payments'!U$21</f>
        <v>31610.985578386808</v>
      </c>
      <c r="Y248" s="6">
        <f>C248*'Distributor Payments'!$V$21</f>
        <v>7737.5808625183818</v>
      </c>
      <c r="Z248" s="6">
        <v>0</v>
      </c>
      <c r="AA248" s="6">
        <f t="shared" si="3"/>
        <v>540631.77827130794</v>
      </c>
    </row>
    <row r="249" spans="1:27" customFormat="1" x14ac:dyDescent="0.3">
      <c r="A249" s="94">
        <v>247</v>
      </c>
      <c r="B249" s="3" t="s">
        <v>73</v>
      </c>
      <c r="C249" s="126">
        <v>1.016015764716E-2</v>
      </c>
      <c r="D249" s="7" t="s">
        <v>269</v>
      </c>
      <c r="E249" s="31" t="s">
        <v>333</v>
      </c>
      <c r="F249" s="23">
        <v>73280.759999999995</v>
      </c>
      <c r="G249" s="23">
        <v>79890.33</v>
      </c>
      <c r="H249" s="26">
        <v>79890.33</v>
      </c>
      <c r="I249" s="26">
        <v>170640.23</v>
      </c>
      <c r="J249" s="26">
        <v>75106.880000000005</v>
      </c>
      <c r="K249" s="38">
        <v>170640.23</v>
      </c>
      <c r="L249" s="6">
        <f>$C249*'Distributor Payments'!I$21</f>
        <v>170640.23153747973</v>
      </c>
      <c r="M249" s="6">
        <f>$C249*'Distributor Payments'!J$21</f>
        <v>65013.928212577455</v>
      </c>
      <c r="N249" s="6">
        <f>$C249*'Distributor Payments'!K$21</f>
        <v>200693.47138127594</v>
      </c>
      <c r="O249" s="6">
        <f>$C249*'Distributor Payments'!L$21</f>
        <v>200693.47138127594</v>
      </c>
      <c r="P249" s="6">
        <f>$C249*'Distributor Payments'!M$21</f>
        <v>200693.47138127594</v>
      </c>
      <c r="Q249" s="6">
        <f>$C249*'Distributor Payments'!N$21</f>
        <v>168703.11696054117</v>
      </c>
      <c r="R249" s="6">
        <f>$C249*'Distributor Payments'!O$21</f>
        <v>168703.11696054117</v>
      </c>
      <c r="S249" s="6">
        <f>$C249*'Distributor Payments'!P$21</f>
        <v>168703.11696054117</v>
      </c>
      <c r="T249" s="6">
        <f>$C249*'Distributor Payments'!Q$21</f>
        <v>168703.11696054117</v>
      </c>
      <c r="U249" s="6">
        <f>$C249*'Distributor Payments'!R$21</f>
        <v>168703.11696054117</v>
      </c>
      <c r="V249" s="6">
        <f>$C249*'Distributor Payments'!S$21</f>
        <v>168703.11696054117</v>
      </c>
      <c r="W249" s="6">
        <f>$C249*'Distributor Payments'!T$21</f>
        <v>168703.11696054117</v>
      </c>
      <c r="X249" s="6">
        <f>$C249*'Distributor Payments'!U$21</f>
        <v>168703.11696054117</v>
      </c>
      <c r="Y249" s="6">
        <f>C249*'Distributor Payments'!$V$21</f>
        <v>41294.315420952444</v>
      </c>
      <c r="Z249" s="6">
        <v>0</v>
      </c>
      <c r="AA249" s="6">
        <f t="shared" si="3"/>
        <v>2878102.5849991674</v>
      </c>
    </row>
    <row r="250" spans="1:27" customFormat="1" x14ac:dyDescent="0.3">
      <c r="A250" s="94">
        <v>248</v>
      </c>
      <c r="B250" s="3" t="s">
        <v>266</v>
      </c>
      <c r="C250" s="126">
        <v>3.3566938342642616E-4</v>
      </c>
      <c r="D250" s="7" t="s">
        <v>270</v>
      </c>
      <c r="E250" s="31" t="s">
        <v>333</v>
      </c>
      <c r="F250" s="23">
        <v>2495.5</v>
      </c>
      <c r="G250" s="23">
        <v>2720.59</v>
      </c>
      <c r="H250" s="26">
        <v>2720.59</v>
      </c>
      <c r="I250" s="26">
        <v>5637.58</v>
      </c>
      <c r="J250" s="26">
        <v>2481.37</v>
      </c>
      <c r="K250" s="38">
        <v>5637.58</v>
      </c>
      <c r="L250" s="6">
        <f>$C250*'Distributor Payments'!I$21</f>
        <v>5637.5799763243976</v>
      </c>
      <c r="M250" s="6">
        <f>$C250*'Distributor Payments'!J$21</f>
        <v>2147.9179708737975</v>
      </c>
      <c r="N250" s="6">
        <f>$C250*'Distributor Payments'!K$21</f>
        <v>6630.473279624016</v>
      </c>
      <c r="O250" s="6">
        <f>$C250*'Distributor Payments'!L$21</f>
        <v>6630.473279624016</v>
      </c>
      <c r="P250" s="6">
        <f>$C250*'Distributor Payments'!M$21</f>
        <v>6630.473279624016</v>
      </c>
      <c r="Q250" s="6">
        <f>$C250*'Distributor Payments'!N$21</f>
        <v>5573.5819481196813</v>
      </c>
      <c r="R250" s="6">
        <f>$C250*'Distributor Payments'!O$21</f>
        <v>5573.5819481196813</v>
      </c>
      <c r="S250" s="6">
        <f>$C250*'Distributor Payments'!P$21</f>
        <v>5573.5819481196813</v>
      </c>
      <c r="T250" s="6">
        <f>$C250*'Distributor Payments'!Q$21</f>
        <v>5573.5819481196813</v>
      </c>
      <c r="U250" s="6">
        <f>$C250*'Distributor Payments'!R$21</f>
        <v>5573.5819481196813</v>
      </c>
      <c r="V250" s="6">
        <f>$C250*'Distributor Payments'!S$21</f>
        <v>5573.5819481196813</v>
      </c>
      <c r="W250" s="6">
        <f>$C250*'Distributor Payments'!T$21</f>
        <v>5573.5819481196813</v>
      </c>
      <c r="X250" s="6">
        <f>$C250*'Distributor Payments'!U$21</f>
        <v>5573.5819481196813</v>
      </c>
      <c r="Y250" s="6">
        <f>C250*'Distributor Payments'!$V$21</f>
        <v>1364.2738506367571</v>
      </c>
      <c r="Z250" s="6">
        <v>0</v>
      </c>
      <c r="AA250" s="6">
        <f t="shared" si="3"/>
        <v>95323.05722166445</v>
      </c>
    </row>
    <row r="251" spans="1:27" customFormat="1" x14ac:dyDescent="0.3">
      <c r="A251" s="94">
        <v>249</v>
      </c>
      <c r="B251" s="3" t="s">
        <v>53</v>
      </c>
      <c r="C251" s="126">
        <v>8.2457609616566252E-5</v>
      </c>
      <c r="D251" s="7" t="s">
        <v>271</v>
      </c>
      <c r="E251" s="31" t="s">
        <v>333</v>
      </c>
      <c r="F251" s="23">
        <v>613.02</v>
      </c>
      <c r="G251" s="23">
        <v>668.32</v>
      </c>
      <c r="H251" s="26">
        <v>668.32</v>
      </c>
      <c r="I251" s="26">
        <v>1384.88</v>
      </c>
      <c r="J251" s="26">
        <v>609.54999999999995</v>
      </c>
      <c r="K251" s="38">
        <v>1384.88</v>
      </c>
      <c r="L251" s="6">
        <f>$C251*'Distributor Payments'!I$21</f>
        <v>1384.8786687804038</v>
      </c>
      <c r="M251" s="6">
        <f>$C251*'Distributor Payments'!J$21</f>
        <v>527.63877277934444</v>
      </c>
      <c r="N251" s="6">
        <f>$C251*'Distributor Payments'!K$21</f>
        <v>1628.784167574064</v>
      </c>
      <c r="O251" s="6">
        <f>$C251*'Distributor Payments'!L$21</f>
        <v>1628.784167574064</v>
      </c>
      <c r="P251" s="6">
        <f>$C251*'Distributor Payments'!M$21</f>
        <v>1628.784167574064</v>
      </c>
      <c r="Q251" s="6">
        <f>$C251*'Distributor Payments'!N$21</f>
        <v>1369.1574720121225</v>
      </c>
      <c r="R251" s="6">
        <f>$C251*'Distributor Payments'!O$21</f>
        <v>1369.1574720121225</v>
      </c>
      <c r="S251" s="6">
        <f>$C251*'Distributor Payments'!P$21</f>
        <v>1369.1574720121225</v>
      </c>
      <c r="T251" s="6">
        <f>$C251*'Distributor Payments'!Q$21</f>
        <v>1369.1574720121225</v>
      </c>
      <c r="U251" s="6">
        <f>$C251*'Distributor Payments'!R$21</f>
        <v>1369.1574720121225</v>
      </c>
      <c r="V251" s="6">
        <f>$C251*'Distributor Payments'!S$21</f>
        <v>1369.1574720121225</v>
      </c>
      <c r="W251" s="6">
        <f>$C251*'Distributor Payments'!T$21</f>
        <v>1369.1574720121225</v>
      </c>
      <c r="X251" s="6">
        <f>$C251*'Distributor Payments'!U$21</f>
        <v>1369.1574720121225</v>
      </c>
      <c r="Y251" s="6">
        <f>C251*'Distributor Payments'!$V$21</f>
        <v>335.13560110123223</v>
      </c>
      <c r="Z251" s="6">
        <v>0</v>
      </c>
      <c r="AA251" s="6">
        <f t="shared" si="3"/>
        <v>23416.235321480148</v>
      </c>
    </row>
    <row r="252" spans="1:27" customFormat="1" x14ac:dyDescent="0.3">
      <c r="A252" s="94">
        <v>250</v>
      </c>
      <c r="B252" s="3" t="s">
        <v>26</v>
      </c>
      <c r="C252" s="126">
        <v>6.7902872464836354E-5</v>
      </c>
      <c r="D252" s="7" t="s">
        <v>272</v>
      </c>
      <c r="E252" s="31" t="s">
        <v>333</v>
      </c>
      <c r="F252" s="23">
        <v>504.82</v>
      </c>
      <c r="G252" s="27">
        <v>550.35</v>
      </c>
      <c r="H252" s="26">
        <v>550.35</v>
      </c>
      <c r="I252" s="26">
        <v>1140.43</v>
      </c>
      <c r="J252" s="26">
        <v>501.96</v>
      </c>
      <c r="K252" s="38">
        <v>1140.43</v>
      </c>
      <c r="L252" s="6">
        <f>$C252*'Distributor Payments'!I$21</f>
        <v>1140.4313084353034</v>
      </c>
      <c r="M252" s="6">
        <f>$C252*'Distributor Payments'!J$21</f>
        <v>434.50432849244862</v>
      </c>
      <c r="N252" s="6">
        <f>$C252*'Distributor Payments'!K$21</f>
        <v>1341.2846202772564</v>
      </c>
      <c r="O252" s="6">
        <f>$C252*'Distributor Payments'!L$21</f>
        <v>1341.2846202772564</v>
      </c>
      <c r="P252" s="6">
        <f>$C252*'Distributor Payments'!M$21</f>
        <v>1341.2846202772564</v>
      </c>
      <c r="Q252" s="6">
        <f>$C252*'Distributor Payments'!N$21</f>
        <v>1127.4850876545263</v>
      </c>
      <c r="R252" s="6">
        <f>$C252*'Distributor Payments'!O$21</f>
        <v>1127.4850876545263</v>
      </c>
      <c r="S252" s="6">
        <f>$C252*'Distributor Payments'!P$21</f>
        <v>1127.4850876545263</v>
      </c>
      <c r="T252" s="6">
        <f>$C252*'Distributor Payments'!Q$21</f>
        <v>1127.4850876545263</v>
      </c>
      <c r="U252" s="6">
        <f>$C252*'Distributor Payments'!R$21</f>
        <v>1127.4850876545263</v>
      </c>
      <c r="V252" s="6">
        <f>$C252*'Distributor Payments'!S$21</f>
        <v>1127.4850876545263</v>
      </c>
      <c r="W252" s="6">
        <f>$C252*'Distributor Payments'!T$21</f>
        <v>1127.4850876545263</v>
      </c>
      <c r="X252" s="6">
        <f>$C252*'Distributor Payments'!U$21</f>
        <v>1127.4850876545263</v>
      </c>
      <c r="Y252" s="6">
        <f>C252*'Distributor Payments'!$V$21</f>
        <v>275.98022894216041</v>
      </c>
      <c r="Z252" s="6">
        <v>0</v>
      </c>
      <c r="AA252" s="6">
        <f t="shared" si="3"/>
        <v>19282.990427937893</v>
      </c>
    </row>
    <row r="253" spans="1:27" customFormat="1" x14ac:dyDescent="0.3">
      <c r="A253" s="94">
        <v>251</v>
      </c>
      <c r="B253" s="3" t="s">
        <v>20</v>
      </c>
      <c r="C253" s="126">
        <v>2.1085950371517305E-3</v>
      </c>
      <c r="D253" s="7" t="s">
        <v>273</v>
      </c>
      <c r="E253" s="31" t="s">
        <v>333</v>
      </c>
      <c r="F253" s="23">
        <v>15676.15</v>
      </c>
      <c r="G253" s="23">
        <v>17090.07</v>
      </c>
      <c r="H253" s="26">
        <v>17090.07</v>
      </c>
      <c r="I253" s="26">
        <v>35413.93</v>
      </c>
      <c r="J253" s="26">
        <v>15587.36</v>
      </c>
      <c r="K253" s="38">
        <v>35413.93</v>
      </c>
      <c r="L253" s="6">
        <f>$C253*'Distributor Payments'!I$21</f>
        <v>35413.933312238274</v>
      </c>
      <c r="M253" s="6">
        <f>$C253*'Distributor Payments'!J$21</f>
        <v>13492.708591298186</v>
      </c>
      <c r="N253" s="6">
        <f>$C253*'Distributor Payments'!K$21</f>
        <v>41651.052320197043</v>
      </c>
      <c r="O253" s="6">
        <f>$C253*'Distributor Payments'!L$21</f>
        <v>41651.052320197043</v>
      </c>
      <c r="P253" s="6">
        <f>$C253*'Distributor Payments'!M$21</f>
        <v>41651.052320197043</v>
      </c>
      <c r="Q253" s="6">
        <f>$C253*'Distributor Payments'!N$21</f>
        <v>35011.912957320979</v>
      </c>
      <c r="R253" s="6">
        <f>$C253*'Distributor Payments'!O$21</f>
        <v>35011.912957320979</v>
      </c>
      <c r="S253" s="6">
        <f>$C253*'Distributor Payments'!P$21</f>
        <v>35011.912957320979</v>
      </c>
      <c r="T253" s="6">
        <f>$C253*'Distributor Payments'!Q$21</f>
        <v>35011.912957320979</v>
      </c>
      <c r="U253" s="6">
        <f>$C253*'Distributor Payments'!R$21</f>
        <v>35011.912957320979</v>
      </c>
      <c r="V253" s="6">
        <f>$C253*'Distributor Payments'!S$21</f>
        <v>35011.912957320979</v>
      </c>
      <c r="W253" s="6">
        <f>$C253*'Distributor Payments'!T$21</f>
        <v>35011.912957320979</v>
      </c>
      <c r="X253" s="6">
        <f>$C253*'Distributor Payments'!U$21</f>
        <v>35011.912957320979</v>
      </c>
      <c r="Y253" s="6">
        <f>C253*'Distributor Payments'!$V$21</f>
        <v>8570.0430626228917</v>
      </c>
      <c r="Z253" s="6">
        <v>0</v>
      </c>
      <c r="AA253" s="6">
        <f t="shared" si="3"/>
        <v>598796.65558531834</v>
      </c>
    </row>
    <row r="254" spans="1:27" customFormat="1" x14ac:dyDescent="0.3">
      <c r="A254" s="94">
        <v>252</v>
      </c>
      <c r="B254" s="3" t="s">
        <v>81</v>
      </c>
      <c r="C254" s="126">
        <v>2.9159787275190172E-5</v>
      </c>
      <c r="D254" s="7" t="s">
        <v>274</v>
      </c>
      <c r="E254" s="31" t="s">
        <v>333</v>
      </c>
      <c r="F254" s="23">
        <v>216.79</v>
      </c>
      <c r="G254" s="27">
        <v>236.34</v>
      </c>
      <c r="H254" s="26">
        <v>236.34</v>
      </c>
      <c r="I254" s="26">
        <v>489.74</v>
      </c>
      <c r="J254" s="26">
        <v>215.56</v>
      </c>
      <c r="K254" s="38">
        <v>489.74</v>
      </c>
      <c r="L254" s="6">
        <f>$C254*'Distributor Payments'!I$21</f>
        <v>489.73972895124979</v>
      </c>
      <c r="M254" s="6">
        <f>$C254*'Distributor Payments'!J$21</f>
        <v>186.59083672123543</v>
      </c>
      <c r="N254" s="6">
        <f>$C254*'Distributor Payments'!K$21</f>
        <v>575.9929261169774</v>
      </c>
      <c r="O254" s="6">
        <f>$C254*'Distributor Payments'!L$21</f>
        <v>575.9929261169774</v>
      </c>
      <c r="P254" s="6">
        <f>$C254*'Distributor Payments'!M$21</f>
        <v>575.9929261169774</v>
      </c>
      <c r="Q254" s="6">
        <f>$C254*'Distributor Payments'!N$21</f>
        <v>484.18018440943973</v>
      </c>
      <c r="R254" s="6">
        <f>$C254*'Distributor Payments'!O$21</f>
        <v>484.18018440943973</v>
      </c>
      <c r="S254" s="6">
        <f>$C254*'Distributor Payments'!P$21</f>
        <v>484.18018440943973</v>
      </c>
      <c r="T254" s="6">
        <f>$C254*'Distributor Payments'!Q$21</f>
        <v>484.18018440943973</v>
      </c>
      <c r="U254" s="6">
        <f>$C254*'Distributor Payments'!R$21</f>
        <v>484.18018440943973</v>
      </c>
      <c r="V254" s="6">
        <f>$C254*'Distributor Payments'!S$21</f>
        <v>484.18018440943973</v>
      </c>
      <c r="W254" s="6">
        <f>$C254*'Distributor Payments'!T$21</f>
        <v>484.18018440943973</v>
      </c>
      <c r="X254" s="6">
        <f>$C254*'Distributor Payments'!U$21</f>
        <v>484.18018440943973</v>
      </c>
      <c r="Y254" s="6">
        <f>C254*'Distributor Payments'!$V$21</f>
        <v>118.51523324405912</v>
      </c>
      <c r="Z254" s="6">
        <v>0</v>
      </c>
      <c r="AA254" s="6">
        <f t="shared" si="3"/>
        <v>8280.7760525429949</v>
      </c>
    </row>
    <row r="255" spans="1:27" customFormat="1" x14ac:dyDescent="0.3">
      <c r="A255" s="94">
        <v>253</v>
      </c>
      <c r="B255" s="3" t="s">
        <v>252</v>
      </c>
      <c r="C255" s="126">
        <v>7.119460414312982E-5</v>
      </c>
      <c r="D255" s="7" t="s">
        <v>275</v>
      </c>
      <c r="E255" s="31" t="s">
        <v>333</v>
      </c>
      <c r="F255" s="23">
        <v>529.29</v>
      </c>
      <c r="G255" s="23">
        <v>577.03</v>
      </c>
      <c r="H255" s="26">
        <v>577.03</v>
      </c>
      <c r="I255" s="26">
        <v>1195.72</v>
      </c>
      <c r="J255" s="26">
        <v>526.29</v>
      </c>
      <c r="K255" s="38">
        <v>1195.72</v>
      </c>
      <c r="L255" s="6">
        <f>$C255*'Distributor Payments'!I$21</f>
        <v>1195.7160663347306</v>
      </c>
      <c r="M255" s="6">
        <f>$C255*'Distributor Payments'!J$21</f>
        <v>455.56782125109288</v>
      </c>
      <c r="N255" s="6">
        <f>$C255*'Distributor Payments'!K$21</f>
        <v>1406.3061563906347</v>
      </c>
      <c r="O255" s="6">
        <f>$C255*'Distributor Payments'!L$21</f>
        <v>1406.3061563906347</v>
      </c>
      <c r="P255" s="6">
        <f>$C255*'Distributor Payments'!M$21</f>
        <v>1406.3061563906347</v>
      </c>
      <c r="Q255" s="6">
        <f>$C255*'Distributor Payments'!N$21</f>
        <v>1182.1422508217815</v>
      </c>
      <c r="R255" s="6">
        <f>$C255*'Distributor Payments'!O$21</f>
        <v>1182.1422508217815</v>
      </c>
      <c r="S255" s="6">
        <f>$C255*'Distributor Payments'!P$21</f>
        <v>1182.1422508217815</v>
      </c>
      <c r="T255" s="6">
        <f>$C255*'Distributor Payments'!Q$21</f>
        <v>1182.1422508217815</v>
      </c>
      <c r="U255" s="6">
        <f>$C255*'Distributor Payments'!R$21</f>
        <v>1182.1422508217815</v>
      </c>
      <c r="V255" s="6">
        <f>$C255*'Distributor Payments'!S$21</f>
        <v>1182.1422508217815</v>
      </c>
      <c r="W255" s="6">
        <f>$C255*'Distributor Payments'!T$21</f>
        <v>1182.1422508217815</v>
      </c>
      <c r="X255" s="6">
        <f>$C255*'Distributor Payments'!U$21</f>
        <v>1182.1422508217815</v>
      </c>
      <c r="Y255" s="6">
        <f>C255*'Distributor Payments'!$V$21</f>
        <v>289.35893928555623</v>
      </c>
      <c r="Z255" s="6">
        <v>0</v>
      </c>
      <c r="AA255" s="6">
        <f t="shared" si="3"/>
        <v>20217.779302617535</v>
      </c>
    </row>
    <row r="256" spans="1:27" customFormat="1" x14ac:dyDescent="0.3">
      <c r="A256" s="94">
        <v>254</v>
      </c>
      <c r="B256" s="3" t="s">
        <v>276</v>
      </c>
      <c r="C256" s="126">
        <v>6.9474875120000001E-4</v>
      </c>
      <c r="D256" s="7" t="s">
        <v>277</v>
      </c>
      <c r="E256" s="31" t="s">
        <v>333</v>
      </c>
      <c r="F256" s="23">
        <v>5010.92</v>
      </c>
      <c r="G256" s="23">
        <v>5462.88</v>
      </c>
      <c r="H256" s="26">
        <v>5462.88</v>
      </c>
      <c r="I256" s="26">
        <v>11668.33</v>
      </c>
      <c r="J256" s="26">
        <v>5135.79</v>
      </c>
      <c r="K256" s="38">
        <v>11668.33</v>
      </c>
      <c r="L256" s="6">
        <f>$C256*'Distributor Payments'!I$21</f>
        <v>11668.331524194506</v>
      </c>
      <c r="M256" s="6">
        <f>$C256*'Distributor Payments'!J$21</f>
        <v>4445.634310499132</v>
      </c>
      <c r="N256" s="6">
        <f>$C256*'Distributor Payments'!K$21</f>
        <v>13723.363697521834</v>
      </c>
      <c r="O256" s="6">
        <f>$C256*'Distributor Payments'!L$21</f>
        <v>13723.363697521834</v>
      </c>
      <c r="P256" s="6">
        <f>$C256*'Distributor Payments'!M$21</f>
        <v>13723.363697521834</v>
      </c>
      <c r="Q256" s="6">
        <f>$C256*'Distributor Payments'!N$21</f>
        <v>11535.872168739961</v>
      </c>
      <c r="R256" s="6">
        <f>$C256*'Distributor Payments'!O$21</f>
        <v>11535.872168739961</v>
      </c>
      <c r="S256" s="6">
        <f>$C256*'Distributor Payments'!P$21</f>
        <v>11535.872168739961</v>
      </c>
      <c r="T256" s="6">
        <f>$C256*'Distributor Payments'!Q$21</f>
        <v>11535.872168739961</v>
      </c>
      <c r="U256" s="6">
        <f>$C256*'Distributor Payments'!R$21</f>
        <v>11535.872168739961</v>
      </c>
      <c r="V256" s="6">
        <f>$C256*'Distributor Payments'!S$21</f>
        <v>11535.872168739961</v>
      </c>
      <c r="W256" s="6">
        <f>$C256*'Distributor Payments'!T$21</f>
        <v>11535.872168739961</v>
      </c>
      <c r="X256" s="6">
        <f>$C256*'Distributor Payments'!U$21</f>
        <v>11535.872168739961</v>
      </c>
      <c r="Y256" s="6">
        <f>C256*'Distributor Payments'!$V$21</f>
        <v>2823.6937916396309</v>
      </c>
      <c r="Z256" s="6">
        <v>0</v>
      </c>
      <c r="AA256" s="6">
        <f t="shared" si="3"/>
        <v>196803.85806881852</v>
      </c>
    </row>
    <row r="257" spans="1:27" customFormat="1" x14ac:dyDescent="0.3">
      <c r="A257" s="94">
        <v>255</v>
      </c>
      <c r="B257" s="3" t="s">
        <v>20</v>
      </c>
      <c r="C257" s="126">
        <v>2.6987488049182509E-4</v>
      </c>
      <c r="D257" s="7" t="s">
        <v>278</v>
      </c>
      <c r="E257" s="31" t="s">
        <v>333</v>
      </c>
      <c r="F257" s="23">
        <v>2006.36</v>
      </c>
      <c r="G257" s="23">
        <v>2187.3200000000002</v>
      </c>
      <c r="H257" s="26">
        <v>2187.3200000000002</v>
      </c>
      <c r="I257" s="26">
        <v>4532.5600000000004</v>
      </c>
      <c r="J257" s="26">
        <v>1994.99</v>
      </c>
      <c r="K257" s="38">
        <v>4532.5600000000004</v>
      </c>
      <c r="L257" s="6">
        <f>$C257*'Distributor Payments'!I$21</f>
        <v>4532.5588138041512</v>
      </c>
      <c r="M257" s="6">
        <f>$C257*'Distributor Payments'!J$21</f>
        <v>1726.9049079743211</v>
      </c>
      <c r="N257" s="6">
        <f>$C257*'Distributor Payments'!K$21</f>
        <v>5330.835257231558</v>
      </c>
      <c r="O257" s="6">
        <f>$C257*'Distributor Payments'!L$21</f>
        <v>5330.835257231558</v>
      </c>
      <c r="P257" s="6">
        <f>$C257*'Distributor Payments'!M$21</f>
        <v>5330.835257231558</v>
      </c>
      <c r="Q257" s="6">
        <f>$C257*'Distributor Payments'!N$21</f>
        <v>4481.1050290199755</v>
      </c>
      <c r="R257" s="6">
        <f>$C257*'Distributor Payments'!O$21</f>
        <v>4481.1050290199755</v>
      </c>
      <c r="S257" s="6">
        <f>$C257*'Distributor Payments'!P$21</f>
        <v>4481.1050290199755</v>
      </c>
      <c r="T257" s="6">
        <f>$C257*'Distributor Payments'!Q$21</f>
        <v>4481.1050290199755</v>
      </c>
      <c r="U257" s="6">
        <f>$C257*'Distributor Payments'!R$21</f>
        <v>4481.1050290199755</v>
      </c>
      <c r="V257" s="6">
        <f>$C257*'Distributor Payments'!S$21</f>
        <v>4481.1050290199755</v>
      </c>
      <c r="W257" s="6">
        <f>$C257*'Distributor Payments'!T$21</f>
        <v>4481.1050290199755</v>
      </c>
      <c r="X257" s="6">
        <f>$C257*'Distributor Payments'!U$21</f>
        <v>4481.1050290199755</v>
      </c>
      <c r="Y257" s="6">
        <f>C257*'Distributor Payments'!$V$21</f>
        <v>1096.8627482208763</v>
      </c>
      <c r="Z257" s="6">
        <v>0</v>
      </c>
      <c r="AA257" s="6">
        <f t="shared" si="3"/>
        <v>76638.782473853847</v>
      </c>
    </row>
    <row r="258" spans="1:27" customFormat="1" x14ac:dyDescent="0.3">
      <c r="A258" s="94">
        <v>256</v>
      </c>
      <c r="B258" s="3" t="s">
        <v>32</v>
      </c>
      <c r="C258" s="126">
        <v>1.3219118091483929E-3</v>
      </c>
      <c r="D258" s="7" t="s">
        <v>279</v>
      </c>
      <c r="E258" s="31" t="s">
        <v>333</v>
      </c>
      <c r="F258" s="23">
        <v>9827.6299999999992</v>
      </c>
      <c r="G258" s="23">
        <v>10714.04</v>
      </c>
      <c r="H258" s="26">
        <v>10714.04</v>
      </c>
      <c r="I258" s="26">
        <v>22201.56</v>
      </c>
      <c r="J258" s="26">
        <v>9771.9599999999991</v>
      </c>
      <c r="K258" s="38">
        <v>22201.56</v>
      </c>
      <c r="L258" s="6">
        <f>$C258*'Distributor Payments'!I$21</f>
        <v>22201.558776823007</v>
      </c>
      <c r="M258" s="6">
        <f>$C258*'Distributor Payments'!J$21</f>
        <v>8458.7938935529182</v>
      </c>
      <c r="N258" s="6">
        <f>$C258*'Distributor Payments'!K$21</f>
        <v>26111.708011937288</v>
      </c>
      <c r="O258" s="6">
        <f>$C258*'Distributor Payments'!L$21</f>
        <v>26111.708011937288</v>
      </c>
      <c r="P258" s="6">
        <f>$C258*'Distributor Payments'!M$21</f>
        <v>26111.708011937288</v>
      </c>
      <c r="Q258" s="6">
        <f>$C258*'Distributor Payments'!N$21</f>
        <v>21949.525813963974</v>
      </c>
      <c r="R258" s="6">
        <f>$C258*'Distributor Payments'!O$21</f>
        <v>21949.525813963974</v>
      </c>
      <c r="S258" s="6">
        <f>$C258*'Distributor Payments'!P$21</f>
        <v>21949.525813963974</v>
      </c>
      <c r="T258" s="6">
        <f>$C258*'Distributor Payments'!Q$21</f>
        <v>21949.525813963974</v>
      </c>
      <c r="U258" s="6">
        <f>$C258*'Distributor Payments'!R$21</f>
        <v>21949.525813963974</v>
      </c>
      <c r="V258" s="6">
        <f>$C258*'Distributor Payments'!S$21</f>
        <v>21949.525813963974</v>
      </c>
      <c r="W258" s="6">
        <f>$C258*'Distributor Payments'!T$21</f>
        <v>21949.525813963974</v>
      </c>
      <c r="X258" s="6">
        <f>$C258*'Distributor Payments'!U$21</f>
        <v>21949.525813963974</v>
      </c>
      <c r="Y258" s="6">
        <f>C258*'Distributor Payments'!$V$21</f>
        <v>5372.6964778852698</v>
      </c>
      <c r="Z258" s="6">
        <v>0</v>
      </c>
      <c r="AA258" s="6">
        <f t="shared" si="3"/>
        <v>375395.1696957848</v>
      </c>
    </row>
    <row r="259" spans="1:27" customFormat="1" x14ac:dyDescent="0.3">
      <c r="A259" s="94">
        <v>257</v>
      </c>
      <c r="B259" s="3" t="s">
        <v>280</v>
      </c>
      <c r="C259" s="126">
        <v>4.9641098763200005E-3</v>
      </c>
      <c r="D259" s="7" t="s">
        <v>280</v>
      </c>
      <c r="E259" s="31" t="s">
        <v>333</v>
      </c>
      <c r="F259" s="23">
        <v>35803.949999999997</v>
      </c>
      <c r="G259" s="23">
        <v>39033.29</v>
      </c>
      <c r="H259" s="26">
        <v>39033.29</v>
      </c>
      <c r="I259" s="26">
        <v>83372.41</v>
      </c>
      <c r="J259" s="26">
        <v>36696.17</v>
      </c>
      <c r="K259" s="38">
        <v>83372.41</v>
      </c>
      <c r="L259" s="6">
        <f>$C259*'Distributor Payments'!I$21</f>
        <v>83372.412918170856</v>
      </c>
      <c r="M259" s="6">
        <f>$C259*'Distributor Payments'!J$21</f>
        <v>31764.88932025848</v>
      </c>
      <c r="N259" s="6">
        <f>$C259*'Distributor Payments'!K$21</f>
        <v>98056.00247504194</v>
      </c>
      <c r="O259" s="6">
        <f>$C259*'Distributor Payments'!L$21</f>
        <v>98056.00247504194</v>
      </c>
      <c r="P259" s="6">
        <f>$C259*'Distributor Payments'!M$21</f>
        <v>98056.00247504194</v>
      </c>
      <c r="Q259" s="6">
        <f>$C259*'Distributor Payments'!N$21</f>
        <v>82425.966028576368</v>
      </c>
      <c r="R259" s="6">
        <f>$C259*'Distributor Payments'!O$21</f>
        <v>82425.966028576368</v>
      </c>
      <c r="S259" s="6">
        <f>$C259*'Distributor Payments'!P$21</f>
        <v>82425.966028576368</v>
      </c>
      <c r="T259" s="6">
        <f>$C259*'Distributor Payments'!Q$21</f>
        <v>82425.966028576368</v>
      </c>
      <c r="U259" s="6">
        <f>$C259*'Distributor Payments'!R$21</f>
        <v>82425.966028576368</v>
      </c>
      <c r="V259" s="6">
        <f>$C259*'Distributor Payments'!S$21</f>
        <v>82425.966028576368</v>
      </c>
      <c r="W259" s="6">
        <f>$C259*'Distributor Payments'!T$21</f>
        <v>82425.966028576368</v>
      </c>
      <c r="X259" s="6">
        <f>$C259*'Distributor Payments'!U$21</f>
        <v>82425.966028576368</v>
      </c>
      <c r="Y259" s="6">
        <f>C259*'Distributor Payments'!$V$21</f>
        <v>20175.820704349269</v>
      </c>
      <c r="Z259" s="6">
        <v>0</v>
      </c>
      <c r="AA259" s="6">
        <f t="shared" si="3"/>
        <v>1406200.3785965149</v>
      </c>
    </row>
    <row r="260" spans="1:27" customFormat="1" x14ac:dyDescent="0.3">
      <c r="A260" s="94">
        <v>258</v>
      </c>
      <c r="B260" s="3" t="s">
        <v>58</v>
      </c>
      <c r="C260" s="126">
        <v>5.3967269220409699E-5</v>
      </c>
      <c r="D260" s="7" t="s">
        <v>281</v>
      </c>
      <c r="E260" s="31" t="s">
        <v>333</v>
      </c>
      <c r="F260" s="23">
        <v>401.21</v>
      </c>
      <c r="G260" s="23">
        <v>437.4</v>
      </c>
      <c r="H260" s="26">
        <v>437.4</v>
      </c>
      <c r="I260" s="26">
        <v>906.38</v>
      </c>
      <c r="J260" s="26">
        <v>398.94</v>
      </c>
      <c r="K260" s="38">
        <v>906.38</v>
      </c>
      <c r="L260" s="6">
        <f>$C260*'Distributor Payments'!I$21</f>
        <v>906.3823254544028</v>
      </c>
      <c r="M260" s="6">
        <f>$C260*'Distributor Payments'!J$21</f>
        <v>345.33166598111779</v>
      </c>
      <c r="N260" s="6">
        <f>$C260*'Distributor Payments'!K$21</f>
        <v>1066.0148175790746</v>
      </c>
      <c r="O260" s="6">
        <f>$C260*'Distributor Payments'!L$21</f>
        <v>1066.0148175790746</v>
      </c>
      <c r="P260" s="6">
        <f>$C260*'Distributor Payments'!M$21</f>
        <v>1066.0148175790746</v>
      </c>
      <c r="Q260" s="6">
        <f>$C260*'Distributor Payments'!N$21</f>
        <v>896.09303787492854</v>
      </c>
      <c r="R260" s="6">
        <f>$C260*'Distributor Payments'!O$21</f>
        <v>896.09303787492854</v>
      </c>
      <c r="S260" s="6">
        <f>$C260*'Distributor Payments'!P$21</f>
        <v>896.09303787492854</v>
      </c>
      <c r="T260" s="6">
        <f>$C260*'Distributor Payments'!Q$21</f>
        <v>896.09303787492854</v>
      </c>
      <c r="U260" s="6">
        <f>$C260*'Distributor Payments'!R$21</f>
        <v>896.09303787492854</v>
      </c>
      <c r="V260" s="6">
        <f>$C260*'Distributor Payments'!S$21</f>
        <v>896.09303787492854</v>
      </c>
      <c r="W260" s="6">
        <f>$C260*'Distributor Payments'!T$21</f>
        <v>896.09303787492854</v>
      </c>
      <c r="X260" s="6">
        <f>$C260*'Distributor Payments'!U$21</f>
        <v>896.09303787492854</v>
      </c>
      <c r="Y260" s="6">
        <f>C260*'Distributor Payments'!$V$21</f>
        <v>219.34122628677767</v>
      </c>
      <c r="Z260" s="6">
        <v>0</v>
      </c>
      <c r="AA260" s="6">
        <f t="shared" ref="AA260:AA279" si="4">SUM(F260:Z260)</f>
        <v>15325.553973458953</v>
      </c>
    </row>
    <row r="261" spans="1:27" customFormat="1" x14ac:dyDescent="0.3">
      <c r="A261" s="94">
        <v>259</v>
      </c>
      <c r="B261" s="3" t="s">
        <v>166</v>
      </c>
      <c r="C261" s="126">
        <v>2.8690620536064817E-7</v>
      </c>
      <c r="D261" s="7" t="s">
        <v>282</v>
      </c>
      <c r="E261" s="31" t="s">
        <v>335</v>
      </c>
      <c r="F261" s="23">
        <v>76.89</v>
      </c>
      <c r="G261" s="102">
        <v>0</v>
      </c>
      <c r="H261" s="100">
        <v>0</v>
      </c>
      <c r="I261" s="26">
        <v>0</v>
      </c>
      <c r="J261" s="26">
        <v>0</v>
      </c>
      <c r="K261" s="100">
        <v>0</v>
      </c>
      <c r="L261" s="100">
        <v>0</v>
      </c>
      <c r="M261" s="100">
        <v>0</v>
      </c>
      <c r="N261" s="100">
        <v>0</v>
      </c>
      <c r="O261" s="100">
        <v>0</v>
      </c>
      <c r="P261" s="100">
        <v>0</v>
      </c>
      <c r="Q261" s="100">
        <v>0</v>
      </c>
      <c r="R261" s="100">
        <v>0</v>
      </c>
      <c r="S261" s="100">
        <v>0</v>
      </c>
      <c r="T261" s="100">
        <v>0</v>
      </c>
      <c r="U261" s="100">
        <v>0</v>
      </c>
      <c r="V261" s="100">
        <v>0</v>
      </c>
      <c r="W261" s="100">
        <v>0</v>
      </c>
      <c r="X261" s="100">
        <v>0</v>
      </c>
      <c r="Y261" s="26">
        <f>$C$261*'Distributor Payments'!V$21</f>
        <v>1.1660838100974584</v>
      </c>
      <c r="Z261" s="6">
        <v>0</v>
      </c>
      <c r="AA261" s="6">
        <f>F261</f>
        <v>76.89</v>
      </c>
    </row>
    <row r="262" spans="1:27" customFormat="1" x14ac:dyDescent="0.3">
      <c r="A262" s="94">
        <v>260</v>
      </c>
      <c r="B262" s="3" t="s">
        <v>20</v>
      </c>
      <c r="C262" s="126">
        <v>7.6929149136000007E-4</v>
      </c>
      <c r="D262" s="7" t="s">
        <v>283</v>
      </c>
      <c r="E262" s="31" t="s">
        <v>333</v>
      </c>
      <c r="F262" s="23">
        <v>5548.56</v>
      </c>
      <c r="G262" s="27">
        <v>6049.02</v>
      </c>
      <c r="H262" s="26">
        <v>6049.02</v>
      </c>
      <c r="I262" s="26">
        <v>12920.28</v>
      </c>
      <c r="J262" s="26">
        <v>5686.83</v>
      </c>
      <c r="K262" s="38">
        <v>12920.28</v>
      </c>
      <c r="L262" s="6">
        <f>$C262*'Distributor Payments'!I$21</f>
        <v>12920.279661426031</v>
      </c>
      <c r="M262" s="6">
        <f>$C262*'Distributor Payments'!J$21</f>
        <v>4922.6265507608487</v>
      </c>
      <c r="N262" s="6">
        <f>$C262*'Distributor Payments'!K$21</f>
        <v>15195.80554424501</v>
      </c>
      <c r="O262" s="6">
        <f>$C262*'Distributor Payments'!L$21</f>
        <v>15195.80554424501</v>
      </c>
      <c r="P262" s="6">
        <f>$C262*'Distributor Payments'!M$21</f>
        <v>15195.80554424501</v>
      </c>
      <c r="Q262" s="6">
        <f>$C262*'Distributor Payments'!N$21</f>
        <v>12773.608141792198</v>
      </c>
      <c r="R262" s="6">
        <f>$C262*'Distributor Payments'!O$21</f>
        <v>12773.608141792198</v>
      </c>
      <c r="S262" s="6">
        <f>$C262*'Distributor Payments'!P$21</f>
        <v>12773.608141792198</v>
      </c>
      <c r="T262" s="6">
        <f>$C262*'Distributor Payments'!Q$21</f>
        <v>12773.608141792198</v>
      </c>
      <c r="U262" s="6">
        <f>$C262*'Distributor Payments'!R$21</f>
        <v>12773.608141792198</v>
      </c>
      <c r="V262" s="6">
        <f>$C262*'Distributor Payments'!S$21</f>
        <v>12773.608141792198</v>
      </c>
      <c r="W262" s="6">
        <f>$C262*'Distributor Payments'!T$21</f>
        <v>12773.608141792198</v>
      </c>
      <c r="X262" s="6">
        <f>$C262*'Distributor Payments'!U$21</f>
        <v>12773.608141792198</v>
      </c>
      <c r="Y262" s="6">
        <f>C262*'Distributor Payments'!$V$21</f>
        <v>3126.6606875686093</v>
      </c>
      <c r="Z262" s="6">
        <v>0</v>
      </c>
      <c r="AA262" s="6">
        <f t="shared" si="4"/>
        <v>217919.83866682817</v>
      </c>
    </row>
    <row r="263" spans="1:27" customFormat="1" x14ac:dyDescent="0.3">
      <c r="A263" s="94">
        <v>261</v>
      </c>
      <c r="B263" s="3" t="s">
        <v>29</v>
      </c>
      <c r="C263" s="126">
        <v>4.2728705934373945E-3</v>
      </c>
      <c r="D263" s="7" t="s">
        <v>29</v>
      </c>
      <c r="E263" s="31" t="s">
        <v>333</v>
      </c>
      <c r="F263" s="23">
        <v>33737.46</v>
      </c>
      <c r="G263" s="23">
        <v>34631.43</v>
      </c>
      <c r="H263" s="26">
        <v>34631.43</v>
      </c>
      <c r="I263" s="26">
        <v>71763.02</v>
      </c>
      <c r="J263" s="26">
        <v>31586.32</v>
      </c>
      <c r="K263" s="38">
        <v>71763.02</v>
      </c>
      <c r="L263" s="6">
        <f>$C263*'Distributor Payments'!I$21</f>
        <v>71763.023046955612</v>
      </c>
      <c r="M263" s="6">
        <f>$C263*'Distributor Payments'!J$21</f>
        <v>27341.711779543344</v>
      </c>
      <c r="N263" s="6">
        <f>$C263*'Distributor Payments'!K$21</f>
        <v>84401.961262837765</v>
      </c>
      <c r="O263" s="6">
        <f>$C263*'Distributor Payments'!L$21</f>
        <v>84401.961262837765</v>
      </c>
      <c r="P263" s="6">
        <f>$C263*'Distributor Payments'!M$21</f>
        <v>84401.961262837765</v>
      </c>
      <c r="Q263" s="6">
        <f>$C263*'Distributor Payments'!N$21</f>
        <v>70948.366404867658</v>
      </c>
      <c r="R263" s="6">
        <f>$C263*'Distributor Payments'!O$21</f>
        <v>70948.366404867658</v>
      </c>
      <c r="S263" s="6">
        <f>$C263*'Distributor Payments'!P$21</f>
        <v>70948.366404867658</v>
      </c>
      <c r="T263" s="6">
        <f>$C263*'Distributor Payments'!Q$21</f>
        <v>70948.366404867658</v>
      </c>
      <c r="U263" s="6">
        <f>$C263*'Distributor Payments'!R$21</f>
        <v>70948.366404867658</v>
      </c>
      <c r="V263" s="6">
        <f>$C263*'Distributor Payments'!S$21</f>
        <v>70948.366404867658</v>
      </c>
      <c r="W263" s="6">
        <f>$C263*'Distributor Payments'!T$21</f>
        <v>70948.366404867658</v>
      </c>
      <c r="X263" s="6">
        <f>$C263*'Distributor Payments'!U$21</f>
        <v>70948.366404867658</v>
      </c>
      <c r="Y263" s="6">
        <f>C263*'Distributor Payments'!$V$21</f>
        <v>17366.390578362389</v>
      </c>
      <c r="Z263" s="6">
        <v>0</v>
      </c>
      <c r="AA263" s="6">
        <f t="shared" si="4"/>
        <v>1215376.6204323159</v>
      </c>
    </row>
    <row r="264" spans="1:27" customFormat="1" x14ac:dyDescent="0.3">
      <c r="A264" s="94">
        <v>262</v>
      </c>
      <c r="B264" s="3" t="s">
        <v>61</v>
      </c>
      <c r="C264" s="126">
        <v>4.8418224678596599E-5</v>
      </c>
      <c r="D264" s="7" t="s">
        <v>284</v>
      </c>
      <c r="E264" s="31" t="s">
        <v>333</v>
      </c>
      <c r="F264" s="23">
        <v>359.96</v>
      </c>
      <c r="G264" s="27">
        <v>392.43</v>
      </c>
      <c r="H264" s="26">
        <v>0</v>
      </c>
      <c r="I264" s="26">
        <v>0</v>
      </c>
      <c r="J264" s="26">
        <v>0</v>
      </c>
      <c r="K264" s="38">
        <v>0</v>
      </c>
      <c r="L264" s="6">
        <f>$C264*'Distributor Payments'!I$21</f>
        <v>813.18591273028983</v>
      </c>
      <c r="M264" s="6">
        <f>$C264*'Distributor Payments'!J$21</f>
        <v>309.82383273497976</v>
      </c>
      <c r="N264" s="6">
        <f>$C264*'Distributor Payments'!K$21</f>
        <v>956.40460771613164</v>
      </c>
      <c r="O264" s="6">
        <f>$C264*'Distributor Payments'!L$21</f>
        <v>956.40460771613164</v>
      </c>
      <c r="P264" s="6">
        <f>$C264*'Distributor Payments'!M$21</f>
        <v>956.40460771613164</v>
      </c>
      <c r="Q264" s="6">
        <f>$C264*'Distributor Payments'!N$21</f>
        <v>803.95459447012365</v>
      </c>
      <c r="R264" s="6">
        <f>$C264*'Distributor Payments'!O$21</f>
        <v>803.95459447012365</v>
      </c>
      <c r="S264" s="6">
        <f>$C264*'Distributor Payments'!P$21</f>
        <v>803.95459447012365</v>
      </c>
      <c r="T264" s="6">
        <f>$C264*'Distributor Payments'!Q$21</f>
        <v>803.95459447012365</v>
      </c>
      <c r="U264" s="6">
        <f>$C264*'Distributor Payments'!R$21</f>
        <v>803.95459447012365</v>
      </c>
      <c r="V264" s="6">
        <f>$C264*'Distributor Payments'!S$21</f>
        <v>803.95459447012365</v>
      </c>
      <c r="W264" s="6">
        <f>$C264*'Distributor Payments'!T$21</f>
        <v>803.95459447012365</v>
      </c>
      <c r="X264" s="6">
        <f>$C264*'Distributor Payments'!U$21</f>
        <v>803.95459447012365</v>
      </c>
      <c r="Y264" s="6">
        <f>C264*'Distributor Payments'!$V$21</f>
        <v>196.78803335885144</v>
      </c>
      <c r="Z264" s="6">
        <v>0</v>
      </c>
      <c r="AA264" s="6">
        <f t="shared" si="4"/>
        <v>11373.038357733507</v>
      </c>
    </row>
    <row r="265" spans="1:27" customFormat="1" x14ac:dyDescent="0.3">
      <c r="A265" s="94">
        <v>263</v>
      </c>
      <c r="B265" s="3" t="s">
        <v>12</v>
      </c>
      <c r="C265" s="126">
        <v>3.2325847532951906E-4</v>
      </c>
      <c r="D265" s="7" t="s">
        <v>285</v>
      </c>
      <c r="E265" s="31" t="s">
        <v>333</v>
      </c>
      <c r="F265" s="23">
        <v>2403.2399999999998</v>
      </c>
      <c r="G265" s="23">
        <v>2620</v>
      </c>
      <c r="H265" s="26">
        <v>2620</v>
      </c>
      <c r="I265" s="26">
        <v>5429.14</v>
      </c>
      <c r="J265" s="26">
        <v>2389.62</v>
      </c>
      <c r="K265" s="38">
        <v>5429.14</v>
      </c>
      <c r="L265" s="6">
        <f>$C265*'Distributor Payments'!I$21</f>
        <v>5429.1383059494719</v>
      </c>
      <c r="M265" s="6">
        <f>$C265*'Distributor Payments'!J$21</f>
        <v>2068.5016944648623</v>
      </c>
      <c r="N265" s="6">
        <f>$C265*'Distributor Payments'!K$21</f>
        <v>6385.3207617732223</v>
      </c>
      <c r="O265" s="6">
        <f>$C265*'Distributor Payments'!L$21</f>
        <v>6385.3207617732223</v>
      </c>
      <c r="P265" s="6">
        <f>$C265*'Distributor Payments'!M$21</f>
        <v>6385.3207617732223</v>
      </c>
      <c r="Q265" s="6">
        <f>$C265*'Distributor Payments'!N$21</f>
        <v>5367.5065157326362</v>
      </c>
      <c r="R265" s="6">
        <f>$C265*'Distributor Payments'!O$21</f>
        <v>5367.5065157326362</v>
      </c>
      <c r="S265" s="6">
        <f>$C265*'Distributor Payments'!P$21</f>
        <v>5367.5065157326362</v>
      </c>
      <c r="T265" s="6">
        <f>$C265*'Distributor Payments'!Q$21</f>
        <v>5367.5065157326362</v>
      </c>
      <c r="U265" s="6">
        <f>$C265*'Distributor Payments'!R$21</f>
        <v>5367.5065157326362</v>
      </c>
      <c r="V265" s="6">
        <f>$C265*'Distributor Payments'!S$21</f>
        <v>5367.5065157326362</v>
      </c>
      <c r="W265" s="6">
        <f>$C265*'Distributor Payments'!T$21</f>
        <v>5367.5065157326362</v>
      </c>
      <c r="X265" s="6">
        <f>$C265*'Distributor Payments'!U$21</f>
        <v>5367.5065157326362</v>
      </c>
      <c r="Y265" s="6">
        <f>C265*'Distributor Payments'!$V$21</f>
        <v>1313.8317244993355</v>
      </c>
      <c r="Z265" s="6">
        <v>0</v>
      </c>
      <c r="AA265" s="6">
        <f t="shared" si="4"/>
        <v>91798.626136094434</v>
      </c>
    </row>
    <row r="266" spans="1:27" customFormat="1" x14ac:dyDescent="0.3">
      <c r="A266" s="94">
        <v>264</v>
      </c>
      <c r="B266" s="3" t="s">
        <v>73</v>
      </c>
      <c r="C266" s="126">
        <v>1.2684338716680002E-2</v>
      </c>
      <c r="D266" s="7" t="s">
        <v>286</v>
      </c>
      <c r="E266" s="31" t="s">
        <v>333</v>
      </c>
      <c r="F266" s="23">
        <v>91486.57</v>
      </c>
      <c r="G266" s="23">
        <v>99738.22</v>
      </c>
      <c r="H266" s="26">
        <v>99738.22</v>
      </c>
      <c r="I266" s="26">
        <v>213033.95</v>
      </c>
      <c r="J266" s="26">
        <v>93766.37</v>
      </c>
      <c r="K266" s="38">
        <v>213033.95</v>
      </c>
      <c r="L266" s="6">
        <f>$C266*'Distributor Payments'!I$21</f>
        <v>213033.94796429269</v>
      </c>
      <c r="M266" s="6">
        <f>$C266*'Distributor Payments'!J$21</f>
        <v>81165.93417039761</v>
      </c>
      <c r="N266" s="6">
        <f>$C266*'Distributor Payments'!K$21</f>
        <v>250553.58958313018</v>
      </c>
      <c r="O266" s="6">
        <f>$C266*'Distributor Payments'!L$21</f>
        <v>250553.58958313018</v>
      </c>
      <c r="P266" s="6">
        <f>$C266*'Distributor Payments'!M$21</f>
        <v>250553.58958313018</v>
      </c>
      <c r="Q266" s="6">
        <f>$C266*'Distributor Payments'!N$21</f>
        <v>210615.57826175416</v>
      </c>
      <c r="R266" s="6">
        <f>$C266*'Distributor Payments'!O$21</f>
        <v>210615.57826175416</v>
      </c>
      <c r="S266" s="6">
        <f>$C266*'Distributor Payments'!P$21</f>
        <v>210615.57826175416</v>
      </c>
      <c r="T266" s="6">
        <f>$C266*'Distributor Payments'!Q$21</f>
        <v>210615.57826175416</v>
      </c>
      <c r="U266" s="6">
        <f>$C266*'Distributor Payments'!R$21</f>
        <v>210615.57826175416</v>
      </c>
      <c r="V266" s="6">
        <f>$C266*'Distributor Payments'!S$21</f>
        <v>210615.57826175416</v>
      </c>
      <c r="W266" s="6">
        <f>$C266*'Distributor Payments'!T$21</f>
        <v>210615.57826175416</v>
      </c>
      <c r="X266" s="6">
        <f>$C266*'Distributor Payments'!U$21</f>
        <v>210615.57826175416</v>
      </c>
      <c r="Y266" s="6">
        <f>C266*'Distributor Payments'!$V$21</f>
        <v>51553.440612134087</v>
      </c>
      <c r="Z266" s="6">
        <v>0</v>
      </c>
      <c r="AA266" s="6">
        <f t="shared" si="4"/>
        <v>3593135.9975902471</v>
      </c>
    </row>
    <row r="267" spans="1:27" customFormat="1" x14ac:dyDescent="0.3">
      <c r="A267" s="94">
        <v>265</v>
      </c>
      <c r="B267" s="3" t="s">
        <v>73</v>
      </c>
      <c r="C267" s="126">
        <v>4.53026296796044E-4</v>
      </c>
      <c r="D267" s="7" t="s">
        <v>287</v>
      </c>
      <c r="E267" s="31" t="s">
        <v>333</v>
      </c>
      <c r="F267" s="23">
        <v>3367.98</v>
      </c>
      <c r="G267" s="23">
        <v>3671.76</v>
      </c>
      <c r="H267" s="26">
        <v>3671.76</v>
      </c>
      <c r="I267" s="26">
        <v>7608.59</v>
      </c>
      <c r="J267" s="26">
        <v>3348.9</v>
      </c>
      <c r="K267" s="38">
        <v>7608.59</v>
      </c>
      <c r="L267" s="6">
        <f>$C267*'Distributor Payments'!I$21</f>
        <v>7608.5937701421753</v>
      </c>
      <c r="M267" s="6">
        <f>$C267*'Distributor Payments'!J$21</f>
        <v>2898.8742262813817</v>
      </c>
      <c r="N267" s="6">
        <f>$C267*'Distributor Payments'!K$21</f>
        <v>8948.6229730319556</v>
      </c>
      <c r="O267" s="6">
        <f>$C267*'Distributor Payments'!L$21</f>
        <v>8948.6229730319556</v>
      </c>
      <c r="P267" s="6">
        <f>$C267*'Distributor Payments'!M$21</f>
        <v>8948.6229730319556</v>
      </c>
      <c r="Q267" s="6">
        <f>$C267*'Distributor Payments'!N$21</f>
        <v>7522.22071632392</v>
      </c>
      <c r="R267" s="6">
        <f>$C267*'Distributor Payments'!O$21</f>
        <v>7522.22071632392</v>
      </c>
      <c r="S267" s="6">
        <f>$C267*'Distributor Payments'!P$21</f>
        <v>7522.22071632392</v>
      </c>
      <c r="T267" s="6">
        <f>$C267*'Distributor Payments'!Q$21</f>
        <v>7522.22071632392</v>
      </c>
      <c r="U267" s="6">
        <f>$C267*'Distributor Payments'!R$21</f>
        <v>7522.22071632392</v>
      </c>
      <c r="V267" s="6">
        <f>$C267*'Distributor Payments'!S$21</f>
        <v>7522.22071632392</v>
      </c>
      <c r="W267" s="6">
        <f>$C267*'Distributor Payments'!T$21</f>
        <v>7522.22071632392</v>
      </c>
      <c r="X267" s="6">
        <f>$C267*'Distributor Payments'!U$21</f>
        <v>7522.22071632392</v>
      </c>
      <c r="Y267" s="6">
        <f>C267*'Distributor Payments'!$V$21</f>
        <v>1841.2520202490177</v>
      </c>
      <c r="Z267" s="6">
        <v>0</v>
      </c>
      <c r="AA267" s="6">
        <f t="shared" si="4"/>
        <v>128649.93466635981</v>
      </c>
    </row>
    <row r="268" spans="1:27" customFormat="1" x14ac:dyDescent="0.3">
      <c r="A268" s="94">
        <v>266</v>
      </c>
      <c r="B268" s="3" t="s">
        <v>26</v>
      </c>
      <c r="C268" s="126">
        <v>2.6615292034240005E-2</v>
      </c>
      <c r="D268" s="7" t="s">
        <v>26</v>
      </c>
      <c r="E268" s="31" t="s">
        <v>333</v>
      </c>
      <c r="F268" s="23">
        <v>191964.42</v>
      </c>
      <c r="G268" s="23">
        <v>209278.69</v>
      </c>
      <c r="H268" s="26">
        <v>209278.69</v>
      </c>
      <c r="I268" s="26">
        <v>447004.84</v>
      </c>
      <c r="J268" s="26">
        <v>196748.09</v>
      </c>
      <c r="K268" s="38">
        <v>447004.84</v>
      </c>
      <c r="L268" s="6">
        <f>$C268*'Distributor Payments'!I$21</f>
        <v>447004.83524779248</v>
      </c>
      <c r="M268" s="6">
        <f>$C268*'Distributor Payments'!J$21</f>
        <v>170308.8422210202</v>
      </c>
      <c r="N268" s="6">
        <f>$C268*'Distributor Payments'!K$21</f>
        <v>525731.54233203514</v>
      </c>
      <c r="O268" s="6">
        <f>$C268*'Distributor Payments'!L$21</f>
        <v>525731.54233203514</v>
      </c>
      <c r="P268" s="6">
        <f>$C268*'Distributor Payments'!M$21</f>
        <v>525731.54233203514</v>
      </c>
      <c r="Q268" s="6">
        <f>$C268*'Distributor Payments'!N$21</f>
        <v>441930.41888935986</v>
      </c>
      <c r="R268" s="6">
        <f>$C268*'Distributor Payments'!O$21</f>
        <v>441930.41888935986</v>
      </c>
      <c r="S268" s="6">
        <f>$C268*'Distributor Payments'!P$21</f>
        <v>441930.41888935986</v>
      </c>
      <c r="T268" s="6">
        <f>$C268*'Distributor Payments'!Q$21</f>
        <v>441930.41888935986</v>
      </c>
      <c r="U268" s="6">
        <f>$C268*'Distributor Payments'!R$21</f>
        <v>441930.41888935986</v>
      </c>
      <c r="V268" s="6">
        <f>$C268*'Distributor Payments'!S$21</f>
        <v>441930.41888935986</v>
      </c>
      <c r="W268" s="6">
        <f>$C268*'Distributor Payments'!T$21</f>
        <v>441930.41888935986</v>
      </c>
      <c r="X268" s="6">
        <f>$C268*'Distributor Payments'!U$21</f>
        <v>441930.41888935986</v>
      </c>
      <c r="Y268" s="6">
        <f>C268*'Distributor Payments'!$V$21</f>
        <v>108173.54439277647</v>
      </c>
      <c r="Z268" s="6">
        <v>0</v>
      </c>
      <c r="AA268" s="6">
        <f t="shared" si="4"/>
        <v>7539404.7699725712</v>
      </c>
    </row>
    <row r="269" spans="1:27" customFormat="1" x14ac:dyDescent="0.3">
      <c r="A269" s="94">
        <v>267</v>
      </c>
      <c r="B269" s="3" t="s">
        <v>32</v>
      </c>
      <c r="C269" s="126">
        <v>1.2244580209554681E-3</v>
      </c>
      <c r="D269" s="7" t="s">
        <v>288</v>
      </c>
      <c r="E269" s="31" t="s">
        <v>333</v>
      </c>
      <c r="F269" s="23">
        <v>9103.1200000000008</v>
      </c>
      <c r="G269" s="27">
        <v>9924.18</v>
      </c>
      <c r="H269" s="26">
        <v>9924.18</v>
      </c>
      <c r="I269" s="26">
        <v>20564.82</v>
      </c>
      <c r="J269" s="26">
        <v>9051.56</v>
      </c>
      <c r="K269" s="38">
        <v>20564.82</v>
      </c>
      <c r="L269" s="6">
        <f>$C269*'Distributor Payments'!I$21</f>
        <v>20564.81872229309</v>
      </c>
      <c r="M269" s="6">
        <f>$C269*'Distributor Payments'!J$21</f>
        <v>7835.1959328077373</v>
      </c>
      <c r="N269" s="6">
        <f>$C269*'Distributor Payments'!K$21</f>
        <v>24186.70450993349</v>
      </c>
      <c r="O269" s="6">
        <f>$C269*'Distributor Payments'!L$21</f>
        <v>24186.70450993349</v>
      </c>
      <c r="P269" s="6">
        <f>$C269*'Distributor Payments'!M$21</f>
        <v>24186.70450993349</v>
      </c>
      <c r="Q269" s="6">
        <f>$C269*'Distributor Payments'!N$21</f>
        <v>20331.366096495974</v>
      </c>
      <c r="R269" s="6">
        <f>$C269*'Distributor Payments'!O$21</f>
        <v>20331.366096495974</v>
      </c>
      <c r="S269" s="6">
        <f>$C269*'Distributor Payments'!P$21</f>
        <v>20331.366096495974</v>
      </c>
      <c r="T269" s="6">
        <f>$C269*'Distributor Payments'!Q$21</f>
        <v>20331.366096495974</v>
      </c>
      <c r="U269" s="6">
        <f>$C269*'Distributor Payments'!R$21</f>
        <v>20331.366096495974</v>
      </c>
      <c r="V269" s="6">
        <f>$C269*'Distributor Payments'!S$21</f>
        <v>20331.366096495974</v>
      </c>
      <c r="W269" s="6">
        <f>$C269*'Distributor Payments'!T$21</f>
        <v>20331.366096495974</v>
      </c>
      <c r="X269" s="6">
        <f>$C269*'Distributor Payments'!U$21</f>
        <v>20331.366096495974</v>
      </c>
      <c r="Y269" s="6">
        <f>C269*'Distributor Payments'!$V$21</f>
        <v>4976.6113374415872</v>
      </c>
      <c r="Z269" s="6">
        <v>0</v>
      </c>
      <c r="AA269" s="6">
        <f t="shared" si="4"/>
        <v>347720.34829431074</v>
      </c>
    </row>
    <row r="270" spans="1:27" customFormat="1" x14ac:dyDescent="0.3">
      <c r="A270" s="94">
        <v>268</v>
      </c>
      <c r="B270" s="3" t="s">
        <v>20</v>
      </c>
      <c r="C270" s="126">
        <v>9.3847771248000008E-4</v>
      </c>
      <c r="D270" s="7" t="s">
        <v>289</v>
      </c>
      <c r="E270" s="31" t="s">
        <v>333</v>
      </c>
      <c r="F270" s="23">
        <v>6768.83</v>
      </c>
      <c r="G270" s="23">
        <v>7379.34</v>
      </c>
      <c r="H270" s="26">
        <v>7379.34</v>
      </c>
      <c r="I270" s="26">
        <v>15761.77</v>
      </c>
      <c r="J270" s="26">
        <v>6937.5</v>
      </c>
      <c r="K270" s="38">
        <v>15761.77</v>
      </c>
      <c r="L270" s="6">
        <f>$C270*'Distributor Payments'!I$21</f>
        <v>15761.768637036352</v>
      </c>
      <c r="M270" s="6">
        <f>$C270*'Distributor Payments'!J$21</f>
        <v>6005.2338504150566</v>
      </c>
      <c r="N270" s="6">
        <f>$C270*'Distributor Payments'!K$21</f>
        <v>18537.738928117655</v>
      </c>
      <c r="O270" s="6">
        <f>$C270*'Distributor Payments'!L$21</f>
        <v>18537.738928117655</v>
      </c>
      <c r="P270" s="6">
        <f>$C270*'Distributor Payments'!M$21</f>
        <v>18537.738928117655</v>
      </c>
      <c r="Q270" s="6">
        <f>$C270*'Distributor Payments'!N$21</f>
        <v>15582.840423507587</v>
      </c>
      <c r="R270" s="6">
        <f>$C270*'Distributor Payments'!O$21</f>
        <v>15582.840423507587</v>
      </c>
      <c r="S270" s="6">
        <f>$C270*'Distributor Payments'!P$21</f>
        <v>15582.840423507587</v>
      </c>
      <c r="T270" s="6">
        <f>$C270*'Distributor Payments'!Q$21</f>
        <v>15582.840423507587</v>
      </c>
      <c r="U270" s="6">
        <f>$C270*'Distributor Payments'!R$21</f>
        <v>15582.840423507587</v>
      </c>
      <c r="V270" s="6">
        <f>$C270*'Distributor Payments'!S$21</f>
        <v>15582.840423507587</v>
      </c>
      <c r="W270" s="6">
        <f>$C270*'Distributor Payments'!T$21</f>
        <v>15582.840423507587</v>
      </c>
      <c r="X270" s="6">
        <f>$C270*'Distributor Payments'!U$21</f>
        <v>15582.840423507587</v>
      </c>
      <c r="Y270" s="6">
        <f>C270*'Distributor Payments'!$V$21</f>
        <v>3814.2906852942015</v>
      </c>
      <c r="Z270" s="6">
        <v>0</v>
      </c>
      <c r="AA270" s="6">
        <f t="shared" si="4"/>
        <v>265845.78334515926</v>
      </c>
    </row>
    <row r="271" spans="1:27" customFormat="1" x14ac:dyDescent="0.3">
      <c r="A271" s="94">
        <v>269</v>
      </c>
      <c r="B271" s="3" t="s">
        <v>20</v>
      </c>
      <c r="C271" s="126">
        <v>0.11816208189432</v>
      </c>
      <c r="D271" s="7" t="s">
        <v>20</v>
      </c>
      <c r="E271" s="31" t="s">
        <v>333</v>
      </c>
      <c r="F271" s="23">
        <v>822863.25</v>
      </c>
      <c r="G271" s="23">
        <v>897081.6</v>
      </c>
      <c r="H271" s="26">
        <v>897081.6</v>
      </c>
      <c r="I271" s="26">
        <v>1984536.63</v>
      </c>
      <c r="J271" s="26">
        <v>873488.98</v>
      </c>
      <c r="K271" s="38">
        <v>1984536.63</v>
      </c>
      <c r="L271" s="6">
        <f>$C271*'Distributor Payments'!I$21</f>
        <v>1984536.629609629</v>
      </c>
      <c r="M271" s="6">
        <f>$C271*'Distributor Payments'!J$21</f>
        <v>756108.45584402583</v>
      </c>
      <c r="N271" s="6">
        <f>$C271*'Distributor Payments'!K$21</f>
        <v>2334054.1775587909</v>
      </c>
      <c r="O271" s="6">
        <f>$C271*'Distributor Payments'!L$21</f>
        <v>2334054.1775587909</v>
      </c>
      <c r="P271" s="6">
        <f>$C271*'Distributor Payments'!M$21</f>
        <v>2334054.1775587909</v>
      </c>
      <c r="Q271" s="6">
        <f>$C271*'Distributor Payments'!N$21</f>
        <v>1962008.0922357158</v>
      </c>
      <c r="R271" s="6">
        <f>$C271*'Distributor Payments'!O$21</f>
        <v>1962008.0922357158</v>
      </c>
      <c r="S271" s="6">
        <f>$C271*'Distributor Payments'!P$21</f>
        <v>1962008.0922357158</v>
      </c>
      <c r="T271" s="6">
        <f>$C271*'Distributor Payments'!Q$21</f>
        <v>1962008.0922357158</v>
      </c>
      <c r="U271" s="6">
        <f>$C271*'Distributor Payments'!R$21</f>
        <v>1962008.0922357158</v>
      </c>
      <c r="V271" s="6">
        <f>$C271*'Distributor Payments'!S$21</f>
        <v>1962008.0922357158</v>
      </c>
      <c r="W271" s="6">
        <f>$C271*'Distributor Payments'!T$21</f>
        <v>1962008.0922357158</v>
      </c>
      <c r="X271" s="6">
        <f>$C271*'Distributor Payments'!U$21</f>
        <v>1962008.0922357158</v>
      </c>
      <c r="Y271" s="6">
        <f>C271*'Distributor Payments'!$V$21</f>
        <v>480250.64669192163</v>
      </c>
      <c r="Z271" s="9">
        <f>'Distributor Payments'!W21</f>
        <v>93466.11</v>
      </c>
      <c r="AA271" s="6">
        <f t="shared" si="4"/>
        <v>33472177.802707661</v>
      </c>
    </row>
    <row r="272" spans="1:27" customFormat="1" x14ac:dyDescent="0.3">
      <c r="A272" s="94">
        <v>270</v>
      </c>
      <c r="B272" s="3" t="s">
        <v>32</v>
      </c>
      <c r="C272" s="126">
        <v>1.4689236543824534E-3</v>
      </c>
      <c r="D272" s="7" t="s">
        <v>290</v>
      </c>
      <c r="E272" s="31" t="s">
        <v>333</v>
      </c>
      <c r="F272" s="23">
        <v>10920.58</v>
      </c>
      <c r="G272" s="27">
        <v>11905.56</v>
      </c>
      <c r="H272" s="26">
        <v>11905.56</v>
      </c>
      <c r="I272" s="26">
        <v>24670.63</v>
      </c>
      <c r="J272" s="26">
        <v>10858.72</v>
      </c>
      <c r="K272" s="38">
        <v>24670.63</v>
      </c>
      <c r="L272" s="6">
        <f>$C272*'Distributor Payments'!I$21</f>
        <v>24670.628271675221</v>
      </c>
      <c r="M272" s="6">
        <f>$C272*'Distributor Payments'!J$21</f>
        <v>9399.5093710452766</v>
      </c>
      <c r="N272" s="6">
        <f>$C272*'Distributor Payments'!K$21</f>
        <v>29015.631216557802</v>
      </c>
      <c r="O272" s="6">
        <f>$C272*'Distributor Payments'!L$21</f>
        <v>29015.631216557802</v>
      </c>
      <c r="P272" s="6">
        <f>$C272*'Distributor Payments'!M$21</f>
        <v>29015.631216557802</v>
      </c>
      <c r="Q272" s="6">
        <f>$C272*'Distributor Payments'!N$21</f>
        <v>24390.566335420772</v>
      </c>
      <c r="R272" s="6">
        <f>$C272*'Distributor Payments'!O$21</f>
        <v>24390.566335420772</v>
      </c>
      <c r="S272" s="6">
        <f>$C272*'Distributor Payments'!P$21</f>
        <v>24390.566335420772</v>
      </c>
      <c r="T272" s="6">
        <f>$C272*'Distributor Payments'!Q$21</f>
        <v>24390.566335420772</v>
      </c>
      <c r="U272" s="6">
        <f>$C272*'Distributor Payments'!R$21</f>
        <v>24390.566335420772</v>
      </c>
      <c r="V272" s="6">
        <f>$C272*'Distributor Payments'!S$21</f>
        <v>24390.566335420772</v>
      </c>
      <c r="W272" s="6">
        <f>$C272*'Distributor Payments'!T$21</f>
        <v>24390.566335420772</v>
      </c>
      <c r="X272" s="6">
        <f>$C272*'Distributor Payments'!U$21</f>
        <v>24390.566335420772</v>
      </c>
      <c r="Y272" s="6">
        <f>C272*'Distributor Payments'!$V$21</f>
        <v>5970.2023157408912</v>
      </c>
      <c r="Z272" s="6">
        <v>0</v>
      </c>
      <c r="AA272" s="6">
        <f t="shared" si="4"/>
        <v>417143.44429150096</v>
      </c>
    </row>
    <row r="273" spans="1:27" customFormat="1" x14ac:dyDescent="0.3">
      <c r="A273" s="94">
        <v>271</v>
      </c>
      <c r="B273" s="3" t="s">
        <v>20</v>
      </c>
      <c r="C273" s="126">
        <v>3.6531164913600001E-3</v>
      </c>
      <c r="D273" s="7" t="s">
        <v>291</v>
      </c>
      <c r="E273" s="31" t="s">
        <v>333</v>
      </c>
      <c r="F273" s="23">
        <v>26348.33</v>
      </c>
      <c r="G273" s="23">
        <v>28724.82</v>
      </c>
      <c r="H273" s="26">
        <v>28724.82</v>
      </c>
      <c r="I273" s="26">
        <v>61354.23</v>
      </c>
      <c r="J273" s="26">
        <v>27004.92</v>
      </c>
      <c r="K273" s="38">
        <v>61354.23</v>
      </c>
      <c r="L273" s="6">
        <f>$C273*'Distributor Payments'!I$21</f>
        <v>61354.229488092838</v>
      </c>
      <c r="M273" s="6">
        <f>$C273*'Distributor Payments'!J$21</f>
        <v>23375.961433811965</v>
      </c>
      <c r="N273" s="6">
        <f>$C273*'Distributor Payments'!K$21</f>
        <v>72159.965964323361</v>
      </c>
      <c r="O273" s="6">
        <f>$C273*'Distributor Payments'!L$21</f>
        <v>72159.965964323361</v>
      </c>
      <c r="P273" s="6">
        <f>$C273*'Distributor Payments'!M$21</f>
        <v>72159.965964323361</v>
      </c>
      <c r="Q273" s="6">
        <f>$C273*'Distributor Payments'!N$21</f>
        <v>60657.733877254934</v>
      </c>
      <c r="R273" s="6">
        <f>$C273*'Distributor Payments'!O$21</f>
        <v>60657.733877254934</v>
      </c>
      <c r="S273" s="6">
        <f>$C273*'Distributor Payments'!P$21</f>
        <v>60657.733877254934</v>
      </c>
      <c r="T273" s="6">
        <f>$C273*'Distributor Payments'!Q$21</f>
        <v>60657.733877254934</v>
      </c>
      <c r="U273" s="6">
        <f>$C273*'Distributor Payments'!R$21</f>
        <v>60657.733877254934</v>
      </c>
      <c r="V273" s="6">
        <f>$C273*'Distributor Payments'!S$21</f>
        <v>60657.733877254934</v>
      </c>
      <c r="W273" s="6">
        <f>$C273*'Distributor Payments'!T$21</f>
        <v>60657.733877254934</v>
      </c>
      <c r="X273" s="6">
        <f>$C273*'Distributor Payments'!U$21</f>
        <v>60657.733877254934</v>
      </c>
      <c r="Y273" s="6">
        <f>C273*'Distributor Payments'!$V$21</f>
        <v>14847.50039344811</v>
      </c>
      <c r="Z273" s="6">
        <v>0</v>
      </c>
      <c r="AA273" s="6">
        <f t="shared" si="4"/>
        <v>1034830.8102263622</v>
      </c>
    </row>
    <row r="274" spans="1:27" customFormat="1" x14ac:dyDescent="0.3">
      <c r="A274" s="94">
        <v>272</v>
      </c>
      <c r="B274" s="3" t="s">
        <v>64</v>
      </c>
      <c r="C274" s="126">
        <v>3.3453814497600002E-3</v>
      </c>
      <c r="D274" s="7" t="s">
        <v>64</v>
      </c>
      <c r="E274" s="31" t="s">
        <v>333</v>
      </c>
      <c r="F274" s="23">
        <v>24128.77</v>
      </c>
      <c r="G274" s="23">
        <v>26305.07</v>
      </c>
      <c r="H274" s="26">
        <v>26305.07</v>
      </c>
      <c r="I274" s="26">
        <v>56185.81</v>
      </c>
      <c r="J274" s="26">
        <v>24730.05</v>
      </c>
      <c r="K274" s="38">
        <v>56185.81</v>
      </c>
      <c r="L274" s="6">
        <f>$C274*'Distributor Payments'!I$21</f>
        <v>56185.807838110049</v>
      </c>
      <c r="M274" s="6">
        <f>$C274*'Distributor Payments'!J$21</f>
        <v>21406.792785265516</v>
      </c>
      <c r="N274" s="6">
        <f>$C274*'Distributor Payments'!K$21</f>
        <v>66081.279401656808</v>
      </c>
      <c r="O274" s="6">
        <f>$C274*'Distributor Payments'!L$21</f>
        <v>66081.279401656808</v>
      </c>
      <c r="P274" s="6">
        <f>$C274*'Distributor Payments'!M$21</f>
        <v>66081.279401656808</v>
      </c>
      <c r="Q274" s="6">
        <f>$C274*'Distributor Payments'!N$21</f>
        <v>55547.984351821782</v>
      </c>
      <c r="R274" s="6">
        <f>$C274*'Distributor Payments'!O$21</f>
        <v>55547.984351821782</v>
      </c>
      <c r="S274" s="6">
        <f>$C274*'Distributor Payments'!P$21</f>
        <v>55547.984351821782</v>
      </c>
      <c r="T274" s="6">
        <f>$C274*'Distributor Payments'!Q$21</f>
        <v>55547.984351821782</v>
      </c>
      <c r="U274" s="6">
        <f>$C274*'Distributor Payments'!R$21</f>
        <v>55547.984351821782</v>
      </c>
      <c r="V274" s="6">
        <f>$C274*'Distributor Payments'!S$21</f>
        <v>55547.984351821782</v>
      </c>
      <c r="W274" s="6">
        <f>$C274*'Distributor Payments'!T$21</f>
        <v>55547.984351821782</v>
      </c>
      <c r="X274" s="6">
        <f>$C274*'Distributor Payments'!U$21</f>
        <v>55547.984351821782</v>
      </c>
      <c r="Y274" s="6">
        <f>C274*'Distributor Payments'!$V$21</f>
        <v>13596.761151477547</v>
      </c>
      <c r="Z274" s="6">
        <v>0</v>
      </c>
      <c r="AA274" s="6">
        <f t="shared" si="4"/>
        <v>947657.65479439823</v>
      </c>
    </row>
    <row r="275" spans="1:27" customFormat="1" x14ac:dyDescent="0.3">
      <c r="A275" s="94">
        <v>273</v>
      </c>
      <c r="B275" s="3" t="s">
        <v>32</v>
      </c>
      <c r="C275" s="126">
        <v>3.278935568000227E-4</v>
      </c>
      <c r="D275" s="7" t="s">
        <v>292</v>
      </c>
      <c r="E275" s="31" t="s">
        <v>333</v>
      </c>
      <c r="F275" s="23">
        <v>2437.69</v>
      </c>
      <c r="G275" s="27">
        <v>2657.56</v>
      </c>
      <c r="H275" s="26">
        <v>2657.56</v>
      </c>
      <c r="I275" s="26">
        <v>5506.98</v>
      </c>
      <c r="J275" s="26">
        <v>2423.89</v>
      </c>
      <c r="K275" s="38">
        <v>5506.98</v>
      </c>
      <c r="L275" s="6">
        <f>$C275*'Distributor Payments'!I$21</f>
        <v>5506.984674361177</v>
      </c>
      <c r="M275" s="6">
        <f>$C275*'Distributor Payments'!J$21</f>
        <v>2098.1611608282615</v>
      </c>
      <c r="N275" s="6">
        <f>$C275*'Distributor Payments'!K$21</f>
        <v>6476.8774701192224</v>
      </c>
      <c r="O275" s="6">
        <f>$C275*'Distributor Payments'!L$21</f>
        <v>6476.8774701192224</v>
      </c>
      <c r="P275" s="6">
        <f>$C275*'Distributor Payments'!M$21</f>
        <v>6476.8774701192224</v>
      </c>
      <c r="Q275" s="6">
        <f>$C275*'Distributor Payments'!N$21</f>
        <v>5444.4691691279386</v>
      </c>
      <c r="R275" s="6">
        <f>$C275*'Distributor Payments'!O$21</f>
        <v>5444.4691691279386</v>
      </c>
      <c r="S275" s="6">
        <f>$C275*'Distributor Payments'!P$21</f>
        <v>5444.4691691279386</v>
      </c>
      <c r="T275" s="6">
        <f>$C275*'Distributor Payments'!Q$21</f>
        <v>5444.4691691279386</v>
      </c>
      <c r="U275" s="6">
        <f>$C275*'Distributor Payments'!R$21</f>
        <v>5444.4691691279386</v>
      </c>
      <c r="V275" s="6">
        <f>$C275*'Distributor Payments'!S$21</f>
        <v>5444.4691691279386</v>
      </c>
      <c r="W275" s="6">
        <f>$C275*'Distributor Payments'!T$21</f>
        <v>5444.4691691279386</v>
      </c>
      <c r="X275" s="6">
        <f>$C275*'Distributor Payments'!U$21</f>
        <v>5444.4691691279386</v>
      </c>
      <c r="Y275" s="6">
        <f>C275*'Distributor Payments'!$V$21</f>
        <v>1332.6702625311041</v>
      </c>
      <c r="Z275" s="6">
        <v>0</v>
      </c>
      <c r="AA275" s="6">
        <f t="shared" si="4"/>
        <v>93114.86186110173</v>
      </c>
    </row>
    <row r="276" spans="1:27" customFormat="1" x14ac:dyDescent="0.3">
      <c r="A276" s="94">
        <v>274</v>
      </c>
      <c r="B276" s="3" t="s">
        <v>32</v>
      </c>
      <c r="C276" s="126">
        <v>2.0690748366341459E-4</v>
      </c>
      <c r="D276" s="7" t="s">
        <v>293</v>
      </c>
      <c r="E276" s="31" t="s">
        <v>333</v>
      </c>
      <c r="F276" s="23">
        <v>1538.23</v>
      </c>
      <c r="G276" s="23">
        <v>1676.98</v>
      </c>
      <c r="H276" s="26">
        <v>1676.98</v>
      </c>
      <c r="I276" s="26">
        <v>3475.02</v>
      </c>
      <c r="J276" s="26">
        <v>1529.52</v>
      </c>
      <c r="K276" s="38">
        <v>3475.02</v>
      </c>
      <c r="L276" s="6">
        <f>$C276*'Distributor Payments'!I$21</f>
        <v>3475.0190051461873</v>
      </c>
      <c r="M276" s="6">
        <f>$C276*'Distributor Payments'!J$21</f>
        <v>1323.9822408954833</v>
      </c>
      <c r="N276" s="6">
        <f>$C276*'Distributor Payments'!K$21</f>
        <v>4087.0410276343014</v>
      </c>
      <c r="O276" s="6">
        <f>$C276*'Distributor Payments'!L$21</f>
        <v>4087.0410276343014</v>
      </c>
      <c r="P276" s="6">
        <f>$C276*'Distributor Payments'!M$21</f>
        <v>4087.0410276343014</v>
      </c>
      <c r="Q276" s="6">
        <f>$C276*'Distributor Payments'!N$21</f>
        <v>3435.570453597963</v>
      </c>
      <c r="R276" s="6">
        <f>$C276*'Distributor Payments'!O$21</f>
        <v>3435.570453597963</v>
      </c>
      <c r="S276" s="6">
        <f>$C276*'Distributor Payments'!P$21</f>
        <v>3435.570453597963</v>
      </c>
      <c r="T276" s="6">
        <f>$C276*'Distributor Payments'!Q$21</f>
        <v>3435.570453597963</v>
      </c>
      <c r="U276" s="6">
        <f>$C276*'Distributor Payments'!R$21</f>
        <v>3435.570453597963</v>
      </c>
      <c r="V276" s="6">
        <f>$C276*'Distributor Payments'!S$21</f>
        <v>3435.570453597963</v>
      </c>
      <c r="W276" s="6">
        <f>$C276*'Distributor Payments'!T$21</f>
        <v>3435.570453597963</v>
      </c>
      <c r="X276" s="6">
        <f>$C276*'Distributor Payments'!U$21</f>
        <v>3435.570453597963</v>
      </c>
      <c r="Y276" s="6">
        <f>C276*'Distributor Payments'!$V$21</f>
        <v>840.94196075204422</v>
      </c>
      <c r="Z276" s="6">
        <v>0</v>
      </c>
      <c r="AA276" s="6">
        <f t="shared" si="4"/>
        <v>58757.379918480314</v>
      </c>
    </row>
    <row r="277" spans="1:27" customFormat="1" x14ac:dyDescent="0.3">
      <c r="A277" s="94">
        <v>275</v>
      </c>
      <c r="B277" s="3" t="s">
        <v>20</v>
      </c>
      <c r="C277" s="126">
        <v>3.2032800110501065E-4</v>
      </c>
      <c r="D277" s="7" t="s">
        <v>294</v>
      </c>
      <c r="E277" s="31" t="s">
        <v>333</v>
      </c>
      <c r="F277" s="23">
        <v>2381.4499999999998</v>
      </c>
      <c r="G277" s="23">
        <v>2596.2399999999998</v>
      </c>
      <c r="H277" s="26">
        <v>2596.2399999999998</v>
      </c>
      <c r="I277" s="26">
        <v>5379.92</v>
      </c>
      <c r="J277" s="26">
        <v>2367.96</v>
      </c>
      <c r="K277" s="38">
        <v>5379.92</v>
      </c>
      <c r="L277" s="6">
        <f>$C277*'Distributor Payments'!I$21</f>
        <v>5379.920880634766</v>
      </c>
      <c r="M277" s="6">
        <f>$C277*'Distributor Payments'!J$21</f>
        <v>2049.7498554208833</v>
      </c>
      <c r="N277" s="6">
        <f>$C277*'Distributor Payments'!K$21</f>
        <v>6327.4351397844393</v>
      </c>
      <c r="O277" s="6">
        <f>$C277*'Distributor Payments'!L$21</f>
        <v>6327.4351397844393</v>
      </c>
      <c r="P277" s="6">
        <f>$C277*'Distributor Payments'!M$21</f>
        <v>6327.4351397844393</v>
      </c>
      <c r="Q277" s="6">
        <f>$C277*'Distributor Payments'!N$21</f>
        <v>5318.8478085534925</v>
      </c>
      <c r="R277" s="6">
        <f>$C277*'Distributor Payments'!O$21</f>
        <v>5318.8478085534925</v>
      </c>
      <c r="S277" s="6">
        <f>$C277*'Distributor Payments'!P$21</f>
        <v>5318.8478085534925</v>
      </c>
      <c r="T277" s="6">
        <f>$C277*'Distributor Payments'!Q$21</f>
        <v>5318.8478085534925</v>
      </c>
      <c r="U277" s="6">
        <f>$C277*'Distributor Payments'!R$21</f>
        <v>5318.8478085534925</v>
      </c>
      <c r="V277" s="6">
        <f>$C277*'Distributor Payments'!S$21</f>
        <v>5318.8478085534925</v>
      </c>
      <c r="W277" s="6">
        <f>$C277*'Distributor Payments'!T$21</f>
        <v>5318.8478085534925</v>
      </c>
      <c r="X277" s="6">
        <f>$C277*'Distributor Payments'!U$21</f>
        <v>5318.8478085534925</v>
      </c>
      <c r="Y277" s="6">
        <f>C277*'Distributor Payments'!$V$21</f>
        <v>1301.9212865748168</v>
      </c>
      <c r="Z277" s="6">
        <v>0</v>
      </c>
      <c r="AA277" s="6">
        <f t="shared" si="4"/>
        <v>90966.409910411705</v>
      </c>
    </row>
    <row r="278" spans="1:27" customFormat="1" x14ac:dyDescent="0.3">
      <c r="A278" s="94">
        <v>276</v>
      </c>
      <c r="B278" s="3" t="s">
        <v>20</v>
      </c>
      <c r="C278" s="126">
        <v>5.4707534613408662E-4</v>
      </c>
      <c r="D278" s="7" t="s">
        <v>295</v>
      </c>
      <c r="E278" s="31" t="s">
        <v>333</v>
      </c>
      <c r="F278" s="23">
        <v>4067.18</v>
      </c>
      <c r="G278" s="23">
        <v>4434.0200000000004</v>
      </c>
      <c r="H278" s="26">
        <v>4434.0200000000004</v>
      </c>
      <c r="I278" s="26">
        <v>9188.15</v>
      </c>
      <c r="J278" s="26">
        <v>4044.14</v>
      </c>
      <c r="K278" s="38">
        <v>9188.15</v>
      </c>
      <c r="L278" s="6">
        <f>$C278*'Distributor Payments'!I$21</f>
        <v>9188.1511069724147</v>
      </c>
      <c r="M278" s="6">
        <f>$C278*'Distributor Payments'!J$21</f>
        <v>3500.6855715840607</v>
      </c>
      <c r="N278" s="6">
        <f>$C278*'Distributor Payments'!K$21</f>
        <v>10806.372709527104</v>
      </c>
      <c r="O278" s="6">
        <f>$C278*'Distributor Payments'!L$21</f>
        <v>10806.372709527104</v>
      </c>
      <c r="P278" s="6">
        <f>$C278*'Distributor Payments'!M$21</f>
        <v>10806.372709527104</v>
      </c>
      <c r="Q278" s="6">
        <f>$C278*'Distributor Payments'!N$21</f>
        <v>9083.8468565382427</v>
      </c>
      <c r="R278" s="6">
        <f>$C278*'Distributor Payments'!O$21</f>
        <v>9083.8468565382427</v>
      </c>
      <c r="S278" s="6">
        <f>$C278*'Distributor Payments'!P$21</f>
        <v>9083.8468565382427</v>
      </c>
      <c r="T278" s="6">
        <f>$C278*'Distributor Payments'!Q$21</f>
        <v>9083.8468565382427</v>
      </c>
      <c r="U278" s="6">
        <f>$C278*'Distributor Payments'!R$21</f>
        <v>9083.8468565382427</v>
      </c>
      <c r="V278" s="6">
        <f>$C278*'Distributor Payments'!S$21</f>
        <v>9083.8468565382427</v>
      </c>
      <c r="W278" s="6">
        <f>$C278*'Distributor Payments'!T$21</f>
        <v>9083.8468565382427</v>
      </c>
      <c r="X278" s="6">
        <f>$C278*'Distributor Payments'!U$21</f>
        <v>9083.8468565382427</v>
      </c>
      <c r="Y278" s="6">
        <f>C278*'Distributor Payments'!$V$21</f>
        <v>2223.4991509804422</v>
      </c>
      <c r="Z278" s="6">
        <v>0</v>
      </c>
      <c r="AA278" s="6">
        <f t="shared" si="4"/>
        <v>155357.88881042411</v>
      </c>
    </row>
    <row r="279" spans="1:27" customFormat="1" x14ac:dyDescent="0.3">
      <c r="A279" s="94">
        <v>277</v>
      </c>
      <c r="B279" s="3" t="s">
        <v>12</v>
      </c>
      <c r="C279" s="126">
        <v>1.4307162611163703E-3</v>
      </c>
      <c r="D279" s="7" t="s">
        <v>296</v>
      </c>
      <c r="E279" s="31" t="s">
        <v>333</v>
      </c>
      <c r="F279" s="23">
        <v>10636.53</v>
      </c>
      <c r="G279" s="23">
        <v>11595.89</v>
      </c>
      <c r="H279" s="26">
        <v>11595.89</v>
      </c>
      <c r="I279" s="26">
        <v>24028.93</v>
      </c>
      <c r="J279" s="26">
        <v>10576.28</v>
      </c>
      <c r="K279" s="38">
        <v>24028.93</v>
      </c>
      <c r="L279" s="6">
        <f>$C279*'Distributor Payments'!I$21</f>
        <v>24028.933658285994</v>
      </c>
      <c r="M279" s="6">
        <f>$C279*'Distributor Payments'!J$21</f>
        <v>9155.0237233560238</v>
      </c>
      <c r="N279" s="6">
        <f>$C279*'Distributor Payments'!K$21</f>
        <v>28260.921038498393</v>
      </c>
      <c r="O279" s="6">
        <f>$C279*'Distributor Payments'!L$21</f>
        <v>28260.921038498393</v>
      </c>
      <c r="P279" s="6">
        <f>$C279*'Distributor Payments'!M$21</f>
        <v>28260.921038498393</v>
      </c>
      <c r="Q279" s="6">
        <f>$C279*'Distributor Payments'!N$21</f>
        <v>23756.156264359804</v>
      </c>
      <c r="R279" s="6">
        <f>$C279*'Distributor Payments'!O$21</f>
        <v>23756.156264359804</v>
      </c>
      <c r="S279" s="6">
        <f>$C279*'Distributor Payments'!P$21</f>
        <v>23756.156264359804</v>
      </c>
      <c r="T279" s="6">
        <f>$C279*'Distributor Payments'!Q$21</f>
        <v>23756.156264359804</v>
      </c>
      <c r="U279" s="6">
        <f>$C279*'Distributor Payments'!R$21</f>
        <v>23756.156264359804</v>
      </c>
      <c r="V279" s="6">
        <f>$C279*'Distributor Payments'!S$21</f>
        <v>23756.156264359804</v>
      </c>
      <c r="W279" s="6">
        <f>$C279*'Distributor Payments'!T$21</f>
        <v>23756.156264359804</v>
      </c>
      <c r="X279" s="6">
        <f>$C279*'Distributor Payments'!U$21</f>
        <v>23756.156264359804</v>
      </c>
      <c r="Y279" s="6">
        <f>C279*'Distributor Payments'!$V$21</f>
        <v>5814.9145531161621</v>
      </c>
      <c r="Z279" s="6">
        <v>0</v>
      </c>
      <c r="AA279" s="6">
        <f t="shared" si="4"/>
        <v>406293.33516513195</v>
      </c>
    </row>
    <row r="280" spans="1:27" customFormat="1" x14ac:dyDescent="0.3">
      <c r="A280" s="94">
        <v>278</v>
      </c>
      <c r="B280" s="3" t="s">
        <v>26</v>
      </c>
      <c r="C280" s="126">
        <v>3.2417317939293158E-4</v>
      </c>
      <c r="D280" s="7" t="s">
        <v>297</v>
      </c>
      <c r="E280" s="31" t="s">
        <v>333</v>
      </c>
      <c r="F280" s="23">
        <v>2410.04</v>
      </c>
      <c r="G280" s="27">
        <v>2627.41</v>
      </c>
      <c r="H280" s="26">
        <v>2627.41</v>
      </c>
      <c r="I280" s="26">
        <v>5444.5</v>
      </c>
      <c r="J280" s="26">
        <v>2396.38</v>
      </c>
      <c r="K280" s="38">
        <v>5444.5</v>
      </c>
      <c r="L280" s="6">
        <f>$C280*'Distributor Payments'!I$21</f>
        <v>5444.5007952522446</v>
      </c>
      <c r="M280" s="6">
        <f>$C280*'Distributor Payments'!J$21</f>
        <v>2074.3548028889309</v>
      </c>
      <c r="N280" s="6">
        <f>$C280*'Distributor Payments'!K$21</f>
        <v>6403.3889000982344</v>
      </c>
      <c r="O280" s="6">
        <f>$C280*'Distributor Payments'!L$21</f>
        <v>6403.3889000982344</v>
      </c>
      <c r="P280" s="6">
        <f>$C280*'Distributor Payments'!M$21</f>
        <v>6403.3889000982344</v>
      </c>
      <c r="Q280" s="6">
        <f>$C280*'Distributor Payments'!N$21</f>
        <v>5382.6946094564864</v>
      </c>
      <c r="R280" s="6">
        <f>$C280*'Distributor Payments'!O$21</f>
        <v>5382.6946094564864</v>
      </c>
      <c r="S280" s="6">
        <f>$C280*'Distributor Payments'!P$21</f>
        <v>5382.6946094564864</v>
      </c>
      <c r="T280" s="6">
        <f>$C280*'Distributor Payments'!Q$21</f>
        <v>5382.6946094564864</v>
      </c>
      <c r="U280" s="6">
        <f>$C280*'Distributor Payments'!R$21</f>
        <v>5382.6946094564864</v>
      </c>
      <c r="V280" s="6">
        <f>$C280*'Distributor Payments'!S$21</f>
        <v>5382.6946094564864</v>
      </c>
      <c r="W280" s="6">
        <f>$C280*'Distributor Payments'!T$21</f>
        <v>5382.6946094564864</v>
      </c>
      <c r="X280" s="6">
        <f>$C280*'Distributor Payments'!U$21</f>
        <v>5382.6946094564864</v>
      </c>
      <c r="Y280" s="6">
        <f>C280*'Distributor Payments'!$V$21</f>
        <v>1317.5493910378996</v>
      </c>
      <c r="Z280" s="6">
        <v>0</v>
      </c>
      <c r="AA280" s="6">
        <f t="shared" ref="AA280:AA283" si="5">SUM(F280:Z280)</f>
        <v>92058.368565125682</v>
      </c>
    </row>
    <row r="281" spans="1:27" customFormat="1" x14ac:dyDescent="0.3">
      <c r="A281" s="94">
        <v>279</v>
      </c>
      <c r="B281" s="3" t="s">
        <v>26</v>
      </c>
      <c r="C281" s="126">
        <v>5.032911415654228E-4</v>
      </c>
      <c r="D281" s="7" t="s">
        <v>298</v>
      </c>
      <c r="E281" s="31" t="s">
        <v>333</v>
      </c>
      <c r="F281" s="23">
        <v>3741.67</v>
      </c>
      <c r="G281" s="23">
        <v>4079.15</v>
      </c>
      <c r="H281" s="26">
        <v>4079.15</v>
      </c>
      <c r="I281" s="26">
        <v>8452.7900000000009</v>
      </c>
      <c r="J281" s="26">
        <v>3720.48</v>
      </c>
      <c r="K281" s="38">
        <v>8452.7900000000009</v>
      </c>
      <c r="L281" s="6">
        <f>$C281*'Distributor Payments'!I$21</f>
        <v>8452.7937370629443</v>
      </c>
      <c r="M281" s="6">
        <f>$C281*'Distributor Payments'!J$21</f>
        <v>3220.5144136623521</v>
      </c>
      <c r="N281" s="6">
        <f>$C281*'Distributor Payments'!K$21</f>
        <v>9941.5038451144246</v>
      </c>
      <c r="O281" s="6">
        <f>$C281*'Distributor Payments'!L$21</f>
        <v>9941.5038451144246</v>
      </c>
      <c r="P281" s="6">
        <f>$C281*'Distributor Payments'!M$21</f>
        <v>9941.5038451144246</v>
      </c>
      <c r="Q281" s="6">
        <f>$C281*'Distributor Payments'!N$21</f>
        <v>8356.837292229342</v>
      </c>
      <c r="R281" s="6">
        <f>$C281*'Distributor Payments'!O$21</f>
        <v>8356.837292229342</v>
      </c>
      <c r="S281" s="6">
        <f>$C281*'Distributor Payments'!P$21</f>
        <v>8356.837292229342</v>
      </c>
      <c r="T281" s="6">
        <f>$C281*'Distributor Payments'!Q$21</f>
        <v>8356.837292229342</v>
      </c>
      <c r="U281" s="6">
        <f>$C281*'Distributor Payments'!R$21</f>
        <v>8356.837292229342</v>
      </c>
      <c r="V281" s="6">
        <f>$C281*'Distributor Payments'!S$21</f>
        <v>8356.837292229342</v>
      </c>
      <c r="W281" s="6">
        <f>$C281*'Distributor Payments'!T$21</f>
        <v>8356.837292229342</v>
      </c>
      <c r="X281" s="6">
        <f>$C281*'Distributor Payments'!U$21</f>
        <v>8356.837292229342</v>
      </c>
      <c r="Y281" s="6">
        <f>C281*'Distributor Payments'!$V$21</f>
        <v>2045.545341925196</v>
      </c>
      <c r="Z281" s="6">
        <v>0</v>
      </c>
      <c r="AA281" s="6">
        <f t="shared" si="5"/>
        <v>142924.09336582856</v>
      </c>
    </row>
    <row r="282" spans="1:27" customFormat="1" x14ac:dyDescent="0.3">
      <c r="A282" s="94">
        <v>280</v>
      </c>
      <c r="B282" s="3" t="s">
        <v>22</v>
      </c>
      <c r="C282" s="126">
        <v>3.4449877760457053E-5</v>
      </c>
      <c r="D282" s="7" t="s">
        <v>299</v>
      </c>
      <c r="E282" s="31" t="s">
        <v>333</v>
      </c>
      <c r="F282" s="23">
        <v>256.11</v>
      </c>
      <c r="G282" s="27">
        <v>279.20999999999998</v>
      </c>
      <c r="H282" s="26">
        <v>279.20999999999998</v>
      </c>
      <c r="I282" s="26">
        <v>578.59</v>
      </c>
      <c r="J282" s="26">
        <v>254.66</v>
      </c>
      <c r="K282" s="38">
        <v>578.59</v>
      </c>
      <c r="L282" s="6">
        <f>$C282*'Distributor Payments'!I$21</f>
        <v>578.58699851231665</v>
      </c>
      <c r="M282" s="6">
        <f>$C282*'Distributor Payments'!J$21</f>
        <v>220.44164642233454</v>
      </c>
      <c r="N282" s="6">
        <f>$C282*'Distributor Payments'!K$21</f>
        <v>680.48801962628283</v>
      </c>
      <c r="O282" s="6">
        <f>$C282*'Distributor Payments'!L$21</f>
        <v>680.48801962628283</v>
      </c>
      <c r="P282" s="6">
        <f>$C282*'Distributor Payments'!M$21</f>
        <v>680.48801962628283</v>
      </c>
      <c r="Q282" s="6">
        <f>$C282*'Distributor Payments'!N$21</f>
        <v>572.01885629434753</v>
      </c>
      <c r="R282" s="6">
        <f>$C282*'Distributor Payments'!O$21</f>
        <v>572.01885629434753</v>
      </c>
      <c r="S282" s="6">
        <f>$C282*'Distributor Payments'!P$21</f>
        <v>572.01885629434753</v>
      </c>
      <c r="T282" s="6">
        <f>$C282*'Distributor Payments'!Q$21</f>
        <v>572.01885629434753</v>
      </c>
      <c r="U282" s="6">
        <f>$C282*'Distributor Payments'!R$21</f>
        <v>572.01885629434753</v>
      </c>
      <c r="V282" s="6">
        <f>$C282*'Distributor Payments'!S$21</f>
        <v>572.01885629434753</v>
      </c>
      <c r="W282" s="6">
        <f>$C282*'Distributor Payments'!T$21</f>
        <v>572.01885629434753</v>
      </c>
      <c r="X282" s="6">
        <f>$C282*'Distributor Payments'!U$21</f>
        <v>572.01885629434753</v>
      </c>
      <c r="Y282" s="6">
        <f>C282*'Distributor Payments'!$V$21</f>
        <v>140.01594934417318</v>
      </c>
      <c r="Z282" s="6">
        <v>0</v>
      </c>
      <c r="AA282" s="6">
        <f t="shared" si="5"/>
        <v>9783.0295035124545</v>
      </c>
    </row>
    <row r="283" spans="1:27" s="25" customFormat="1" x14ac:dyDescent="0.3">
      <c r="A283" s="95">
        <v>281</v>
      </c>
      <c r="B283" s="7" t="s">
        <v>268</v>
      </c>
      <c r="C283" s="126"/>
      <c r="D283" s="7" t="s">
        <v>268</v>
      </c>
      <c r="E283" s="7"/>
      <c r="F283" s="23">
        <f>'Distributor Payments'!C14</f>
        <v>13458021.720000001</v>
      </c>
      <c r="G283" s="23">
        <f>'Distributor Payments'!D14</f>
        <v>14170548.033114426</v>
      </c>
      <c r="H283" s="23">
        <f>'Distributor Payments'!E14</f>
        <v>14171131.333114425</v>
      </c>
      <c r="I283" s="23">
        <v>17737788.18</v>
      </c>
      <c r="J283" s="23">
        <f>'Distributor Payments'!G14</f>
        <v>7807244.3899999997</v>
      </c>
      <c r="K283" s="101">
        <v>17737788.170000017</v>
      </c>
      <c r="L283" s="23">
        <f>'Distributor Payments'!I14</f>
        <v>17734992.376201637</v>
      </c>
      <c r="M283" s="23">
        <f>'Distributor Payments'!J14</f>
        <v>6757032.0949999997</v>
      </c>
      <c r="N283" s="23">
        <f>'Distributor Payments'!K14</f>
        <v>20858487.783513114</v>
      </c>
      <c r="O283" s="23">
        <f>'Distributor Payments'!L14</f>
        <v>20858487.783513114</v>
      </c>
      <c r="P283" s="23">
        <f>'Distributor Payments'!M14</f>
        <v>20858487.783513114</v>
      </c>
      <c r="Q283" s="23">
        <f>'Distributor Payments'!N14</f>
        <v>17533664.049673386</v>
      </c>
      <c r="R283" s="23">
        <f>'Distributor Payments'!O14</f>
        <v>17533664.049673386</v>
      </c>
      <c r="S283" s="23">
        <f>'Distributor Payments'!P14</f>
        <v>17533664.049673386</v>
      </c>
      <c r="T283" s="23">
        <f>'Distributor Payments'!Q14</f>
        <v>17533664.049673386</v>
      </c>
      <c r="U283" s="23">
        <f>'Distributor Payments'!R14</f>
        <v>17533664.049673386</v>
      </c>
      <c r="V283" s="23">
        <f>'Distributor Payments'!S14</f>
        <v>17533664.049673386</v>
      </c>
      <c r="W283" s="23">
        <f>'Distributor Payments'!T14</f>
        <v>17533664.049673386</v>
      </c>
      <c r="X283" s="23">
        <f>'Distributor Payments'!U14</f>
        <v>17533664.049673386</v>
      </c>
      <c r="Y283" s="52">
        <f>'Distributor Payments'!V14</f>
        <v>0</v>
      </c>
      <c r="Z283" s="23">
        <f>'Distributor Payments'!W$12</f>
        <v>0</v>
      </c>
      <c r="AA283" s="6">
        <f t="shared" si="5"/>
        <v>312419322.04535687</v>
      </c>
    </row>
    <row r="284" spans="1:27" x14ac:dyDescent="0.3">
      <c r="F284" s="24"/>
      <c r="G284" s="24"/>
      <c r="AA284" s="6"/>
    </row>
    <row r="285" spans="1:27" x14ac:dyDescent="0.3">
      <c r="C285" s="95" t="s">
        <v>337</v>
      </c>
    </row>
    <row r="286" spans="1:27" x14ac:dyDescent="0.3">
      <c r="C286" s="95" t="s">
        <v>338</v>
      </c>
    </row>
  </sheetData>
  <sheetProtection algorithmName="SHA-512" hashValue="ltDaRGx8vvlcsM5T4Xw6/U/Shd8NWkpwC9BwXCwPgfjFteBhsquSOhPuweAilINfN45L1akE8X8HfILza3rTjA==" saltValue="HgTDmuCy3D0R1y0swq5DKQ==" spinCount="100000" sheet="1" sort="0" autoFilter="0" pivotTables="0"/>
  <autoFilter ref="B3:AA286" xr:uid="{A817AFE2-400E-4528-B798-D605BB194E27}"/>
  <phoneticPr fontId="1" type="noConversion"/>
  <hyperlinks>
    <hyperlink ref="E1" location="'Introduction-Table of Contents'!A22" display="Return to Table of Contents" xr:uid="{A6EB08E9-65C5-4ABB-97EA-AFEA5BD3AB24}"/>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A2660-6697-4A3E-8E21-95B86249B44C}">
  <sheetPr codeName="Sheet30"/>
  <dimension ref="A1:D8"/>
  <sheetViews>
    <sheetView workbookViewId="0">
      <selection activeCell="D1" sqref="D1"/>
    </sheetView>
  </sheetViews>
  <sheetFormatPr defaultRowHeight="15" x14ac:dyDescent="0.25"/>
  <cols>
    <col min="1" max="1" width="14" customWidth="1"/>
    <col min="2" max="2" width="55.42578125" customWidth="1"/>
    <col min="3" max="3" width="25.28515625" customWidth="1"/>
    <col min="4" max="4" width="24.140625" customWidth="1"/>
  </cols>
  <sheetData>
    <row r="1" spans="1:4" ht="22.5" x14ac:dyDescent="0.3">
      <c r="A1" s="51" t="s">
        <v>450</v>
      </c>
      <c r="B1" s="51"/>
      <c r="D1" s="137" t="s">
        <v>596</v>
      </c>
    </row>
    <row r="2" spans="1:4" ht="18.75" x14ac:dyDescent="0.3">
      <c r="A2" s="42"/>
      <c r="B2" s="10"/>
      <c r="D2" s="10"/>
    </row>
    <row r="3" spans="1:4" ht="18.75" x14ac:dyDescent="0.3">
      <c r="C3" s="5">
        <v>2024</v>
      </c>
    </row>
    <row r="4" spans="1:4" ht="18.75" x14ac:dyDescent="0.3">
      <c r="C4" s="17" t="s">
        <v>305</v>
      </c>
    </row>
    <row r="5" spans="1:4" ht="18.75" x14ac:dyDescent="0.3">
      <c r="A5" s="10" t="s">
        <v>478</v>
      </c>
      <c r="B5" s="10" t="s">
        <v>3</v>
      </c>
      <c r="C5" s="17" t="s">
        <v>308</v>
      </c>
      <c r="D5" s="14" t="s">
        <v>11</v>
      </c>
    </row>
    <row r="6" spans="1:4" ht="18.75" x14ac:dyDescent="0.3">
      <c r="A6" s="7">
        <v>281</v>
      </c>
      <c r="B6" s="3" t="s">
        <v>268</v>
      </c>
      <c r="C6" s="9">
        <v>11185538.93</v>
      </c>
      <c r="D6" s="6">
        <f t="shared" ref="D6" si="0">SUM(C6:C6)</f>
        <v>11185538.93</v>
      </c>
    </row>
    <row r="7" spans="1:4" ht="18.75" x14ac:dyDescent="0.3">
      <c r="A7" s="7"/>
      <c r="B7" s="3"/>
      <c r="C7" s="9"/>
      <c r="D7" s="6"/>
    </row>
    <row r="8" spans="1:4" ht="18.75" x14ac:dyDescent="0.3">
      <c r="A8" s="3"/>
      <c r="B8" s="3"/>
      <c r="C8" s="53" t="s">
        <v>11</v>
      </c>
      <c r="D8" s="6">
        <f>SUM(D6)</f>
        <v>11185538.93</v>
      </c>
    </row>
  </sheetData>
  <sheetProtection algorithmName="SHA-512" hashValue="AggCLWRdyODQe70/hrkxpFJM7EOxU9H5qtZfjxRMQIiL2m6bGLExKE2KuYp5P1GXaz4CIXY+U6+M+j0cFpEMIw==" saltValue="9R4sx+NxbRErn/EDhIz2QA==" spinCount="100000" sheet="1" sort="0" autoFilter="0" pivotTables="0"/>
  <hyperlinks>
    <hyperlink ref="D1" location="'Introduction-Table of Contents'!A22" display="Return to Table of Contents" xr:uid="{5BE6E2AC-C763-4D1C-A131-C90D8746BA8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17F3-3480-4393-BCEF-9AAC0F348399}">
  <sheetPr codeName="Sheet32"/>
  <dimension ref="A1:F283"/>
  <sheetViews>
    <sheetView workbookViewId="0">
      <pane ySplit="3" topLeftCell="A4" activePane="bottomLeft" state="frozen"/>
      <selection pane="bottomLeft"/>
    </sheetView>
  </sheetViews>
  <sheetFormatPr defaultRowHeight="15" x14ac:dyDescent="0.25"/>
  <cols>
    <col min="2" max="2" width="30.140625" customWidth="1"/>
    <col min="3" max="3" width="28.7109375" customWidth="1"/>
    <col min="4" max="4" width="46.42578125" customWidth="1"/>
    <col min="5" max="5" width="30.85546875" customWidth="1"/>
    <col min="6" max="6" width="23.140625" customWidth="1"/>
  </cols>
  <sheetData>
    <row r="1" spans="1:6" ht="26.25" x14ac:dyDescent="0.4">
      <c r="A1" s="97" t="s">
        <v>495</v>
      </c>
      <c r="B1" s="44"/>
      <c r="C1" s="44"/>
      <c r="E1" s="137" t="s">
        <v>596</v>
      </c>
      <c r="F1" s="5">
        <v>2026</v>
      </c>
    </row>
    <row r="2" spans="1:6" ht="18.75" x14ac:dyDescent="0.3">
      <c r="B2" s="10"/>
      <c r="C2" s="10"/>
      <c r="D2" s="10"/>
      <c r="E2" s="10"/>
      <c r="F2" s="14" t="s">
        <v>306</v>
      </c>
    </row>
    <row r="3" spans="1:6" ht="37.5" x14ac:dyDescent="0.3">
      <c r="A3" s="10" t="s">
        <v>478</v>
      </c>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41">
        <f>C4*'Hikma Payments'!$C$20</f>
        <v>75.390405587973888</v>
      </c>
    </row>
    <row r="5" spans="1:6" ht="18.75" x14ac:dyDescent="0.3">
      <c r="A5" s="122">
        <v>3</v>
      </c>
      <c r="B5" s="3" t="s">
        <v>14</v>
      </c>
      <c r="C5" s="15">
        <v>3.7775057129830401E-4</v>
      </c>
      <c r="D5" s="13" t="s">
        <v>15</v>
      </c>
      <c r="E5" s="31" t="str">
        <f t="shared" ref="E5:E68" si="0">IF(C5&lt;0.000011,"Yes","No")</f>
        <v>No</v>
      </c>
      <c r="F5" s="41">
        <f>C5*'Hikma Payments'!$C$20</f>
        <v>585.11016141508458</v>
      </c>
    </row>
    <row r="6" spans="1:6" ht="18.75" x14ac:dyDescent="0.3">
      <c r="A6" s="122">
        <v>4</v>
      </c>
      <c r="B6" s="3" t="s">
        <v>16</v>
      </c>
      <c r="C6" s="15">
        <v>9.1794029690000004E-4</v>
      </c>
      <c r="D6" s="13" t="s">
        <v>16</v>
      </c>
      <c r="E6" s="31" t="str">
        <f t="shared" si="0"/>
        <v>No</v>
      </c>
      <c r="F6" s="41">
        <f>C6*'Hikma Payments'!$C$20</f>
        <v>1421.8276187977829</v>
      </c>
    </row>
    <row r="7" spans="1:6" ht="18.75" x14ac:dyDescent="0.3">
      <c r="A7" s="122">
        <v>5</v>
      </c>
      <c r="B7" s="3" t="s">
        <v>17</v>
      </c>
      <c r="C7" s="15">
        <v>8.6382033650000013E-4</v>
      </c>
      <c r="D7" s="13" t="s">
        <v>17</v>
      </c>
      <c r="E7" s="31" t="str">
        <f t="shared" si="0"/>
        <v>No</v>
      </c>
      <c r="F7" s="41">
        <f>C7*'Hikma Payments'!$C$20</f>
        <v>1337.9994497057085</v>
      </c>
    </row>
    <row r="8" spans="1:6" ht="18.75" x14ac:dyDescent="0.3">
      <c r="A8" s="122">
        <v>6</v>
      </c>
      <c r="B8" s="3" t="s">
        <v>12</v>
      </c>
      <c r="C8" s="15">
        <v>1.950372077808133E-5</v>
      </c>
      <c r="D8" s="13" t="s">
        <v>18</v>
      </c>
      <c r="E8" s="13" t="s">
        <v>334</v>
      </c>
      <c r="F8" s="41">
        <f>C8*'Hikma Payments'!$C$20</f>
        <v>30.209948256163344</v>
      </c>
    </row>
    <row r="9" spans="1:6" ht="18.75" x14ac:dyDescent="0.3">
      <c r="A9" s="122">
        <v>7</v>
      </c>
      <c r="B9" s="3" t="s">
        <v>19</v>
      </c>
      <c r="C9" s="15">
        <v>5.134781317587986E-3</v>
      </c>
      <c r="D9" s="13" t="s">
        <v>19</v>
      </c>
      <c r="E9" s="31" t="str">
        <f t="shared" si="0"/>
        <v>No</v>
      </c>
      <c r="F9" s="41">
        <f>C9*'Hikma Payments'!$C$20</f>
        <v>7953.4299981045624</v>
      </c>
    </row>
    <row r="10" spans="1:6" ht="18.75" x14ac:dyDescent="0.3">
      <c r="A10" s="122">
        <v>8</v>
      </c>
      <c r="B10" s="3" t="s">
        <v>20</v>
      </c>
      <c r="C10" s="15">
        <v>7.142913998213062E-4</v>
      </c>
      <c r="D10" s="13" t="s">
        <v>21</v>
      </c>
      <c r="E10" s="31" t="str">
        <f t="shared" si="0"/>
        <v>No</v>
      </c>
      <c r="F10" s="41">
        <f>C10*'Hikma Payments'!$C$20</f>
        <v>1106.3892102410903</v>
      </c>
    </row>
    <row r="11" spans="1:6" ht="18.75" x14ac:dyDescent="0.3">
      <c r="A11" s="122">
        <v>9</v>
      </c>
      <c r="B11" s="3" t="s">
        <v>22</v>
      </c>
      <c r="C11" s="15">
        <v>5.1691824622580544E-5</v>
      </c>
      <c r="D11" s="13" t="s">
        <v>23</v>
      </c>
      <c r="E11" s="13" t="s">
        <v>334</v>
      </c>
      <c r="F11" s="41">
        <f>C11*'Hikma Payments'!$C$20</f>
        <v>80.067150513649381</v>
      </c>
    </row>
    <row r="12" spans="1:6" ht="18.75" x14ac:dyDescent="0.3">
      <c r="A12" s="122">
        <v>10</v>
      </c>
      <c r="B12" s="3" t="s">
        <v>24</v>
      </c>
      <c r="C12" s="15">
        <v>3.4891293591000007E-3</v>
      </c>
      <c r="D12" s="13" t="s">
        <v>24</v>
      </c>
      <c r="E12" s="31" t="str">
        <f t="shared" si="0"/>
        <v>No</v>
      </c>
      <c r="F12" s="41">
        <f>C12*'Hikma Payments'!$C$20</f>
        <v>5404.4260885814783</v>
      </c>
    </row>
    <row r="13" spans="1:6" ht="18.75" x14ac:dyDescent="0.3">
      <c r="A13" s="122">
        <v>11</v>
      </c>
      <c r="B13" s="3" t="s">
        <v>12</v>
      </c>
      <c r="C13" s="15">
        <v>1.6899366550979929E-5</v>
      </c>
      <c r="D13" s="13" t="s">
        <v>25</v>
      </c>
      <c r="E13" s="31" t="str">
        <f t="shared" si="0"/>
        <v>No</v>
      </c>
      <c r="F13" s="41">
        <f>C13*'Hikma Payments'!$C$20</f>
        <v>26.175979182432918</v>
      </c>
    </row>
    <row r="14" spans="1:6" ht="18.75" x14ac:dyDescent="0.3">
      <c r="A14" s="122">
        <v>12</v>
      </c>
      <c r="B14" s="3" t="s">
        <v>26</v>
      </c>
      <c r="C14" s="15">
        <v>3.0786899730426468E-3</v>
      </c>
      <c r="D14" s="13" t="s">
        <v>27</v>
      </c>
      <c r="E14" s="31" t="str">
        <f t="shared" si="0"/>
        <v>No</v>
      </c>
      <c r="F14" s="41">
        <f>C14*'Hikma Payments'!$C$20</f>
        <v>4768.683157467598</v>
      </c>
    </row>
    <row r="15" spans="1:6" ht="18.75" x14ac:dyDescent="0.3">
      <c r="A15" s="122">
        <v>13</v>
      </c>
      <c r="B15" s="3" t="s">
        <v>28</v>
      </c>
      <c r="C15" s="15">
        <v>2.6191064295000002E-3</v>
      </c>
      <c r="D15" s="13" t="s">
        <v>28</v>
      </c>
      <c r="E15" s="31" t="str">
        <f t="shared" si="0"/>
        <v>No</v>
      </c>
      <c r="F15" s="41">
        <f>C15*'Hikma Payments'!$C$20</f>
        <v>4056.8192404343595</v>
      </c>
    </row>
    <row r="16" spans="1:6" ht="18.75" x14ac:dyDescent="0.3">
      <c r="A16" s="122">
        <v>14</v>
      </c>
      <c r="B16" s="3" t="s">
        <v>29</v>
      </c>
      <c r="C16" s="15">
        <v>8.7283943062022321E-6</v>
      </c>
      <c r="D16" s="13" t="s">
        <v>30</v>
      </c>
      <c r="E16" s="13" t="s">
        <v>334</v>
      </c>
      <c r="F16" s="41">
        <f>C16*'Hikma Payments'!$C$20</f>
        <v>13.519694182973225</v>
      </c>
    </row>
    <row r="17" spans="1:6" ht="18.75" x14ac:dyDescent="0.3">
      <c r="A17" s="122">
        <v>15</v>
      </c>
      <c r="B17" s="3" t="s">
        <v>31</v>
      </c>
      <c r="C17" s="15">
        <v>1.7732637318000001E-3</v>
      </c>
      <c r="D17" s="13" t="s">
        <v>31</v>
      </c>
      <c r="E17" s="31" t="str">
        <f t="shared" si="0"/>
        <v>No</v>
      </c>
      <c r="F17" s="41">
        <f>C17*'Hikma Payments'!$C$20</f>
        <v>2746.665940911766</v>
      </c>
    </row>
    <row r="18" spans="1:6" ht="18.75" x14ac:dyDescent="0.3">
      <c r="A18" s="122">
        <v>16</v>
      </c>
      <c r="B18" s="3" t="s">
        <v>32</v>
      </c>
      <c r="C18" s="15">
        <v>7.8219212648427707E-4</v>
      </c>
      <c r="D18" s="13" t="s">
        <v>33</v>
      </c>
      <c r="E18" s="31" t="str">
        <f t="shared" si="0"/>
        <v>No</v>
      </c>
      <c r="F18" s="41">
        <f>C18*'Hikma Payments'!$C$20</f>
        <v>1211.5628569715902</v>
      </c>
    </row>
    <row r="19" spans="1:6" ht="18.75" x14ac:dyDescent="0.3">
      <c r="A19" s="122">
        <v>17</v>
      </c>
      <c r="B19" s="3" t="s">
        <v>34</v>
      </c>
      <c r="C19" s="15">
        <v>7.2610497686423768E-5</v>
      </c>
      <c r="D19" s="13" t="s">
        <v>35</v>
      </c>
      <c r="E19" s="13" t="s">
        <v>334</v>
      </c>
      <c r="F19" s="41">
        <f>C19*'Hikma Payments'!$C$20</f>
        <v>112.46876444346435</v>
      </c>
    </row>
    <row r="20" spans="1:6" ht="18.75" x14ac:dyDescent="0.3">
      <c r="A20" s="122">
        <v>18</v>
      </c>
      <c r="B20" s="3" t="s">
        <v>36</v>
      </c>
      <c r="C20" s="15">
        <v>8.1522381380000006E-4</v>
      </c>
      <c r="D20" s="13" t="s">
        <v>36</v>
      </c>
      <c r="E20" s="31" t="str">
        <f t="shared" si="0"/>
        <v>No</v>
      </c>
      <c r="F20" s="41">
        <f>C20*'Hikma Payments'!$C$20</f>
        <v>1262.7267131391377</v>
      </c>
    </row>
    <row r="21" spans="1:6" ht="18.75" x14ac:dyDescent="0.3">
      <c r="A21" s="122">
        <v>19</v>
      </c>
      <c r="B21" s="3" t="s">
        <v>37</v>
      </c>
      <c r="C21" s="15">
        <v>2.8776099564580067E-3</v>
      </c>
      <c r="D21" s="13" t="s">
        <v>37</v>
      </c>
      <c r="E21" s="31" t="str">
        <f t="shared" si="0"/>
        <v>No</v>
      </c>
      <c r="F21" s="41">
        <f>C21*'Hikma Payments'!$C$20</f>
        <v>4457.2237715643087</v>
      </c>
    </row>
    <row r="22" spans="1:6" ht="18.75" x14ac:dyDescent="0.3">
      <c r="A22" s="122">
        <v>20</v>
      </c>
      <c r="B22" s="3" t="s">
        <v>38</v>
      </c>
      <c r="C22" s="15">
        <v>3.5754502963516148E-4</v>
      </c>
      <c r="D22" s="13" t="s">
        <v>39</v>
      </c>
      <c r="E22" s="31" t="str">
        <f t="shared" si="0"/>
        <v>No</v>
      </c>
      <c r="F22" s="41">
        <f>C22*'Hikma Payments'!$C$20</f>
        <v>553.81313993509718</v>
      </c>
    </row>
    <row r="23" spans="1:6" ht="18.75" x14ac:dyDescent="0.3">
      <c r="A23" s="122">
        <v>21</v>
      </c>
      <c r="B23" s="3" t="s">
        <v>40</v>
      </c>
      <c r="C23" s="15">
        <v>2.2754649531045302E-3</v>
      </c>
      <c r="D23" s="13" t="s">
        <v>41</v>
      </c>
      <c r="E23" s="31" t="str">
        <f t="shared" si="0"/>
        <v>No</v>
      </c>
      <c r="F23" s="41">
        <f>C23*'Hikma Payments'!$C$20</f>
        <v>3524.5417668845157</v>
      </c>
    </row>
    <row r="24" spans="1:6" ht="18.75" x14ac:dyDescent="0.3">
      <c r="A24" s="122">
        <v>22</v>
      </c>
      <c r="B24" s="3" t="s">
        <v>34</v>
      </c>
      <c r="C24" s="15">
        <v>7.628535021487106E-4</v>
      </c>
      <c r="D24" s="13" t="s">
        <v>42</v>
      </c>
      <c r="E24" s="31" t="str">
        <f t="shared" si="0"/>
        <v>No</v>
      </c>
      <c r="F24" s="41">
        <f>C24*'Hikma Payments'!$C$20</f>
        <v>1181.6086319716405</v>
      </c>
    </row>
    <row r="25" spans="1:6" ht="18.75" x14ac:dyDescent="0.3">
      <c r="A25" s="122">
        <v>23</v>
      </c>
      <c r="B25" s="3" t="s">
        <v>34</v>
      </c>
      <c r="C25" s="15">
        <v>1.2109925231800002E-2</v>
      </c>
      <c r="D25" s="13" t="s">
        <v>34</v>
      </c>
      <c r="E25" s="31" t="str">
        <f t="shared" si="0"/>
        <v>No</v>
      </c>
      <c r="F25" s="41">
        <f>C25*'Hikma Payments'!$C$20</f>
        <v>18757.457553936245</v>
      </c>
    </row>
    <row r="26" spans="1:6" ht="18.75" x14ac:dyDescent="0.3">
      <c r="A26" s="122">
        <v>24</v>
      </c>
      <c r="B26" s="3" t="s">
        <v>43</v>
      </c>
      <c r="C26" s="15">
        <v>2.7421742558848128E-4</v>
      </c>
      <c r="D26" s="13" t="s">
        <v>44</v>
      </c>
      <c r="E26" s="31" t="str">
        <f t="shared" si="0"/>
        <v>No</v>
      </c>
      <c r="F26" s="41">
        <f>C26*'Hikma Payments'!$C$20</f>
        <v>424.74430044528589</v>
      </c>
    </row>
    <row r="27" spans="1:6" ht="18.75" x14ac:dyDescent="0.3">
      <c r="A27" s="122">
        <v>25</v>
      </c>
      <c r="B27" s="3" t="s">
        <v>45</v>
      </c>
      <c r="C27" s="15">
        <v>6.0297114553443877E-4</v>
      </c>
      <c r="D27" s="13" t="s">
        <v>46</v>
      </c>
      <c r="E27" s="31" t="str">
        <f t="shared" si="0"/>
        <v>No</v>
      </c>
      <c r="F27" s="41">
        <f>C27*'Hikma Payments'!$C$20</f>
        <v>933.96164320738887</v>
      </c>
    </row>
    <row r="28" spans="1:6" ht="18.75" x14ac:dyDescent="0.3">
      <c r="A28" s="122">
        <v>26</v>
      </c>
      <c r="B28" s="3" t="s">
        <v>47</v>
      </c>
      <c r="C28" s="15">
        <v>1.5318570553E-3</v>
      </c>
      <c r="D28" s="13" t="s">
        <v>47</v>
      </c>
      <c r="E28" s="31" t="str">
        <f t="shared" si="0"/>
        <v>No</v>
      </c>
      <c r="F28" s="41">
        <f>C28*'Hikma Payments'!$C$20</f>
        <v>2372.7432782189503</v>
      </c>
    </row>
    <row r="29" spans="1:6" ht="18.75" x14ac:dyDescent="0.3">
      <c r="A29" s="122">
        <v>27</v>
      </c>
      <c r="B29" s="3" t="s">
        <v>32</v>
      </c>
      <c r="C29" s="15">
        <v>2.3855965990072139E-4</v>
      </c>
      <c r="D29" s="13" t="s">
        <v>48</v>
      </c>
      <c r="E29" s="31" t="str">
        <f t="shared" si="0"/>
        <v>No</v>
      </c>
      <c r="F29" s="41">
        <f>C29*'Hikma Payments'!$C$20</f>
        <v>369.5128259684659</v>
      </c>
    </row>
    <row r="30" spans="1:6" ht="18.75" x14ac:dyDescent="0.3">
      <c r="A30" s="122">
        <v>28</v>
      </c>
      <c r="B30" s="3" t="s">
        <v>45</v>
      </c>
      <c r="C30" s="15">
        <v>1.4096709064900001E-2</v>
      </c>
      <c r="D30" s="13" t="s">
        <v>45</v>
      </c>
      <c r="E30" s="31" t="str">
        <f t="shared" si="0"/>
        <v>No</v>
      </c>
      <c r="F30" s="41">
        <f>C30*'Hikma Payments'!$C$20</f>
        <v>21834.851733081039</v>
      </c>
    </row>
    <row r="31" spans="1:6" ht="18.75" x14ac:dyDescent="0.3">
      <c r="A31" s="122">
        <v>29</v>
      </c>
      <c r="B31" s="3" t="s">
        <v>32</v>
      </c>
      <c r="C31" s="15">
        <v>3.0575088266295388E-4</v>
      </c>
      <c r="D31" s="13" t="s">
        <v>49</v>
      </c>
      <c r="E31" s="31" t="str">
        <f t="shared" si="0"/>
        <v>No</v>
      </c>
      <c r="F31" s="41">
        <f>C31*'Hikma Payments'!$C$20</f>
        <v>473.58749900196045</v>
      </c>
    </row>
    <row r="32" spans="1:6" ht="18.75" x14ac:dyDescent="0.3">
      <c r="A32" s="122">
        <v>30</v>
      </c>
      <c r="B32" s="3" t="s">
        <v>50</v>
      </c>
      <c r="C32" s="15">
        <v>1.6288319366297024E-4</v>
      </c>
      <c r="D32" s="13" t="s">
        <v>51</v>
      </c>
      <c r="E32" s="31" t="str">
        <f t="shared" si="0"/>
        <v>No</v>
      </c>
      <c r="F32" s="41">
        <f>C32*'Hikma Payments'!$C$20</f>
        <v>252.29508299190465</v>
      </c>
    </row>
    <row r="33" spans="1:6" ht="18.75" x14ac:dyDescent="0.3">
      <c r="A33" s="122">
        <v>31</v>
      </c>
      <c r="B33" s="3" t="s">
        <v>32</v>
      </c>
      <c r="C33" s="15">
        <v>6.8522717891421976E-4</v>
      </c>
      <c r="D33" s="13" t="s">
        <v>52</v>
      </c>
      <c r="E33" s="31" t="str">
        <f t="shared" si="0"/>
        <v>No</v>
      </c>
      <c r="F33" s="41">
        <f>C33*'Hikma Payments'!$C$20</f>
        <v>1061.3706919953036</v>
      </c>
    </row>
    <row r="34" spans="1:6" ht="18.75" x14ac:dyDescent="0.3">
      <c r="A34" s="122">
        <v>32</v>
      </c>
      <c r="B34" s="3" t="s">
        <v>53</v>
      </c>
      <c r="C34" s="15">
        <v>0</v>
      </c>
      <c r="D34" s="13" t="s">
        <v>54</v>
      </c>
      <c r="E34" s="31" t="str">
        <f t="shared" si="0"/>
        <v>Yes</v>
      </c>
      <c r="F34" s="41">
        <f>C34*'Hikma Payments'!$C$20</f>
        <v>0</v>
      </c>
    </row>
    <row r="35" spans="1:6" ht="18.75" x14ac:dyDescent="0.3">
      <c r="A35" s="122">
        <v>33</v>
      </c>
      <c r="B35" s="3" t="s">
        <v>32</v>
      </c>
      <c r="C35" s="15">
        <v>1.5921237478421584E-3</v>
      </c>
      <c r="D35" s="13" t="s">
        <v>55</v>
      </c>
      <c r="E35" s="31" t="str">
        <f t="shared" si="0"/>
        <v>No</v>
      </c>
      <c r="F35" s="41">
        <f>C35*'Hikma Payments'!$C$20</f>
        <v>2466.0923208957097</v>
      </c>
    </row>
    <row r="36" spans="1:6" ht="18.75" x14ac:dyDescent="0.3">
      <c r="A36" s="122">
        <v>34</v>
      </c>
      <c r="B36" s="3" t="s">
        <v>56</v>
      </c>
      <c r="C36" s="15">
        <v>3.7547527347000006E-3</v>
      </c>
      <c r="D36" s="13" t="s">
        <v>56</v>
      </c>
      <c r="E36" s="31" t="str">
        <f t="shared" si="0"/>
        <v>No</v>
      </c>
      <c r="F36" s="41">
        <f>C36*'Hikma Payments'!$C$20</f>
        <v>5815.8587851324619</v>
      </c>
    </row>
    <row r="37" spans="1:6" ht="18.75" x14ac:dyDescent="0.3">
      <c r="A37" s="122">
        <v>35</v>
      </c>
      <c r="B37" s="3" t="s">
        <v>32</v>
      </c>
      <c r="C37" s="15">
        <v>1.9836821378819495E-4</v>
      </c>
      <c r="D37" s="13" t="s">
        <v>57</v>
      </c>
      <c r="E37" s="31" t="str">
        <f t="shared" si="0"/>
        <v>No</v>
      </c>
      <c r="F37" s="41">
        <f>C37*'Hikma Payments'!$C$20</f>
        <v>307.25898624141632</v>
      </c>
    </row>
    <row r="38" spans="1:6" ht="18.75" x14ac:dyDescent="0.3">
      <c r="A38" s="122">
        <v>36</v>
      </c>
      <c r="B38" s="3" t="s">
        <v>58</v>
      </c>
      <c r="C38" s="15">
        <v>6.7283936689917173E-6</v>
      </c>
      <c r="D38" s="13" t="s">
        <v>59</v>
      </c>
      <c r="E38" s="31" t="str">
        <f t="shared" si="0"/>
        <v>Yes</v>
      </c>
      <c r="F38" s="41">
        <f>C38*'Hikma Payments'!$C$20</f>
        <v>10.421828065533496</v>
      </c>
    </row>
    <row r="39" spans="1:6" ht="18.75" x14ac:dyDescent="0.3">
      <c r="A39" s="122">
        <v>37</v>
      </c>
      <c r="B39" s="3" t="s">
        <v>20</v>
      </c>
      <c r="C39" s="15">
        <v>6.8804082686260519E-4</v>
      </c>
      <c r="D39" s="13" t="s">
        <v>60</v>
      </c>
      <c r="E39" s="31" t="str">
        <f t="shared" si="0"/>
        <v>No</v>
      </c>
      <c r="F39" s="41">
        <f>C39*'Hikma Payments'!$C$20</f>
        <v>1065.7288429296273</v>
      </c>
    </row>
    <row r="40" spans="1:6" ht="18.75" x14ac:dyDescent="0.3">
      <c r="A40" s="122">
        <v>38</v>
      </c>
      <c r="B40" s="3" t="s">
        <v>61</v>
      </c>
      <c r="C40" s="15">
        <v>2.2054565525931976E-4</v>
      </c>
      <c r="D40" s="13" t="s">
        <v>62</v>
      </c>
      <c r="E40" s="31" t="str">
        <f t="shared" si="0"/>
        <v>No</v>
      </c>
      <c r="F40" s="41">
        <f>C40*'Hikma Payments'!$C$20</f>
        <v>341.61034754934212</v>
      </c>
    </row>
    <row r="41" spans="1:6" ht="18.75" x14ac:dyDescent="0.3">
      <c r="A41" s="122">
        <v>39</v>
      </c>
      <c r="B41" s="3" t="s">
        <v>12</v>
      </c>
      <c r="C41" s="15">
        <v>9.5435120242877243E-5</v>
      </c>
      <c r="D41" s="13" t="s">
        <v>63</v>
      </c>
      <c r="E41" s="13" t="s">
        <v>334</v>
      </c>
      <c r="F41" s="41">
        <f>C41*'Hikma Payments'!$C$20</f>
        <v>147.82256561005133</v>
      </c>
    </row>
    <row r="42" spans="1:6" ht="18.75" x14ac:dyDescent="0.3">
      <c r="A42" s="122">
        <v>40</v>
      </c>
      <c r="B42" s="3" t="s">
        <v>64</v>
      </c>
      <c r="C42" s="15">
        <v>6.5940683223636963E-4</v>
      </c>
      <c r="D42" s="13" t="s">
        <v>65</v>
      </c>
      <c r="E42" s="31" t="str">
        <f t="shared" si="0"/>
        <v>No</v>
      </c>
      <c r="F42" s="41">
        <f>C42*'Hikma Payments'!$C$20</f>
        <v>1021.3767161806649</v>
      </c>
    </row>
    <row r="43" spans="1:6" ht="18.75" x14ac:dyDescent="0.3">
      <c r="A43" s="122">
        <v>41</v>
      </c>
      <c r="B43" s="3" t="s">
        <v>12</v>
      </c>
      <c r="C43" s="15">
        <v>3.0673507630665729E-5</v>
      </c>
      <c r="D43" s="13" t="s">
        <v>66</v>
      </c>
      <c r="E43" s="13" t="s">
        <v>334</v>
      </c>
      <c r="F43" s="41">
        <f>C43*'Hikma Payments'!$C$20</f>
        <v>47.511194858717694</v>
      </c>
    </row>
    <row r="44" spans="1:6" ht="18.75" x14ac:dyDescent="0.3">
      <c r="A44" s="122">
        <v>42</v>
      </c>
      <c r="B44" s="3" t="s">
        <v>40</v>
      </c>
      <c r="C44" s="15">
        <v>1.8175021665900001E-2</v>
      </c>
      <c r="D44" s="13" t="s">
        <v>40</v>
      </c>
      <c r="E44" s="31" t="str">
        <f t="shared" si="0"/>
        <v>No</v>
      </c>
      <c r="F44" s="41">
        <f>C44*'Hikma Payments'!$C$20</f>
        <v>28151.882931924385</v>
      </c>
    </row>
    <row r="45" spans="1:6" ht="18.75" x14ac:dyDescent="0.3">
      <c r="A45" s="122">
        <v>43</v>
      </c>
      <c r="B45" s="3" t="s">
        <v>12</v>
      </c>
      <c r="C45" s="15">
        <v>3.6808208890950582E-5</v>
      </c>
      <c r="D45" s="13" t="s">
        <v>67</v>
      </c>
      <c r="E45" s="13" t="s">
        <v>334</v>
      </c>
      <c r="F45" s="41">
        <f>C45*'Hikma Payments'!$C$20</f>
        <v>57.013433418680158</v>
      </c>
    </row>
    <row r="46" spans="1:6" ht="18.75" x14ac:dyDescent="0.3">
      <c r="A46" s="122">
        <v>44</v>
      </c>
      <c r="B46" s="3" t="s">
        <v>20</v>
      </c>
      <c r="C46" s="15">
        <v>2.5883212849999999E-3</v>
      </c>
      <c r="D46" s="13" t="s">
        <v>68</v>
      </c>
      <c r="E46" s="31" t="str">
        <f t="shared" si="0"/>
        <v>No</v>
      </c>
      <c r="F46" s="41">
        <f>C46*'Hikma Payments'!$C$20</f>
        <v>4009.1351275932502</v>
      </c>
    </row>
    <row r="47" spans="1:6" ht="18.75" x14ac:dyDescent="0.3">
      <c r="A47" s="122">
        <v>45</v>
      </c>
      <c r="B47" s="3" t="s">
        <v>12</v>
      </c>
      <c r="C47" s="15">
        <v>1.3478980951670864E-4</v>
      </c>
      <c r="D47" s="13" t="s">
        <v>69</v>
      </c>
      <c r="E47" s="31" t="str">
        <f t="shared" si="0"/>
        <v>No</v>
      </c>
      <c r="F47" s="41">
        <f>C47*'Hikma Payments'!$C$20</f>
        <v>208.78032542047407</v>
      </c>
    </row>
    <row r="48" spans="1:6" ht="18.75" x14ac:dyDescent="0.3">
      <c r="A48" s="122">
        <v>46</v>
      </c>
      <c r="B48" s="3" t="s">
        <v>70</v>
      </c>
      <c r="C48" s="15">
        <v>4.0537508319000003E-3</v>
      </c>
      <c r="D48" s="13" t="s">
        <v>70</v>
      </c>
      <c r="E48" s="31" t="str">
        <f t="shared" si="0"/>
        <v>No</v>
      </c>
      <c r="F48" s="41">
        <f>C48*'Hikma Payments'!$C$20</f>
        <v>6278.986674824896</v>
      </c>
    </row>
    <row r="49" spans="1:6" ht="18.75" x14ac:dyDescent="0.3">
      <c r="A49" s="122">
        <v>47</v>
      </c>
      <c r="B49" s="3" t="s">
        <v>71</v>
      </c>
      <c r="C49" s="15">
        <v>2.1045927188000002E-3</v>
      </c>
      <c r="D49" s="13" t="s">
        <v>71</v>
      </c>
      <c r="E49" s="31" t="str">
        <f t="shared" si="0"/>
        <v>No</v>
      </c>
      <c r="F49" s="41">
        <f>C49*'Hikma Payments'!$C$20</f>
        <v>3259.8721986780183</v>
      </c>
    </row>
    <row r="50" spans="1:6" ht="18.75" x14ac:dyDescent="0.3">
      <c r="A50" s="122">
        <v>48</v>
      </c>
      <c r="B50" s="3" t="s">
        <v>72</v>
      </c>
      <c r="C50" s="15">
        <v>3.1106809734000006E-3</v>
      </c>
      <c r="D50" s="13" t="s">
        <v>72</v>
      </c>
      <c r="E50" s="31" t="str">
        <f t="shared" si="0"/>
        <v>No</v>
      </c>
      <c r="F50" s="41">
        <f>C50*'Hikma Payments'!$C$20</f>
        <v>4818.2350597151262</v>
      </c>
    </row>
    <row r="51" spans="1:6" ht="18.75" x14ac:dyDescent="0.3">
      <c r="A51" s="122">
        <v>49</v>
      </c>
      <c r="B51" s="3" t="s">
        <v>73</v>
      </c>
      <c r="C51" s="15">
        <v>1.4042316196929872E-3</v>
      </c>
      <c r="D51" s="13" t="s">
        <v>74</v>
      </c>
      <c r="E51" s="31" t="str">
        <f t="shared" si="0"/>
        <v>No</v>
      </c>
      <c r="F51" s="41">
        <f>C51*'Hikma Payments'!$C$20</f>
        <v>2175.0600848566296</v>
      </c>
    </row>
    <row r="52" spans="1:6" ht="18.75" x14ac:dyDescent="0.3">
      <c r="A52" s="122">
        <v>50</v>
      </c>
      <c r="B52" s="3" t="s">
        <v>75</v>
      </c>
      <c r="C52" s="15">
        <v>2.6323448756000005E-3</v>
      </c>
      <c r="D52" s="13" t="s">
        <v>75</v>
      </c>
      <c r="E52" s="31" t="str">
        <f t="shared" si="0"/>
        <v>No</v>
      </c>
      <c r="F52" s="41">
        <f>C52*'Hikma Payments'!$C$20</f>
        <v>4077.3247007115833</v>
      </c>
    </row>
    <row r="53" spans="1:6" ht="18.75" x14ac:dyDescent="0.3">
      <c r="A53" s="122">
        <v>51</v>
      </c>
      <c r="B53" s="3" t="s">
        <v>76</v>
      </c>
      <c r="C53" s="15">
        <v>3.1141036893324917E-3</v>
      </c>
      <c r="D53" s="13" t="s">
        <v>76</v>
      </c>
      <c r="E53" s="31" t="str">
        <f t="shared" si="0"/>
        <v>No</v>
      </c>
      <c r="F53" s="41">
        <f>C53*'Hikma Payments'!$C$20</f>
        <v>4823.5366158844654</v>
      </c>
    </row>
    <row r="54" spans="1:6" ht="18.75" x14ac:dyDescent="0.3">
      <c r="A54" s="122">
        <v>52</v>
      </c>
      <c r="B54" s="3" t="s">
        <v>32</v>
      </c>
      <c r="C54" s="15">
        <v>1.5515624389622691E-4</v>
      </c>
      <c r="D54" s="13" t="s">
        <v>77</v>
      </c>
      <c r="E54" s="31" t="str">
        <f t="shared" si="0"/>
        <v>No</v>
      </c>
      <c r="F54" s="41">
        <f>C54*'Hikma Payments'!$C$20</f>
        <v>240.32655886836287</v>
      </c>
    </row>
    <row r="55" spans="1:6" ht="18.75" x14ac:dyDescent="0.3">
      <c r="A55" s="122">
        <v>53</v>
      </c>
      <c r="B55" s="3" t="s">
        <v>73</v>
      </c>
      <c r="C55" s="15">
        <v>6.4078122657999998E-3</v>
      </c>
      <c r="D55" s="13" t="s">
        <v>78</v>
      </c>
      <c r="E55" s="31" t="str">
        <f t="shared" si="0"/>
        <v>No</v>
      </c>
      <c r="F55" s="41">
        <f>C55*'Hikma Payments'!$C$20</f>
        <v>9925.2690903253442</v>
      </c>
    </row>
    <row r="56" spans="1:6" ht="18.75" x14ac:dyDescent="0.3">
      <c r="A56" s="122">
        <v>54</v>
      </c>
      <c r="B56" s="3" t="s">
        <v>38</v>
      </c>
      <c r="C56" s="15">
        <v>5.3061927798000001E-3</v>
      </c>
      <c r="D56" s="13" t="s">
        <v>38</v>
      </c>
      <c r="E56" s="31" t="str">
        <f t="shared" si="0"/>
        <v>No</v>
      </c>
      <c r="F56" s="41">
        <f>C56*'Hikma Payments'!$C$20</f>
        <v>8218.9347939770378</v>
      </c>
    </row>
    <row r="57" spans="1:6" ht="18.75" x14ac:dyDescent="0.3">
      <c r="A57" s="122">
        <v>55</v>
      </c>
      <c r="B57" s="3" t="s">
        <v>56</v>
      </c>
      <c r="C57" s="15">
        <v>8.5958844840929426E-5</v>
      </c>
      <c r="D57" s="13" t="s">
        <v>79</v>
      </c>
      <c r="E57" s="31" t="str">
        <f t="shared" si="0"/>
        <v>No</v>
      </c>
      <c r="F57" s="41">
        <f>C57*'Hikma Payments'!$C$20</f>
        <v>133.14445404296399</v>
      </c>
    </row>
    <row r="58" spans="1:6" ht="18.75" x14ac:dyDescent="0.3">
      <c r="A58" s="122">
        <v>56</v>
      </c>
      <c r="B58" s="3" t="s">
        <v>32</v>
      </c>
      <c r="C58" s="15">
        <v>2.2117624342341905E-4</v>
      </c>
      <c r="D58" s="13" t="s">
        <v>80</v>
      </c>
      <c r="E58" s="13" t="s">
        <v>334</v>
      </c>
      <c r="F58" s="41">
        <f>C58*'Hikma Payments'!$C$20</f>
        <v>342.58708609195895</v>
      </c>
    </row>
    <row r="59" spans="1:6" ht="18.75" x14ac:dyDescent="0.3">
      <c r="A59" s="122">
        <v>57</v>
      </c>
      <c r="B59" s="3" t="s">
        <v>81</v>
      </c>
      <c r="C59" s="15">
        <v>9.4006091954603268E-5</v>
      </c>
      <c r="D59" s="13" t="s">
        <v>82</v>
      </c>
      <c r="E59" s="31" t="str">
        <f t="shared" si="0"/>
        <v>No</v>
      </c>
      <c r="F59" s="41">
        <f>C59*'Hikma Payments'!$C$20</f>
        <v>145.60909715772058</v>
      </c>
    </row>
    <row r="60" spans="1:6" ht="18.75" x14ac:dyDescent="0.3">
      <c r="A60" s="122">
        <v>58</v>
      </c>
      <c r="B60" s="3" t="s">
        <v>81</v>
      </c>
      <c r="C60" s="15">
        <v>1.0667352852156161E-5</v>
      </c>
      <c r="D60" s="13" t="s">
        <v>83</v>
      </c>
      <c r="E60" s="31" t="str">
        <f t="shared" si="0"/>
        <v>Yes</v>
      </c>
      <c r="F60" s="41">
        <f>C60*'Hikma Payments'!$C$20</f>
        <v>16.523010217416388</v>
      </c>
    </row>
    <row r="61" spans="1:6" ht="18.75" x14ac:dyDescent="0.3">
      <c r="A61" s="122">
        <v>59</v>
      </c>
      <c r="B61" s="3" t="s">
        <v>84</v>
      </c>
      <c r="C61" s="15">
        <v>2.8347130141000002E-3</v>
      </c>
      <c r="D61" s="13" t="s">
        <v>84</v>
      </c>
      <c r="E61" s="31" t="str">
        <f t="shared" si="0"/>
        <v>No</v>
      </c>
      <c r="F61" s="41">
        <f>C61*'Hikma Payments'!$C$20</f>
        <v>4390.77930059755</v>
      </c>
    </row>
    <row r="62" spans="1:6" ht="18.75" x14ac:dyDescent="0.3">
      <c r="A62" s="122">
        <v>60</v>
      </c>
      <c r="B62" s="3" t="s">
        <v>61</v>
      </c>
      <c r="C62" s="15">
        <v>9.8374671949130605E-5</v>
      </c>
      <c r="D62" s="13" t="s">
        <v>85</v>
      </c>
      <c r="E62" s="31" t="str">
        <f t="shared" si="0"/>
        <v>No</v>
      </c>
      <c r="F62" s="41">
        <f>C62*'Hikma Payments'!$C$20</f>
        <v>152.37573297502047</v>
      </c>
    </row>
    <row r="63" spans="1:6" ht="18.75" x14ac:dyDescent="0.3">
      <c r="A63" s="122">
        <v>61</v>
      </c>
      <c r="B63" s="3" t="s">
        <v>20</v>
      </c>
      <c r="C63" s="15">
        <v>3.3329570208184248E-3</v>
      </c>
      <c r="D63" s="13" t="s">
        <v>86</v>
      </c>
      <c r="E63" s="31" t="str">
        <f t="shared" si="0"/>
        <v>No</v>
      </c>
      <c r="F63" s="41">
        <f>C63*'Hikma Payments'!$C$20</f>
        <v>5162.52566803031</v>
      </c>
    </row>
    <row r="64" spans="1:6" ht="18.75" x14ac:dyDescent="0.3">
      <c r="A64" s="122">
        <v>62</v>
      </c>
      <c r="B64" s="3" t="s">
        <v>20</v>
      </c>
      <c r="C64" s="15">
        <v>1.1718915796436534E-3</v>
      </c>
      <c r="D64" s="13" t="s">
        <v>87</v>
      </c>
      <c r="E64" s="31" t="str">
        <f t="shared" si="0"/>
        <v>No</v>
      </c>
      <c r="F64" s="41">
        <f>C64*'Hikma Payments'!$C$20</f>
        <v>1815.1810306192779</v>
      </c>
    </row>
    <row r="65" spans="1:6" ht="18.75" x14ac:dyDescent="0.3">
      <c r="A65" s="122">
        <v>63</v>
      </c>
      <c r="B65" s="3" t="s">
        <v>88</v>
      </c>
      <c r="C65" s="15">
        <v>2.1883911591306761E-4</v>
      </c>
      <c r="D65" s="13" t="s">
        <v>89</v>
      </c>
      <c r="E65" s="31" t="str">
        <f t="shared" si="0"/>
        <v>No</v>
      </c>
      <c r="F65" s="41">
        <f>C65*'Hikma Payments'!$C$20</f>
        <v>338.96703318209984</v>
      </c>
    </row>
    <row r="66" spans="1:6" ht="18.75" x14ac:dyDescent="0.3">
      <c r="A66" s="122">
        <v>64</v>
      </c>
      <c r="B66" s="3" t="s">
        <v>90</v>
      </c>
      <c r="C66" s="15">
        <v>4.5106164370591284E-4</v>
      </c>
      <c r="D66" s="13" t="s">
        <v>91</v>
      </c>
      <c r="E66" s="31" t="str">
        <f t="shared" si="0"/>
        <v>No</v>
      </c>
      <c r="F66" s="41">
        <f>C66*'Hikma Payments'!$C$20</f>
        <v>698.66406885856372</v>
      </c>
    </row>
    <row r="67" spans="1:6" ht="18.75" x14ac:dyDescent="0.3">
      <c r="A67" s="122">
        <v>65</v>
      </c>
      <c r="B67" s="3" t="s">
        <v>92</v>
      </c>
      <c r="C67" s="15">
        <v>2.5579764947000006E-3</v>
      </c>
      <c r="D67" s="13" t="s">
        <v>92</v>
      </c>
      <c r="E67" s="31" t="str">
        <f t="shared" si="0"/>
        <v>No</v>
      </c>
      <c r="F67" s="41">
        <f>C67*'Hikma Payments'!$C$20</f>
        <v>3962.1330937127541</v>
      </c>
    </row>
    <row r="68" spans="1:6" ht="18.75" x14ac:dyDescent="0.3">
      <c r="A68" s="122">
        <v>66</v>
      </c>
      <c r="B68" s="3" t="s">
        <v>20</v>
      </c>
      <c r="C68" s="15">
        <v>7.0043022777200009E-2</v>
      </c>
      <c r="D68" s="13" t="s">
        <v>93</v>
      </c>
      <c r="E68" s="31" t="str">
        <f t="shared" si="0"/>
        <v>No</v>
      </c>
      <c r="F68" s="41">
        <f>C68*'Hikma Payments'!$C$20</f>
        <v>108491.91894617777</v>
      </c>
    </row>
    <row r="69" spans="1:6" ht="18.75" x14ac:dyDescent="0.3">
      <c r="A69" s="122">
        <v>67</v>
      </c>
      <c r="B69" s="3" t="s">
        <v>20</v>
      </c>
      <c r="C69" s="15">
        <v>0</v>
      </c>
      <c r="D69" s="13" t="s">
        <v>94</v>
      </c>
      <c r="E69" s="31" t="str">
        <f t="shared" ref="E69:E132" si="1">IF(C69&lt;0.000011,"Yes","No")</f>
        <v>Yes</v>
      </c>
      <c r="F69" s="41">
        <f>C69*'Hikma Payments'!$C$20</f>
        <v>0</v>
      </c>
    </row>
    <row r="70" spans="1:6" ht="18.75" x14ac:dyDescent="0.3">
      <c r="A70" s="122">
        <v>68</v>
      </c>
      <c r="B70" s="3" t="s">
        <v>38</v>
      </c>
      <c r="C70" s="15">
        <v>4.0897718893107563E-4</v>
      </c>
      <c r="D70" s="13" t="s">
        <v>95</v>
      </c>
      <c r="E70" s="31" t="str">
        <f t="shared" si="1"/>
        <v>No</v>
      </c>
      <c r="F70" s="41">
        <f>C70*'Hikma Payments'!$C$20</f>
        <v>633.47808636821401</v>
      </c>
    </row>
    <row r="71" spans="1:6" ht="18.75" x14ac:dyDescent="0.3">
      <c r="A71" s="122">
        <v>69</v>
      </c>
      <c r="B71" s="3" t="s">
        <v>96</v>
      </c>
      <c r="C71" s="15">
        <v>2.7234125776000001E-3</v>
      </c>
      <c r="D71" s="13" t="s">
        <v>96</v>
      </c>
      <c r="E71" s="31" t="str">
        <f t="shared" si="1"/>
        <v>No</v>
      </c>
      <c r="F71" s="41">
        <f>C71*'Hikma Payments'!$C$20</f>
        <v>4218.3824299792977</v>
      </c>
    </row>
    <row r="72" spans="1:6" ht="18.75" x14ac:dyDescent="0.3">
      <c r="A72" s="122">
        <v>70</v>
      </c>
      <c r="B72" s="3" t="s">
        <v>97</v>
      </c>
      <c r="C72" s="15">
        <v>1.6290901617232397E-5</v>
      </c>
      <c r="D72" s="13" t="s">
        <v>98</v>
      </c>
      <c r="E72" s="31" t="str">
        <f t="shared" si="1"/>
        <v>No</v>
      </c>
      <c r="F72" s="41">
        <f>C72*'Hikma Payments'!$C$20</f>
        <v>25.233508031755836</v>
      </c>
    </row>
    <row r="73" spans="1:6" ht="18.75" x14ac:dyDescent="0.3">
      <c r="A73" s="122">
        <v>71</v>
      </c>
      <c r="B73" s="3" t="s">
        <v>12</v>
      </c>
      <c r="C73" s="15">
        <v>2.3063005198609594E-4</v>
      </c>
      <c r="D73" s="13" t="s">
        <v>99</v>
      </c>
      <c r="E73" s="31" t="str">
        <f t="shared" si="1"/>
        <v>No</v>
      </c>
      <c r="F73" s="41">
        <f>C73*'Hikma Payments'!$C$20</f>
        <v>357.23039804006197</v>
      </c>
    </row>
    <row r="74" spans="1:6" ht="18.75" x14ac:dyDescent="0.3">
      <c r="A74" s="122">
        <v>72</v>
      </c>
      <c r="B74" s="3" t="s">
        <v>100</v>
      </c>
      <c r="C74" s="15">
        <v>1.8943307636000003E-3</v>
      </c>
      <c r="D74" s="13" t="s">
        <v>101</v>
      </c>
      <c r="E74" s="31" t="str">
        <f t="shared" si="1"/>
        <v>No</v>
      </c>
      <c r="F74" s="41">
        <f>C74*'Hikma Payments'!$C$20</f>
        <v>2934.1906090415305</v>
      </c>
    </row>
    <row r="75" spans="1:6" ht="18.75" x14ac:dyDescent="0.3">
      <c r="A75" s="122">
        <v>73</v>
      </c>
      <c r="B75" s="3" t="s">
        <v>73</v>
      </c>
      <c r="C75" s="15">
        <v>1.8655251554173088E-3</v>
      </c>
      <c r="D75" s="13" t="s">
        <v>102</v>
      </c>
      <c r="E75" s="31" t="str">
        <f t="shared" si="1"/>
        <v>No</v>
      </c>
      <c r="F75" s="41">
        <f>C75*'Hikma Payments'!$C$20</f>
        <v>2889.5726644663396</v>
      </c>
    </row>
    <row r="76" spans="1:6" ht="18.75" x14ac:dyDescent="0.3">
      <c r="A76" s="122">
        <v>74</v>
      </c>
      <c r="B76" s="3" t="s">
        <v>90</v>
      </c>
      <c r="C76" s="15">
        <v>9.8610898661000007E-3</v>
      </c>
      <c r="D76" s="13" t="s">
        <v>90</v>
      </c>
      <c r="E76" s="31" t="str">
        <f t="shared" si="1"/>
        <v>No</v>
      </c>
      <c r="F76" s="41">
        <f>C76*'Hikma Payments'!$C$20</f>
        <v>15274.163222181025</v>
      </c>
    </row>
    <row r="77" spans="1:6" ht="18.75" x14ac:dyDescent="0.3">
      <c r="A77" s="122">
        <v>75</v>
      </c>
      <c r="B77" s="3" t="s">
        <v>103</v>
      </c>
      <c r="C77" s="15">
        <v>6.5849018532704044E-5</v>
      </c>
      <c r="D77" s="13" t="s">
        <v>104</v>
      </c>
      <c r="E77" s="31" t="str">
        <f t="shared" si="1"/>
        <v>No</v>
      </c>
      <c r="F77" s="41">
        <f>C77*'Hikma Payments'!$C$20</f>
        <v>101.9956891931995</v>
      </c>
    </row>
    <row r="78" spans="1:6" ht="18.75" x14ac:dyDescent="0.3">
      <c r="A78" s="122">
        <v>76</v>
      </c>
      <c r="B78" s="3" t="s">
        <v>105</v>
      </c>
      <c r="C78" s="15">
        <v>2.0167990000194021E-3</v>
      </c>
      <c r="D78" s="13" t="s">
        <v>105</v>
      </c>
      <c r="E78" s="31" t="str">
        <f t="shared" si="1"/>
        <v>No</v>
      </c>
      <c r="F78" s="41">
        <f>C78*'Hikma Payments'!$C$20</f>
        <v>3123.885648636825</v>
      </c>
    </row>
    <row r="79" spans="1:6" ht="18.75" x14ac:dyDescent="0.3">
      <c r="A79" s="122">
        <v>77</v>
      </c>
      <c r="B79" s="3" t="s">
        <v>40</v>
      </c>
      <c r="C79" s="15">
        <v>9.0526674808218127E-5</v>
      </c>
      <c r="D79" s="13" t="s">
        <v>106</v>
      </c>
      <c r="E79" s="31" t="str">
        <f t="shared" si="1"/>
        <v>No</v>
      </c>
      <c r="F79" s="41">
        <f>C79*'Hikma Payments'!$C$20</f>
        <v>140.21971463169351</v>
      </c>
    </row>
    <row r="80" spans="1:6" ht="18.75" x14ac:dyDescent="0.3">
      <c r="A80" s="122">
        <v>78</v>
      </c>
      <c r="B80" s="3" t="s">
        <v>92</v>
      </c>
      <c r="C80" s="15">
        <v>1.7778833270000002E-4</v>
      </c>
      <c r="D80" s="13" t="s">
        <v>107</v>
      </c>
      <c r="E80" s="31" t="str">
        <f t="shared" si="1"/>
        <v>No</v>
      </c>
      <c r="F80" s="41">
        <f>C80*'Hikma Payments'!$C$20</f>
        <v>275.38213823551888</v>
      </c>
    </row>
    <row r="81" spans="1:6" ht="18.75" x14ac:dyDescent="0.3">
      <c r="A81" s="122">
        <v>79</v>
      </c>
      <c r="B81" s="3" t="s">
        <v>32</v>
      </c>
      <c r="C81" s="15">
        <v>2.4497056557462262E-4</v>
      </c>
      <c r="D81" s="13" t="s">
        <v>108</v>
      </c>
      <c r="E81" s="31" t="str">
        <f t="shared" si="1"/>
        <v>No</v>
      </c>
      <c r="F81" s="41">
        <f>C81*'Hikma Payments'!$C$20</f>
        <v>379.44288653933677</v>
      </c>
    </row>
    <row r="82" spans="1:6" ht="18.75" x14ac:dyDescent="0.3">
      <c r="A82" s="122">
        <v>80</v>
      </c>
      <c r="B82" s="3" t="s">
        <v>32</v>
      </c>
      <c r="C82" s="15">
        <v>1.8365395239180815E-3</v>
      </c>
      <c r="D82" s="13" t="s">
        <v>109</v>
      </c>
      <c r="E82" s="31" t="str">
        <f t="shared" si="1"/>
        <v>No</v>
      </c>
      <c r="F82" s="41">
        <f>C82*'Hikma Payments'!$C$20</f>
        <v>2844.6758759136678</v>
      </c>
    </row>
    <row r="83" spans="1:6" ht="18.75" x14ac:dyDescent="0.3">
      <c r="A83" s="122">
        <v>81</v>
      </c>
      <c r="B83" s="3" t="s">
        <v>61</v>
      </c>
      <c r="C83" s="15">
        <v>2.0606648915801768E-5</v>
      </c>
      <c r="D83" s="13" t="s">
        <v>110</v>
      </c>
      <c r="E83" s="31" t="str">
        <f t="shared" si="1"/>
        <v>No</v>
      </c>
      <c r="F83" s="41">
        <f>C83*'Hikma Payments'!$C$20</f>
        <v>31.918309565777971</v>
      </c>
    </row>
    <row r="84" spans="1:6" ht="18.75" x14ac:dyDescent="0.3">
      <c r="A84" s="122">
        <v>82</v>
      </c>
      <c r="B84" s="3" t="s">
        <v>111</v>
      </c>
      <c r="C84" s="15">
        <v>5.3344425211050239E-4</v>
      </c>
      <c r="D84" s="13" t="s">
        <v>112</v>
      </c>
      <c r="E84" s="31" t="str">
        <f t="shared" si="1"/>
        <v>No</v>
      </c>
      <c r="F84" s="41">
        <f>C84*'Hikma Payments'!$C$20</f>
        <v>826.26917382434806</v>
      </c>
    </row>
    <row r="85" spans="1:6" ht="18.75" x14ac:dyDescent="0.3">
      <c r="A85" s="122">
        <v>83</v>
      </c>
      <c r="B85" s="3" t="s">
        <v>32</v>
      </c>
      <c r="C85" s="15">
        <v>9.911629916316137E-4</v>
      </c>
      <c r="D85" s="13" t="s">
        <v>113</v>
      </c>
      <c r="E85" s="31" t="str">
        <f t="shared" si="1"/>
        <v>No</v>
      </c>
      <c r="F85" s="41">
        <f>C85*'Hikma Payments'!$C$20</f>
        <v>1535.2446351808744</v>
      </c>
    </row>
    <row r="86" spans="1:6" ht="18.75" x14ac:dyDescent="0.3">
      <c r="A86" s="122">
        <v>84</v>
      </c>
      <c r="B86" s="3" t="s">
        <v>114</v>
      </c>
      <c r="C86" s="15">
        <v>1.9106490656931778E-4</v>
      </c>
      <c r="D86" s="13" t="s">
        <v>115</v>
      </c>
      <c r="E86" s="31" t="str">
        <f t="shared" si="1"/>
        <v>No</v>
      </c>
      <c r="F86" s="41">
        <f>C86*'Hikma Payments'!$C$20</f>
        <v>295.94665585627803</v>
      </c>
    </row>
    <row r="87" spans="1:6" ht="18.75" x14ac:dyDescent="0.3">
      <c r="A87" s="122">
        <v>85</v>
      </c>
      <c r="B87" s="3" t="s">
        <v>61</v>
      </c>
      <c r="C87" s="15">
        <v>2.8446400771896013E-4</v>
      </c>
      <c r="D87" s="13" t="s">
        <v>116</v>
      </c>
      <c r="E87" s="31" t="str">
        <f t="shared" si="1"/>
        <v>No</v>
      </c>
      <c r="F87" s="41">
        <f>C87*'Hikma Payments'!$C$20</f>
        <v>440.61556518940444</v>
      </c>
    </row>
    <row r="88" spans="1:6" ht="18.75" x14ac:dyDescent="0.3">
      <c r="A88" s="122">
        <v>86</v>
      </c>
      <c r="B88" s="3" t="s">
        <v>61</v>
      </c>
      <c r="C88" s="15">
        <v>2.9020480514300003E-2</v>
      </c>
      <c r="D88" s="13" t="s">
        <v>117</v>
      </c>
      <c r="E88" s="31" t="str">
        <f t="shared" si="1"/>
        <v>No</v>
      </c>
      <c r="F88" s="41">
        <f>C88*'Hikma Payments'!$C$20</f>
        <v>44950.767326984125</v>
      </c>
    </row>
    <row r="89" spans="1:6" ht="18.75" x14ac:dyDescent="0.3">
      <c r="A89" s="122">
        <v>87</v>
      </c>
      <c r="B89" s="3" t="s">
        <v>61</v>
      </c>
      <c r="C89" s="15">
        <v>4.1632883534513242E-5</v>
      </c>
      <c r="D89" s="13" t="s">
        <v>118</v>
      </c>
      <c r="E89" s="31" t="str">
        <f t="shared" si="1"/>
        <v>No</v>
      </c>
      <c r="F89" s="41">
        <f>C89*'Hikma Payments'!$C$20</f>
        <v>64.486529090694262</v>
      </c>
    </row>
    <row r="90" spans="1:6" ht="18.75" x14ac:dyDescent="0.3">
      <c r="A90" s="122">
        <v>88</v>
      </c>
      <c r="B90" s="3" t="s">
        <v>119</v>
      </c>
      <c r="C90" s="15">
        <v>1.0501484718507815E-4</v>
      </c>
      <c r="D90" s="13" t="s">
        <v>120</v>
      </c>
      <c r="E90" s="13" t="s">
        <v>334</v>
      </c>
      <c r="F90" s="41">
        <f>C90*'Hikma Payments'!$C$20</f>
        <v>162.660916636759</v>
      </c>
    </row>
    <row r="91" spans="1:6" ht="18.75" x14ac:dyDescent="0.3">
      <c r="A91" s="122">
        <v>89</v>
      </c>
      <c r="B91" s="3" t="s">
        <v>73</v>
      </c>
      <c r="C91" s="15">
        <v>8.9081056190735638E-4</v>
      </c>
      <c r="D91" s="13" t="s">
        <v>121</v>
      </c>
      <c r="E91" s="31" t="str">
        <f t="shared" si="1"/>
        <v>No</v>
      </c>
      <c r="F91" s="41">
        <f>C91*'Hikma Payments'!$C$20</f>
        <v>1379.8054887818396</v>
      </c>
    </row>
    <row r="92" spans="1:6" ht="18.75" x14ac:dyDescent="0.3">
      <c r="A92" s="122">
        <v>90</v>
      </c>
      <c r="B92" s="3" t="s">
        <v>43</v>
      </c>
      <c r="C92" s="15">
        <v>5.4371183825001801E-4</v>
      </c>
      <c r="D92" s="13" t="s">
        <v>122</v>
      </c>
      <c r="E92" s="31" t="str">
        <f t="shared" si="1"/>
        <v>No</v>
      </c>
      <c r="F92" s="41">
        <f>C92*'Hikma Payments'!$C$20</f>
        <v>842.17297236206377</v>
      </c>
    </row>
    <row r="93" spans="1:6" ht="18.75" x14ac:dyDescent="0.3">
      <c r="A93" s="122">
        <v>91</v>
      </c>
      <c r="B93" s="3" t="s">
        <v>103</v>
      </c>
      <c r="C93" s="15">
        <v>1.437819386223277E-4</v>
      </c>
      <c r="D93" s="13" t="s">
        <v>123</v>
      </c>
      <c r="E93" s="31" t="str">
        <f t="shared" si="1"/>
        <v>No</v>
      </c>
      <c r="F93" s="41">
        <f>C93*'Hikma Payments'!$C$20</f>
        <v>222.70852702284625</v>
      </c>
    </row>
    <row r="94" spans="1:6" ht="18.75" x14ac:dyDescent="0.3">
      <c r="A94" s="122">
        <v>92</v>
      </c>
      <c r="B94" s="3" t="s">
        <v>12</v>
      </c>
      <c r="C94" s="15">
        <v>1.0000720909982541E-4</v>
      </c>
      <c r="D94" s="13" t="s">
        <v>124</v>
      </c>
      <c r="E94" s="31" t="str">
        <f t="shared" si="1"/>
        <v>No</v>
      </c>
      <c r="F94" s="41">
        <f>C94*'Hikma Payments'!$C$20</f>
        <v>154.90442293166606</v>
      </c>
    </row>
    <row r="95" spans="1:6" ht="18.75" x14ac:dyDescent="0.3">
      <c r="A95" s="122">
        <v>93</v>
      </c>
      <c r="B95" s="3" t="s">
        <v>20</v>
      </c>
      <c r="C95" s="15">
        <v>4.0066648615869299E-4</v>
      </c>
      <c r="D95" s="13" t="s">
        <v>125</v>
      </c>
      <c r="E95" s="31" t="str">
        <f t="shared" si="1"/>
        <v>No</v>
      </c>
      <c r="F95" s="41">
        <f>C95*'Hikma Payments'!$C$20</f>
        <v>620.60536820419145</v>
      </c>
    </row>
    <row r="96" spans="1:6" ht="18.75" x14ac:dyDescent="0.3">
      <c r="A96" s="122">
        <v>94</v>
      </c>
      <c r="B96" s="3" t="s">
        <v>97</v>
      </c>
      <c r="C96" s="15">
        <v>4.5230524746192109E-6</v>
      </c>
      <c r="D96" s="13" t="s">
        <v>126</v>
      </c>
      <c r="E96" s="31" t="str">
        <f t="shared" si="1"/>
        <v>Yes</v>
      </c>
      <c r="F96" s="41">
        <f>C96*'Hikma Payments'!$C$20</f>
        <v>7.0059032721447698</v>
      </c>
    </row>
    <row r="97" spans="1:6" ht="18.75" x14ac:dyDescent="0.3">
      <c r="A97" s="122">
        <v>95</v>
      </c>
      <c r="B97" s="3" t="s">
        <v>61</v>
      </c>
      <c r="C97" s="15">
        <v>1.439946936883912E-4</v>
      </c>
      <c r="D97" s="13" t="s">
        <v>127</v>
      </c>
      <c r="E97" s="31" t="str">
        <f t="shared" si="1"/>
        <v>No</v>
      </c>
      <c r="F97" s="41">
        <f>C97*'Hikma Payments'!$C$20</f>
        <v>223.03807027308792</v>
      </c>
    </row>
    <row r="98" spans="1:6" ht="18.75" x14ac:dyDescent="0.3">
      <c r="A98" s="122">
        <v>96</v>
      </c>
      <c r="B98" s="3" t="s">
        <v>61</v>
      </c>
      <c r="C98" s="15">
        <v>2.02229883702E-2</v>
      </c>
      <c r="D98" s="13" t="s">
        <v>61</v>
      </c>
      <c r="E98" s="31" t="str">
        <f t="shared" si="1"/>
        <v>No</v>
      </c>
      <c r="F98" s="41">
        <f>C98*'Hikma Payments'!$C$20</f>
        <v>31324.045252704629</v>
      </c>
    </row>
    <row r="99" spans="1:6" ht="18.75" x14ac:dyDescent="0.3">
      <c r="A99" s="122">
        <v>97</v>
      </c>
      <c r="B99" s="3" t="s">
        <v>58</v>
      </c>
      <c r="C99" s="15">
        <v>8.4104895939118969E-7</v>
      </c>
      <c r="D99" s="13" t="s">
        <v>128</v>
      </c>
      <c r="E99" s="13" t="s">
        <v>334</v>
      </c>
      <c r="F99" s="41">
        <f>C99*'Hikma Payments'!$C$20</f>
        <v>1.3027281221469256</v>
      </c>
    </row>
    <row r="100" spans="1:6" ht="18.75" x14ac:dyDescent="0.3">
      <c r="A100" s="122">
        <v>98</v>
      </c>
      <c r="B100" s="3" t="s">
        <v>22</v>
      </c>
      <c r="C100" s="15">
        <v>8.0112116433586752E-5</v>
      </c>
      <c r="D100" s="13" t="s">
        <v>129</v>
      </c>
      <c r="E100" s="31" t="str">
        <f t="shared" si="1"/>
        <v>No</v>
      </c>
      <c r="F100" s="41">
        <f>C100*'Hikma Payments'!$C$20</f>
        <v>124.0882660128235</v>
      </c>
    </row>
    <row r="101" spans="1:6" ht="18.75" x14ac:dyDescent="0.3">
      <c r="A101" s="122">
        <v>99</v>
      </c>
      <c r="B101" s="3" t="s">
        <v>130</v>
      </c>
      <c r="C101" s="15">
        <v>2.3916849635745889E-3</v>
      </c>
      <c r="D101" s="13" t="s">
        <v>130</v>
      </c>
      <c r="E101" s="31" t="str">
        <f t="shared" si="1"/>
        <v>No</v>
      </c>
      <c r="F101" s="41">
        <f>C101*'Hikma Payments'!$C$20</f>
        <v>3704.5587258320088</v>
      </c>
    </row>
    <row r="102" spans="1:6" ht="18.75" x14ac:dyDescent="0.3">
      <c r="A102" s="122">
        <v>100</v>
      </c>
      <c r="B102" s="3" t="s">
        <v>131</v>
      </c>
      <c r="C102" s="15">
        <v>8.3054410497910159E-4</v>
      </c>
      <c r="D102" s="13" t="s">
        <v>131</v>
      </c>
      <c r="E102" s="31" t="str">
        <f t="shared" si="1"/>
        <v>No</v>
      </c>
      <c r="F102" s="41">
        <f>C102*'Hikma Payments'!$C$20</f>
        <v>1286.4568110551284</v>
      </c>
    </row>
    <row r="103" spans="1:6" ht="18.75" x14ac:dyDescent="0.3">
      <c r="A103" s="122">
        <v>101</v>
      </c>
      <c r="B103" s="3" t="s">
        <v>61</v>
      </c>
      <c r="C103" s="15">
        <v>2.3338794024881367E-4</v>
      </c>
      <c r="D103" s="13" t="s">
        <v>132</v>
      </c>
      <c r="E103" s="31" t="str">
        <f t="shared" si="1"/>
        <v>No</v>
      </c>
      <c r="F103" s="41">
        <f>C103*'Hikma Payments'!$C$20</f>
        <v>361.50218098142847</v>
      </c>
    </row>
    <row r="104" spans="1:6" ht="18.75" x14ac:dyDescent="0.3">
      <c r="A104" s="122">
        <v>102</v>
      </c>
      <c r="B104" s="3" t="s">
        <v>22</v>
      </c>
      <c r="C104" s="15">
        <v>1.2541963948560226E-4</v>
      </c>
      <c r="D104" s="13" t="s">
        <v>133</v>
      </c>
      <c r="E104" s="31" t="str">
        <f t="shared" si="1"/>
        <v>No</v>
      </c>
      <c r="F104" s="41">
        <f>C104*'Hikma Payments'!$C$20</f>
        <v>194.26656391762796</v>
      </c>
    </row>
    <row r="105" spans="1:6" ht="18.75" x14ac:dyDescent="0.3">
      <c r="A105" s="122">
        <v>103</v>
      </c>
      <c r="B105" s="3" t="s">
        <v>22</v>
      </c>
      <c r="C105" s="15">
        <v>3.8676232266645461E-4</v>
      </c>
      <c r="D105" s="13" t="s">
        <v>134</v>
      </c>
      <c r="E105" s="31" t="str">
        <f t="shared" si="1"/>
        <v>No</v>
      </c>
      <c r="F105" s="41">
        <f>C105*'Hikma Payments'!$C$20</f>
        <v>599.0687565788952</v>
      </c>
    </row>
    <row r="106" spans="1:6" ht="18.75" x14ac:dyDescent="0.3">
      <c r="A106" s="122">
        <v>104</v>
      </c>
      <c r="B106" s="3" t="s">
        <v>12</v>
      </c>
      <c r="C106" s="15">
        <v>4.17854199744088E-5</v>
      </c>
      <c r="D106" s="13" t="s">
        <v>135</v>
      </c>
      <c r="E106" s="31" t="str">
        <f t="shared" si="1"/>
        <v>No</v>
      </c>
      <c r="F106" s="41">
        <f>C106*'Hikma Payments'!$C$20</f>
        <v>64.7227977498315</v>
      </c>
    </row>
    <row r="107" spans="1:6" ht="18.75" x14ac:dyDescent="0.3">
      <c r="A107" s="122">
        <v>105</v>
      </c>
      <c r="B107" s="3" t="s">
        <v>12</v>
      </c>
      <c r="C107" s="15">
        <v>1.3200304570200001E-2</v>
      </c>
      <c r="D107" s="13" t="s">
        <v>136</v>
      </c>
      <c r="E107" s="31" t="str">
        <f t="shared" si="1"/>
        <v>No</v>
      </c>
      <c r="F107" s="41">
        <f>C107*'Hikma Payments'!$C$20</f>
        <v>20446.381619629014</v>
      </c>
    </row>
    <row r="108" spans="1:6" ht="18.75" x14ac:dyDescent="0.3">
      <c r="A108" s="122">
        <v>106</v>
      </c>
      <c r="B108" s="3" t="s">
        <v>97</v>
      </c>
      <c r="C108" s="15">
        <v>9.0689126594E-3</v>
      </c>
      <c r="D108" s="13" t="s">
        <v>97</v>
      </c>
      <c r="E108" s="31" t="str">
        <f t="shared" si="1"/>
        <v>No</v>
      </c>
      <c r="F108" s="41">
        <f>C108*'Hikma Payments'!$C$20</f>
        <v>14047.13414929695</v>
      </c>
    </row>
    <row r="109" spans="1:6" ht="18.75" x14ac:dyDescent="0.3">
      <c r="A109" s="122">
        <v>107</v>
      </c>
      <c r="B109" s="3" t="s">
        <v>12</v>
      </c>
      <c r="C109" s="15">
        <v>3.0922368018683455E-4</v>
      </c>
      <c r="D109" s="13" t="s">
        <v>137</v>
      </c>
      <c r="E109" s="31" t="str">
        <f t="shared" si="1"/>
        <v>No</v>
      </c>
      <c r="F109" s="41">
        <f>C109*'Hikma Payments'!$C$20</f>
        <v>478.96662817912085</v>
      </c>
    </row>
    <row r="110" spans="1:6" ht="18.75" x14ac:dyDescent="0.3">
      <c r="A110" s="122">
        <v>108</v>
      </c>
      <c r="B110" s="3" t="s">
        <v>138</v>
      </c>
      <c r="C110" s="15">
        <v>3.4622226991000002E-3</v>
      </c>
      <c r="D110" s="13" t="s">
        <v>138</v>
      </c>
      <c r="E110" s="31" t="str">
        <f t="shared" si="1"/>
        <v>No</v>
      </c>
      <c r="F110" s="41">
        <f>C110*'Hikma Payments'!$C$20</f>
        <v>5362.7494866861271</v>
      </c>
    </row>
    <row r="111" spans="1:6" ht="18.75" x14ac:dyDescent="0.3">
      <c r="A111" s="122">
        <v>109</v>
      </c>
      <c r="B111" s="3" t="s">
        <v>58</v>
      </c>
      <c r="C111" s="15">
        <v>3.5780637844614547E-4</v>
      </c>
      <c r="D111" s="13" t="s">
        <v>139</v>
      </c>
      <c r="E111" s="31" t="str">
        <f t="shared" si="1"/>
        <v>No</v>
      </c>
      <c r="F111" s="41">
        <f>C111*'Hikma Payments'!$C$20</f>
        <v>554.21795161931232</v>
      </c>
    </row>
    <row r="112" spans="1:6" ht="18.75" x14ac:dyDescent="0.3">
      <c r="A112" s="122">
        <v>110</v>
      </c>
      <c r="B112" s="3" t="s">
        <v>20</v>
      </c>
      <c r="C112" s="15">
        <v>2.3826992713207727E-4</v>
      </c>
      <c r="D112" s="13" t="s">
        <v>140</v>
      </c>
      <c r="E112" s="31" t="str">
        <f t="shared" si="1"/>
        <v>No</v>
      </c>
      <c r="F112" s="41">
        <f>C112*'Hikma Payments'!$C$20</f>
        <v>369.06404944790114</v>
      </c>
    </row>
    <row r="113" spans="1:6" ht="18.75" x14ac:dyDescent="0.3">
      <c r="A113" s="122">
        <v>111</v>
      </c>
      <c r="B113" s="3" t="s">
        <v>20</v>
      </c>
      <c r="C113" s="15">
        <v>3.1489149136351198E-4</v>
      </c>
      <c r="D113" s="13" t="s">
        <v>141</v>
      </c>
      <c r="E113" s="31" t="str">
        <f t="shared" si="1"/>
        <v>No</v>
      </c>
      <c r="F113" s="41">
        <f>C113*'Hikma Payments'!$C$20</f>
        <v>487.74568548420467</v>
      </c>
    </row>
    <row r="114" spans="1:6" ht="18.75" x14ac:dyDescent="0.3">
      <c r="A114" s="122">
        <v>112</v>
      </c>
      <c r="B114" s="3" t="s">
        <v>20</v>
      </c>
      <c r="C114" s="15">
        <v>2.2439609028390264E-4</v>
      </c>
      <c r="D114" s="13" t="s">
        <v>142</v>
      </c>
      <c r="E114" s="31" t="str">
        <f t="shared" si="1"/>
        <v>No</v>
      </c>
      <c r="F114" s="41">
        <f>C114*'Hikma Payments'!$C$20</f>
        <v>347.57441174918921</v>
      </c>
    </row>
    <row r="115" spans="1:6" ht="18.75" x14ac:dyDescent="0.3">
      <c r="A115" s="122">
        <v>113</v>
      </c>
      <c r="B115" s="3" t="s">
        <v>58</v>
      </c>
      <c r="C115" s="15">
        <v>3.7739081076608753E-4</v>
      </c>
      <c r="D115" s="13" t="s">
        <v>143</v>
      </c>
      <c r="E115" s="31" t="str">
        <f t="shared" si="1"/>
        <v>No</v>
      </c>
      <c r="F115" s="41">
        <f>C115*'Hikma Payments'!$C$20</f>
        <v>584.55291661105298</v>
      </c>
    </row>
    <row r="116" spans="1:6" ht="18.75" x14ac:dyDescent="0.3">
      <c r="A116" s="122">
        <v>114</v>
      </c>
      <c r="B116" s="3" t="s">
        <v>20</v>
      </c>
      <c r="C116" s="15">
        <v>1.2038412787141262E-3</v>
      </c>
      <c r="D116" s="13" t="s">
        <v>144</v>
      </c>
      <c r="E116" s="31" t="str">
        <f t="shared" si="1"/>
        <v>No</v>
      </c>
      <c r="F116" s="41">
        <f>C116*'Hikma Payments'!$C$20</f>
        <v>1864.6689599585702</v>
      </c>
    </row>
    <row r="117" spans="1:6" ht="18.75" x14ac:dyDescent="0.3">
      <c r="A117" s="122">
        <v>115</v>
      </c>
      <c r="B117" s="3" t="s">
        <v>20</v>
      </c>
      <c r="C117" s="15">
        <v>3.3601865528679335E-4</v>
      </c>
      <c r="D117" s="13" t="s">
        <v>145</v>
      </c>
      <c r="E117" s="31" t="str">
        <f t="shared" si="1"/>
        <v>No</v>
      </c>
      <c r="F117" s="41">
        <f>C117*'Hikma Payments'!$C$20</f>
        <v>520.47023769575446</v>
      </c>
    </row>
    <row r="118" spans="1:6" ht="18.75" x14ac:dyDescent="0.3">
      <c r="A118" s="122">
        <v>116</v>
      </c>
      <c r="B118" s="3" t="s">
        <v>73</v>
      </c>
      <c r="C118" s="15">
        <v>1.2198699018000001E-3</v>
      </c>
      <c r="D118" s="13" t="s">
        <v>146</v>
      </c>
      <c r="E118" s="31" t="str">
        <f t="shared" si="1"/>
        <v>No</v>
      </c>
      <c r="F118" s="41">
        <f>C118*'Hikma Payments'!$C$20</f>
        <v>1889.4962162319462</v>
      </c>
    </row>
    <row r="119" spans="1:6" ht="18.75" x14ac:dyDescent="0.3">
      <c r="A119" s="122">
        <v>117</v>
      </c>
      <c r="B119" s="3" t="s">
        <v>58</v>
      </c>
      <c r="C119" s="15">
        <v>3.2440470306271694E-6</v>
      </c>
      <c r="D119" s="13" t="s">
        <v>147</v>
      </c>
      <c r="E119" s="13" t="s">
        <v>334</v>
      </c>
      <c r="F119" s="41">
        <f>C119*'Hikma Payments'!$C$20</f>
        <v>5.0248100888495228</v>
      </c>
    </row>
    <row r="120" spans="1:6" ht="18.75" x14ac:dyDescent="0.3">
      <c r="A120" s="122">
        <v>118</v>
      </c>
      <c r="B120" s="3" t="s">
        <v>32</v>
      </c>
      <c r="C120" s="15">
        <v>4.8938634165054549E-4</v>
      </c>
      <c r="D120" s="13" t="s">
        <v>148</v>
      </c>
      <c r="E120" s="31" t="str">
        <f t="shared" si="1"/>
        <v>No</v>
      </c>
      <c r="F120" s="41">
        <f>C120*'Hikma Payments'!$C$20</f>
        <v>758.02644155729445</v>
      </c>
    </row>
    <row r="121" spans="1:6" ht="18.75" x14ac:dyDescent="0.3">
      <c r="A121" s="122">
        <v>119</v>
      </c>
      <c r="B121" s="3" t="s">
        <v>32</v>
      </c>
      <c r="C121" s="15">
        <v>1.9565590720923404E-4</v>
      </c>
      <c r="D121" s="13" t="s">
        <v>149</v>
      </c>
      <c r="E121" s="31" t="str">
        <f t="shared" si="1"/>
        <v>No</v>
      </c>
      <c r="F121" s="41">
        <f>C121*'Hikma Payments'!$C$20</f>
        <v>303.05780625439843</v>
      </c>
    </row>
    <row r="122" spans="1:6" ht="18.75" x14ac:dyDescent="0.3">
      <c r="A122" s="122">
        <v>120</v>
      </c>
      <c r="B122" s="3" t="s">
        <v>20</v>
      </c>
      <c r="C122" s="15">
        <v>2.6020285795849804E-4</v>
      </c>
      <c r="D122" s="13" t="s">
        <v>150</v>
      </c>
      <c r="E122" s="31" t="str">
        <f t="shared" si="1"/>
        <v>No</v>
      </c>
      <c r="F122" s="41">
        <f>C122*'Hikma Payments'!$C$20</f>
        <v>403.03668025570147</v>
      </c>
    </row>
    <row r="123" spans="1:6" ht="18.75" x14ac:dyDescent="0.3">
      <c r="A123" s="122">
        <v>121</v>
      </c>
      <c r="B123" s="3" t="s">
        <v>151</v>
      </c>
      <c r="C123" s="15">
        <v>4.1050412370000006E-3</v>
      </c>
      <c r="D123" s="13" t="s">
        <v>151</v>
      </c>
      <c r="E123" s="31" t="str">
        <f t="shared" si="1"/>
        <v>No</v>
      </c>
      <c r="F123" s="41">
        <f>C123*'Hikma Payments'!$C$20</f>
        <v>6358.4320535677052</v>
      </c>
    </row>
    <row r="124" spans="1:6" ht="18.75" x14ac:dyDescent="0.3">
      <c r="A124" s="122">
        <v>122</v>
      </c>
      <c r="B124" s="3" t="s">
        <v>22</v>
      </c>
      <c r="C124" s="15">
        <v>1.9389587187553203E-4</v>
      </c>
      <c r="D124" s="13" t="s">
        <v>152</v>
      </c>
      <c r="E124" s="31" t="str">
        <f t="shared" si="1"/>
        <v>No</v>
      </c>
      <c r="F124" s="41">
        <f>C124*'Hikma Payments'!$C$20</f>
        <v>300.33163021008636</v>
      </c>
    </row>
    <row r="125" spans="1:6" ht="18.75" x14ac:dyDescent="0.3">
      <c r="A125" s="122">
        <v>123</v>
      </c>
      <c r="B125" s="3" t="s">
        <v>153</v>
      </c>
      <c r="C125" s="15">
        <v>1.1005388939752758E-3</v>
      </c>
      <c r="D125" s="13" t="s">
        <v>154</v>
      </c>
      <c r="E125" s="31" t="str">
        <f t="shared" si="1"/>
        <v>No</v>
      </c>
      <c r="F125" s="41">
        <f>C125*'Hikma Payments'!$C$20</f>
        <v>1704.6605321714928</v>
      </c>
    </row>
    <row r="126" spans="1:6" ht="18.75" x14ac:dyDescent="0.3">
      <c r="A126" s="122">
        <v>124</v>
      </c>
      <c r="B126" s="3" t="s">
        <v>32</v>
      </c>
      <c r="C126" s="15">
        <v>2.7246348947924944E-5</v>
      </c>
      <c r="D126" s="13" t="s">
        <v>155</v>
      </c>
      <c r="E126" s="31" t="str">
        <f t="shared" si="1"/>
        <v>No</v>
      </c>
      <c r="F126" s="41">
        <f>C126*'Hikma Payments'!$C$20</f>
        <v>42.202757168837827</v>
      </c>
    </row>
    <row r="127" spans="1:6" ht="18.75" x14ac:dyDescent="0.3">
      <c r="A127" s="122">
        <v>125</v>
      </c>
      <c r="B127" s="3" t="s">
        <v>156</v>
      </c>
      <c r="C127" s="15">
        <v>2.4482072967000001E-3</v>
      </c>
      <c r="D127" s="13" t="s">
        <v>156</v>
      </c>
      <c r="E127" s="31" t="str">
        <f t="shared" si="1"/>
        <v>No</v>
      </c>
      <c r="F127" s="41">
        <f>C127*'Hikma Payments'!$C$20</f>
        <v>3792.1080082722733</v>
      </c>
    </row>
    <row r="128" spans="1:6" ht="18.75" x14ac:dyDescent="0.3">
      <c r="A128" s="122">
        <v>126</v>
      </c>
      <c r="B128" s="3" t="s">
        <v>20</v>
      </c>
      <c r="C128" s="15">
        <v>3.9749965640000005E-4</v>
      </c>
      <c r="D128" s="13" t="s">
        <v>157</v>
      </c>
      <c r="E128" s="31" t="str">
        <f t="shared" si="1"/>
        <v>No</v>
      </c>
      <c r="F128" s="41">
        <f>C128*'Hikma Payments'!$C$20</f>
        <v>615.70016246243836</v>
      </c>
    </row>
    <row r="129" spans="1:6" ht="18.75" x14ac:dyDescent="0.3">
      <c r="A129" s="122">
        <v>127</v>
      </c>
      <c r="B129" s="3" t="s">
        <v>158</v>
      </c>
      <c r="C129" s="15">
        <v>1.9471774931817251E-3</v>
      </c>
      <c r="D129" s="13" t="s">
        <v>158</v>
      </c>
      <c r="E129" s="31" t="str">
        <f t="shared" si="1"/>
        <v>No</v>
      </c>
      <c r="F129" s="41">
        <f>C129*'Hikma Payments'!$C$20</f>
        <v>3016.0466294561343</v>
      </c>
    </row>
    <row r="130" spans="1:6" ht="18.75" x14ac:dyDescent="0.3">
      <c r="A130" s="122">
        <v>128</v>
      </c>
      <c r="B130" s="3" t="s">
        <v>32</v>
      </c>
      <c r="C130" s="15">
        <v>5.4856393182193598E-4</v>
      </c>
      <c r="D130" s="13" t="s">
        <v>159</v>
      </c>
      <c r="E130" s="31" t="str">
        <f t="shared" si="1"/>
        <v>No</v>
      </c>
      <c r="F130" s="41">
        <f>C130*'Hikma Payments'!$C$20</f>
        <v>849.68853810511098</v>
      </c>
    </row>
    <row r="131" spans="1:6" ht="18.75" x14ac:dyDescent="0.3">
      <c r="A131" s="122">
        <v>129</v>
      </c>
      <c r="B131" s="3" t="s">
        <v>88</v>
      </c>
      <c r="C131" s="15">
        <v>2.3483828725500002E-2</v>
      </c>
      <c r="D131" s="13" t="s">
        <v>88</v>
      </c>
      <c r="E131" s="31" t="str">
        <f t="shared" si="1"/>
        <v>No</v>
      </c>
      <c r="F131" s="41">
        <f>C131*'Hikma Payments'!$C$20</f>
        <v>36374.867069018241</v>
      </c>
    </row>
    <row r="132" spans="1:6" ht="18.75" x14ac:dyDescent="0.3">
      <c r="A132" s="122">
        <v>130</v>
      </c>
      <c r="B132" s="3" t="s">
        <v>20</v>
      </c>
      <c r="C132" s="15">
        <v>1.109546617741783E-3</v>
      </c>
      <c r="D132" s="13" t="s">
        <v>160</v>
      </c>
      <c r="E132" s="31" t="str">
        <f t="shared" si="1"/>
        <v>No</v>
      </c>
      <c r="F132" s="41">
        <f>C132*'Hikma Payments'!$C$20</f>
        <v>1718.6128888519581</v>
      </c>
    </row>
    <row r="133" spans="1:6" ht="18.75" x14ac:dyDescent="0.3">
      <c r="A133" s="122">
        <v>131</v>
      </c>
      <c r="B133" s="3" t="s">
        <v>161</v>
      </c>
      <c r="C133" s="15">
        <v>2.9859845764296689E-4</v>
      </c>
      <c r="D133" s="13" t="s">
        <v>162</v>
      </c>
      <c r="E133" s="31" t="str">
        <f t="shared" ref="E133:E196" si="2">IF(C133&lt;0.000011,"Yes","No")</f>
        <v>No</v>
      </c>
      <c r="F133" s="41">
        <f>C133*'Hikma Payments'!$C$20</f>
        <v>462.50887496819536</v>
      </c>
    </row>
    <row r="134" spans="1:6" ht="18.75" x14ac:dyDescent="0.3">
      <c r="A134" s="122">
        <v>132</v>
      </c>
      <c r="B134" s="3" t="s">
        <v>161</v>
      </c>
      <c r="C134" s="15">
        <v>5.3961997892000005E-3</v>
      </c>
      <c r="D134" s="13" t="s">
        <v>161</v>
      </c>
      <c r="E134" s="31" t="str">
        <f t="shared" si="2"/>
        <v>No</v>
      </c>
      <c r="F134" s="41">
        <f>C134*'Hikma Payments'!$C$20</f>
        <v>8358.3495819349228</v>
      </c>
    </row>
    <row r="135" spans="1:6" ht="18.75" x14ac:dyDescent="0.3">
      <c r="A135" s="122">
        <v>133</v>
      </c>
      <c r="B135" s="3" t="s">
        <v>163</v>
      </c>
      <c r="C135" s="15">
        <v>3.5337234878000004E-3</v>
      </c>
      <c r="D135" s="13" t="s">
        <v>163</v>
      </c>
      <c r="E135" s="31" t="str">
        <f t="shared" si="2"/>
        <v>No</v>
      </c>
      <c r="F135" s="41">
        <f>C135*'Hikma Payments'!$C$20</f>
        <v>5473.4993867426001</v>
      </c>
    </row>
    <row r="136" spans="1:6" ht="18.75" x14ac:dyDescent="0.3">
      <c r="A136" s="122">
        <v>134</v>
      </c>
      <c r="B136" s="3" t="s">
        <v>164</v>
      </c>
      <c r="C136" s="15">
        <v>1.2127293508E-3</v>
      </c>
      <c r="D136" s="13" t="s">
        <v>164</v>
      </c>
      <c r="E136" s="31" t="str">
        <f t="shared" si="2"/>
        <v>No</v>
      </c>
      <c r="F136" s="41">
        <f>C136*'Hikma Payments'!$C$20</f>
        <v>1878.4359842544191</v>
      </c>
    </row>
    <row r="137" spans="1:6" ht="18.75" x14ac:dyDescent="0.3">
      <c r="A137" s="122">
        <v>135</v>
      </c>
      <c r="B137" s="3" t="s">
        <v>96</v>
      </c>
      <c r="C137" s="15">
        <v>1.0105310050000001E-4</v>
      </c>
      <c r="D137" s="13" t="s">
        <v>165</v>
      </c>
      <c r="E137" s="31" t="str">
        <f t="shared" si="2"/>
        <v>No</v>
      </c>
      <c r="F137" s="41">
        <f>C137*'Hikma Payments'!$C$20</f>
        <v>156.52443818108196</v>
      </c>
    </row>
    <row r="138" spans="1:6" ht="18.75" x14ac:dyDescent="0.3">
      <c r="A138" s="122">
        <v>136</v>
      </c>
      <c r="B138" s="3" t="s">
        <v>166</v>
      </c>
      <c r="C138" s="15">
        <v>6.2922251458000008E-3</v>
      </c>
      <c r="D138" s="13" t="s">
        <v>166</v>
      </c>
      <c r="E138" s="31" t="str">
        <f t="shared" si="2"/>
        <v>No</v>
      </c>
      <c r="F138" s="41">
        <f>C138*'Hikma Payments'!$C$20</f>
        <v>9746.2324360371458</v>
      </c>
    </row>
    <row r="139" spans="1:6" ht="18.75" x14ac:dyDescent="0.3">
      <c r="A139" s="122">
        <v>137</v>
      </c>
      <c r="B139" s="3" t="s">
        <v>53</v>
      </c>
      <c r="C139" s="15">
        <v>1.9406761110000003E-3</v>
      </c>
      <c r="D139" s="13" t="s">
        <v>167</v>
      </c>
      <c r="E139" s="31" t="str">
        <f t="shared" si="2"/>
        <v>No</v>
      </c>
      <c r="F139" s="41">
        <f>C139*'Hikma Payments'!$C$20</f>
        <v>3005.9764268759081</v>
      </c>
    </row>
    <row r="140" spans="1:6" ht="18.75" x14ac:dyDescent="0.3">
      <c r="A140" s="122">
        <v>138</v>
      </c>
      <c r="B140" s="3" t="s">
        <v>53</v>
      </c>
      <c r="C140" s="15">
        <v>7.2147379172615407E-3</v>
      </c>
      <c r="D140" s="13" t="s">
        <v>53</v>
      </c>
      <c r="E140" s="31" t="str">
        <f t="shared" si="2"/>
        <v>No</v>
      </c>
      <c r="F140" s="41">
        <f>C140*'Hikma Payments'!$C$20</f>
        <v>11175.142509586945</v>
      </c>
    </row>
    <row r="141" spans="1:6" ht="18.75" x14ac:dyDescent="0.3">
      <c r="A141" s="122">
        <v>139</v>
      </c>
      <c r="B141" s="3" t="s">
        <v>81</v>
      </c>
      <c r="C141" s="15">
        <v>3.4575585746555949E-4</v>
      </c>
      <c r="D141" s="13" t="s">
        <v>168</v>
      </c>
      <c r="E141" s="13" t="s">
        <v>334</v>
      </c>
      <c r="F141" s="41">
        <f>C141*'Hikma Payments'!$C$20</f>
        <v>535.55250724459404</v>
      </c>
    </row>
    <row r="142" spans="1:6" ht="18.75" x14ac:dyDescent="0.3">
      <c r="A142" s="122">
        <v>140</v>
      </c>
      <c r="B142" s="3" t="s">
        <v>81</v>
      </c>
      <c r="C142" s="15">
        <v>2.5170974956060682E-3</v>
      </c>
      <c r="D142" s="13" t="s">
        <v>169</v>
      </c>
      <c r="E142" s="31" t="str">
        <f t="shared" si="2"/>
        <v>No</v>
      </c>
      <c r="F142" s="41">
        <f>C142*'Hikma Payments'!$C$20</f>
        <v>3898.8142807824897</v>
      </c>
    </row>
    <row r="143" spans="1:6" ht="18.75" x14ac:dyDescent="0.3">
      <c r="A143" s="122">
        <v>141</v>
      </c>
      <c r="B143" s="3" t="s">
        <v>81</v>
      </c>
      <c r="C143" s="15">
        <v>2.1830160390500002E-2</v>
      </c>
      <c r="D143" s="13" t="s">
        <v>81</v>
      </c>
      <c r="E143" s="31" t="str">
        <f t="shared" si="2"/>
        <v>No</v>
      </c>
      <c r="F143" s="41">
        <f>C143*'Hikma Payments'!$C$20</f>
        <v>33813.446332860622</v>
      </c>
    </row>
    <row r="144" spans="1:6" ht="18.75" x14ac:dyDescent="0.3">
      <c r="A144" s="122">
        <v>142</v>
      </c>
      <c r="B144" s="3" t="s">
        <v>170</v>
      </c>
      <c r="C144" s="15">
        <v>1.0942313547701739E-3</v>
      </c>
      <c r="D144" s="13" t="s">
        <v>170</v>
      </c>
      <c r="E144" s="31" t="str">
        <f t="shared" si="2"/>
        <v>No</v>
      </c>
      <c r="F144" s="41">
        <f>C144*'Hikma Payments'!$C$20</f>
        <v>1694.8905792902972</v>
      </c>
    </row>
    <row r="145" spans="1:6" ht="18.75" x14ac:dyDescent="0.3">
      <c r="A145" s="122">
        <v>143</v>
      </c>
      <c r="B145" s="3" t="s">
        <v>12</v>
      </c>
      <c r="C145" s="15">
        <v>3.0589085348800001E-2</v>
      </c>
      <c r="D145" s="13" t="s">
        <v>12</v>
      </c>
      <c r="E145" s="31" t="str">
        <f t="shared" si="2"/>
        <v>No</v>
      </c>
      <c r="F145" s="41">
        <f>C145*'Hikma Payments'!$C$20</f>
        <v>47380.430437105533</v>
      </c>
    </row>
    <row r="146" spans="1:6" ht="18.75" x14ac:dyDescent="0.3">
      <c r="A146" s="122">
        <v>144</v>
      </c>
      <c r="B146" s="3" t="s">
        <v>12</v>
      </c>
      <c r="C146" s="15">
        <v>9.4595939665291712E-4</v>
      </c>
      <c r="D146" s="13" t="s">
        <v>171</v>
      </c>
      <c r="E146" s="31" t="str">
        <f t="shared" si="2"/>
        <v>No</v>
      </c>
      <c r="F146" s="41">
        <f>C146*'Hikma Payments'!$C$20</f>
        <v>1465.2273148532745</v>
      </c>
    </row>
    <row r="147" spans="1:6" ht="18.75" x14ac:dyDescent="0.3">
      <c r="A147" s="122">
        <v>145</v>
      </c>
      <c r="B147" s="3" t="s">
        <v>172</v>
      </c>
      <c r="C147" s="15">
        <v>4.4979387832776362E-5</v>
      </c>
      <c r="D147" s="13" t="s">
        <v>172</v>
      </c>
      <c r="E147" s="31" t="str">
        <f t="shared" si="2"/>
        <v>No</v>
      </c>
      <c r="F147" s="41">
        <f>C147*'Hikma Payments'!$C$20</f>
        <v>69.670038577928764</v>
      </c>
    </row>
    <row r="148" spans="1:6" ht="18.75" x14ac:dyDescent="0.3">
      <c r="A148" s="122">
        <v>146</v>
      </c>
      <c r="B148" s="3" t="s">
        <v>173</v>
      </c>
      <c r="C148" s="15">
        <v>8.011838681000001E-4</v>
      </c>
      <c r="D148" s="13" t="s">
        <v>173</v>
      </c>
      <c r="E148" s="31" t="str">
        <f t="shared" si="2"/>
        <v>No</v>
      </c>
      <c r="F148" s="41">
        <f>C148*'Hikma Payments'!$C$20</f>
        <v>1240.9797840304618</v>
      </c>
    </row>
    <row r="149" spans="1:6" ht="18.75" x14ac:dyDescent="0.3">
      <c r="A149" s="122">
        <v>147</v>
      </c>
      <c r="B149" s="3" t="s">
        <v>174</v>
      </c>
      <c r="C149" s="15">
        <v>5.8387817675000005E-3</v>
      </c>
      <c r="D149" s="13" t="s">
        <v>175</v>
      </c>
      <c r="E149" s="31" t="str">
        <f t="shared" si="2"/>
        <v>No</v>
      </c>
      <c r="F149" s="41">
        <f>C149*'Hikma Payments'!$C$20</f>
        <v>9043.8792209040839</v>
      </c>
    </row>
    <row r="150" spans="1:6" ht="18.75" x14ac:dyDescent="0.3">
      <c r="A150" s="122">
        <v>148</v>
      </c>
      <c r="B150" s="3" t="s">
        <v>176</v>
      </c>
      <c r="C150" s="15">
        <v>5.2617717409888416E-3</v>
      </c>
      <c r="D150" s="13" t="s">
        <v>176</v>
      </c>
      <c r="E150" s="31" t="str">
        <f t="shared" si="2"/>
        <v>No</v>
      </c>
      <c r="F150" s="41">
        <f>C150*'Hikma Payments'!$C$20</f>
        <v>8150.1296003814523</v>
      </c>
    </row>
    <row r="151" spans="1:6" ht="18.75" x14ac:dyDescent="0.3">
      <c r="A151" s="122">
        <v>149</v>
      </c>
      <c r="B151" s="3" t="s">
        <v>177</v>
      </c>
      <c r="C151" s="15">
        <v>1.3611218302E-3</v>
      </c>
      <c r="D151" s="13" t="s">
        <v>177</v>
      </c>
      <c r="E151" s="31" t="str">
        <f t="shared" si="2"/>
        <v>No</v>
      </c>
      <c r="F151" s="41">
        <f>C151*'Hikma Payments'!$C$20</f>
        <v>2108.2859280310849</v>
      </c>
    </row>
    <row r="152" spans="1:6" ht="18.75" x14ac:dyDescent="0.3">
      <c r="A152" s="122">
        <v>150</v>
      </c>
      <c r="B152" s="3" t="s">
        <v>14</v>
      </c>
      <c r="C152" s="15">
        <v>8.6662252226000006E-3</v>
      </c>
      <c r="D152" s="13" t="s">
        <v>14</v>
      </c>
      <c r="E152" s="31" t="str">
        <f t="shared" si="2"/>
        <v>No</v>
      </c>
      <c r="F152" s="41">
        <f>C152*'Hikma Payments'!$C$20</f>
        <v>13423.398464831733</v>
      </c>
    </row>
    <row r="153" spans="1:6" ht="18.75" x14ac:dyDescent="0.3">
      <c r="A153" s="122">
        <v>151</v>
      </c>
      <c r="B153" s="3" t="s">
        <v>73</v>
      </c>
      <c r="C153" s="15">
        <v>7.4382900947353106E-5</v>
      </c>
      <c r="D153" s="13" t="s">
        <v>178</v>
      </c>
      <c r="E153" s="13" t="s">
        <v>334</v>
      </c>
      <c r="F153" s="41">
        <f>C153*'Hikma Payments'!$C$20</f>
        <v>115.21409757302312</v>
      </c>
    </row>
    <row r="154" spans="1:6" ht="18.75" x14ac:dyDescent="0.3">
      <c r="A154" s="122">
        <v>152</v>
      </c>
      <c r="B154" s="3" t="s">
        <v>53</v>
      </c>
      <c r="C154" s="15">
        <v>6.0431353984549699E-5</v>
      </c>
      <c r="D154" s="13" t="s">
        <v>179</v>
      </c>
      <c r="E154" s="31" t="str">
        <f t="shared" si="2"/>
        <v>No</v>
      </c>
      <c r="F154" s="41">
        <f>C154*'Hikma Payments'!$C$20</f>
        <v>93.604092147115551</v>
      </c>
    </row>
    <row r="155" spans="1:6" ht="18.75" x14ac:dyDescent="0.3">
      <c r="A155" s="122">
        <v>153</v>
      </c>
      <c r="B155" s="3" t="s">
        <v>45</v>
      </c>
      <c r="C155" s="15">
        <v>1.1862120143752041E-4</v>
      </c>
      <c r="D155" s="13" t="s">
        <v>180</v>
      </c>
      <c r="E155" s="31" t="str">
        <f t="shared" si="2"/>
        <v>No</v>
      </c>
      <c r="F155" s="41">
        <f>C155*'Hikma Payments'!$C$20</f>
        <v>183.73624183231101</v>
      </c>
    </row>
    <row r="156" spans="1:6" ht="18.75" x14ac:dyDescent="0.3">
      <c r="A156" s="122">
        <v>154</v>
      </c>
      <c r="B156" s="3" t="s">
        <v>20</v>
      </c>
      <c r="C156" s="15">
        <v>1.0559516091134637E-3</v>
      </c>
      <c r="D156" s="13" t="s">
        <v>181</v>
      </c>
      <c r="E156" s="31" t="str">
        <f t="shared" si="2"/>
        <v>No</v>
      </c>
      <c r="F156" s="41">
        <f>C156*'Hikma Payments'!$C$20</f>
        <v>1635.5978346542108</v>
      </c>
    </row>
    <row r="157" spans="1:6" ht="18.75" x14ac:dyDescent="0.3">
      <c r="A157" s="122">
        <v>155</v>
      </c>
      <c r="B157" s="3" t="s">
        <v>58</v>
      </c>
      <c r="C157" s="15">
        <v>1.4709098660300001E-2</v>
      </c>
      <c r="D157" s="13" t="s">
        <v>58</v>
      </c>
      <c r="E157" s="31" t="str">
        <f t="shared" si="2"/>
        <v>No</v>
      </c>
      <c r="F157" s="41">
        <f>C157*'Hikma Payments'!$C$20</f>
        <v>22783.401919999105</v>
      </c>
    </row>
    <row r="158" spans="1:6" ht="18.75" x14ac:dyDescent="0.3">
      <c r="A158" s="122">
        <v>156</v>
      </c>
      <c r="B158" s="3" t="s">
        <v>20</v>
      </c>
      <c r="C158" s="15">
        <v>4.3997455920000003E-3</v>
      </c>
      <c r="D158" s="13" t="s">
        <v>182</v>
      </c>
      <c r="E158" s="31" t="str">
        <f t="shared" si="2"/>
        <v>No</v>
      </c>
      <c r="F158" s="41">
        <f>C158*'Hikma Payments'!$C$20</f>
        <v>6814.9092261398919</v>
      </c>
    </row>
    <row r="159" spans="1:6" ht="18.75" x14ac:dyDescent="0.3">
      <c r="A159" s="122">
        <v>157</v>
      </c>
      <c r="B159" s="3" t="s">
        <v>183</v>
      </c>
      <c r="C159" s="15">
        <v>7.0236704230000006E-4</v>
      </c>
      <c r="D159" s="13" t="s">
        <v>183</v>
      </c>
      <c r="E159" s="31" t="str">
        <f t="shared" si="2"/>
        <v>No</v>
      </c>
      <c r="F159" s="41">
        <f>C159*'Hikma Payments'!$C$20</f>
        <v>1087.9191845569915</v>
      </c>
    </row>
    <row r="160" spans="1:6" ht="18.75" x14ac:dyDescent="0.3">
      <c r="A160" s="122">
        <v>158</v>
      </c>
      <c r="B160" s="3" t="s">
        <v>32</v>
      </c>
      <c r="C160" s="15">
        <v>4.0068160295727358E-5</v>
      </c>
      <c r="D160" s="13" t="s">
        <v>184</v>
      </c>
      <c r="E160" s="31" t="str">
        <f t="shared" si="2"/>
        <v>No</v>
      </c>
      <c r="F160" s="41">
        <f>C160*'Hikma Payments'!$C$20</f>
        <v>62.062878310579478</v>
      </c>
    </row>
    <row r="161" spans="1:6" ht="18.75" x14ac:dyDescent="0.3">
      <c r="A161" s="122">
        <v>159</v>
      </c>
      <c r="B161" s="3" t="s">
        <v>185</v>
      </c>
      <c r="C161" s="15">
        <v>6.0449809904156778E-4</v>
      </c>
      <c r="D161" s="13" t="s">
        <v>185</v>
      </c>
      <c r="E161" s="31" t="str">
        <f t="shared" si="2"/>
        <v>No</v>
      </c>
      <c r="F161" s="41">
        <f>C161*'Hikma Payments'!$C$20</f>
        <v>936.32679122016066</v>
      </c>
    </row>
    <row r="162" spans="1:6" ht="18.75" x14ac:dyDescent="0.3">
      <c r="A162" s="122">
        <v>160</v>
      </c>
      <c r="B162" s="3" t="s">
        <v>73</v>
      </c>
      <c r="C162" s="15">
        <v>8.4966206433900002E-2</v>
      </c>
      <c r="D162" s="13" t="s">
        <v>73</v>
      </c>
      <c r="E162" s="31" t="str">
        <f t="shared" si="2"/>
        <v>No</v>
      </c>
      <c r="F162" s="41">
        <f>C162*'Hikma Payments'!$C$20</f>
        <v>131606.9240888262</v>
      </c>
    </row>
    <row r="163" spans="1:6" ht="18.75" x14ac:dyDescent="0.3">
      <c r="A163" s="122">
        <v>161</v>
      </c>
      <c r="B163" s="3" t="s">
        <v>73</v>
      </c>
      <c r="C163" s="15">
        <v>7.190750647071369E-4</v>
      </c>
      <c r="D163" s="13" t="s">
        <v>186</v>
      </c>
      <c r="E163" s="31" t="str">
        <f t="shared" si="2"/>
        <v>No</v>
      </c>
      <c r="F163" s="41">
        <f>C163*'Hikma Payments'!$C$20</f>
        <v>1113.7987845638613</v>
      </c>
    </row>
    <row r="164" spans="1:6" ht="18.75" x14ac:dyDescent="0.3">
      <c r="A164" s="122">
        <v>162</v>
      </c>
      <c r="B164" s="3" t="s">
        <v>32</v>
      </c>
      <c r="C164" s="15">
        <v>9.5917010683512795E-4</v>
      </c>
      <c r="D164" s="13" t="s">
        <v>187</v>
      </c>
      <c r="E164" s="31" t="str">
        <f t="shared" si="2"/>
        <v>No</v>
      </c>
      <c r="F164" s="41">
        <f>C164*'Hikma Payments'!$C$20</f>
        <v>1485.6898140642081</v>
      </c>
    </row>
    <row r="165" spans="1:6" ht="18.75" x14ac:dyDescent="0.3">
      <c r="A165" s="122">
        <v>163</v>
      </c>
      <c r="B165" s="3" t="s">
        <v>188</v>
      </c>
      <c r="C165" s="15">
        <v>3.4330491778000001E-3</v>
      </c>
      <c r="D165" s="13" t="s">
        <v>188</v>
      </c>
      <c r="E165" s="31" t="str">
        <f t="shared" si="2"/>
        <v>No</v>
      </c>
      <c r="F165" s="41">
        <f>C165*'Hikma Payments'!$C$20</f>
        <v>5317.5616695023646</v>
      </c>
    </row>
    <row r="166" spans="1:6" ht="18.75" x14ac:dyDescent="0.3">
      <c r="A166" s="122">
        <v>164</v>
      </c>
      <c r="B166" s="3" t="s">
        <v>58</v>
      </c>
      <c r="C166" s="15">
        <v>1.3216488394866789E-6</v>
      </c>
      <c r="D166" s="13" t="s">
        <v>189</v>
      </c>
      <c r="E166" s="13" t="s">
        <v>334</v>
      </c>
      <c r="F166" s="41">
        <f>C166*'Hikma Payments'!$C$20</f>
        <v>2.047144927268524</v>
      </c>
    </row>
    <row r="167" spans="1:6" ht="18.75" x14ac:dyDescent="0.3">
      <c r="A167" s="122">
        <v>165</v>
      </c>
      <c r="B167" s="3" t="s">
        <v>190</v>
      </c>
      <c r="C167" s="15">
        <v>2.0834305642714426E-4</v>
      </c>
      <c r="D167" s="13" t="s">
        <v>191</v>
      </c>
      <c r="E167" s="31" t="str">
        <f t="shared" si="2"/>
        <v>No</v>
      </c>
      <c r="F167" s="41">
        <f>C167*'Hikma Payments'!$C$20</f>
        <v>322.70934483784794</v>
      </c>
    </row>
    <row r="168" spans="1:6" ht="18.75" x14ac:dyDescent="0.3">
      <c r="A168" s="122">
        <v>166</v>
      </c>
      <c r="B168" s="3" t="s">
        <v>190</v>
      </c>
      <c r="C168" s="15">
        <v>5.9275014392000001E-3</v>
      </c>
      <c r="D168" s="13" t="s">
        <v>190</v>
      </c>
      <c r="E168" s="31" t="str">
        <f t="shared" si="2"/>
        <v>No</v>
      </c>
      <c r="F168" s="41">
        <f>C168*'Hikma Payments'!$C$20</f>
        <v>9181.3000095759999</v>
      </c>
    </row>
    <row r="169" spans="1:6" ht="18.75" x14ac:dyDescent="0.3">
      <c r="A169" s="122">
        <v>167</v>
      </c>
      <c r="B169" s="3" t="s">
        <v>192</v>
      </c>
      <c r="C169" s="15">
        <v>2.7360244131E-3</v>
      </c>
      <c r="D169" s="13" t="s">
        <v>192</v>
      </c>
      <c r="E169" s="31" t="str">
        <f t="shared" si="2"/>
        <v>No</v>
      </c>
      <c r="F169" s="41">
        <f>C169*'Hikma Payments'!$C$20</f>
        <v>4237.9173126924679</v>
      </c>
    </row>
    <row r="170" spans="1:6" ht="18.75" x14ac:dyDescent="0.3">
      <c r="A170" s="122">
        <v>168</v>
      </c>
      <c r="B170" s="3" t="s">
        <v>50</v>
      </c>
      <c r="C170" s="15">
        <v>2.2074414769736924E-3</v>
      </c>
      <c r="D170" s="13" t="s">
        <v>50</v>
      </c>
      <c r="E170" s="31" t="str">
        <f t="shared" si="2"/>
        <v>No</v>
      </c>
      <c r="F170" s="41">
        <f>C170*'Hikma Payments'!$C$20</f>
        <v>3419.1779895058726</v>
      </c>
    </row>
    <row r="171" spans="1:6" ht="18.75" x14ac:dyDescent="0.3">
      <c r="A171" s="122">
        <v>169</v>
      </c>
      <c r="B171" s="3" t="s">
        <v>20</v>
      </c>
      <c r="C171" s="15">
        <v>3.4540213501270623E-4</v>
      </c>
      <c r="D171" s="13" t="s">
        <v>193</v>
      </c>
      <c r="E171" s="31" t="str">
        <f t="shared" si="2"/>
        <v>No</v>
      </c>
      <c r="F171" s="41">
        <f>C171*'Hikma Payments'!$C$20</f>
        <v>535.00461501831944</v>
      </c>
    </row>
    <row r="172" spans="1:6" ht="18.75" x14ac:dyDescent="0.3">
      <c r="A172" s="122">
        <v>170</v>
      </c>
      <c r="B172" s="3" t="s">
        <v>194</v>
      </c>
      <c r="C172" s="15">
        <v>1.0502202615239173E-3</v>
      </c>
      <c r="D172" s="13" t="s">
        <v>194</v>
      </c>
      <c r="E172" s="31" t="str">
        <f t="shared" si="2"/>
        <v>No</v>
      </c>
      <c r="F172" s="41">
        <f>C172*'Hikma Payments'!$C$20</f>
        <v>1626.7203637301566</v>
      </c>
    </row>
    <row r="173" spans="1:6" ht="18.75" x14ac:dyDescent="0.3">
      <c r="A173" s="122">
        <v>171</v>
      </c>
      <c r="B173" s="3" t="s">
        <v>88</v>
      </c>
      <c r="C173" s="15">
        <v>4.7056969116496841E-4</v>
      </c>
      <c r="D173" s="13" t="s">
        <v>195</v>
      </c>
      <c r="E173" s="31" t="str">
        <f t="shared" si="2"/>
        <v>No</v>
      </c>
      <c r="F173" s="41">
        <f>C173*'Hikma Payments'!$C$20</f>
        <v>728.88071885178738</v>
      </c>
    </row>
    <row r="174" spans="1:6" ht="18.75" x14ac:dyDescent="0.3">
      <c r="A174" s="122">
        <v>172</v>
      </c>
      <c r="B174" s="3" t="s">
        <v>196</v>
      </c>
      <c r="C174" s="15">
        <v>2.0091959787577069E-3</v>
      </c>
      <c r="D174" s="13" t="s">
        <v>197</v>
      </c>
      <c r="E174" s="31" t="str">
        <f t="shared" si="2"/>
        <v>No</v>
      </c>
      <c r="F174" s="41">
        <f>C174*'Hikma Payments'!$C$20</f>
        <v>3112.1090814105114</v>
      </c>
    </row>
    <row r="175" spans="1:6" ht="18.75" x14ac:dyDescent="0.3">
      <c r="A175" s="122">
        <v>173</v>
      </c>
      <c r="B175" s="3" t="s">
        <v>198</v>
      </c>
      <c r="C175" s="15">
        <v>3.5787854283245092E-3</v>
      </c>
      <c r="D175" s="13" t="s">
        <v>198</v>
      </c>
      <c r="E175" s="31" t="str">
        <f t="shared" si="2"/>
        <v>No</v>
      </c>
      <c r="F175" s="41">
        <f>C175*'Hikma Payments'!$C$20</f>
        <v>5543.2972938731</v>
      </c>
    </row>
    <row r="176" spans="1:6" ht="18.75" x14ac:dyDescent="0.3">
      <c r="A176" s="122">
        <v>174</v>
      </c>
      <c r="B176" s="3" t="s">
        <v>32</v>
      </c>
      <c r="C176" s="15">
        <v>4.2718822637047213E-5</v>
      </c>
      <c r="D176" s="13" t="s">
        <v>199</v>
      </c>
      <c r="E176" s="31" t="str">
        <f t="shared" si="2"/>
        <v>No</v>
      </c>
      <c r="F176" s="41">
        <f>C176*'Hikma Payments'!$C$20</f>
        <v>66.168575530456877</v>
      </c>
    </row>
    <row r="177" spans="1:6" ht="18.75" x14ac:dyDescent="0.3">
      <c r="A177" s="122">
        <v>175</v>
      </c>
      <c r="B177" s="3" t="s">
        <v>200</v>
      </c>
      <c r="C177" s="15">
        <v>6.6649194513310141E-4</v>
      </c>
      <c r="D177" s="13" t="s">
        <v>200</v>
      </c>
      <c r="E177" s="31" t="str">
        <f t="shared" si="2"/>
        <v>No</v>
      </c>
      <c r="F177" s="41">
        <f>C177*'Hikma Payments'!$C$20</f>
        <v>1032.3510782746857</v>
      </c>
    </row>
    <row r="178" spans="1:6" ht="18.75" x14ac:dyDescent="0.3">
      <c r="A178" s="122">
        <v>176</v>
      </c>
      <c r="B178" s="3" t="s">
        <v>34</v>
      </c>
      <c r="C178" s="15">
        <v>2.9359445436850499E-5</v>
      </c>
      <c r="D178" s="13" t="s">
        <v>201</v>
      </c>
      <c r="E178" s="13" t="s">
        <v>334</v>
      </c>
      <c r="F178" s="41">
        <f>C178*'Hikma Payments'!$C$20</f>
        <v>45.47580113399048</v>
      </c>
    </row>
    <row r="179" spans="1:6" ht="18.75" x14ac:dyDescent="0.3">
      <c r="A179" s="122">
        <v>177</v>
      </c>
      <c r="B179" s="3" t="s">
        <v>43</v>
      </c>
      <c r="C179" s="15">
        <v>7.9574543270364385E-5</v>
      </c>
      <c r="D179" s="13" t="s">
        <v>202</v>
      </c>
      <c r="E179" s="31" t="str">
        <f t="shared" si="2"/>
        <v>No</v>
      </c>
      <c r="F179" s="41">
        <f>C179*'Hikma Payments'!$C$20</f>
        <v>123.25560143411907</v>
      </c>
    </row>
    <row r="180" spans="1:6" ht="18.75" x14ac:dyDescent="0.3">
      <c r="A180" s="122">
        <v>178</v>
      </c>
      <c r="B180" s="3" t="s">
        <v>43</v>
      </c>
      <c r="C180" s="15">
        <v>1.3969915611062012E-3</v>
      </c>
      <c r="D180" s="13" t="s">
        <v>203</v>
      </c>
      <c r="E180" s="31" t="str">
        <f t="shared" si="2"/>
        <v>No</v>
      </c>
      <c r="F180" s="41">
        <f>C180*'Hikma Payments'!$C$20</f>
        <v>2163.845722337443</v>
      </c>
    </row>
    <row r="181" spans="1:6" ht="18.75" x14ac:dyDescent="0.3">
      <c r="A181" s="122">
        <v>179</v>
      </c>
      <c r="B181" s="3" t="s">
        <v>43</v>
      </c>
      <c r="C181" s="15">
        <v>1.6848065467200003E-2</v>
      </c>
      <c r="D181" s="13" t="s">
        <v>43</v>
      </c>
      <c r="E181" s="31" t="str">
        <f t="shared" si="2"/>
        <v>No</v>
      </c>
      <c r="F181" s="41">
        <f>C181*'Hikma Payments'!$C$20</f>
        <v>26096.517263135018</v>
      </c>
    </row>
    <row r="182" spans="1:6" ht="18.75" x14ac:dyDescent="0.3">
      <c r="A182" s="122">
        <v>180</v>
      </c>
      <c r="B182" s="3" t="s">
        <v>204</v>
      </c>
      <c r="C182" s="15">
        <v>6.8335870900000008E-3</v>
      </c>
      <c r="D182" s="13" t="s">
        <v>204</v>
      </c>
      <c r="E182" s="31" t="str">
        <f t="shared" si="2"/>
        <v>No</v>
      </c>
      <c r="F182" s="41">
        <f>C182*'Hikma Payments'!$C$20</f>
        <v>10584.765580980315</v>
      </c>
    </row>
    <row r="183" spans="1:6" ht="18.75" x14ac:dyDescent="0.3">
      <c r="A183" s="122">
        <v>181</v>
      </c>
      <c r="B183" s="3" t="s">
        <v>205</v>
      </c>
      <c r="C183" s="15">
        <v>9.6824372920000011E-4</v>
      </c>
      <c r="D183" s="13" t="s">
        <v>205</v>
      </c>
      <c r="E183" s="31" t="str">
        <f t="shared" si="2"/>
        <v>No</v>
      </c>
      <c r="F183" s="41">
        <f>C183*'Hikma Payments'!$C$20</f>
        <v>1499.7442432296834</v>
      </c>
    </row>
    <row r="184" spans="1:6" ht="18.75" x14ac:dyDescent="0.3">
      <c r="A184" s="122">
        <v>182</v>
      </c>
      <c r="B184" s="3" t="s">
        <v>73</v>
      </c>
      <c r="C184" s="15">
        <v>3.343069033201294E-4</v>
      </c>
      <c r="D184" s="13" t="s">
        <v>206</v>
      </c>
      <c r="E184" s="31" t="str">
        <f t="shared" si="2"/>
        <v>No</v>
      </c>
      <c r="F184" s="41">
        <f>C184*'Hikma Payments'!$C$20</f>
        <v>517.81884933100616</v>
      </c>
    </row>
    <row r="185" spans="1:6" ht="18.75" x14ac:dyDescent="0.3">
      <c r="A185" s="122">
        <v>183</v>
      </c>
      <c r="B185" s="3" t="s">
        <v>61</v>
      </c>
      <c r="C185" s="15">
        <v>1.6548268685402778E-4</v>
      </c>
      <c r="D185" s="13" t="s">
        <v>207</v>
      </c>
      <c r="E185" s="13" t="s">
        <v>334</v>
      </c>
      <c r="F185" s="41">
        <f>C185*'Hikma Payments'!$C$20</f>
        <v>256.32152264860599</v>
      </c>
    </row>
    <row r="186" spans="1:6" ht="18.75" x14ac:dyDescent="0.3">
      <c r="A186" s="122">
        <v>184</v>
      </c>
      <c r="B186" s="3" t="s">
        <v>166</v>
      </c>
      <c r="C186" s="15">
        <v>2.377868462227841E-4</v>
      </c>
      <c r="D186" s="13" t="s">
        <v>208</v>
      </c>
      <c r="E186" s="31" t="str">
        <f t="shared" si="2"/>
        <v>No</v>
      </c>
      <c r="F186" s="41">
        <f>C186*'Hikma Payments'!$C$20</f>
        <v>368.31578969585996</v>
      </c>
    </row>
    <row r="187" spans="1:6" ht="18.75" x14ac:dyDescent="0.3">
      <c r="A187" s="122">
        <v>185</v>
      </c>
      <c r="B187" s="3" t="s">
        <v>61</v>
      </c>
      <c r="C187" s="15">
        <v>1.0022123159762744E-4</v>
      </c>
      <c r="D187" s="13" t="s">
        <v>209</v>
      </c>
      <c r="E187" s="31" t="str">
        <f t="shared" si="2"/>
        <v>No</v>
      </c>
      <c r="F187" s="41">
        <f>C187*'Hikma Payments'!$C$20</f>
        <v>155.23592934820175</v>
      </c>
    </row>
    <row r="188" spans="1:6" ht="18.75" x14ac:dyDescent="0.3">
      <c r="A188" s="122">
        <v>186</v>
      </c>
      <c r="B188" s="3" t="s">
        <v>103</v>
      </c>
      <c r="C188" s="15">
        <v>2.3984047444234967E-4</v>
      </c>
      <c r="D188" s="13" t="s">
        <v>210</v>
      </c>
      <c r="E188" s="31" t="str">
        <f t="shared" si="2"/>
        <v>No</v>
      </c>
      <c r="F188" s="41">
        <f>C188*'Hikma Payments'!$C$20</f>
        <v>371.49672132200357</v>
      </c>
    </row>
    <row r="189" spans="1:6" ht="18.75" x14ac:dyDescent="0.3">
      <c r="A189" s="122">
        <v>187</v>
      </c>
      <c r="B189" s="3" t="s">
        <v>103</v>
      </c>
      <c r="C189" s="15">
        <v>1.1618802599603737E-3</v>
      </c>
      <c r="D189" s="13" t="s">
        <v>211</v>
      </c>
      <c r="E189" s="31" t="str">
        <f t="shared" si="2"/>
        <v>No</v>
      </c>
      <c r="F189" s="41">
        <f>C189*'Hikma Payments'!$C$20</f>
        <v>1799.6741715409999</v>
      </c>
    </row>
    <row r="190" spans="1:6" ht="18.75" x14ac:dyDescent="0.3">
      <c r="A190" s="122">
        <v>188</v>
      </c>
      <c r="B190" s="3" t="s">
        <v>103</v>
      </c>
      <c r="C190" s="15">
        <v>1.8759295924600003E-2</v>
      </c>
      <c r="D190" s="13" t="s">
        <v>103</v>
      </c>
      <c r="E190" s="31" t="str">
        <f t="shared" si="2"/>
        <v>No</v>
      </c>
      <c r="F190" s="41">
        <f>C190*'Hikma Payments'!$C$20</f>
        <v>29056.884358245647</v>
      </c>
    </row>
    <row r="191" spans="1:6" ht="18.75" x14ac:dyDescent="0.3">
      <c r="A191" s="122">
        <v>189</v>
      </c>
      <c r="B191" s="3" t="s">
        <v>103</v>
      </c>
      <c r="C191" s="15">
        <v>3.3261031401087655E-4</v>
      </c>
      <c r="D191" s="13" t="s">
        <v>212</v>
      </c>
      <c r="E191" s="31" t="str">
        <f t="shared" si="2"/>
        <v>No</v>
      </c>
      <c r="F191" s="41">
        <f>C191*'Hikma Payments'!$C$20</f>
        <v>515.19094690009729</v>
      </c>
    </row>
    <row r="192" spans="1:6" ht="18.75" x14ac:dyDescent="0.3">
      <c r="A192" s="122">
        <v>190</v>
      </c>
      <c r="B192" s="3" t="s">
        <v>73</v>
      </c>
      <c r="C192" s="15">
        <v>3.1931124648988825E-4</v>
      </c>
      <c r="D192" s="13" t="s">
        <v>213</v>
      </c>
      <c r="E192" s="31" t="str">
        <f t="shared" si="2"/>
        <v>No</v>
      </c>
      <c r="F192" s="41">
        <f>C192*'Hikma Payments'!$C$20</f>
        <v>494.59158812975488</v>
      </c>
    </row>
    <row r="193" spans="1:6" ht="18.75" x14ac:dyDescent="0.3">
      <c r="A193" s="122">
        <v>191</v>
      </c>
      <c r="B193" s="3" t="s">
        <v>214</v>
      </c>
      <c r="C193" s="15">
        <v>5.1383874938000004E-3</v>
      </c>
      <c r="D193" s="13" t="s">
        <v>214</v>
      </c>
      <c r="E193" s="31" t="str">
        <f t="shared" si="2"/>
        <v>No</v>
      </c>
      <c r="F193" s="41">
        <f>C193*'Hikma Payments'!$C$20</f>
        <v>7959.0157218752793</v>
      </c>
    </row>
    <row r="194" spans="1:6" ht="18.75" x14ac:dyDescent="0.3">
      <c r="A194" s="122">
        <v>192</v>
      </c>
      <c r="B194" s="3" t="s">
        <v>215</v>
      </c>
      <c r="C194" s="15">
        <v>3.876818121586606E-4</v>
      </c>
      <c r="D194" s="13" t="s">
        <v>216</v>
      </c>
      <c r="E194" s="31" t="str">
        <f t="shared" si="2"/>
        <v>No</v>
      </c>
      <c r="F194" s="41">
        <f>C194*'Hikma Payments'!$C$20</f>
        <v>600.49298379675236</v>
      </c>
    </row>
    <row r="195" spans="1:6" ht="18.75" x14ac:dyDescent="0.3">
      <c r="A195" s="122">
        <v>193</v>
      </c>
      <c r="B195" s="3" t="s">
        <v>45</v>
      </c>
      <c r="C195" s="15">
        <v>1.4312495770428543E-4</v>
      </c>
      <c r="D195" s="13" t="s">
        <v>217</v>
      </c>
      <c r="E195" s="31" t="str">
        <f t="shared" si="2"/>
        <v>No</v>
      </c>
      <c r="F195" s="41">
        <f>C195*'Hikma Payments'!$C$20</f>
        <v>221.69090788416125</v>
      </c>
    </row>
    <row r="196" spans="1:6" ht="18.75" x14ac:dyDescent="0.3">
      <c r="A196" s="122">
        <v>194</v>
      </c>
      <c r="B196" s="3" t="s">
        <v>20</v>
      </c>
      <c r="C196" s="15">
        <v>9.2067103810000012E-4</v>
      </c>
      <c r="D196" s="13" t="s">
        <v>218</v>
      </c>
      <c r="E196" s="31" t="str">
        <f t="shared" si="2"/>
        <v>No</v>
      </c>
      <c r="F196" s="41">
        <f>C196*'Hikma Payments'!$C$20</f>
        <v>1426.0573527696558</v>
      </c>
    </row>
    <row r="197" spans="1:6" ht="18.75" x14ac:dyDescent="0.3">
      <c r="A197" s="122">
        <v>195</v>
      </c>
      <c r="B197" s="3" t="s">
        <v>103</v>
      </c>
      <c r="C197" s="15">
        <v>4.6644987738170089E-4</v>
      </c>
      <c r="D197" s="13" t="s">
        <v>219</v>
      </c>
      <c r="E197" s="31" t="str">
        <f t="shared" ref="E197:E259" si="3">IF(C197&lt;0.000011,"Yes","No")</f>
        <v>No</v>
      </c>
      <c r="F197" s="41">
        <f>C197*'Hikma Payments'!$C$20</f>
        <v>722.49940512023466</v>
      </c>
    </row>
    <row r="198" spans="1:6" ht="18.75" x14ac:dyDescent="0.3">
      <c r="A198" s="122">
        <v>196</v>
      </c>
      <c r="B198" s="3" t="s">
        <v>32</v>
      </c>
      <c r="C198" s="15">
        <v>9.7421107750697046E-4</v>
      </c>
      <c r="D198" s="13" t="s">
        <v>220</v>
      </c>
      <c r="E198" s="31" t="str">
        <f t="shared" si="3"/>
        <v>No</v>
      </c>
      <c r="F198" s="41">
        <f>C198*'Hikma Payments'!$C$20</f>
        <v>1508.987263350371</v>
      </c>
    </row>
    <row r="199" spans="1:6" ht="18.75" x14ac:dyDescent="0.3">
      <c r="A199" s="122">
        <v>197</v>
      </c>
      <c r="B199" s="3" t="s">
        <v>32</v>
      </c>
      <c r="C199" s="15">
        <v>6.8972714179994083E-4</v>
      </c>
      <c r="D199" s="13" t="s">
        <v>221</v>
      </c>
      <c r="E199" s="31" t="str">
        <f t="shared" si="3"/>
        <v>No</v>
      </c>
      <c r="F199" s="41">
        <f>C199*'Hikma Payments'!$C$20</f>
        <v>1068.3408310512864</v>
      </c>
    </row>
    <row r="200" spans="1:6" ht="18.75" x14ac:dyDescent="0.3">
      <c r="A200" s="122">
        <v>198</v>
      </c>
      <c r="B200" s="3" t="s">
        <v>32</v>
      </c>
      <c r="C200" s="15">
        <v>1.8234094927113156E-4</v>
      </c>
      <c r="D200" s="13" t="s">
        <v>222</v>
      </c>
      <c r="E200" s="31" t="str">
        <f t="shared" si="3"/>
        <v>No</v>
      </c>
      <c r="F200" s="41">
        <f>C200*'Hikma Payments'!$C$20</f>
        <v>282.43383429951291</v>
      </c>
    </row>
    <row r="201" spans="1:6" ht="18.75" x14ac:dyDescent="0.3">
      <c r="A201" s="122">
        <v>199</v>
      </c>
      <c r="B201" s="3" t="s">
        <v>32</v>
      </c>
      <c r="C201" s="15">
        <v>5.7490446272600006E-2</v>
      </c>
      <c r="D201" s="13" t="s">
        <v>32</v>
      </c>
      <c r="E201" s="31" t="str">
        <f t="shared" si="3"/>
        <v>No</v>
      </c>
      <c r="F201" s="41">
        <f>C201*'Hikma Payments'!$C$20</f>
        <v>89048.824420764722</v>
      </c>
    </row>
    <row r="202" spans="1:6" ht="18.75" x14ac:dyDescent="0.3">
      <c r="A202" s="122">
        <v>200</v>
      </c>
      <c r="B202" s="3" t="s">
        <v>223</v>
      </c>
      <c r="C202" s="15">
        <v>2.3941128233000001E-3</v>
      </c>
      <c r="D202" s="13" t="s">
        <v>223</v>
      </c>
      <c r="E202" s="31" t="str">
        <f t="shared" si="3"/>
        <v>No</v>
      </c>
      <c r="F202" s="41">
        <f>C202*'Hikma Payments'!$C$20</f>
        <v>3708.3193168244884</v>
      </c>
    </row>
    <row r="203" spans="1:6" ht="18.75" x14ac:dyDescent="0.3">
      <c r="A203" s="122">
        <v>201</v>
      </c>
      <c r="B203" s="3" t="s">
        <v>58</v>
      </c>
      <c r="C203" s="15">
        <v>2.40299807123598E-6</v>
      </c>
      <c r="D203" s="13" t="s">
        <v>224</v>
      </c>
      <c r="E203" s="13" t="s">
        <v>334</v>
      </c>
      <c r="F203" s="41">
        <f>C203*'Hikma Payments'!$C$20</f>
        <v>3.7220819667025977</v>
      </c>
    </row>
    <row r="204" spans="1:6" ht="18.75" x14ac:dyDescent="0.3">
      <c r="A204" s="122">
        <v>202</v>
      </c>
      <c r="B204" s="3" t="s">
        <v>225</v>
      </c>
      <c r="C204" s="15">
        <v>6.1199806404000001E-3</v>
      </c>
      <c r="D204" s="13" t="s">
        <v>225</v>
      </c>
      <c r="E204" s="31" t="str">
        <f t="shared" si="3"/>
        <v>No</v>
      </c>
      <c r="F204" s="41">
        <f>C204*'Hikma Payments'!$C$20</f>
        <v>9479.4373124425601</v>
      </c>
    </row>
    <row r="205" spans="1:6" ht="18.75" x14ac:dyDescent="0.3">
      <c r="A205" s="122">
        <v>203</v>
      </c>
      <c r="B205" s="3" t="s">
        <v>226</v>
      </c>
      <c r="C205" s="15">
        <v>5.5478390439999998E-4</v>
      </c>
      <c r="D205" s="13" t="s">
        <v>226</v>
      </c>
      <c r="E205" s="31" t="str">
        <f t="shared" si="3"/>
        <v>No</v>
      </c>
      <c r="F205" s="41">
        <f>C205*'Hikma Payments'!$C$20</f>
        <v>859.3228561860609</v>
      </c>
    </row>
    <row r="206" spans="1:6" ht="18.75" x14ac:dyDescent="0.3">
      <c r="A206" s="122">
        <v>204</v>
      </c>
      <c r="B206" s="3" t="s">
        <v>32</v>
      </c>
      <c r="C206" s="15">
        <v>3.2208636305125645E-4</v>
      </c>
      <c r="D206" s="13" t="s">
        <v>227</v>
      </c>
      <c r="E206" s="31" t="str">
        <f t="shared" si="3"/>
        <v>No</v>
      </c>
      <c r="F206" s="41">
        <f>C206*'Hikma Payments'!$C$20</f>
        <v>498.89005654394441</v>
      </c>
    </row>
    <row r="207" spans="1:6" ht="18.75" x14ac:dyDescent="0.3">
      <c r="A207" s="122">
        <v>205</v>
      </c>
      <c r="B207" s="3" t="s">
        <v>228</v>
      </c>
      <c r="C207" s="15">
        <v>2.1166375450000002E-3</v>
      </c>
      <c r="D207" s="13" t="s">
        <v>228</v>
      </c>
      <c r="E207" s="31" t="str">
        <f t="shared" si="3"/>
        <v>No</v>
      </c>
      <c r="F207" s="41">
        <f>C207*'Hikma Payments'!$C$20</f>
        <v>3278.5288222216354</v>
      </c>
    </row>
    <row r="208" spans="1:6" ht="18.75" x14ac:dyDescent="0.3">
      <c r="A208" s="122">
        <v>206</v>
      </c>
      <c r="B208" s="3" t="s">
        <v>229</v>
      </c>
      <c r="C208" s="15">
        <v>6.5246008141315302E-4</v>
      </c>
      <c r="D208" s="13" t="s">
        <v>229</v>
      </c>
      <c r="E208" s="31" t="str">
        <f t="shared" si="3"/>
        <v>No</v>
      </c>
      <c r="F208" s="41">
        <f>C208*'Hikma Payments'!$C$20</f>
        <v>1010.6166676081032</v>
      </c>
    </row>
    <row r="209" spans="1:6" ht="18.75" x14ac:dyDescent="0.3">
      <c r="A209" s="122">
        <v>207</v>
      </c>
      <c r="B209" s="3" t="s">
        <v>81</v>
      </c>
      <c r="C209" s="15">
        <v>8.2672044087765892E-5</v>
      </c>
      <c r="D209" s="13" t="s">
        <v>230</v>
      </c>
      <c r="E209" s="31" t="str">
        <f t="shared" si="3"/>
        <v>No</v>
      </c>
      <c r="F209" s="41">
        <f>C209*'Hikma Payments'!$C$20</f>
        <v>128.05342132099344</v>
      </c>
    </row>
    <row r="210" spans="1:6" ht="18.75" x14ac:dyDescent="0.3">
      <c r="A210" s="122">
        <v>208</v>
      </c>
      <c r="B210" s="3" t="s">
        <v>231</v>
      </c>
      <c r="C210" s="15">
        <v>3.1224344525000005E-3</v>
      </c>
      <c r="D210" s="13" t="s">
        <v>231</v>
      </c>
      <c r="E210" s="31" t="str">
        <f t="shared" si="3"/>
        <v>No</v>
      </c>
      <c r="F210" s="41">
        <f>C210*'Hikma Payments'!$C$20</f>
        <v>4836.4404062477697</v>
      </c>
    </row>
    <row r="211" spans="1:6" ht="18.75" x14ac:dyDescent="0.3">
      <c r="A211" s="122">
        <v>209</v>
      </c>
      <c r="B211" s="3" t="s">
        <v>22</v>
      </c>
      <c r="C211" s="15">
        <v>9.8560524430686587E-3</v>
      </c>
      <c r="D211" s="13" t="s">
        <v>22</v>
      </c>
      <c r="E211" s="31" t="str">
        <f t="shared" si="3"/>
        <v>No</v>
      </c>
      <c r="F211" s="41">
        <f>C211*'Hikma Payments'!$C$20</f>
        <v>15266.360593602982</v>
      </c>
    </row>
    <row r="212" spans="1:6" ht="18.75" x14ac:dyDescent="0.3">
      <c r="A212" s="122">
        <v>210</v>
      </c>
      <c r="B212" s="3" t="s">
        <v>232</v>
      </c>
      <c r="C212" s="15">
        <v>3.9903291818124074E-4</v>
      </c>
      <c r="D212" s="13" t="s">
        <v>233</v>
      </c>
      <c r="E212" s="31" t="str">
        <f t="shared" si="3"/>
        <v>No</v>
      </c>
      <c r="F212" s="41">
        <f>C212*'Hikma Payments'!$C$20</f>
        <v>618.07508156641211</v>
      </c>
    </row>
    <row r="213" spans="1:6" ht="18.75" x14ac:dyDescent="0.3">
      <c r="A213" s="122">
        <v>211</v>
      </c>
      <c r="B213" s="3" t="s">
        <v>32</v>
      </c>
      <c r="C213" s="15">
        <v>1.4664946537970547E-4</v>
      </c>
      <c r="D213" s="13" t="s">
        <v>234</v>
      </c>
      <c r="E213" s="31" t="str">
        <f t="shared" si="3"/>
        <v>No</v>
      </c>
      <c r="F213" s="41">
        <f>C213*'Hikma Payments'!$C$20</f>
        <v>227.15013259899357</v>
      </c>
    </row>
    <row r="214" spans="1:6" ht="18.75" x14ac:dyDescent="0.3">
      <c r="A214" s="122">
        <v>212</v>
      </c>
      <c r="B214" s="3" t="s">
        <v>22</v>
      </c>
      <c r="C214" s="15">
        <v>4.6131296524684136E-5</v>
      </c>
      <c r="D214" s="13" t="s">
        <v>235</v>
      </c>
      <c r="E214" s="31" t="str">
        <f t="shared" si="3"/>
        <v>No</v>
      </c>
      <c r="F214" s="41">
        <f>C214*'Hikma Payments'!$C$20</f>
        <v>71.454267462986763</v>
      </c>
    </row>
    <row r="215" spans="1:6" ht="18.75" x14ac:dyDescent="0.3">
      <c r="A215" s="122">
        <v>213</v>
      </c>
      <c r="B215" s="3" t="s">
        <v>26</v>
      </c>
      <c r="C215" s="15">
        <v>2.7973429550000003E-4</v>
      </c>
      <c r="D215" s="13" t="s">
        <v>236</v>
      </c>
      <c r="E215" s="31" t="str">
        <f t="shared" si="3"/>
        <v>No</v>
      </c>
      <c r="F215" s="41">
        <f>C215*'Hikma Payments'!$C$20</f>
        <v>433.28955990932963</v>
      </c>
    </row>
    <row r="216" spans="1:6" ht="18.75" x14ac:dyDescent="0.3">
      <c r="A216" s="122">
        <v>214</v>
      </c>
      <c r="B216" s="3" t="s">
        <v>12</v>
      </c>
      <c r="C216" s="15">
        <v>9.7865851608075385E-5</v>
      </c>
      <c r="D216" s="13" t="s">
        <v>237</v>
      </c>
      <c r="E216" s="31" t="str">
        <f t="shared" si="3"/>
        <v>No</v>
      </c>
      <c r="F216" s="41">
        <f>C216*'Hikma Payments'!$C$20</f>
        <v>151.58760457891276</v>
      </c>
    </row>
    <row r="217" spans="1:6" ht="18.75" x14ac:dyDescent="0.3">
      <c r="A217" s="122">
        <v>215</v>
      </c>
      <c r="B217" s="3" t="s">
        <v>20</v>
      </c>
      <c r="C217" s="15">
        <v>4.1143144986409733E-4</v>
      </c>
      <c r="D217" s="13" t="s">
        <v>238</v>
      </c>
      <c r="E217" s="31" t="str">
        <f t="shared" si="3"/>
        <v>No</v>
      </c>
      <c r="F217" s="41">
        <f>C217*'Hikma Payments'!$C$20</f>
        <v>637.27957105092298</v>
      </c>
    </row>
    <row r="218" spans="1:6" ht="18.75" x14ac:dyDescent="0.3">
      <c r="A218" s="122">
        <v>216</v>
      </c>
      <c r="B218" s="3" t="s">
        <v>32</v>
      </c>
      <c r="C218" s="15">
        <v>3.3086573333E-3</v>
      </c>
      <c r="D218" s="13" t="s">
        <v>239</v>
      </c>
      <c r="E218" s="31" t="str">
        <f t="shared" si="3"/>
        <v>No</v>
      </c>
      <c r="F218" s="41">
        <f>C218*'Hikma Payments'!$C$20</f>
        <v>5124.8870907083074</v>
      </c>
    </row>
    <row r="219" spans="1:6" ht="18.75" x14ac:dyDescent="0.3">
      <c r="A219" s="122">
        <v>217</v>
      </c>
      <c r="B219" s="3" t="s">
        <v>119</v>
      </c>
      <c r="C219" s="15">
        <v>9.5929413968563133E-5</v>
      </c>
      <c r="D219" s="13" t="s">
        <v>240</v>
      </c>
      <c r="E219" s="31" t="str">
        <f t="shared" si="3"/>
        <v>No</v>
      </c>
      <c r="F219" s="41">
        <f>C219*'Hikma Payments'!$C$20</f>
        <v>148.588193258551</v>
      </c>
    </row>
    <row r="220" spans="1:6" ht="18.75" x14ac:dyDescent="0.3">
      <c r="A220" s="122">
        <v>218</v>
      </c>
      <c r="B220" s="3" t="s">
        <v>119</v>
      </c>
      <c r="C220" s="15">
        <v>1.7318860270380137E-3</v>
      </c>
      <c r="D220" s="13" t="s">
        <v>241</v>
      </c>
      <c r="E220" s="31" t="str">
        <f t="shared" si="3"/>
        <v>No</v>
      </c>
      <c r="F220" s="41">
        <f>C220*'Hikma Payments'!$C$20</f>
        <v>2682.574666531792</v>
      </c>
    </row>
    <row r="221" spans="1:6" ht="18.75" x14ac:dyDescent="0.3">
      <c r="A221" s="122">
        <v>219</v>
      </c>
      <c r="B221" s="3" t="s">
        <v>81</v>
      </c>
      <c r="C221" s="15">
        <v>6.5277589655785755E-4</v>
      </c>
      <c r="D221" s="13" t="s">
        <v>242</v>
      </c>
      <c r="E221" s="31" t="str">
        <f t="shared" si="3"/>
        <v>No</v>
      </c>
      <c r="F221" s="41">
        <f>C221*'Hikma Payments'!$C$20</f>
        <v>1011.1058439703263</v>
      </c>
    </row>
    <row r="222" spans="1:6" ht="18.75" x14ac:dyDescent="0.3">
      <c r="A222" s="122">
        <v>220</v>
      </c>
      <c r="B222" s="3" t="s">
        <v>243</v>
      </c>
      <c r="C222" s="15">
        <v>1.6007423883000001E-3</v>
      </c>
      <c r="D222" s="13" t="s">
        <v>243</v>
      </c>
      <c r="E222" s="31" t="str">
        <f t="shared" si="3"/>
        <v>No</v>
      </c>
      <c r="F222" s="41">
        <f>C222*'Hikma Payments'!$C$20</f>
        <v>2479.4420137687989</v>
      </c>
    </row>
    <row r="223" spans="1:6" ht="18.75" x14ac:dyDescent="0.3">
      <c r="A223" s="122">
        <v>221</v>
      </c>
      <c r="B223" s="3" t="s">
        <v>20</v>
      </c>
      <c r="C223" s="15">
        <v>1.4088373569684245E-3</v>
      </c>
      <c r="D223" s="13" t="s">
        <v>244</v>
      </c>
      <c r="E223" s="31" t="str">
        <f t="shared" si="3"/>
        <v>No</v>
      </c>
      <c r="F223" s="41">
        <f>C223*'Hikma Payments'!$C$20</f>
        <v>2182.1940613094102</v>
      </c>
    </row>
    <row r="224" spans="1:6" ht="18.75" x14ac:dyDescent="0.3">
      <c r="A224" s="122">
        <v>222</v>
      </c>
      <c r="B224" s="3" t="s">
        <v>20</v>
      </c>
      <c r="C224" s="15">
        <v>3.2076333312988582E-4</v>
      </c>
      <c r="D224" s="13" t="s">
        <v>245</v>
      </c>
      <c r="E224" s="31" t="str">
        <f t="shared" si="3"/>
        <v>No</v>
      </c>
      <c r="F224" s="41">
        <f>C224*'Hikma Payments'!$C$20</f>
        <v>496.84077241397063</v>
      </c>
    </row>
    <row r="225" spans="1:6" ht="18.75" x14ac:dyDescent="0.3">
      <c r="A225" s="122">
        <v>223</v>
      </c>
      <c r="B225" s="3" t="s">
        <v>32</v>
      </c>
      <c r="C225" s="15">
        <v>2.6531286225834624E-4</v>
      </c>
      <c r="D225" s="13" t="s">
        <v>246</v>
      </c>
      <c r="E225" s="31" t="str">
        <f t="shared" si="3"/>
        <v>No</v>
      </c>
      <c r="F225" s="41">
        <f>C225*'Hikma Payments'!$C$20</f>
        <v>410.95173232415982</v>
      </c>
    </row>
    <row r="226" spans="1:6" ht="18.75" x14ac:dyDescent="0.3">
      <c r="A226" s="122">
        <v>224</v>
      </c>
      <c r="B226" s="3" t="s">
        <v>32</v>
      </c>
      <c r="C226" s="15">
        <v>4.491948948733984E-4</v>
      </c>
      <c r="D226" s="13" t="s">
        <v>247</v>
      </c>
      <c r="E226" s="31" t="str">
        <f t="shared" si="3"/>
        <v>No</v>
      </c>
      <c r="F226" s="41">
        <f>C226*'Hikma Payments'!$C$20</f>
        <v>695.77260080079225</v>
      </c>
    </row>
    <row r="227" spans="1:6" ht="18.75" x14ac:dyDescent="0.3">
      <c r="A227" s="122">
        <v>225</v>
      </c>
      <c r="B227" s="3" t="s">
        <v>20</v>
      </c>
      <c r="C227" s="15">
        <v>1.0244286074000001E-3</v>
      </c>
      <c r="D227" s="13" t="s">
        <v>248</v>
      </c>
      <c r="E227" s="31" t="str">
        <f t="shared" si="3"/>
        <v>No</v>
      </c>
      <c r="F227" s="41">
        <f>C227*'Hikma Payments'!$C$20</f>
        <v>1586.7708307466842</v>
      </c>
    </row>
    <row r="228" spans="1:6" ht="18.75" x14ac:dyDescent="0.3">
      <c r="A228" s="122">
        <v>226</v>
      </c>
      <c r="B228" s="3" t="s">
        <v>249</v>
      </c>
      <c r="C228" s="15">
        <v>4.2250181677000002E-3</v>
      </c>
      <c r="D228" s="13" t="s">
        <v>249</v>
      </c>
      <c r="E228" s="31" t="str">
        <f t="shared" si="3"/>
        <v>No</v>
      </c>
      <c r="F228" s="41">
        <f>C228*'Hikma Payments'!$C$20</f>
        <v>6544.2682286042946</v>
      </c>
    </row>
    <row r="229" spans="1:6" ht="18.75" x14ac:dyDescent="0.3">
      <c r="A229" s="122">
        <v>227</v>
      </c>
      <c r="B229" s="3" t="s">
        <v>73</v>
      </c>
      <c r="C229" s="15">
        <v>2.8402397495918821E-3</v>
      </c>
      <c r="D229" s="13" t="s">
        <v>250</v>
      </c>
      <c r="E229" s="31" t="str">
        <f t="shared" si="3"/>
        <v>No</v>
      </c>
      <c r="F229" s="41">
        <f>C229*'Hikma Payments'!$C$20</f>
        <v>4399.3398411802928</v>
      </c>
    </row>
    <row r="230" spans="1:6" ht="18.75" x14ac:dyDescent="0.3">
      <c r="A230" s="122">
        <v>228</v>
      </c>
      <c r="B230" s="3" t="s">
        <v>32</v>
      </c>
      <c r="C230" s="15">
        <v>1.7253966123753619E-3</v>
      </c>
      <c r="D230" s="13" t="s">
        <v>251</v>
      </c>
      <c r="E230" s="31" t="str">
        <f t="shared" si="3"/>
        <v>No</v>
      </c>
      <c r="F230" s="41">
        <f>C230*'Hikma Payments'!$C$20</f>
        <v>2672.5230008315825</v>
      </c>
    </row>
    <row r="231" spans="1:6" ht="18.75" x14ac:dyDescent="0.3">
      <c r="A231" s="122">
        <v>229</v>
      </c>
      <c r="B231" s="3" t="s">
        <v>252</v>
      </c>
      <c r="C231" s="15">
        <v>4.5994640532591777E-4</v>
      </c>
      <c r="D231" s="13" t="s">
        <v>253</v>
      </c>
      <c r="E231" s="31" t="str">
        <f t="shared" si="3"/>
        <v>No</v>
      </c>
      <c r="F231" s="41">
        <f>C231*'Hikma Payments'!$C$20</f>
        <v>712.42596546602215</v>
      </c>
    </row>
    <row r="232" spans="1:6" ht="18.75" x14ac:dyDescent="0.3">
      <c r="A232" s="122">
        <v>230</v>
      </c>
      <c r="B232" s="3" t="s">
        <v>252</v>
      </c>
      <c r="C232" s="15">
        <v>2.8629943204584174E-3</v>
      </c>
      <c r="D232" s="13" t="s">
        <v>254</v>
      </c>
      <c r="E232" s="31" t="str">
        <f t="shared" si="3"/>
        <v>No</v>
      </c>
      <c r="F232" s="41">
        <f>C232*'Hikma Payments'!$C$20</f>
        <v>4434.5851370031169</v>
      </c>
    </row>
    <row r="233" spans="1:6" ht="18.75" x14ac:dyDescent="0.3">
      <c r="A233" s="122">
        <v>231</v>
      </c>
      <c r="B233" s="3" t="s">
        <v>252</v>
      </c>
      <c r="C233" s="15">
        <v>1.7730393593000004E-2</v>
      </c>
      <c r="D233" s="13" t="s">
        <v>252</v>
      </c>
      <c r="E233" s="31" t="str">
        <f t="shared" si="3"/>
        <v>No</v>
      </c>
      <c r="F233" s="41">
        <f>C233*'Hikma Payments'!$C$20</f>
        <v>27463.184030397762</v>
      </c>
    </row>
    <row r="234" spans="1:6" ht="18.75" x14ac:dyDescent="0.3">
      <c r="A234" s="122">
        <v>232</v>
      </c>
      <c r="B234" s="3" t="s">
        <v>255</v>
      </c>
      <c r="C234" s="15">
        <v>3.8152176293000007E-3</v>
      </c>
      <c r="D234" s="13" t="s">
        <v>255</v>
      </c>
      <c r="E234" s="31" t="str">
        <f t="shared" si="3"/>
        <v>No</v>
      </c>
      <c r="F234" s="41">
        <f>C234*'Hikma Payments'!$C$20</f>
        <v>5909.5148294311057</v>
      </c>
    </row>
    <row r="235" spans="1:6" ht="18.75" x14ac:dyDescent="0.3">
      <c r="A235" s="122">
        <v>233</v>
      </c>
      <c r="B235" s="3" t="s">
        <v>75</v>
      </c>
      <c r="C235" s="15">
        <v>1.0831677703000001E-3</v>
      </c>
      <c r="D235" s="13" t="s">
        <v>256</v>
      </c>
      <c r="E235" s="31" t="str">
        <f t="shared" si="3"/>
        <v>No</v>
      </c>
      <c r="F235" s="41">
        <f>C235*'Hikma Payments'!$C$20</f>
        <v>1677.7538330163627</v>
      </c>
    </row>
    <row r="236" spans="1:6" ht="18.75" x14ac:dyDescent="0.3">
      <c r="A236" s="122">
        <v>234</v>
      </c>
      <c r="B236" s="3" t="s">
        <v>257</v>
      </c>
      <c r="C236" s="15">
        <v>5.247619758369889E-4</v>
      </c>
      <c r="D236" s="13" t="s">
        <v>257</v>
      </c>
      <c r="E236" s="31" t="str">
        <f t="shared" si="3"/>
        <v>No</v>
      </c>
      <c r="F236" s="41">
        <f>C236*'Hikma Payments'!$C$20</f>
        <v>812.8209133640504</v>
      </c>
    </row>
    <row r="237" spans="1:6" ht="18.75" x14ac:dyDescent="0.3">
      <c r="A237" s="122">
        <v>235</v>
      </c>
      <c r="B237" s="3" t="s">
        <v>26</v>
      </c>
      <c r="C237" s="15">
        <v>3.4246408335544811E-5</v>
      </c>
      <c r="D237" s="13" t="s">
        <v>258</v>
      </c>
      <c r="E237" s="31" t="str">
        <f t="shared" si="3"/>
        <v>No</v>
      </c>
      <c r="F237" s="41">
        <f>C237*'Hikma Payments'!$C$20</f>
        <v>53.04537711280885</v>
      </c>
    </row>
    <row r="238" spans="1:6" ht="18.75" x14ac:dyDescent="0.3">
      <c r="A238" s="122">
        <v>236</v>
      </c>
      <c r="B238" s="3" t="s">
        <v>73</v>
      </c>
      <c r="C238" s="15">
        <v>3.3666331606383901E-3</v>
      </c>
      <c r="D238" s="13" t="s">
        <v>259</v>
      </c>
      <c r="E238" s="31" t="str">
        <f t="shared" si="3"/>
        <v>No</v>
      </c>
      <c r="F238" s="41">
        <f>C238*'Hikma Payments'!$C$20</f>
        <v>5214.687737668417</v>
      </c>
    </row>
    <row r="239" spans="1:6" ht="18.75" x14ac:dyDescent="0.3">
      <c r="A239" s="122">
        <v>237</v>
      </c>
      <c r="B239" s="3" t="s">
        <v>232</v>
      </c>
      <c r="C239" s="15">
        <v>7.9809331547000002E-3</v>
      </c>
      <c r="D239" s="13" t="s">
        <v>232</v>
      </c>
      <c r="E239" s="31" t="str">
        <f t="shared" si="3"/>
        <v>No</v>
      </c>
      <c r="F239" s="41">
        <f>C239*'Hikma Payments'!$C$20</f>
        <v>12361.927264173228</v>
      </c>
    </row>
    <row r="240" spans="1:6" ht="18.75" x14ac:dyDescent="0.3">
      <c r="A240" s="122">
        <v>238</v>
      </c>
      <c r="B240" s="3" t="s">
        <v>32</v>
      </c>
      <c r="C240" s="15">
        <v>1.7210815802087018E-4</v>
      </c>
      <c r="D240" s="13" t="s">
        <v>260</v>
      </c>
      <c r="E240" s="31" t="str">
        <f t="shared" si="3"/>
        <v>No</v>
      </c>
      <c r="F240" s="41">
        <f>C240*'Hikma Payments'!$C$20</f>
        <v>266.58393069886631</v>
      </c>
    </row>
    <row r="241" spans="1:6" ht="18.75" x14ac:dyDescent="0.3">
      <c r="A241" s="122">
        <v>239</v>
      </c>
      <c r="B241" s="3" t="s">
        <v>32</v>
      </c>
      <c r="C241" s="15">
        <v>2.6147248341069377E-3</v>
      </c>
      <c r="D241" s="13" t="s">
        <v>261</v>
      </c>
      <c r="E241" s="31" t="str">
        <f t="shared" si="3"/>
        <v>No</v>
      </c>
      <c r="F241" s="41">
        <f>C241*'Hikma Payments'!$C$20</f>
        <v>4050.0324446424193</v>
      </c>
    </row>
    <row r="242" spans="1:6" ht="18.75" x14ac:dyDescent="0.3">
      <c r="A242" s="122">
        <v>240</v>
      </c>
      <c r="B242" s="3" t="s">
        <v>32</v>
      </c>
      <c r="C242" s="15">
        <v>7.3971955313977248E-7</v>
      </c>
      <c r="D242" s="13" t="s">
        <v>262</v>
      </c>
      <c r="E242" s="13" t="s">
        <v>334</v>
      </c>
      <c r="F242" s="41">
        <f>C242*'Hikma Payments'!$C$20</f>
        <v>1.1457757049895154</v>
      </c>
    </row>
    <row r="243" spans="1:6" ht="18.75" x14ac:dyDescent="0.3">
      <c r="A243" s="122">
        <v>241</v>
      </c>
      <c r="B243" s="3" t="s">
        <v>20</v>
      </c>
      <c r="C243" s="15">
        <v>5.9046481436249125E-4</v>
      </c>
      <c r="D243" s="13" t="s">
        <v>263</v>
      </c>
      <c r="E243" s="31" t="str">
        <f t="shared" si="3"/>
        <v>No</v>
      </c>
      <c r="F243" s="41">
        <f>C243*'Hikma Payments'!$C$20</f>
        <v>914.59017958371078</v>
      </c>
    </row>
    <row r="244" spans="1:6" ht="18.75" x14ac:dyDescent="0.3">
      <c r="A244" s="122">
        <v>242</v>
      </c>
      <c r="B244" s="3" t="s">
        <v>22</v>
      </c>
      <c r="C244" s="15">
        <v>6.9094120981055794E-5</v>
      </c>
      <c r="D244" s="13" t="s">
        <v>264</v>
      </c>
      <c r="E244" s="31" t="str">
        <f t="shared" si="3"/>
        <v>No</v>
      </c>
      <c r="F244" s="41">
        <f>C244*'Hikma Payments'!$C$20</f>
        <v>107.02213405293253</v>
      </c>
    </row>
    <row r="245" spans="1:6" ht="18.75" x14ac:dyDescent="0.3">
      <c r="A245" s="122">
        <v>243</v>
      </c>
      <c r="B245" s="3" t="s">
        <v>32</v>
      </c>
      <c r="C245" s="15">
        <v>2.9712081899425406E-5</v>
      </c>
      <c r="D245" s="13" t="s">
        <v>265</v>
      </c>
      <c r="E245" s="31" t="str">
        <f t="shared" si="3"/>
        <v>No</v>
      </c>
      <c r="F245" s="41">
        <f>C245*'Hikma Payments'!$C$20</f>
        <v>46.022011234557368</v>
      </c>
    </row>
    <row r="246" spans="1:6" ht="18.75" x14ac:dyDescent="0.3">
      <c r="A246" s="122">
        <v>244</v>
      </c>
      <c r="B246" s="3" t="s">
        <v>119</v>
      </c>
      <c r="C246" s="15">
        <v>2.1956069742200001E-2</v>
      </c>
      <c r="D246" s="13" t="s">
        <v>119</v>
      </c>
      <c r="E246" s="31" t="str">
        <f t="shared" si="3"/>
        <v>No</v>
      </c>
      <c r="F246" s="41">
        <f>C246*'Hikma Payments'!$C$20</f>
        <v>34008.471427974713</v>
      </c>
    </row>
    <row r="247" spans="1:6" ht="18.75" x14ac:dyDescent="0.3">
      <c r="A247" s="122">
        <v>245</v>
      </c>
      <c r="B247" s="3" t="s">
        <v>266</v>
      </c>
      <c r="C247" s="15">
        <v>2.8350670602583245E-3</v>
      </c>
      <c r="D247" s="13" t="s">
        <v>266</v>
      </c>
      <c r="E247" s="31" t="str">
        <f t="shared" si="3"/>
        <v>No</v>
      </c>
      <c r="F247" s="41">
        <f>C247*'Hikma Payments'!$C$20</f>
        <v>4391.3276942217699</v>
      </c>
    </row>
    <row r="248" spans="1:6" ht="18.75" x14ac:dyDescent="0.3">
      <c r="A248" s="122">
        <v>246</v>
      </c>
      <c r="B248" s="3" t="s">
        <v>73</v>
      </c>
      <c r="C248" s="15">
        <v>2.2591003689743133E-3</v>
      </c>
      <c r="D248" s="13" t="s">
        <v>267</v>
      </c>
      <c r="E248" s="31" t="str">
        <f t="shared" si="3"/>
        <v>No</v>
      </c>
      <c r="F248" s="41">
        <f>C248*'Hikma Payments'!$C$20</f>
        <v>3499.1941296089108</v>
      </c>
    </row>
    <row r="249" spans="1:6" ht="18.75" x14ac:dyDescent="0.3">
      <c r="A249" s="122">
        <v>247</v>
      </c>
      <c r="B249" s="3" t="s">
        <v>73</v>
      </c>
      <c r="C249" s="15">
        <v>1.0348308714700001E-2</v>
      </c>
      <c r="D249" s="13" t="s">
        <v>269</v>
      </c>
      <c r="E249" s="31" t="str">
        <f t="shared" si="3"/>
        <v>No</v>
      </c>
      <c r="F249" s="41">
        <f>C249*'Hikma Payments'!$C$20</f>
        <v>16028.832363167439</v>
      </c>
    </row>
    <row r="250" spans="1:6" ht="18.75" x14ac:dyDescent="0.3">
      <c r="A250" s="122">
        <v>248</v>
      </c>
      <c r="B250" s="3" t="s">
        <v>266</v>
      </c>
      <c r="C250" s="15">
        <v>3.9831978678053954E-4</v>
      </c>
      <c r="D250" s="13" t="s">
        <v>270</v>
      </c>
      <c r="E250" s="31" t="str">
        <f t="shared" si="3"/>
        <v>No</v>
      </c>
      <c r="F250" s="41">
        <f>C250*'Hikma Payments'!$C$20</f>
        <v>616.97048911658374</v>
      </c>
    </row>
    <row r="251" spans="1:6" ht="18.75" x14ac:dyDescent="0.3">
      <c r="A251" s="122">
        <v>249</v>
      </c>
      <c r="B251" s="3" t="s">
        <v>53</v>
      </c>
      <c r="C251" s="15">
        <v>9.7847760631712997E-5</v>
      </c>
      <c r="D251" s="13" t="s">
        <v>271</v>
      </c>
      <c r="E251" s="13" t="s">
        <v>334</v>
      </c>
      <c r="F251" s="41">
        <f>C251*'Hikma Payments'!$C$20</f>
        <v>151.55958287648841</v>
      </c>
    </row>
    <row r="252" spans="1:6" ht="18.75" x14ac:dyDescent="0.3">
      <c r="A252" s="122">
        <v>250</v>
      </c>
      <c r="B252" s="3" t="s">
        <v>26</v>
      </c>
      <c r="C252" s="15">
        <v>8.0576480958407414E-5</v>
      </c>
      <c r="D252" s="13" t="s">
        <v>272</v>
      </c>
      <c r="E252" s="31" t="str">
        <f t="shared" si="3"/>
        <v>No</v>
      </c>
      <c r="F252" s="41">
        <f>C252*'Hikma Payments'!$C$20</f>
        <v>124.80753534745197</v>
      </c>
    </row>
    <row r="253" spans="1:6" ht="18.75" x14ac:dyDescent="0.3">
      <c r="A253" s="122">
        <v>251</v>
      </c>
      <c r="B253" s="3" t="s">
        <v>20</v>
      </c>
      <c r="C253" s="15">
        <v>2.5021499340551977E-3</v>
      </c>
      <c r="D253" s="13" t="s">
        <v>273</v>
      </c>
      <c r="E253" s="31" t="str">
        <f t="shared" si="3"/>
        <v>No</v>
      </c>
      <c r="F253" s="41">
        <f>C253*'Hikma Payments'!$C$20</f>
        <v>3875.6615159256889</v>
      </c>
    </row>
    <row r="254" spans="1:6" ht="18.75" x14ac:dyDescent="0.3">
      <c r="A254" s="122">
        <v>252</v>
      </c>
      <c r="B254" s="3" t="s">
        <v>81</v>
      </c>
      <c r="C254" s="15">
        <v>3.4602262891710712E-5</v>
      </c>
      <c r="D254" s="13" t="s">
        <v>274</v>
      </c>
      <c r="E254" s="31" t="str">
        <f t="shared" si="3"/>
        <v>No</v>
      </c>
      <c r="F254" s="41">
        <f>C254*'Hikma Payments'!$C$20</f>
        <v>53.596571823336767</v>
      </c>
    </row>
    <row r="255" spans="1:6" ht="18.75" x14ac:dyDescent="0.3">
      <c r="A255" s="122">
        <v>253</v>
      </c>
      <c r="B255" s="3" t="s">
        <v>252</v>
      </c>
      <c r="C255" s="15">
        <v>8.4482591926445666E-5</v>
      </c>
      <c r="D255" s="13" t="s">
        <v>275</v>
      </c>
      <c r="E255" s="31" t="str">
        <f t="shared" si="3"/>
        <v>No</v>
      </c>
      <c r="F255" s="41">
        <f>C255*'Hikma Payments'!$C$20</f>
        <v>130.85783782921649</v>
      </c>
    </row>
    <row r="256" spans="1:6" ht="18.75" x14ac:dyDescent="0.3">
      <c r="A256" s="122">
        <v>254</v>
      </c>
      <c r="B256" s="3" t="s">
        <v>276</v>
      </c>
      <c r="C256" s="15">
        <v>6.8234252350000003E-4</v>
      </c>
      <c r="D256" s="13" t="s">
        <v>277</v>
      </c>
      <c r="E256" s="31" t="str">
        <f t="shared" si="3"/>
        <v>No</v>
      </c>
      <c r="F256" s="41">
        <f>C256*'Hikma Payments'!$C$20</f>
        <v>1056.9025552847752</v>
      </c>
    </row>
    <row r="257" spans="1:6" ht="18.75" x14ac:dyDescent="0.3">
      <c r="A257" s="122">
        <v>255</v>
      </c>
      <c r="B257" s="3" t="s">
        <v>20</v>
      </c>
      <c r="C257" s="15">
        <v>3.2024518815994138E-4</v>
      </c>
      <c r="D257" s="13" t="s">
        <v>278</v>
      </c>
      <c r="E257" s="31" t="str">
        <f t="shared" si="3"/>
        <v>No</v>
      </c>
      <c r="F257" s="41">
        <f>C257*'Hikma Payments'!$C$20</f>
        <v>496.0382007965178</v>
      </c>
    </row>
    <row r="258" spans="1:6" ht="18.75" x14ac:dyDescent="0.3">
      <c r="A258" s="122">
        <v>256</v>
      </c>
      <c r="B258" s="3" t="s">
        <v>32</v>
      </c>
      <c r="C258" s="15">
        <v>1.5686376415621943E-3</v>
      </c>
      <c r="D258" s="13" t="s">
        <v>279</v>
      </c>
      <c r="E258" s="31" t="str">
        <f t="shared" si="3"/>
        <v>No</v>
      </c>
      <c r="F258" s="41">
        <f>C258*'Hikma Payments'!$C$20</f>
        <v>2429.7139260484128</v>
      </c>
    </row>
    <row r="259" spans="1:6" ht="18.75" x14ac:dyDescent="0.3">
      <c r="A259" s="122">
        <v>257</v>
      </c>
      <c r="B259" s="3" t="s">
        <v>280</v>
      </c>
      <c r="C259" s="15">
        <v>4.8754650570999999E-3</v>
      </c>
      <c r="D259" s="13" t="s">
        <v>280</v>
      </c>
      <c r="E259" s="31" t="str">
        <f t="shared" si="3"/>
        <v>No</v>
      </c>
      <c r="F259" s="41">
        <f>C259*'Hikma Payments'!$C$20</f>
        <v>7551.7665975431801</v>
      </c>
    </row>
    <row r="260" spans="1:6" ht="18.75" x14ac:dyDescent="0.3">
      <c r="A260" s="122">
        <v>258</v>
      </c>
      <c r="B260" s="3" t="s">
        <v>58</v>
      </c>
      <c r="C260" s="15">
        <v>6.4039892317772936E-5</v>
      </c>
      <c r="D260" s="13" t="s">
        <v>281</v>
      </c>
      <c r="E260" s="13" t="s">
        <v>334</v>
      </c>
      <c r="F260" s="41">
        <f>C260*'Hikma Payments'!$C$20</f>
        <v>99.193474684296234</v>
      </c>
    </row>
    <row r="261" spans="1:6" ht="18.75" x14ac:dyDescent="0.3">
      <c r="A261" s="122">
        <v>259</v>
      </c>
      <c r="B261" s="3" t="s">
        <v>166</v>
      </c>
      <c r="C261" s="15">
        <v>3.4045529377365945E-7</v>
      </c>
      <c r="D261" s="13" t="s">
        <v>282</v>
      </c>
      <c r="E261" s="31" t="str">
        <f t="shared" ref="E261:E282" si="4">IF(C261&lt;0.000011,"Yes","No")</f>
        <v>Yes</v>
      </c>
      <c r="F261" s="41">
        <f>C261*'Hikma Payments'!$C$20</f>
        <v>0.5273422915281778</v>
      </c>
    </row>
    <row r="262" spans="1:6" ht="18.75" x14ac:dyDescent="0.3">
      <c r="A262" s="122">
        <v>260</v>
      </c>
      <c r="B262" s="3" t="s">
        <v>20</v>
      </c>
      <c r="C262" s="15">
        <v>7.5555414330000009E-4</v>
      </c>
      <c r="D262" s="13" t="s">
        <v>283</v>
      </c>
      <c r="E262" s="31" t="str">
        <f t="shared" si="4"/>
        <v>No</v>
      </c>
      <c r="F262" s="41">
        <f>C262*'Hikma Payments'!$C$20</f>
        <v>1170.3024173456329</v>
      </c>
    </row>
    <row r="263" spans="1:6" ht="18.75" x14ac:dyDescent="0.3">
      <c r="A263" s="122">
        <v>261</v>
      </c>
      <c r="B263" s="3" t="s">
        <v>29</v>
      </c>
      <c r="C263" s="15">
        <v>5.0703727767649294E-3</v>
      </c>
      <c r="D263" s="13" t="s">
        <v>29</v>
      </c>
      <c r="E263" s="31" t="str">
        <f t="shared" si="4"/>
        <v>No</v>
      </c>
      <c r="F263" s="41">
        <f>C263*'Hikma Payments'!$C$20</f>
        <v>7853.6655117453111</v>
      </c>
    </row>
    <row r="264" spans="1:6" ht="18.75" x14ac:dyDescent="0.3">
      <c r="A264" s="122">
        <v>262</v>
      </c>
      <c r="B264" s="3" t="s">
        <v>61</v>
      </c>
      <c r="C264" s="15">
        <v>5.7455156420299657E-5</v>
      </c>
      <c r="D264" s="13" t="s">
        <v>284</v>
      </c>
      <c r="E264" s="13" t="s">
        <v>334</v>
      </c>
      <c r="F264" s="41">
        <f>C264*'Hikma Payments'!$C$20</f>
        <v>88.994162819314838</v>
      </c>
    </row>
    <row r="265" spans="1:6" ht="18.75" x14ac:dyDescent="0.3">
      <c r="A265" s="122">
        <v>263</v>
      </c>
      <c r="B265" s="3" t="s">
        <v>12</v>
      </c>
      <c r="C265" s="15">
        <v>3.8359246724829375E-4</v>
      </c>
      <c r="D265" s="13" t="s">
        <v>285</v>
      </c>
      <c r="E265" s="31" t="str">
        <f t="shared" si="4"/>
        <v>No</v>
      </c>
      <c r="F265" s="41">
        <f>C265*'Hikma Payments'!$C$20</f>
        <v>594.15886429466104</v>
      </c>
    </row>
    <row r="266" spans="1:6" ht="18.75" x14ac:dyDescent="0.3">
      <c r="A266" s="122">
        <v>264</v>
      </c>
      <c r="B266" s="3" t="s">
        <v>73</v>
      </c>
      <c r="C266" s="15">
        <v>1.2919233878100001E-2</v>
      </c>
      <c r="D266" s="13" t="s">
        <v>286</v>
      </c>
      <c r="E266" s="31" t="str">
        <f t="shared" si="4"/>
        <v>No</v>
      </c>
      <c r="F266" s="41">
        <f>C266*'Hikma Payments'!$C$20</f>
        <v>20011.022071505889</v>
      </c>
    </row>
    <row r="267" spans="1:6" ht="18.75" x14ac:dyDescent="0.3">
      <c r="A267" s="122">
        <v>265</v>
      </c>
      <c r="B267" s="3" t="s">
        <v>73</v>
      </c>
      <c r="C267" s="15">
        <v>5.3758056842657953E-4</v>
      </c>
      <c r="D267" s="13" t="s">
        <v>287</v>
      </c>
      <c r="E267" s="31" t="str">
        <f t="shared" si="4"/>
        <v>No</v>
      </c>
      <c r="F267" s="41">
        <f>C267*'Hikma Payments'!$C$20</f>
        <v>832.67604886637821</v>
      </c>
    </row>
    <row r="268" spans="1:6" ht="18.75" x14ac:dyDescent="0.3">
      <c r="A268" s="122">
        <v>266</v>
      </c>
      <c r="B268" s="3" t="s">
        <v>26</v>
      </c>
      <c r="C268" s="15">
        <v>2.6140018962200005E-2</v>
      </c>
      <c r="D268" s="13" t="s">
        <v>26</v>
      </c>
      <c r="E268" s="31" t="str">
        <f t="shared" si="4"/>
        <v>No</v>
      </c>
      <c r="F268" s="41">
        <f>C268*'Hikma Payments'!$C$20</f>
        <v>40489.126626067096</v>
      </c>
    </row>
    <row r="269" spans="1:6" ht="18.75" x14ac:dyDescent="0.3">
      <c r="A269" s="122">
        <v>267</v>
      </c>
      <c r="B269" s="3" t="s">
        <v>32</v>
      </c>
      <c r="C269" s="15">
        <v>1.4529947677983741E-3</v>
      </c>
      <c r="D269" s="13" t="s">
        <v>288</v>
      </c>
      <c r="E269" s="31" t="str">
        <f t="shared" si="4"/>
        <v>No</v>
      </c>
      <c r="F269" s="41">
        <f>C269*'Hikma Payments'!$C$20</f>
        <v>2250.5909129397974</v>
      </c>
    </row>
    <row r="270" spans="1:6" ht="18.75" x14ac:dyDescent="0.3">
      <c r="A270" s="122">
        <v>268</v>
      </c>
      <c r="B270" s="3" t="s">
        <v>20</v>
      </c>
      <c r="C270" s="15">
        <v>9.2171918190000004E-4</v>
      </c>
      <c r="D270" s="13" t="s">
        <v>289</v>
      </c>
      <c r="E270" s="31" t="str">
        <f t="shared" si="4"/>
        <v>No</v>
      </c>
      <c r="F270" s="41">
        <f>C270*'Hikma Payments'!$C$20</f>
        <v>1427.6808568345111</v>
      </c>
    </row>
    <row r="271" spans="1:6" ht="18.75" x14ac:dyDescent="0.3">
      <c r="A271" s="122">
        <v>269</v>
      </c>
      <c r="B271" s="3" t="s">
        <v>20</v>
      </c>
      <c r="C271" s="15">
        <v>0.11205025007220001</v>
      </c>
      <c r="D271" s="13" t="s">
        <v>20</v>
      </c>
      <c r="E271" s="31" t="str">
        <f t="shared" si="4"/>
        <v>No</v>
      </c>
      <c r="F271" s="41">
        <f>C271*'Hikma Payments'!$C$20</f>
        <v>173558.28127807757</v>
      </c>
    </row>
    <row r="272" spans="1:6" ht="18.75" x14ac:dyDescent="0.3">
      <c r="A272" s="122">
        <v>270</v>
      </c>
      <c r="B272" s="3" t="s">
        <v>32</v>
      </c>
      <c r="C272" s="15">
        <v>1.7430882460531451E-3</v>
      </c>
      <c r="D272" s="13" t="s">
        <v>290</v>
      </c>
      <c r="E272" s="31" t="str">
        <f t="shared" si="4"/>
        <v>No</v>
      </c>
      <c r="F272" s="41">
        <f>C272*'Hikma Payments'!$C$20</f>
        <v>2699.9261483670762</v>
      </c>
    </row>
    <row r="273" spans="1:6" ht="18.75" x14ac:dyDescent="0.3">
      <c r="A273" s="122">
        <v>271</v>
      </c>
      <c r="B273" s="3" t="s">
        <v>20</v>
      </c>
      <c r="C273" s="15">
        <v>3.5878822683E-3</v>
      </c>
      <c r="D273" s="13" t="s">
        <v>291</v>
      </c>
      <c r="E273" s="31" t="str">
        <f t="shared" si="4"/>
        <v>No</v>
      </c>
      <c r="F273" s="41">
        <f>C273*'Hikma Payments'!$C$20</f>
        <v>5557.3876855517492</v>
      </c>
    </row>
    <row r="274" spans="1:6" ht="18.75" x14ac:dyDescent="0.3">
      <c r="A274" s="122">
        <v>272</v>
      </c>
      <c r="B274" s="3" t="s">
        <v>64</v>
      </c>
      <c r="C274" s="15">
        <v>3.2856424953000003E-3</v>
      </c>
      <c r="D274" s="13" t="s">
        <v>64</v>
      </c>
      <c r="E274" s="31" t="str">
        <f t="shared" si="4"/>
        <v>No</v>
      </c>
      <c r="F274" s="41">
        <f>C274*'Hikma Payments'!$C$20</f>
        <v>5089.2386586468037</v>
      </c>
    </row>
    <row r="275" spans="1:6" ht="18.75" x14ac:dyDescent="0.3">
      <c r="A275" s="122">
        <v>273</v>
      </c>
      <c r="B275" s="3" t="s">
        <v>32</v>
      </c>
      <c r="C275" s="15">
        <v>3.8909265509442809E-4</v>
      </c>
      <c r="D275" s="13" t="s">
        <v>292</v>
      </c>
      <c r="E275" s="31" t="str">
        <f t="shared" si="4"/>
        <v>No</v>
      </c>
      <c r="F275" s="41">
        <f>C275*'Hikma Payments'!$C$20</f>
        <v>602.67828436437571</v>
      </c>
    </row>
    <row r="276" spans="1:6" ht="18.75" x14ac:dyDescent="0.3">
      <c r="A276" s="122">
        <v>274</v>
      </c>
      <c r="B276" s="3" t="s">
        <v>32</v>
      </c>
      <c r="C276" s="15">
        <v>2.4552535573794297E-4</v>
      </c>
      <c r="D276" s="13" t="s">
        <v>293</v>
      </c>
      <c r="E276" s="31" t="str">
        <f t="shared" si="4"/>
        <v>No</v>
      </c>
      <c r="F276" s="41">
        <f>C276*'Hikma Payments'!$C$20</f>
        <v>380.30221909016836</v>
      </c>
    </row>
    <row r="277" spans="1:6" ht="18.75" x14ac:dyDescent="0.3">
      <c r="A277" s="122">
        <v>275</v>
      </c>
      <c r="B277" s="3" t="s">
        <v>20</v>
      </c>
      <c r="C277" s="15">
        <v>3.8011503997638439E-4</v>
      </c>
      <c r="D277" s="13" t="s">
        <v>294</v>
      </c>
      <c r="E277" s="31" t="str">
        <f t="shared" si="4"/>
        <v>No</v>
      </c>
      <c r="F277" s="41">
        <f>C277*'Hikma Payments'!$C$20</f>
        <v>588.77256395001029</v>
      </c>
    </row>
    <row r="278" spans="1:6" ht="18.75" x14ac:dyDescent="0.3">
      <c r="A278" s="122">
        <v>276</v>
      </c>
      <c r="B278" s="3" t="s">
        <v>20</v>
      </c>
      <c r="C278" s="15">
        <v>6.4918323202623016E-4</v>
      </c>
      <c r="D278" s="13" t="s">
        <v>295</v>
      </c>
      <c r="E278" s="31" t="str">
        <f t="shared" si="4"/>
        <v>No</v>
      </c>
      <c r="F278" s="41">
        <f>C278*'Hikma Payments'!$C$20</f>
        <v>1005.5410488813714</v>
      </c>
    </row>
    <row r="279" spans="1:6" ht="18.75" x14ac:dyDescent="0.3">
      <c r="A279" s="122">
        <v>277</v>
      </c>
      <c r="B279" s="3" t="s">
        <v>12</v>
      </c>
      <c r="C279" s="15">
        <v>1.697749703157641E-3</v>
      </c>
      <c r="D279" s="13" t="s">
        <v>296</v>
      </c>
      <c r="E279" s="31" t="str">
        <f t="shared" si="4"/>
        <v>No</v>
      </c>
      <c r="F279" s="41">
        <f>C279*'Hikma Payments'!$C$20</f>
        <v>2629.699802816524</v>
      </c>
    </row>
    <row r="280" spans="1:6" ht="18.75" x14ac:dyDescent="0.3">
      <c r="A280" s="122">
        <v>278</v>
      </c>
      <c r="B280" s="3" t="s">
        <v>26</v>
      </c>
      <c r="C280" s="15">
        <v>3.846778945928631E-4</v>
      </c>
      <c r="D280" s="13" t="s">
        <v>297</v>
      </c>
      <c r="E280" s="31" t="str">
        <f t="shared" si="4"/>
        <v>No</v>
      </c>
      <c r="F280" s="41">
        <f>C280*'Hikma Payments'!$C$20</f>
        <v>595.8401180558468</v>
      </c>
    </row>
    <row r="281" spans="1:6" ht="18.75" x14ac:dyDescent="0.3">
      <c r="A281" s="122">
        <v>279</v>
      </c>
      <c r="B281" s="3" t="s">
        <v>26</v>
      </c>
      <c r="C281" s="15">
        <v>5.9722700399577504E-4</v>
      </c>
      <c r="D281" s="13" t="s">
        <v>298</v>
      </c>
      <c r="E281" s="31" t="str">
        <f t="shared" si="4"/>
        <v>No</v>
      </c>
      <c r="F281" s="41">
        <f>C281*'Hikma Payments'!$C$20</f>
        <v>925.06435531890941</v>
      </c>
    </row>
    <row r="282" spans="1:6" ht="18.75" x14ac:dyDescent="0.3">
      <c r="A282" s="122">
        <v>280</v>
      </c>
      <c r="B282" s="3" t="s">
        <v>22</v>
      </c>
      <c r="C282" s="15">
        <v>4.0879712722350741E-5</v>
      </c>
      <c r="D282" s="13" t="s">
        <v>299</v>
      </c>
      <c r="E282" s="31" t="str">
        <f t="shared" si="4"/>
        <v>No</v>
      </c>
      <c r="F282" s="41">
        <f>C282*'Hikma Payments'!$C$20</f>
        <v>63.319918292561212</v>
      </c>
    </row>
    <row r="283" spans="1:6" ht="18.75" x14ac:dyDescent="0.3">
      <c r="A283" s="122">
        <v>281</v>
      </c>
      <c r="B283" s="13" t="s">
        <v>268</v>
      </c>
      <c r="C283" s="19"/>
      <c r="D283" s="13" t="s">
        <v>268</v>
      </c>
      <c r="E283" s="7"/>
      <c r="F283" s="41">
        <f>'Hikma Payments'!C16</f>
        <v>1700375.3518124269</v>
      </c>
    </row>
  </sheetData>
  <sheetProtection algorithmName="SHA-512" hashValue="5RwDjysECBehRgrXiy8LkT1O3uVjnKzuSXfUwvovcjqd0jd6NW7Ykz+i0HK+je7kUE3LF0xYbyHGjRToYjBRIw==" saltValue="+oV9uSTwh8IwR7IPiVZNDA==" spinCount="100000" sheet="1" sort="0" autoFilter="0" pivotTables="0"/>
  <hyperlinks>
    <hyperlink ref="E1" location="'Introduction-Table of Contents'!A22" display="Return to Table of Contents" xr:uid="{F9AE5399-3B7E-474E-B818-2C0CA56EC63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E0B7-80D5-4A54-94DC-B1CD0F9513D0}">
  <sheetPr codeName="Sheet33"/>
  <dimension ref="A1:K283"/>
  <sheetViews>
    <sheetView workbookViewId="0">
      <pane ySplit="3" topLeftCell="A4" activePane="bottomLeft" state="frozen"/>
      <selection pane="bottomLeft"/>
    </sheetView>
  </sheetViews>
  <sheetFormatPr defaultRowHeight="15" x14ac:dyDescent="0.25"/>
  <cols>
    <col min="2" max="2" width="35.7109375" customWidth="1"/>
    <col min="3" max="3" width="30.5703125" customWidth="1"/>
    <col min="4" max="4" width="46.140625" customWidth="1"/>
    <col min="5" max="5" width="26" customWidth="1"/>
    <col min="6" max="6" width="17" customWidth="1"/>
    <col min="7" max="7" width="21.5703125" customWidth="1"/>
    <col min="8" max="8" width="17.7109375" customWidth="1"/>
    <col min="9" max="9" width="18.42578125" customWidth="1"/>
    <col min="10" max="10" width="15.42578125" customWidth="1"/>
    <col min="11" max="11" width="22" customWidth="1"/>
  </cols>
  <sheetData>
    <row r="1" spans="1:11" ht="26.25" x14ac:dyDescent="0.4">
      <c r="A1" s="97" t="s">
        <v>496</v>
      </c>
      <c r="B1" s="44"/>
      <c r="C1" s="44"/>
      <c r="E1" s="137" t="s">
        <v>596</v>
      </c>
      <c r="F1" s="5">
        <v>2026</v>
      </c>
      <c r="G1" s="5">
        <v>2026</v>
      </c>
      <c r="H1" s="5">
        <v>2027</v>
      </c>
      <c r="I1" s="5">
        <v>2028</v>
      </c>
      <c r="J1" s="5">
        <v>2029</v>
      </c>
    </row>
    <row r="2" spans="1:11" ht="18.75" x14ac:dyDescent="0.3">
      <c r="B2" s="10"/>
      <c r="C2" s="10"/>
      <c r="D2" s="10"/>
      <c r="E2" s="10"/>
      <c r="F2" s="14" t="s">
        <v>306</v>
      </c>
      <c r="G2" s="14" t="s">
        <v>306</v>
      </c>
      <c r="H2" s="14" t="s">
        <v>306</v>
      </c>
      <c r="I2" s="14" t="s">
        <v>306</v>
      </c>
      <c r="J2" s="14" t="s">
        <v>306</v>
      </c>
    </row>
    <row r="3" spans="1:11" ht="37.5" x14ac:dyDescent="0.3">
      <c r="A3" s="10" t="s">
        <v>478</v>
      </c>
      <c r="B3" s="10" t="s">
        <v>2</v>
      </c>
      <c r="C3" s="10" t="s">
        <v>307</v>
      </c>
      <c r="D3" s="10" t="s">
        <v>3</v>
      </c>
      <c r="E3" s="30" t="s">
        <v>314</v>
      </c>
      <c r="F3" s="17" t="s">
        <v>308</v>
      </c>
      <c r="G3" s="17" t="s">
        <v>309</v>
      </c>
      <c r="H3" s="17" t="s">
        <v>310</v>
      </c>
      <c r="I3" s="17" t="s">
        <v>311</v>
      </c>
      <c r="J3" s="17" t="s">
        <v>312</v>
      </c>
      <c r="K3" s="17" t="s">
        <v>11</v>
      </c>
    </row>
    <row r="4" spans="1:11" ht="18.75" x14ac:dyDescent="0.3">
      <c r="A4" s="122">
        <v>2</v>
      </c>
      <c r="B4" s="3" t="s">
        <v>12</v>
      </c>
      <c r="C4" s="15">
        <v>4.8672490514251698E-5</v>
      </c>
      <c r="D4" s="13" t="s">
        <v>13</v>
      </c>
      <c r="E4" s="31" t="str">
        <f>IF(C4&lt;0.000011,"Yes","No")</f>
        <v>No</v>
      </c>
      <c r="F4" s="6">
        <f>$C4*'Indivior Payments'!C$21</f>
        <v>8.7958061160558323</v>
      </c>
      <c r="G4" s="6">
        <f>$C4*'Indivior Payments'!D$21</f>
        <v>13.017793806830033</v>
      </c>
      <c r="H4" s="6">
        <f>$C4*'Indivior Payments'!E$21</f>
        <v>13.017793806830033</v>
      </c>
      <c r="I4" s="6">
        <f>$C4*'Indivior Payments'!F$21</f>
        <v>13.017793806830033</v>
      </c>
      <c r="J4" s="6">
        <f>$C4*'Indivior Payments'!G$21</f>
        <v>0</v>
      </c>
      <c r="K4" s="6">
        <f>SUM(F4:J4)</f>
        <v>47.849187536545934</v>
      </c>
    </row>
    <row r="5" spans="1:11" ht="18.75" x14ac:dyDescent="0.3">
      <c r="A5" s="122">
        <v>3</v>
      </c>
      <c r="B5" s="3" t="s">
        <v>14</v>
      </c>
      <c r="C5" s="15">
        <v>3.7775057129830401E-4</v>
      </c>
      <c r="D5" s="13" t="s">
        <v>15</v>
      </c>
      <c r="E5" s="31" t="str">
        <f t="shared" ref="E5:E68" si="0">IF(C5&lt;0.000011,"Yes","No")</f>
        <v>No</v>
      </c>
      <c r="F5" s="6">
        <f>$C5*'Indivior Payments'!C$21</f>
        <v>68.264860710103122</v>
      </c>
      <c r="G5" s="6">
        <f>$C5*'Indivior Payments'!D$21</f>
        <v>101.03199971108303</v>
      </c>
      <c r="H5" s="6">
        <f>$C5*'Indivior Payments'!E$21</f>
        <v>101.03199971108303</v>
      </c>
      <c r="I5" s="6">
        <f>$C5*'Indivior Payments'!F$21</f>
        <v>101.03199971108303</v>
      </c>
      <c r="J5" s="6">
        <f>$C5*'Indivior Payments'!G$21</f>
        <v>0</v>
      </c>
      <c r="K5" s="6">
        <f t="shared" ref="K5:K68" si="1">SUM(F5:J5)</f>
        <v>371.36085984335222</v>
      </c>
    </row>
    <row r="6" spans="1:11" ht="18.75" x14ac:dyDescent="0.3">
      <c r="A6" s="122">
        <v>4</v>
      </c>
      <c r="B6" s="3" t="s">
        <v>16</v>
      </c>
      <c r="C6" s="15">
        <v>9.1794029690000004E-4</v>
      </c>
      <c r="D6" s="13" t="s">
        <v>16</v>
      </c>
      <c r="E6" s="31" t="str">
        <f t="shared" si="0"/>
        <v>No</v>
      </c>
      <c r="F6" s="6">
        <f>$C6*'Indivior Payments'!C$21</f>
        <v>165.88476965819095</v>
      </c>
      <c r="G6" s="6">
        <f>$C6*'Indivior Payments'!D$21</f>
        <v>245.50947333433896</v>
      </c>
      <c r="H6" s="6">
        <f>$C6*'Indivior Payments'!E$21</f>
        <v>245.50947333433896</v>
      </c>
      <c r="I6" s="6">
        <f>$C6*'Indivior Payments'!F$21</f>
        <v>245.50947333433896</v>
      </c>
      <c r="J6" s="6">
        <f>$C6*'Indivior Payments'!G$21</f>
        <v>0</v>
      </c>
      <c r="K6" s="6">
        <f t="shared" si="1"/>
        <v>902.41318966120787</v>
      </c>
    </row>
    <row r="7" spans="1:11" ht="18.75" x14ac:dyDescent="0.3">
      <c r="A7" s="122">
        <v>5</v>
      </c>
      <c r="B7" s="3" t="s">
        <v>17</v>
      </c>
      <c r="C7" s="15">
        <v>8.6382033650000013E-4</v>
      </c>
      <c r="D7" s="13" t="s">
        <v>17</v>
      </c>
      <c r="E7" s="31" t="str">
        <f t="shared" si="0"/>
        <v>No</v>
      </c>
      <c r="F7" s="6">
        <f>$C7*'Indivior Payments'!C$21</f>
        <v>156.10452883514054</v>
      </c>
      <c r="G7" s="6">
        <f>$C7*'Indivior Payments'!D$21</f>
        <v>231.03471607664909</v>
      </c>
      <c r="H7" s="6">
        <f>$C7*'Indivior Payments'!E$21</f>
        <v>231.03471607664909</v>
      </c>
      <c r="I7" s="6">
        <f>$C7*'Indivior Payments'!F$21</f>
        <v>231.03471607664909</v>
      </c>
      <c r="J7" s="6">
        <f>$C7*'Indivior Payments'!G$21</f>
        <v>0</v>
      </c>
      <c r="K7" s="6">
        <f t="shared" si="1"/>
        <v>849.20867706508784</v>
      </c>
    </row>
    <row r="8" spans="1:11" ht="18.75" x14ac:dyDescent="0.3">
      <c r="A8" s="122">
        <v>6</v>
      </c>
      <c r="B8" s="3" t="s">
        <v>12</v>
      </c>
      <c r="C8" s="15">
        <v>1.950372077808133E-5</v>
      </c>
      <c r="D8" s="13" t="s">
        <v>18</v>
      </c>
      <c r="E8" s="13" t="s">
        <v>334</v>
      </c>
      <c r="F8" s="6">
        <f>$C8*'Indivior Payments'!C$21</f>
        <v>3.5245976668373173</v>
      </c>
      <c r="G8" s="6">
        <f>$C8*'Indivior Payments'!D$21</f>
        <v>5.2164048494848805</v>
      </c>
      <c r="H8" s="6">
        <f>$C8*'Indivior Payments'!E$21</f>
        <v>5.2164048494848805</v>
      </c>
      <c r="I8" s="6">
        <f>$C8*'Indivior Payments'!F$21</f>
        <v>5.2164048494848805</v>
      </c>
      <c r="J8" s="6">
        <f>$C8*'Indivior Payments'!G$21</f>
        <v>0</v>
      </c>
      <c r="K8" s="6">
        <f t="shared" si="1"/>
        <v>19.17381221529196</v>
      </c>
    </row>
    <row r="9" spans="1:11" ht="18.75" x14ac:dyDescent="0.3">
      <c r="A9" s="122">
        <v>7</v>
      </c>
      <c r="B9" s="3" t="s">
        <v>19</v>
      </c>
      <c r="C9" s="15">
        <v>5.134781317587986E-3</v>
      </c>
      <c r="D9" s="13" t="s">
        <v>19</v>
      </c>
      <c r="E9" s="31" t="str">
        <f t="shared" si="0"/>
        <v>No</v>
      </c>
      <c r="F9" s="6">
        <f>$C9*'Indivior Payments'!C$21</f>
        <v>927.92746869250698</v>
      </c>
      <c r="G9" s="6">
        <f>$C9*'Indivior Payments'!D$21</f>
        <v>1373.3327333219393</v>
      </c>
      <c r="H9" s="6">
        <f>$C9*'Indivior Payments'!E$21</f>
        <v>1373.3327333219393</v>
      </c>
      <c r="I9" s="6">
        <f>$C9*'Indivior Payments'!F$21</f>
        <v>1373.3327333219393</v>
      </c>
      <c r="J9" s="6">
        <f>$C9*'Indivior Payments'!G$21</f>
        <v>0</v>
      </c>
      <c r="K9" s="6">
        <f t="shared" si="1"/>
        <v>5047.9256686583249</v>
      </c>
    </row>
    <row r="10" spans="1:11" ht="18.75" x14ac:dyDescent="0.3">
      <c r="A10" s="122">
        <v>8</v>
      </c>
      <c r="B10" s="3" t="s">
        <v>20</v>
      </c>
      <c r="C10" s="15">
        <v>7.142913998213062E-4</v>
      </c>
      <c r="D10" s="13" t="s">
        <v>21</v>
      </c>
      <c r="E10" s="31" t="str">
        <f t="shared" si="0"/>
        <v>No</v>
      </c>
      <c r="F10" s="6">
        <f>$C10*'Indivior Payments'!C$21</f>
        <v>129.08253916767794</v>
      </c>
      <c r="G10" s="6">
        <f>$C10*'Indivior Payments'!D$21</f>
        <v>191.04216904912806</v>
      </c>
      <c r="H10" s="6">
        <f>$C10*'Indivior Payments'!E$21</f>
        <v>191.04216904912806</v>
      </c>
      <c r="I10" s="6">
        <f>$C10*'Indivior Payments'!F$21</f>
        <v>191.04216904912806</v>
      </c>
      <c r="J10" s="6">
        <f>$C10*'Indivior Payments'!G$21</f>
        <v>0</v>
      </c>
      <c r="K10" s="6">
        <f t="shared" si="1"/>
        <v>702.2090463150621</v>
      </c>
    </row>
    <row r="11" spans="1:11" ht="18.75" x14ac:dyDescent="0.3">
      <c r="A11" s="122">
        <v>9</v>
      </c>
      <c r="B11" s="3" t="s">
        <v>22</v>
      </c>
      <c r="C11" s="15">
        <v>5.1691824622580544E-5</v>
      </c>
      <c r="D11" s="13" t="s">
        <v>23</v>
      </c>
      <c r="E11" s="13" t="s">
        <v>334</v>
      </c>
      <c r="F11" s="6">
        <f>$C11*'Indivior Payments'!C$21</f>
        <v>9.3414424115455521</v>
      </c>
      <c r="G11" s="6">
        <f>$C11*'Indivior Payments'!D$21</f>
        <v>13.825335570994437</v>
      </c>
      <c r="H11" s="6">
        <f>$C11*'Indivior Payments'!E$21</f>
        <v>13.825335570994437</v>
      </c>
      <c r="I11" s="6">
        <f>$C11*'Indivior Payments'!F$21</f>
        <v>13.825335570994437</v>
      </c>
      <c r="J11" s="6">
        <f>$C11*'Indivior Payments'!G$21</f>
        <v>0</v>
      </c>
      <c r="K11" s="6">
        <f t="shared" si="1"/>
        <v>50.817449124528864</v>
      </c>
    </row>
    <row r="12" spans="1:11" ht="18.75" x14ac:dyDescent="0.3">
      <c r="A12" s="122">
        <v>10</v>
      </c>
      <c r="B12" s="3" t="s">
        <v>24</v>
      </c>
      <c r="C12" s="15">
        <v>3.4891293591000007E-3</v>
      </c>
      <c r="D12" s="13" t="s">
        <v>24</v>
      </c>
      <c r="E12" s="31" t="str">
        <f t="shared" si="0"/>
        <v>No</v>
      </c>
      <c r="F12" s="6">
        <f>$C12*'Indivior Payments'!C$21</f>
        <v>630.5349291196751</v>
      </c>
      <c r="G12" s="6">
        <f>$C12*'Indivior Payments'!D$21</f>
        <v>933.19174922477555</v>
      </c>
      <c r="H12" s="6">
        <f>$C12*'Indivior Payments'!E$21</f>
        <v>933.19174922477555</v>
      </c>
      <c r="I12" s="6">
        <f>$C12*'Indivior Payments'!F$21</f>
        <v>933.19174922477555</v>
      </c>
      <c r="J12" s="6">
        <f>$C12*'Indivior Payments'!G$21</f>
        <v>0</v>
      </c>
      <c r="K12" s="6">
        <f t="shared" si="1"/>
        <v>3430.1101767940017</v>
      </c>
    </row>
    <row r="13" spans="1:11" ht="18.75" x14ac:dyDescent="0.3">
      <c r="A13" s="122">
        <v>11</v>
      </c>
      <c r="B13" s="3" t="s">
        <v>12</v>
      </c>
      <c r="C13" s="15">
        <v>1.6899366550979929E-5</v>
      </c>
      <c r="D13" s="13" t="s">
        <v>25</v>
      </c>
      <c r="E13" s="31" t="str">
        <f t="shared" si="0"/>
        <v>No</v>
      </c>
      <c r="F13" s="6">
        <f>$C13*'Indivior Payments'!C$21</f>
        <v>3.0539540939055625</v>
      </c>
      <c r="G13" s="6">
        <f>$C13*'Indivior Payments'!D$21</f>
        <v>4.5198523211439445</v>
      </c>
      <c r="H13" s="6">
        <f>$C13*'Indivior Payments'!E$21</f>
        <v>4.5198523211439445</v>
      </c>
      <c r="I13" s="6">
        <f>$C13*'Indivior Payments'!F$21</f>
        <v>4.5198523211439445</v>
      </c>
      <c r="J13" s="6">
        <f>$C13*'Indivior Payments'!G$21</f>
        <v>0</v>
      </c>
      <c r="K13" s="6">
        <f t="shared" si="1"/>
        <v>16.613511057337394</v>
      </c>
    </row>
    <row r="14" spans="1:11" ht="18.75" x14ac:dyDescent="0.3">
      <c r="A14" s="122">
        <v>12</v>
      </c>
      <c r="B14" s="3" t="s">
        <v>26</v>
      </c>
      <c r="C14" s="15">
        <v>3.0786899730426468E-3</v>
      </c>
      <c r="D14" s="13" t="s">
        <v>27</v>
      </c>
      <c r="E14" s="31" t="str">
        <f t="shared" si="0"/>
        <v>No</v>
      </c>
      <c r="F14" s="6">
        <f>$C14*'Indivior Payments'!C$21</f>
        <v>556.36273813437106</v>
      </c>
      <c r="G14" s="6">
        <f>$C14*'Indivior Payments'!D$21</f>
        <v>823.41690019928615</v>
      </c>
      <c r="H14" s="6">
        <f>$C14*'Indivior Payments'!E$21</f>
        <v>823.41690019928615</v>
      </c>
      <c r="I14" s="6">
        <f>$C14*'Indivior Payments'!F$21</f>
        <v>823.41690019928615</v>
      </c>
      <c r="J14" s="6">
        <f>$C14*'Indivior Payments'!G$21</f>
        <v>0</v>
      </c>
      <c r="K14" s="6">
        <f t="shared" si="1"/>
        <v>3026.613438732229</v>
      </c>
    </row>
    <row r="15" spans="1:11" ht="18.75" x14ac:dyDescent="0.3">
      <c r="A15" s="122">
        <v>13</v>
      </c>
      <c r="B15" s="3" t="s">
        <v>28</v>
      </c>
      <c r="C15" s="15">
        <v>2.6191064295000002E-3</v>
      </c>
      <c r="D15" s="13" t="s">
        <v>28</v>
      </c>
      <c r="E15" s="31" t="str">
        <f t="shared" si="0"/>
        <v>No</v>
      </c>
      <c r="F15" s="6">
        <f>$C15*'Indivior Payments'!C$21</f>
        <v>473.30950415310662</v>
      </c>
      <c r="G15" s="6">
        <f>$C15*'Indivior Payments'!D$21</f>
        <v>700.49810677739083</v>
      </c>
      <c r="H15" s="6">
        <f>$C15*'Indivior Payments'!E$21</f>
        <v>700.49810677739083</v>
      </c>
      <c r="I15" s="6">
        <f>$C15*'Indivior Payments'!F$21</f>
        <v>700.49810677739083</v>
      </c>
      <c r="J15" s="6">
        <f>$C15*'Indivior Payments'!G$21</f>
        <v>0</v>
      </c>
      <c r="K15" s="6">
        <f t="shared" si="1"/>
        <v>2574.8038244852792</v>
      </c>
    </row>
    <row r="16" spans="1:11" ht="18.75" x14ac:dyDescent="0.3">
      <c r="A16" s="122">
        <v>14</v>
      </c>
      <c r="B16" s="3" t="s">
        <v>29</v>
      </c>
      <c r="C16" s="15">
        <v>8.7283943062022321E-6</v>
      </c>
      <c r="D16" s="13" t="s">
        <v>30</v>
      </c>
      <c r="E16" s="13" t="s">
        <v>334</v>
      </c>
      <c r="F16" s="6">
        <f>$C16*'Indivior Payments'!C$21</f>
        <v>1.5773440645976533</v>
      </c>
      <c r="G16" s="6">
        <f>$C16*'Indivior Payments'!D$21</f>
        <v>2.3344693510100907</v>
      </c>
      <c r="H16" s="6">
        <f>$C16*'Indivior Payments'!E$21</f>
        <v>2.3344693510100907</v>
      </c>
      <c r="I16" s="6">
        <f>$C16*'Indivior Payments'!F$21</f>
        <v>2.3344693510100907</v>
      </c>
      <c r="J16" s="6">
        <f>$C16*'Indivior Payments'!G$21</f>
        <v>0</v>
      </c>
      <c r="K16" s="6">
        <f t="shared" si="1"/>
        <v>8.5807521176279256</v>
      </c>
    </row>
    <row r="17" spans="1:11" ht="18.75" x14ac:dyDescent="0.3">
      <c r="A17" s="122">
        <v>15</v>
      </c>
      <c r="B17" s="3" t="s">
        <v>31</v>
      </c>
      <c r="C17" s="15">
        <v>1.7732637318000001E-3</v>
      </c>
      <c r="D17" s="13" t="s">
        <v>31</v>
      </c>
      <c r="E17" s="31" t="str">
        <f t="shared" si="0"/>
        <v>No</v>
      </c>
      <c r="F17" s="6">
        <f>$C17*'Indivior Payments'!C$21</f>
        <v>320.45378842858719</v>
      </c>
      <c r="G17" s="6">
        <f>$C17*'Indivior Payments'!D$21</f>
        <v>474.27163438335214</v>
      </c>
      <c r="H17" s="6">
        <f>$C17*'Indivior Payments'!E$21</f>
        <v>474.27163438335214</v>
      </c>
      <c r="I17" s="6">
        <f>$C17*'Indivior Payments'!F$21</f>
        <v>474.27163438335214</v>
      </c>
      <c r="J17" s="6">
        <f>$C17*'Indivior Payments'!G$21</f>
        <v>0</v>
      </c>
      <c r="K17" s="6">
        <f t="shared" si="1"/>
        <v>1743.2686915786437</v>
      </c>
    </row>
    <row r="18" spans="1:11" ht="18.75" x14ac:dyDescent="0.3">
      <c r="A18" s="122">
        <v>16</v>
      </c>
      <c r="B18" s="3" t="s">
        <v>32</v>
      </c>
      <c r="C18" s="15">
        <v>7.8219212648427707E-4</v>
      </c>
      <c r="D18" s="13" t="s">
        <v>33</v>
      </c>
      <c r="E18" s="31" t="str">
        <f t="shared" si="0"/>
        <v>No</v>
      </c>
      <c r="F18" s="6">
        <f>$C18*'Indivior Payments'!C$21</f>
        <v>141.35315898919532</v>
      </c>
      <c r="G18" s="6">
        <f>$C18*'Indivior Payments'!D$21</f>
        <v>209.20268743833321</v>
      </c>
      <c r="H18" s="6">
        <f>$C18*'Indivior Payments'!E$21</f>
        <v>209.20268743833321</v>
      </c>
      <c r="I18" s="6">
        <f>$C18*'Indivior Payments'!F$21</f>
        <v>209.20268743833321</v>
      </c>
      <c r="J18" s="6">
        <f>$C18*'Indivior Payments'!G$21</f>
        <v>0</v>
      </c>
      <c r="K18" s="6">
        <f t="shared" si="1"/>
        <v>768.96122130419496</v>
      </c>
    </row>
    <row r="19" spans="1:11" ht="18.75" x14ac:dyDescent="0.3">
      <c r="A19" s="122">
        <v>17</v>
      </c>
      <c r="B19" s="3" t="s">
        <v>34</v>
      </c>
      <c r="C19" s="15">
        <v>7.2610497686423768E-5</v>
      </c>
      <c r="D19" s="13" t="s">
        <v>35</v>
      </c>
      <c r="E19" s="13" t="s">
        <v>334</v>
      </c>
      <c r="F19" s="6">
        <f>$C19*'Indivior Payments'!C$21</f>
        <v>13.121741930446253</v>
      </c>
      <c r="G19" s="6">
        <f>$C19*'Indivior Payments'!D$21</f>
        <v>19.420179183483601</v>
      </c>
      <c r="H19" s="6">
        <f>$C19*'Indivior Payments'!E$21</f>
        <v>19.420179183483601</v>
      </c>
      <c r="I19" s="6">
        <f>$C19*'Indivior Payments'!F$21</f>
        <v>19.420179183483601</v>
      </c>
      <c r="J19" s="6">
        <f>$C19*'Indivior Payments'!G$21</f>
        <v>0</v>
      </c>
      <c r="K19" s="6">
        <f t="shared" si="1"/>
        <v>71.382279480897054</v>
      </c>
    </row>
    <row r="20" spans="1:11" ht="18.75" x14ac:dyDescent="0.3">
      <c r="A20" s="122">
        <v>18</v>
      </c>
      <c r="B20" s="3" t="s">
        <v>36</v>
      </c>
      <c r="C20" s="15">
        <v>8.1522381380000006E-4</v>
      </c>
      <c r="D20" s="13" t="s">
        <v>36</v>
      </c>
      <c r="E20" s="31" t="str">
        <f t="shared" si="0"/>
        <v>No</v>
      </c>
      <c r="F20" s="6">
        <f>$C20*'Indivior Payments'!C$21</f>
        <v>147.3224511755117</v>
      </c>
      <c r="G20" s="6">
        <f>$C20*'Indivior Payments'!D$21</f>
        <v>218.03724038650952</v>
      </c>
      <c r="H20" s="6">
        <f>$C20*'Indivior Payments'!E$21</f>
        <v>218.03724038650952</v>
      </c>
      <c r="I20" s="6">
        <f>$C20*'Indivior Payments'!F$21</f>
        <v>218.03724038650952</v>
      </c>
      <c r="J20" s="6">
        <f>$C20*'Indivior Payments'!G$21</f>
        <v>0</v>
      </c>
      <c r="K20" s="6">
        <f t="shared" si="1"/>
        <v>801.43417233504033</v>
      </c>
    </row>
    <row r="21" spans="1:11" ht="18.75" x14ac:dyDescent="0.3">
      <c r="A21" s="122">
        <v>19</v>
      </c>
      <c r="B21" s="3" t="s">
        <v>37</v>
      </c>
      <c r="C21" s="15">
        <v>2.8776099564580067E-3</v>
      </c>
      <c r="D21" s="13" t="s">
        <v>37</v>
      </c>
      <c r="E21" s="31" t="str">
        <f t="shared" si="0"/>
        <v>No</v>
      </c>
      <c r="F21" s="6">
        <f>$C21*'Indivior Payments'!C$21</f>
        <v>520.02474061246687</v>
      </c>
      <c r="G21" s="6">
        <f>$C21*'Indivior Payments'!D$21</f>
        <v>769.63666074746789</v>
      </c>
      <c r="H21" s="6">
        <f>$C21*'Indivior Payments'!E$21</f>
        <v>769.63666074746789</v>
      </c>
      <c r="I21" s="6">
        <f>$C21*'Indivior Payments'!F$21</f>
        <v>769.63666074746789</v>
      </c>
      <c r="J21" s="6">
        <f>$C21*'Indivior Payments'!G$21</f>
        <v>0</v>
      </c>
      <c r="K21" s="6">
        <f t="shared" si="1"/>
        <v>2828.9347228548704</v>
      </c>
    </row>
    <row r="22" spans="1:11" ht="18.75" x14ac:dyDescent="0.3">
      <c r="A22" s="122">
        <v>20</v>
      </c>
      <c r="B22" s="3" t="s">
        <v>38</v>
      </c>
      <c r="C22" s="15">
        <v>3.5754502963516148E-4</v>
      </c>
      <c r="D22" s="13" t="s">
        <v>39</v>
      </c>
      <c r="E22" s="31" t="str">
        <f t="shared" si="0"/>
        <v>No</v>
      </c>
      <c r="F22" s="6">
        <f>$C22*'Indivior Payments'!C$21</f>
        <v>64.613434102153988</v>
      </c>
      <c r="G22" s="6">
        <f>$C22*'Indivior Payments'!D$21</f>
        <v>95.627888017865175</v>
      </c>
      <c r="H22" s="6">
        <f>$C22*'Indivior Payments'!E$21</f>
        <v>95.627888017865175</v>
      </c>
      <c r="I22" s="6">
        <f>$C22*'Indivior Payments'!F$21</f>
        <v>95.627888017865175</v>
      </c>
      <c r="J22" s="6">
        <f>$C22*'Indivior Payments'!G$21</f>
        <v>0</v>
      </c>
      <c r="K22" s="6">
        <f t="shared" si="1"/>
        <v>351.49709815574954</v>
      </c>
    </row>
    <row r="23" spans="1:11" ht="18.75" x14ac:dyDescent="0.3">
      <c r="A23" s="122">
        <v>21</v>
      </c>
      <c r="B23" s="3" t="s">
        <v>40</v>
      </c>
      <c r="C23" s="15">
        <v>2.2754649531045302E-3</v>
      </c>
      <c r="D23" s="13" t="s">
        <v>41</v>
      </c>
      <c r="E23" s="31" t="str">
        <f t="shared" si="0"/>
        <v>No</v>
      </c>
      <c r="F23" s="6">
        <f>$C23*'Indivior Payments'!C$21</f>
        <v>411.20863838942256</v>
      </c>
      <c r="G23" s="6">
        <f>$C23*'Indivior Payments'!D$21</f>
        <v>608.58882011615003</v>
      </c>
      <c r="H23" s="6">
        <f>$C23*'Indivior Payments'!E$21</f>
        <v>608.58882011615003</v>
      </c>
      <c r="I23" s="6">
        <f>$C23*'Indivior Payments'!F$21</f>
        <v>608.58882011615003</v>
      </c>
      <c r="J23" s="6">
        <f>$C23*'Indivior Payments'!G$21</f>
        <v>0</v>
      </c>
      <c r="K23" s="6">
        <f t="shared" si="1"/>
        <v>2236.9750987378729</v>
      </c>
    </row>
    <row r="24" spans="1:11" ht="18.75" x14ac:dyDescent="0.3">
      <c r="A24" s="122">
        <v>22</v>
      </c>
      <c r="B24" s="3" t="s">
        <v>34</v>
      </c>
      <c r="C24" s="15">
        <v>7.628535021487106E-4</v>
      </c>
      <c r="D24" s="13" t="s">
        <v>42</v>
      </c>
      <c r="E24" s="31" t="str">
        <f t="shared" si="0"/>
        <v>No</v>
      </c>
      <c r="F24" s="6">
        <f>$C24*'Indivior Payments'!C$21</f>
        <v>137.85839658008715</v>
      </c>
      <c r="G24" s="6">
        <f>$C24*'Indivior Payments'!D$21</f>
        <v>204.03043877284864</v>
      </c>
      <c r="H24" s="6">
        <f>$C24*'Indivior Payments'!E$21</f>
        <v>204.03043877284864</v>
      </c>
      <c r="I24" s="6">
        <f>$C24*'Indivior Payments'!F$21</f>
        <v>204.03043877284864</v>
      </c>
      <c r="J24" s="6">
        <f>$C24*'Indivior Payments'!G$21</f>
        <v>0</v>
      </c>
      <c r="K24" s="6">
        <f t="shared" si="1"/>
        <v>749.94971289863292</v>
      </c>
    </row>
    <row r="25" spans="1:11" ht="18.75" x14ac:dyDescent="0.3">
      <c r="A25" s="122">
        <v>23</v>
      </c>
      <c r="B25" s="3" t="s">
        <v>34</v>
      </c>
      <c r="C25" s="15">
        <v>1.2109925231800002E-2</v>
      </c>
      <c r="D25" s="13" t="s">
        <v>34</v>
      </c>
      <c r="E25" s="31" t="str">
        <f t="shared" si="0"/>
        <v>No</v>
      </c>
      <c r="F25" s="6">
        <f>$C25*'Indivior Payments'!C$21</f>
        <v>2188.434437881423</v>
      </c>
      <c r="G25" s="6">
        <f>$C25*'Indivior Payments'!D$21</f>
        <v>3238.8831559285268</v>
      </c>
      <c r="H25" s="6">
        <f>$C25*'Indivior Payments'!E$21</f>
        <v>3238.8831559285268</v>
      </c>
      <c r="I25" s="6">
        <f>$C25*'Indivior Payments'!F$21</f>
        <v>3238.8831559285268</v>
      </c>
      <c r="J25" s="6">
        <f>$C25*'Indivior Payments'!G$21</f>
        <v>0</v>
      </c>
      <c r="K25" s="6">
        <f t="shared" si="1"/>
        <v>11905.083905667003</v>
      </c>
    </row>
    <row r="26" spans="1:11" ht="18.75" x14ac:dyDescent="0.3">
      <c r="A26" s="122">
        <v>24</v>
      </c>
      <c r="B26" s="3" t="s">
        <v>43</v>
      </c>
      <c r="C26" s="15">
        <v>2.7421742558848128E-4</v>
      </c>
      <c r="D26" s="13" t="s">
        <v>44</v>
      </c>
      <c r="E26" s="31" t="str">
        <f t="shared" si="0"/>
        <v>No</v>
      </c>
      <c r="F26" s="6">
        <f>$C26*'Indivior Payments'!C$21</f>
        <v>49.554959765496413</v>
      </c>
      <c r="G26" s="6">
        <f>$C26*'Indivior Payments'!D$21</f>
        <v>73.341344706931906</v>
      </c>
      <c r="H26" s="6">
        <f>$C26*'Indivior Payments'!E$21</f>
        <v>73.341344706931906</v>
      </c>
      <c r="I26" s="6">
        <f>$C26*'Indivior Payments'!F$21</f>
        <v>73.341344706931906</v>
      </c>
      <c r="J26" s="6">
        <f>$C26*'Indivior Payments'!G$21</f>
        <v>0</v>
      </c>
      <c r="K26" s="6">
        <f t="shared" si="1"/>
        <v>269.57899388629215</v>
      </c>
    </row>
    <row r="27" spans="1:11" ht="18.75" x14ac:dyDescent="0.3">
      <c r="A27" s="122">
        <v>25</v>
      </c>
      <c r="B27" s="3" t="s">
        <v>45</v>
      </c>
      <c r="C27" s="15">
        <v>6.0297114553443877E-4</v>
      </c>
      <c r="D27" s="13" t="s">
        <v>46</v>
      </c>
      <c r="E27" s="31" t="str">
        <f t="shared" si="0"/>
        <v>No</v>
      </c>
      <c r="F27" s="6">
        <f>$C27*'Indivior Payments'!C$21</f>
        <v>108.96539777729406</v>
      </c>
      <c r="G27" s="6">
        <f>$C27*'Indivior Payments'!D$21</f>
        <v>161.26879806442355</v>
      </c>
      <c r="H27" s="6">
        <f>$C27*'Indivior Payments'!E$21</f>
        <v>161.26879806442355</v>
      </c>
      <c r="I27" s="6">
        <f>$C27*'Indivior Payments'!F$21</f>
        <v>161.26879806442355</v>
      </c>
      <c r="J27" s="6">
        <f>$C27*'Indivior Payments'!G$21</f>
        <v>0</v>
      </c>
      <c r="K27" s="6">
        <f t="shared" si="1"/>
        <v>592.77179197056466</v>
      </c>
    </row>
    <row r="28" spans="1:11" ht="18.75" x14ac:dyDescent="0.3">
      <c r="A28" s="122">
        <v>26</v>
      </c>
      <c r="B28" s="3" t="s">
        <v>47</v>
      </c>
      <c r="C28" s="15">
        <v>1.5318570553E-3</v>
      </c>
      <c r="D28" s="13" t="s">
        <v>47</v>
      </c>
      <c r="E28" s="31" t="str">
        <f t="shared" si="0"/>
        <v>No</v>
      </c>
      <c r="F28" s="6">
        <f>$C28*'Indivior Payments'!C$21</f>
        <v>276.82819419289314</v>
      </c>
      <c r="G28" s="6">
        <f>$C28*'Indivior Payments'!D$21</f>
        <v>409.7057511695283</v>
      </c>
      <c r="H28" s="6">
        <f>$C28*'Indivior Payments'!E$21</f>
        <v>409.7057511695283</v>
      </c>
      <c r="I28" s="6">
        <f>$C28*'Indivior Payments'!F$21</f>
        <v>409.7057511695283</v>
      </c>
      <c r="J28" s="6">
        <f>$C28*'Indivior Payments'!G$21</f>
        <v>0</v>
      </c>
      <c r="K28" s="6">
        <f t="shared" si="1"/>
        <v>1505.9454477014783</v>
      </c>
    </row>
    <row r="29" spans="1:11" ht="18.75" x14ac:dyDescent="0.3">
      <c r="A29" s="122">
        <v>27</v>
      </c>
      <c r="B29" s="3" t="s">
        <v>32</v>
      </c>
      <c r="C29" s="15">
        <v>2.3855965990072139E-4</v>
      </c>
      <c r="D29" s="13" t="s">
        <v>48</v>
      </c>
      <c r="E29" s="31" t="str">
        <f t="shared" si="0"/>
        <v>No</v>
      </c>
      <c r="F29" s="6">
        <f>$C29*'Indivior Payments'!C$21</f>
        <v>43.111098146591829</v>
      </c>
      <c r="G29" s="6">
        <f>$C29*'Indivior Payments'!D$21</f>
        <v>63.804428957786094</v>
      </c>
      <c r="H29" s="6">
        <f>$C29*'Indivior Payments'!E$21</f>
        <v>63.804428957786094</v>
      </c>
      <c r="I29" s="6">
        <f>$C29*'Indivior Payments'!F$21</f>
        <v>63.804428957786094</v>
      </c>
      <c r="J29" s="6">
        <f>$C29*'Indivior Payments'!G$21</f>
        <v>0</v>
      </c>
      <c r="K29" s="6">
        <f t="shared" si="1"/>
        <v>234.5243850199501</v>
      </c>
    </row>
    <row r="30" spans="1:11" ht="18.75" x14ac:dyDescent="0.3">
      <c r="A30" s="122">
        <v>28</v>
      </c>
      <c r="B30" s="3" t="s">
        <v>45</v>
      </c>
      <c r="C30" s="15">
        <v>1.4096709064900001E-2</v>
      </c>
      <c r="D30" s="13" t="s">
        <v>45</v>
      </c>
      <c r="E30" s="31" t="str">
        <f t="shared" si="0"/>
        <v>No</v>
      </c>
      <c r="F30" s="6">
        <f>$C30*'Indivior Payments'!C$21</f>
        <v>2547.4743227491367</v>
      </c>
      <c r="G30" s="6">
        <f>$C30*'Indivior Payments'!D$21</f>
        <v>3770.2622163541723</v>
      </c>
      <c r="H30" s="6">
        <f>$C30*'Indivior Payments'!E$21</f>
        <v>3770.2622163541723</v>
      </c>
      <c r="I30" s="6">
        <f>$C30*'Indivior Payments'!F$21</f>
        <v>3770.2622163541723</v>
      </c>
      <c r="J30" s="6">
        <f>$C30*'Indivior Payments'!G$21</f>
        <v>0</v>
      </c>
      <c r="K30" s="6">
        <f t="shared" si="1"/>
        <v>13858.260971811655</v>
      </c>
    </row>
    <row r="31" spans="1:11" ht="18.75" x14ac:dyDescent="0.3">
      <c r="A31" s="122">
        <v>29</v>
      </c>
      <c r="B31" s="3" t="s">
        <v>32</v>
      </c>
      <c r="C31" s="15">
        <v>3.0575088266295388E-4</v>
      </c>
      <c r="D31" s="13" t="s">
        <v>49</v>
      </c>
      <c r="E31" s="31" t="str">
        <f t="shared" si="0"/>
        <v>No</v>
      </c>
      <c r="F31" s="6">
        <f>$C31*'Indivior Payments'!C$21</f>
        <v>55.253500597608067</v>
      </c>
      <c r="G31" s="6">
        <f>$C31*'Indivior Payments'!D$21</f>
        <v>81.775185627642827</v>
      </c>
      <c r="H31" s="6">
        <f>$C31*'Indivior Payments'!E$21</f>
        <v>81.775185627642827</v>
      </c>
      <c r="I31" s="6">
        <f>$C31*'Indivior Payments'!F$21</f>
        <v>81.775185627642827</v>
      </c>
      <c r="J31" s="6">
        <f>$C31*'Indivior Payments'!G$21</f>
        <v>0</v>
      </c>
      <c r="K31" s="6">
        <f t="shared" si="1"/>
        <v>300.57905748053656</v>
      </c>
    </row>
    <row r="32" spans="1:11" ht="18.75" x14ac:dyDescent="0.3">
      <c r="A32" s="122">
        <v>30</v>
      </c>
      <c r="B32" s="3" t="s">
        <v>50</v>
      </c>
      <c r="C32" s="15">
        <v>1.6288319366297024E-4</v>
      </c>
      <c r="D32" s="13" t="s">
        <v>51</v>
      </c>
      <c r="E32" s="31" t="str">
        <f t="shared" si="0"/>
        <v>No</v>
      </c>
      <c r="F32" s="6">
        <f>$C32*'Indivior Payments'!C$21</f>
        <v>29.43529241849577</v>
      </c>
      <c r="G32" s="6">
        <f>$C32*'Indivior Payments'!D$21</f>
        <v>43.564235306217725</v>
      </c>
      <c r="H32" s="6">
        <f>$C32*'Indivior Payments'!E$21</f>
        <v>43.564235306217725</v>
      </c>
      <c r="I32" s="6">
        <f>$C32*'Indivior Payments'!F$21</f>
        <v>43.564235306217725</v>
      </c>
      <c r="J32" s="6">
        <f>$C32*'Indivior Payments'!G$21</f>
        <v>0</v>
      </c>
      <c r="K32" s="6">
        <f t="shared" si="1"/>
        <v>160.12799833714894</v>
      </c>
    </row>
    <row r="33" spans="1:11" ht="18.75" x14ac:dyDescent="0.3">
      <c r="A33" s="122">
        <v>31</v>
      </c>
      <c r="B33" s="3" t="s">
        <v>32</v>
      </c>
      <c r="C33" s="15">
        <v>6.8522717891421976E-4</v>
      </c>
      <c r="D33" s="13" t="s">
        <v>52</v>
      </c>
      <c r="E33" s="31" t="str">
        <f t="shared" si="0"/>
        <v>No</v>
      </c>
      <c r="F33" s="6">
        <f>$C33*'Indivior Payments'!C$21</f>
        <v>123.83022416772751</v>
      </c>
      <c r="G33" s="6">
        <f>$C33*'Indivior Payments'!D$21</f>
        <v>183.26874239832159</v>
      </c>
      <c r="H33" s="6">
        <f>$C33*'Indivior Payments'!E$21</f>
        <v>183.26874239832159</v>
      </c>
      <c r="I33" s="6">
        <f>$C33*'Indivior Payments'!F$21</f>
        <v>183.26874239832159</v>
      </c>
      <c r="J33" s="6">
        <f>$C33*'Indivior Payments'!G$21</f>
        <v>0</v>
      </c>
      <c r="K33" s="6">
        <f t="shared" si="1"/>
        <v>673.63645136269224</v>
      </c>
    </row>
    <row r="34" spans="1:11" ht="18.75" x14ac:dyDescent="0.3">
      <c r="A34" s="122">
        <v>32</v>
      </c>
      <c r="B34" s="3" t="s">
        <v>53</v>
      </c>
      <c r="C34" s="15">
        <v>0</v>
      </c>
      <c r="D34" s="13" t="s">
        <v>54</v>
      </c>
      <c r="E34" s="31" t="str">
        <f t="shared" si="0"/>
        <v>Yes</v>
      </c>
      <c r="F34" s="6">
        <f>$C34*'Indivior Payments'!C$21</f>
        <v>0</v>
      </c>
      <c r="G34" s="6">
        <f>$C34*'Indivior Payments'!D$21</f>
        <v>0</v>
      </c>
      <c r="H34" s="6">
        <f>$C34*'Indivior Payments'!E$21</f>
        <v>0</v>
      </c>
      <c r="I34" s="6">
        <f>$C34*'Indivior Payments'!F$21</f>
        <v>0</v>
      </c>
      <c r="J34" s="6">
        <f>$C34*'Indivior Payments'!G$21</f>
        <v>0</v>
      </c>
      <c r="K34" s="6">
        <f t="shared" si="1"/>
        <v>0</v>
      </c>
    </row>
    <row r="35" spans="1:11" ht="18.75" x14ac:dyDescent="0.3">
      <c r="A35" s="122">
        <v>33</v>
      </c>
      <c r="B35" s="3" t="s">
        <v>32</v>
      </c>
      <c r="C35" s="15">
        <v>1.5921237478421584E-3</v>
      </c>
      <c r="D35" s="13" t="s">
        <v>55</v>
      </c>
      <c r="E35" s="31" t="str">
        <f t="shared" si="0"/>
        <v>No</v>
      </c>
      <c r="F35" s="6">
        <f>$C35*'Indivior Payments'!C$21</f>
        <v>287.71923628373412</v>
      </c>
      <c r="G35" s="6">
        <f>$C35*'Indivior Payments'!D$21</f>
        <v>425.82449439890382</v>
      </c>
      <c r="H35" s="6">
        <f>$C35*'Indivior Payments'!E$21</f>
        <v>425.82449439890382</v>
      </c>
      <c r="I35" s="6">
        <f>$C35*'Indivior Payments'!F$21</f>
        <v>425.82449439890382</v>
      </c>
      <c r="J35" s="6">
        <f>$C35*'Indivior Payments'!G$21</f>
        <v>0</v>
      </c>
      <c r="K35" s="6">
        <f t="shared" si="1"/>
        <v>1565.1927194804457</v>
      </c>
    </row>
    <row r="36" spans="1:11" ht="18.75" x14ac:dyDescent="0.3">
      <c r="A36" s="122">
        <v>34</v>
      </c>
      <c r="B36" s="3" t="s">
        <v>56</v>
      </c>
      <c r="C36" s="15">
        <v>3.7547527347000006E-3</v>
      </c>
      <c r="D36" s="13" t="s">
        <v>56</v>
      </c>
      <c r="E36" s="31" t="str">
        <f t="shared" si="0"/>
        <v>No</v>
      </c>
      <c r="F36" s="6">
        <f>$C36*'Indivior Payments'!C$21</f>
        <v>678.53682273524362</v>
      </c>
      <c r="G36" s="6">
        <f>$C36*'Indivior Payments'!D$21</f>
        <v>1004.2345558964926</v>
      </c>
      <c r="H36" s="6">
        <f>$C36*'Indivior Payments'!E$21</f>
        <v>1004.2345558964926</v>
      </c>
      <c r="I36" s="6">
        <f>$C36*'Indivior Payments'!F$21</f>
        <v>1004.2345558964926</v>
      </c>
      <c r="J36" s="6">
        <f>$C36*'Indivior Payments'!G$21</f>
        <v>0</v>
      </c>
      <c r="K36" s="6">
        <f t="shared" si="1"/>
        <v>3691.2404904247214</v>
      </c>
    </row>
    <row r="37" spans="1:11" ht="18.75" x14ac:dyDescent="0.3">
      <c r="A37" s="122">
        <v>35</v>
      </c>
      <c r="B37" s="3" t="s">
        <v>32</v>
      </c>
      <c r="C37" s="15">
        <v>1.9836821378819495E-4</v>
      </c>
      <c r="D37" s="13" t="s">
        <v>57</v>
      </c>
      <c r="E37" s="31" t="str">
        <f t="shared" si="0"/>
        <v>No</v>
      </c>
      <c r="F37" s="6">
        <f>$C37*'Indivior Payments'!C$21</f>
        <v>35.847936475705552</v>
      </c>
      <c r="G37" s="6">
        <f>$C37*'Indivior Payments'!D$21</f>
        <v>53.054949061375382</v>
      </c>
      <c r="H37" s="6">
        <f>$C37*'Indivior Payments'!E$21</f>
        <v>53.054949061375382</v>
      </c>
      <c r="I37" s="6">
        <f>$C37*'Indivior Payments'!F$21</f>
        <v>53.054949061375382</v>
      </c>
      <c r="J37" s="6">
        <f>$C37*'Indivior Payments'!G$21</f>
        <v>0</v>
      </c>
      <c r="K37" s="6">
        <f t="shared" si="1"/>
        <v>195.01278365983171</v>
      </c>
    </row>
    <row r="38" spans="1:11" ht="18.75" x14ac:dyDescent="0.3">
      <c r="A38" s="122">
        <v>36</v>
      </c>
      <c r="B38" s="3" t="s">
        <v>58</v>
      </c>
      <c r="C38" s="15">
        <v>6.7283936689917173E-6</v>
      </c>
      <c r="D38" s="13" t="s">
        <v>59</v>
      </c>
      <c r="E38" s="31" t="str">
        <f t="shared" si="0"/>
        <v>Yes</v>
      </c>
      <c r="F38" s="6">
        <f>$C38*'Indivior Payments'!C$21</f>
        <v>1.2159157166535342</v>
      </c>
      <c r="G38" s="6">
        <f>$C38*'Indivior Payments'!D$21</f>
        <v>1.7995553650263298</v>
      </c>
      <c r="H38" s="6">
        <f>$C38*'Indivior Payments'!E$21</f>
        <v>1.7995553650263298</v>
      </c>
      <c r="I38" s="6">
        <f>$C38*'Indivior Payments'!F$21</f>
        <v>1.7995553650263298</v>
      </c>
      <c r="J38" s="6">
        <f>$C38*'Indivior Payments'!G$21</f>
        <v>0</v>
      </c>
      <c r="K38" s="6">
        <f t="shared" si="1"/>
        <v>6.6145818117325232</v>
      </c>
    </row>
    <row r="39" spans="1:11" ht="18.75" x14ac:dyDescent="0.3">
      <c r="A39" s="122">
        <v>37</v>
      </c>
      <c r="B39" s="3" t="s">
        <v>20</v>
      </c>
      <c r="C39" s="15">
        <v>6.8804082686260519E-4</v>
      </c>
      <c r="D39" s="13" t="s">
        <v>60</v>
      </c>
      <c r="E39" s="31" t="str">
        <f t="shared" si="0"/>
        <v>No</v>
      </c>
      <c r="F39" s="6">
        <f>$C39*'Indivior Payments'!C$21</f>
        <v>124.33869007056825</v>
      </c>
      <c r="G39" s="6">
        <f>$C39*'Indivior Payments'!D$21</f>
        <v>184.02127197817464</v>
      </c>
      <c r="H39" s="6">
        <f>$C39*'Indivior Payments'!E$21</f>
        <v>184.02127197817464</v>
      </c>
      <c r="I39" s="6">
        <f>$C39*'Indivior Payments'!F$21</f>
        <v>184.02127197817464</v>
      </c>
      <c r="J39" s="6">
        <f>$C39*'Indivior Payments'!G$21</f>
        <v>0</v>
      </c>
      <c r="K39" s="6">
        <f t="shared" si="1"/>
        <v>676.40250600509216</v>
      </c>
    </row>
    <row r="40" spans="1:11" ht="18.75" x14ac:dyDescent="0.3">
      <c r="A40" s="122">
        <v>38</v>
      </c>
      <c r="B40" s="3" t="s">
        <v>61</v>
      </c>
      <c r="C40" s="15">
        <v>2.2054565525931976E-4</v>
      </c>
      <c r="D40" s="13" t="s">
        <v>62</v>
      </c>
      <c r="E40" s="31" t="str">
        <f t="shared" si="0"/>
        <v>No</v>
      </c>
      <c r="F40" s="6">
        <f>$C40*'Indivior Payments'!C$21</f>
        <v>39.855713215074836</v>
      </c>
      <c r="G40" s="6">
        <f>$C40*'Indivior Payments'!D$21</f>
        <v>58.986458979685601</v>
      </c>
      <c r="H40" s="6">
        <f>$C40*'Indivior Payments'!E$21</f>
        <v>58.986458979685601</v>
      </c>
      <c r="I40" s="6">
        <f>$C40*'Indivior Payments'!F$21</f>
        <v>58.986458979685601</v>
      </c>
      <c r="J40" s="6">
        <f>$C40*'Indivior Payments'!G$21</f>
        <v>0</v>
      </c>
      <c r="K40" s="6">
        <f t="shared" si="1"/>
        <v>216.81509015413164</v>
      </c>
    </row>
    <row r="41" spans="1:11" ht="18.75" x14ac:dyDescent="0.3">
      <c r="A41" s="122">
        <v>39</v>
      </c>
      <c r="B41" s="3" t="s">
        <v>12</v>
      </c>
      <c r="C41" s="15">
        <v>9.5435120242877243E-5</v>
      </c>
      <c r="D41" s="13" t="s">
        <v>63</v>
      </c>
      <c r="E41" s="13" t="s">
        <v>334</v>
      </c>
      <c r="F41" s="6">
        <f>$C41*'Indivior Payments'!C$21</f>
        <v>17.246473427798644</v>
      </c>
      <c r="G41" s="6">
        <f>$C41*'Indivior Payments'!D$21</f>
        <v>25.52478215364869</v>
      </c>
      <c r="H41" s="6">
        <f>$C41*'Indivior Payments'!E$21</f>
        <v>25.52478215364869</v>
      </c>
      <c r="I41" s="6">
        <f>$C41*'Indivior Payments'!F$21</f>
        <v>25.52478215364869</v>
      </c>
      <c r="J41" s="6">
        <f>$C41*'Indivior Payments'!G$21</f>
        <v>0</v>
      </c>
      <c r="K41" s="6">
        <f t="shared" si="1"/>
        <v>93.820819888744708</v>
      </c>
    </row>
    <row r="42" spans="1:11" ht="18.75" x14ac:dyDescent="0.3">
      <c r="A42" s="122">
        <v>40</v>
      </c>
      <c r="B42" s="3" t="s">
        <v>64</v>
      </c>
      <c r="C42" s="15">
        <v>6.5940683223636963E-4</v>
      </c>
      <c r="D42" s="13" t="s">
        <v>65</v>
      </c>
      <c r="E42" s="31" t="str">
        <f t="shared" si="0"/>
        <v>No</v>
      </c>
      <c r="F42" s="6">
        <f>$C42*'Indivior Payments'!C$21</f>
        <v>119.16412303281196</v>
      </c>
      <c r="G42" s="6">
        <f>$C42*'Indivior Payments'!D$21</f>
        <v>176.36291231808968</v>
      </c>
      <c r="H42" s="6">
        <f>$C42*'Indivior Payments'!E$21</f>
        <v>176.36291231808968</v>
      </c>
      <c r="I42" s="6">
        <f>$C42*'Indivior Payments'!F$21</f>
        <v>176.36291231808968</v>
      </c>
      <c r="J42" s="6">
        <f>$C42*'Indivior Payments'!G$21</f>
        <v>0</v>
      </c>
      <c r="K42" s="6">
        <f t="shared" si="1"/>
        <v>648.25285998708102</v>
      </c>
    </row>
    <row r="43" spans="1:11" ht="18.75" x14ac:dyDescent="0.3">
      <c r="A43" s="122">
        <v>41</v>
      </c>
      <c r="B43" s="3" t="s">
        <v>12</v>
      </c>
      <c r="C43" s="15">
        <v>3.0673507630665729E-5</v>
      </c>
      <c r="D43" s="13" t="s">
        <v>66</v>
      </c>
      <c r="E43" s="13" t="s">
        <v>334</v>
      </c>
      <c r="F43" s="6">
        <f>$C43*'Indivior Payments'!C$21</f>
        <v>5.5431358282292083</v>
      </c>
      <c r="G43" s="6">
        <f>$C43*'Indivior Payments'!D$21</f>
        <v>8.2038415016243196</v>
      </c>
      <c r="H43" s="6">
        <f>$C43*'Indivior Payments'!E$21</f>
        <v>8.2038415016243196</v>
      </c>
      <c r="I43" s="6">
        <f>$C43*'Indivior Payments'!F$21</f>
        <v>8.2038415016243196</v>
      </c>
      <c r="J43" s="6">
        <f>$C43*'Indivior Payments'!G$21</f>
        <v>0</v>
      </c>
      <c r="K43" s="6">
        <f t="shared" si="1"/>
        <v>30.154660333102164</v>
      </c>
    </row>
    <row r="44" spans="1:11" ht="18.75" x14ac:dyDescent="0.3">
      <c r="A44" s="122">
        <v>42</v>
      </c>
      <c r="B44" s="3" t="s">
        <v>40</v>
      </c>
      <c r="C44" s="15">
        <v>1.8175021665900001E-2</v>
      </c>
      <c r="D44" s="13" t="s">
        <v>40</v>
      </c>
      <c r="E44" s="31" t="str">
        <f t="shared" si="0"/>
        <v>No</v>
      </c>
      <c r="F44" s="6">
        <f>$C44*'Indivior Payments'!C$21</f>
        <v>3284.4829808238605</v>
      </c>
      <c r="G44" s="6">
        <f>$C44*'Indivior Payments'!D$21</f>
        <v>4861.0350935725537</v>
      </c>
      <c r="H44" s="6">
        <f>$C44*'Indivior Payments'!E$21</f>
        <v>4861.0350935725537</v>
      </c>
      <c r="I44" s="6">
        <f>$C44*'Indivior Payments'!F$21</f>
        <v>4861.0350935725537</v>
      </c>
      <c r="J44" s="6">
        <f>$C44*'Indivior Payments'!G$21</f>
        <v>0</v>
      </c>
      <c r="K44" s="6">
        <f t="shared" si="1"/>
        <v>17867.588261541521</v>
      </c>
    </row>
    <row r="45" spans="1:11" ht="18.75" x14ac:dyDescent="0.3">
      <c r="A45" s="122">
        <v>43</v>
      </c>
      <c r="B45" s="3" t="s">
        <v>12</v>
      </c>
      <c r="C45" s="15">
        <v>3.6808208890950582E-5</v>
      </c>
      <c r="D45" s="13" t="s">
        <v>67</v>
      </c>
      <c r="E45" s="13" t="s">
        <v>334</v>
      </c>
      <c r="F45" s="6">
        <f>$C45*'Indivior Payments'!C$21</f>
        <v>6.6517629458325107</v>
      </c>
      <c r="G45" s="6">
        <f>$C45*'Indivior Payments'!D$21</f>
        <v>9.844609730846221</v>
      </c>
      <c r="H45" s="6">
        <f>$C45*'Indivior Payments'!E$21</f>
        <v>9.844609730846221</v>
      </c>
      <c r="I45" s="6">
        <f>$C45*'Indivior Payments'!F$21</f>
        <v>9.844609730846221</v>
      </c>
      <c r="J45" s="6">
        <f>$C45*'Indivior Payments'!G$21</f>
        <v>0</v>
      </c>
      <c r="K45" s="6">
        <f t="shared" si="1"/>
        <v>36.185592138371177</v>
      </c>
    </row>
    <row r="46" spans="1:11" ht="18.75" x14ac:dyDescent="0.3">
      <c r="A46" s="122">
        <v>44</v>
      </c>
      <c r="B46" s="3" t="s">
        <v>20</v>
      </c>
      <c r="C46" s="15">
        <v>2.5883212849999999E-3</v>
      </c>
      <c r="D46" s="13" t="s">
        <v>68</v>
      </c>
      <c r="E46" s="31" t="str">
        <f t="shared" si="0"/>
        <v>No</v>
      </c>
      <c r="F46" s="6">
        <f>$C46*'Indivior Payments'!C$21</f>
        <v>467.74619396667845</v>
      </c>
      <c r="G46" s="6">
        <f>$C46*'Indivior Payments'!D$21</f>
        <v>692.26440722390009</v>
      </c>
      <c r="H46" s="6">
        <f>$C46*'Indivior Payments'!E$21</f>
        <v>692.26440722390009</v>
      </c>
      <c r="I46" s="6">
        <f>$C46*'Indivior Payments'!F$21</f>
        <v>692.26440722390009</v>
      </c>
      <c r="J46" s="6">
        <f>$C46*'Indivior Payments'!G$21</f>
        <v>0</v>
      </c>
      <c r="K46" s="6">
        <f t="shared" si="1"/>
        <v>2544.5394156383786</v>
      </c>
    </row>
    <row r="47" spans="1:11" ht="18.75" x14ac:dyDescent="0.3">
      <c r="A47" s="122">
        <v>45</v>
      </c>
      <c r="B47" s="3" t="s">
        <v>12</v>
      </c>
      <c r="C47" s="15">
        <v>1.3478980951670864E-4</v>
      </c>
      <c r="D47" s="13" t="s">
        <v>69</v>
      </c>
      <c r="E47" s="31" t="str">
        <f t="shared" si="0"/>
        <v>No</v>
      </c>
      <c r="F47" s="6">
        <f>$C47*'Indivior Payments'!C$21</f>
        <v>24.358421325942171</v>
      </c>
      <c r="G47" s="6">
        <f>$C47*'Indivior Payments'!D$21</f>
        <v>36.050465653419344</v>
      </c>
      <c r="H47" s="6">
        <f>$C47*'Indivior Payments'!E$21</f>
        <v>36.050465653419344</v>
      </c>
      <c r="I47" s="6">
        <f>$C47*'Indivior Payments'!F$21</f>
        <v>36.050465653419344</v>
      </c>
      <c r="J47" s="6">
        <f>$C47*'Indivior Payments'!G$21</f>
        <v>0</v>
      </c>
      <c r="K47" s="6">
        <f t="shared" si="1"/>
        <v>132.50981828620019</v>
      </c>
    </row>
    <row r="48" spans="1:11" ht="18.75" x14ac:dyDescent="0.3">
      <c r="A48" s="122">
        <v>46</v>
      </c>
      <c r="B48" s="3" t="s">
        <v>70</v>
      </c>
      <c r="C48" s="15">
        <v>4.0537508319000003E-3</v>
      </c>
      <c r="D48" s="13" t="s">
        <v>70</v>
      </c>
      <c r="E48" s="31" t="str">
        <f t="shared" si="0"/>
        <v>No</v>
      </c>
      <c r="F48" s="6">
        <f>$C48*'Indivior Payments'!C$21</f>
        <v>732.56999967470483</v>
      </c>
      <c r="G48" s="6">
        <f>$C48*'Indivior Payments'!D$21</f>
        <v>1084.2036624053208</v>
      </c>
      <c r="H48" s="6">
        <f>$C48*'Indivior Payments'!E$21</f>
        <v>1084.2036624053208</v>
      </c>
      <c r="I48" s="6">
        <f>$C48*'Indivior Payments'!F$21</f>
        <v>1084.2036624053208</v>
      </c>
      <c r="J48" s="6">
        <f>$C48*'Indivior Payments'!G$21</f>
        <v>0</v>
      </c>
      <c r="K48" s="6">
        <f t="shared" si="1"/>
        <v>3985.1809868906671</v>
      </c>
    </row>
    <row r="49" spans="1:11" ht="18.75" x14ac:dyDescent="0.3">
      <c r="A49" s="122">
        <v>47</v>
      </c>
      <c r="B49" s="3" t="s">
        <v>71</v>
      </c>
      <c r="C49" s="15">
        <v>2.1045927188000002E-3</v>
      </c>
      <c r="D49" s="13" t="s">
        <v>71</v>
      </c>
      <c r="E49" s="31" t="str">
        <f t="shared" si="0"/>
        <v>No</v>
      </c>
      <c r="F49" s="6">
        <f>$C49*'Indivior Payments'!C$21</f>
        <v>380.3296135505388</v>
      </c>
      <c r="G49" s="6">
        <f>$C49*'Indivior Payments'!D$21</f>
        <v>562.88786070382241</v>
      </c>
      <c r="H49" s="6">
        <f>$C49*'Indivior Payments'!E$21</f>
        <v>562.88786070382241</v>
      </c>
      <c r="I49" s="6">
        <f>$C49*'Indivior Payments'!F$21</f>
        <v>562.88786070382241</v>
      </c>
      <c r="J49" s="6">
        <f>$C49*'Indivior Payments'!G$21</f>
        <v>0</v>
      </c>
      <c r="K49" s="6">
        <f t="shared" si="1"/>
        <v>2068.9931956620057</v>
      </c>
    </row>
    <row r="50" spans="1:11" ht="18.75" x14ac:dyDescent="0.3">
      <c r="A50" s="122">
        <v>48</v>
      </c>
      <c r="B50" s="3" t="s">
        <v>72</v>
      </c>
      <c r="C50" s="15">
        <v>3.1106809734000006E-3</v>
      </c>
      <c r="D50" s="13" t="s">
        <v>72</v>
      </c>
      <c r="E50" s="31" t="str">
        <f t="shared" si="0"/>
        <v>No</v>
      </c>
      <c r="F50" s="6">
        <f>$C50*'Indivior Payments'!C$21</f>
        <v>562.14396349656135</v>
      </c>
      <c r="G50" s="6">
        <f>$C50*'Indivior Payments'!D$21</f>
        <v>831.97311423161136</v>
      </c>
      <c r="H50" s="6">
        <f>$C50*'Indivior Payments'!E$21</f>
        <v>831.97311423161136</v>
      </c>
      <c r="I50" s="6">
        <f>$C50*'Indivior Payments'!F$21</f>
        <v>831.97311423161136</v>
      </c>
      <c r="J50" s="6">
        <f>$C50*'Indivior Payments'!G$21</f>
        <v>0</v>
      </c>
      <c r="K50" s="6">
        <f t="shared" si="1"/>
        <v>3058.0633061913954</v>
      </c>
    </row>
    <row r="51" spans="1:11" ht="18.75" x14ac:dyDescent="0.3">
      <c r="A51" s="122">
        <v>49</v>
      </c>
      <c r="B51" s="3" t="s">
        <v>73</v>
      </c>
      <c r="C51" s="15">
        <v>1.4042316196929872E-3</v>
      </c>
      <c r="D51" s="13" t="s">
        <v>74</v>
      </c>
      <c r="E51" s="31" t="str">
        <f t="shared" si="0"/>
        <v>No</v>
      </c>
      <c r="F51" s="6">
        <f>$C51*'Indivior Payments'!C$21</f>
        <v>253.76447636756927</v>
      </c>
      <c r="G51" s="6">
        <f>$C51*'Indivior Payments'!D$21</f>
        <v>375.57144680816663</v>
      </c>
      <c r="H51" s="6">
        <f>$C51*'Indivior Payments'!E$21</f>
        <v>375.57144680816663</v>
      </c>
      <c r="I51" s="6">
        <f>$C51*'Indivior Payments'!F$21</f>
        <v>375.57144680816663</v>
      </c>
      <c r="J51" s="6">
        <f>$C51*'Indivior Payments'!G$21</f>
        <v>0</v>
      </c>
      <c r="K51" s="6">
        <f t="shared" si="1"/>
        <v>1380.4788167920692</v>
      </c>
    </row>
    <row r="52" spans="1:11" ht="18.75" x14ac:dyDescent="0.3">
      <c r="A52" s="122">
        <v>50</v>
      </c>
      <c r="B52" s="3" t="s">
        <v>75</v>
      </c>
      <c r="C52" s="15">
        <v>2.6323448756000005E-3</v>
      </c>
      <c r="D52" s="13" t="s">
        <v>75</v>
      </c>
      <c r="E52" s="31" t="str">
        <f t="shared" si="0"/>
        <v>No</v>
      </c>
      <c r="F52" s="6">
        <f>$C52*'Indivior Payments'!C$21</f>
        <v>475.70187824251883</v>
      </c>
      <c r="G52" s="6">
        <f>$C52*'Indivior Payments'!D$21</f>
        <v>704.03882063509184</v>
      </c>
      <c r="H52" s="6">
        <f>$C52*'Indivior Payments'!E$21</f>
        <v>704.03882063509184</v>
      </c>
      <c r="I52" s="6">
        <f>$C52*'Indivior Payments'!F$21</f>
        <v>704.03882063509184</v>
      </c>
      <c r="J52" s="6">
        <f>$C52*'Indivior Payments'!G$21</f>
        <v>0</v>
      </c>
      <c r="K52" s="6">
        <f t="shared" si="1"/>
        <v>2587.8183401477941</v>
      </c>
    </row>
    <row r="53" spans="1:11" ht="18.75" x14ac:dyDescent="0.3">
      <c r="A53" s="122">
        <v>51</v>
      </c>
      <c r="B53" s="3" t="s">
        <v>76</v>
      </c>
      <c r="C53" s="15">
        <v>3.1141036893324917E-3</v>
      </c>
      <c r="D53" s="13" t="s">
        <v>76</v>
      </c>
      <c r="E53" s="31" t="str">
        <f t="shared" si="0"/>
        <v>No</v>
      </c>
      <c r="F53" s="6">
        <f>$C53*'Indivior Payments'!C$21</f>
        <v>562.76249658197457</v>
      </c>
      <c r="G53" s="6">
        <f>$C53*'Indivior Payments'!D$21</f>
        <v>832.88854325112038</v>
      </c>
      <c r="H53" s="6">
        <f>$C53*'Indivior Payments'!E$21</f>
        <v>832.88854325112038</v>
      </c>
      <c r="I53" s="6">
        <f>$C53*'Indivior Payments'!F$21</f>
        <v>832.88854325112038</v>
      </c>
      <c r="J53" s="6">
        <f>$C53*'Indivior Payments'!G$21</f>
        <v>0</v>
      </c>
      <c r="K53" s="6">
        <f t="shared" si="1"/>
        <v>3061.4281263353359</v>
      </c>
    </row>
    <row r="54" spans="1:11" ht="18.75" x14ac:dyDescent="0.3">
      <c r="A54" s="122">
        <v>52</v>
      </c>
      <c r="B54" s="3" t="s">
        <v>32</v>
      </c>
      <c r="C54" s="15">
        <v>1.5515624389622691E-4</v>
      </c>
      <c r="D54" s="13" t="s">
        <v>77</v>
      </c>
      <c r="E54" s="31" t="str">
        <f t="shared" si="0"/>
        <v>No</v>
      </c>
      <c r="F54" s="6">
        <f>$C54*'Indivior Payments'!C$21</f>
        <v>28.038923518965621</v>
      </c>
      <c r="G54" s="6">
        <f>$C54*'Indivior Payments'!D$21</f>
        <v>41.497609215043177</v>
      </c>
      <c r="H54" s="6">
        <f>$C54*'Indivior Payments'!E$21</f>
        <v>41.497609215043177</v>
      </c>
      <c r="I54" s="6">
        <f>$C54*'Indivior Payments'!F$21</f>
        <v>41.497609215043177</v>
      </c>
      <c r="J54" s="6">
        <f>$C54*'Indivior Payments'!G$21</f>
        <v>0</v>
      </c>
      <c r="K54" s="6">
        <f t="shared" si="1"/>
        <v>152.53175116409517</v>
      </c>
    </row>
    <row r="55" spans="1:11" ht="18.75" x14ac:dyDescent="0.3">
      <c r="A55" s="122">
        <v>53</v>
      </c>
      <c r="B55" s="3" t="s">
        <v>73</v>
      </c>
      <c r="C55" s="15">
        <v>6.4078122657999998E-3</v>
      </c>
      <c r="D55" s="13" t="s">
        <v>78</v>
      </c>
      <c r="E55" s="31" t="str">
        <f t="shared" si="0"/>
        <v>No</v>
      </c>
      <c r="F55" s="6">
        <f>$C55*'Indivior Payments'!C$21</f>
        <v>1157.9821316428838</v>
      </c>
      <c r="G55" s="6">
        <f>$C55*'Indivior Payments'!D$21</f>
        <v>1713.8136542373152</v>
      </c>
      <c r="H55" s="6">
        <f>$C55*'Indivior Payments'!E$21</f>
        <v>1713.8136542373152</v>
      </c>
      <c r="I55" s="6">
        <f>$C55*'Indivior Payments'!F$21</f>
        <v>1713.8136542373152</v>
      </c>
      <c r="J55" s="6">
        <f>$C55*'Indivior Payments'!G$21</f>
        <v>0</v>
      </c>
      <c r="K55" s="6">
        <f t="shared" si="1"/>
        <v>6299.4230943548291</v>
      </c>
    </row>
    <row r="56" spans="1:11" ht="18.75" x14ac:dyDescent="0.3">
      <c r="A56" s="122">
        <v>54</v>
      </c>
      <c r="B56" s="3" t="s">
        <v>38</v>
      </c>
      <c r="C56" s="15">
        <v>5.3061927798000001E-3</v>
      </c>
      <c r="D56" s="13" t="s">
        <v>38</v>
      </c>
      <c r="E56" s="31" t="str">
        <f t="shared" si="0"/>
        <v>No</v>
      </c>
      <c r="F56" s="6">
        <f>$C56*'Indivior Payments'!C$21</f>
        <v>958.9039396262275</v>
      </c>
      <c r="G56" s="6">
        <f>$C56*'Indivior Payments'!D$21</f>
        <v>1419.1779129629906</v>
      </c>
      <c r="H56" s="6">
        <f>$C56*'Indivior Payments'!E$21</f>
        <v>1419.1779129629906</v>
      </c>
      <c r="I56" s="6">
        <f>$C56*'Indivior Payments'!F$21</f>
        <v>1419.1779129629906</v>
      </c>
      <c r="J56" s="6">
        <f>$C56*'Indivior Payments'!G$21</f>
        <v>0</v>
      </c>
      <c r="K56" s="6">
        <f t="shared" si="1"/>
        <v>5216.437678515199</v>
      </c>
    </row>
    <row r="57" spans="1:11" ht="18.75" x14ac:dyDescent="0.3">
      <c r="A57" s="122">
        <v>55</v>
      </c>
      <c r="B57" s="3" t="s">
        <v>56</v>
      </c>
      <c r="C57" s="15">
        <v>8.5958844840929426E-5</v>
      </c>
      <c r="D57" s="13" t="s">
        <v>79</v>
      </c>
      <c r="E57" s="31" t="str">
        <f t="shared" si="0"/>
        <v>No</v>
      </c>
      <c r="F57" s="6">
        <f>$C57*'Indivior Payments'!C$21</f>
        <v>15.53397669181436</v>
      </c>
      <c r="G57" s="6">
        <f>$C57*'Indivior Payments'!D$21</f>
        <v>22.990286837384339</v>
      </c>
      <c r="H57" s="6">
        <f>$C57*'Indivior Payments'!E$21</f>
        <v>22.990286837384339</v>
      </c>
      <c r="I57" s="6">
        <f>$C57*'Indivior Payments'!F$21</f>
        <v>22.990286837384339</v>
      </c>
      <c r="J57" s="6">
        <f>$C57*'Indivior Payments'!G$21</f>
        <v>0</v>
      </c>
      <c r="K57" s="6">
        <f t="shared" si="1"/>
        <v>84.504837203967384</v>
      </c>
    </row>
    <row r="58" spans="1:11" ht="18.75" x14ac:dyDescent="0.3">
      <c r="A58" s="122">
        <v>56</v>
      </c>
      <c r="B58" s="3" t="s">
        <v>32</v>
      </c>
      <c r="C58" s="15">
        <v>2.2117624342341905E-4</v>
      </c>
      <c r="D58" s="13" t="s">
        <v>80</v>
      </c>
      <c r="E58" s="13" t="s">
        <v>334</v>
      </c>
      <c r="F58" s="6">
        <f>$C58*'Indivior Payments'!C$21</f>
        <v>39.969669397959557</v>
      </c>
      <c r="G58" s="6">
        <f>$C58*'Indivior Payments'!D$21</f>
        <v>59.155114140137449</v>
      </c>
      <c r="H58" s="6">
        <f>$C58*'Indivior Payments'!E$21</f>
        <v>59.155114140137449</v>
      </c>
      <c r="I58" s="6">
        <f>$C58*'Indivior Payments'!F$21</f>
        <v>59.155114140137449</v>
      </c>
      <c r="J58" s="6">
        <f>$C58*'Indivior Payments'!G$21</f>
        <v>0</v>
      </c>
      <c r="K58" s="6">
        <f t="shared" si="1"/>
        <v>217.43501181837189</v>
      </c>
    </row>
    <row r="59" spans="1:11" ht="18.75" x14ac:dyDescent="0.3">
      <c r="A59" s="122">
        <v>57</v>
      </c>
      <c r="B59" s="3" t="s">
        <v>81</v>
      </c>
      <c r="C59" s="15">
        <v>9.4006091954603268E-5</v>
      </c>
      <c r="D59" s="13" t="s">
        <v>82</v>
      </c>
      <c r="E59" s="31" t="str">
        <f t="shared" si="0"/>
        <v>No</v>
      </c>
      <c r="F59" s="6">
        <f>$C59*'Indivior Payments'!C$21</f>
        <v>16.988227843378908</v>
      </c>
      <c r="G59" s="6">
        <f>$C59*'Indivior Payments'!D$21</f>
        <v>25.14257866653864</v>
      </c>
      <c r="H59" s="6">
        <f>$C59*'Indivior Payments'!E$21</f>
        <v>25.14257866653864</v>
      </c>
      <c r="I59" s="6">
        <f>$C59*'Indivior Payments'!F$21</f>
        <v>25.14257866653864</v>
      </c>
      <c r="J59" s="6">
        <f>$C59*'Indivior Payments'!G$21</f>
        <v>0</v>
      </c>
      <c r="K59" s="6">
        <f t="shared" si="1"/>
        <v>92.415963842994827</v>
      </c>
    </row>
    <row r="60" spans="1:11" ht="18.75" x14ac:dyDescent="0.3">
      <c r="A60" s="122">
        <v>58</v>
      </c>
      <c r="B60" s="3" t="s">
        <v>81</v>
      </c>
      <c r="C60" s="15">
        <v>1.0667352852156161E-5</v>
      </c>
      <c r="D60" s="13" t="s">
        <v>83</v>
      </c>
      <c r="E60" s="31" t="str">
        <f t="shared" si="0"/>
        <v>Yes</v>
      </c>
      <c r="F60" s="6">
        <f>$C60*'Indivior Payments'!C$21</f>
        <v>1.9277412449573996</v>
      </c>
      <c r="G60" s="6">
        <f>$C60*'Indivior Payments'!D$21</f>
        <v>2.8530572080220193</v>
      </c>
      <c r="H60" s="6">
        <f>$C60*'Indivior Payments'!E$21</f>
        <v>2.8530572080220193</v>
      </c>
      <c r="I60" s="6">
        <f>$C60*'Indivior Payments'!F$21</f>
        <v>2.8530572080220193</v>
      </c>
      <c r="J60" s="6">
        <f>$C60*'Indivior Payments'!G$21</f>
        <v>0</v>
      </c>
      <c r="K60" s="6">
        <f t="shared" si="1"/>
        <v>10.486912869023458</v>
      </c>
    </row>
    <row r="61" spans="1:11" ht="18.75" x14ac:dyDescent="0.3">
      <c r="A61" s="122">
        <v>59</v>
      </c>
      <c r="B61" s="3" t="s">
        <v>84</v>
      </c>
      <c r="C61" s="15">
        <v>2.8347130141000002E-3</v>
      </c>
      <c r="D61" s="13" t="s">
        <v>84</v>
      </c>
      <c r="E61" s="31" t="str">
        <f t="shared" si="0"/>
        <v>No</v>
      </c>
      <c r="F61" s="6">
        <f>$C61*'Indivior Payments'!C$21</f>
        <v>512.27265757816713</v>
      </c>
      <c r="G61" s="6">
        <f>$C61*'Indivior Payments'!D$21</f>
        <v>758.16357719123425</v>
      </c>
      <c r="H61" s="6">
        <f>$C61*'Indivior Payments'!E$21</f>
        <v>758.16357719123425</v>
      </c>
      <c r="I61" s="6">
        <f>$C61*'Indivior Payments'!F$21</f>
        <v>758.16357719123425</v>
      </c>
      <c r="J61" s="6">
        <f>$C61*'Indivior Payments'!G$21</f>
        <v>0</v>
      </c>
      <c r="K61" s="6">
        <f t="shared" si="1"/>
        <v>2786.7633891518699</v>
      </c>
    </row>
    <row r="62" spans="1:11" ht="18.75" x14ac:dyDescent="0.3">
      <c r="A62" s="122">
        <v>60</v>
      </c>
      <c r="B62" s="3" t="s">
        <v>61</v>
      </c>
      <c r="C62" s="15">
        <v>9.8374671949130605E-5</v>
      </c>
      <c r="D62" s="13" t="s">
        <v>85</v>
      </c>
      <c r="E62" s="31" t="str">
        <f t="shared" si="0"/>
        <v>No</v>
      </c>
      <c r="F62" s="6">
        <f>$C62*'Indivior Payments'!C$21</f>
        <v>17.777691916993376</v>
      </c>
      <c r="G62" s="6">
        <f>$C62*'Indivior Payments'!D$21</f>
        <v>26.310985563258829</v>
      </c>
      <c r="H62" s="6">
        <f>$C62*'Indivior Payments'!E$21</f>
        <v>26.310985563258829</v>
      </c>
      <c r="I62" s="6">
        <f>$C62*'Indivior Payments'!F$21</f>
        <v>26.310985563258829</v>
      </c>
      <c r="J62" s="6">
        <f>$C62*'Indivior Payments'!G$21</f>
        <v>0</v>
      </c>
      <c r="K62" s="6">
        <f t="shared" si="1"/>
        <v>96.710648606769851</v>
      </c>
    </row>
    <row r="63" spans="1:11" ht="18.75" x14ac:dyDescent="0.3">
      <c r="A63" s="122">
        <v>61</v>
      </c>
      <c r="B63" s="3" t="s">
        <v>20</v>
      </c>
      <c r="C63" s="15">
        <v>3.3329570208184248E-3</v>
      </c>
      <c r="D63" s="13" t="s">
        <v>86</v>
      </c>
      <c r="E63" s="31" t="str">
        <f t="shared" si="0"/>
        <v>No</v>
      </c>
      <c r="F63" s="6">
        <f>$C63*'Indivior Payments'!C$21</f>
        <v>602.31238300168661</v>
      </c>
      <c r="G63" s="6">
        <f>$C63*'Indivior Payments'!D$21</f>
        <v>891.42237854741552</v>
      </c>
      <c r="H63" s="6">
        <f>$C63*'Indivior Payments'!E$21</f>
        <v>891.42237854741552</v>
      </c>
      <c r="I63" s="6">
        <f>$C63*'Indivior Payments'!F$21</f>
        <v>891.42237854741552</v>
      </c>
      <c r="J63" s="6">
        <f>$C63*'Indivior Payments'!G$21</f>
        <v>0</v>
      </c>
      <c r="K63" s="6">
        <f t="shared" si="1"/>
        <v>3276.5795186439332</v>
      </c>
    </row>
    <row r="64" spans="1:11" ht="18.75" x14ac:dyDescent="0.3">
      <c r="A64" s="122">
        <v>62</v>
      </c>
      <c r="B64" s="3" t="s">
        <v>20</v>
      </c>
      <c r="C64" s="15">
        <v>1.1718915796436534E-3</v>
      </c>
      <c r="D64" s="13" t="s">
        <v>87</v>
      </c>
      <c r="E64" s="31" t="str">
        <f t="shared" si="0"/>
        <v>No</v>
      </c>
      <c r="F64" s="6">
        <f>$C64*'Indivior Payments'!C$21</f>
        <v>211.77735132673743</v>
      </c>
      <c r="G64" s="6">
        <f>$C64*'Indivior Payments'!D$21</f>
        <v>313.43049814339167</v>
      </c>
      <c r="H64" s="6">
        <f>$C64*'Indivior Payments'!E$21</f>
        <v>313.43049814339167</v>
      </c>
      <c r="I64" s="6">
        <f>$C64*'Indivior Payments'!F$21</f>
        <v>313.43049814339167</v>
      </c>
      <c r="J64" s="6">
        <f>$C64*'Indivior Payments'!G$21</f>
        <v>0</v>
      </c>
      <c r="K64" s="6">
        <f t="shared" si="1"/>
        <v>1152.0688457569124</v>
      </c>
    </row>
    <row r="65" spans="1:11" ht="18.75" x14ac:dyDescent="0.3">
      <c r="A65" s="122">
        <v>63</v>
      </c>
      <c r="B65" s="3" t="s">
        <v>88</v>
      </c>
      <c r="C65" s="15">
        <v>2.1883911591306761E-4</v>
      </c>
      <c r="D65" s="13" t="s">
        <v>89</v>
      </c>
      <c r="E65" s="31" t="str">
        <f t="shared" si="0"/>
        <v>No</v>
      </c>
      <c r="F65" s="6">
        <f>$C65*'Indivior Payments'!C$21</f>
        <v>39.547317465022566</v>
      </c>
      <c r="G65" s="6">
        <f>$C65*'Indivior Payments'!D$21</f>
        <v>58.530033243134312</v>
      </c>
      <c r="H65" s="6">
        <f>$C65*'Indivior Payments'!E$21</f>
        <v>58.530033243134312</v>
      </c>
      <c r="I65" s="6">
        <f>$C65*'Indivior Payments'!F$21</f>
        <v>58.530033243134312</v>
      </c>
      <c r="J65" s="6">
        <f>$C65*'Indivior Payments'!G$21</f>
        <v>0</v>
      </c>
      <c r="K65" s="6">
        <f t="shared" si="1"/>
        <v>215.1374171944255</v>
      </c>
    </row>
    <row r="66" spans="1:11" ht="18.75" x14ac:dyDescent="0.3">
      <c r="A66" s="122">
        <v>64</v>
      </c>
      <c r="B66" s="3" t="s">
        <v>90</v>
      </c>
      <c r="C66" s="15">
        <v>4.5106164370591284E-4</v>
      </c>
      <c r="D66" s="13" t="s">
        <v>91</v>
      </c>
      <c r="E66" s="31" t="str">
        <f t="shared" si="0"/>
        <v>No</v>
      </c>
      <c r="F66" s="6">
        <f>$C66*'Indivior Payments'!C$21</f>
        <v>81.513206382257422</v>
      </c>
      <c r="G66" s="6">
        <f>$C66*'Indivior Payments'!D$21</f>
        <v>120.63955244316271</v>
      </c>
      <c r="H66" s="6">
        <f>$C66*'Indivior Payments'!E$21</f>
        <v>120.63955244316271</v>
      </c>
      <c r="I66" s="6">
        <f>$C66*'Indivior Payments'!F$21</f>
        <v>120.63955244316271</v>
      </c>
      <c r="J66" s="6">
        <f>$C66*'Indivior Payments'!G$21</f>
        <v>0</v>
      </c>
      <c r="K66" s="6">
        <f t="shared" si="1"/>
        <v>443.43186371174556</v>
      </c>
    </row>
    <row r="67" spans="1:11" ht="18.75" x14ac:dyDescent="0.3">
      <c r="A67" s="122">
        <v>65</v>
      </c>
      <c r="B67" s="3" t="s">
        <v>92</v>
      </c>
      <c r="C67" s="15">
        <v>2.5579764947000006E-3</v>
      </c>
      <c r="D67" s="13" t="s">
        <v>92</v>
      </c>
      <c r="E67" s="31" t="str">
        <f t="shared" si="0"/>
        <v>No</v>
      </c>
      <c r="F67" s="6">
        <f>$C67*'Indivior Payments'!C$21</f>
        <v>462.26246200040453</v>
      </c>
      <c r="G67" s="6">
        <f>$C67*'Indivior Payments'!D$21</f>
        <v>684.14848344306915</v>
      </c>
      <c r="H67" s="6">
        <f>$C67*'Indivior Payments'!E$21</f>
        <v>684.14848344306915</v>
      </c>
      <c r="I67" s="6">
        <f>$C67*'Indivior Payments'!F$21</f>
        <v>684.14848344306915</v>
      </c>
      <c r="J67" s="6">
        <f>$C67*'Indivior Payments'!G$21</f>
        <v>0</v>
      </c>
      <c r="K67" s="6">
        <f t="shared" si="1"/>
        <v>2514.7079123296121</v>
      </c>
    </row>
    <row r="68" spans="1:11" ht="18.75" x14ac:dyDescent="0.3">
      <c r="A68" s="122">
        <v>66</v>
      </c>
      <c r="B68" s="3" t="s">
        <v>20</v>
      </c>
      <c r="C68" s="15">
        <v>7.0043022777200009E-2</v>
      </c>
      <c r="D68" s="13" t="s">
        <v>93</v>
      </c>
      <c r="E68" s="31" t="str">
        <f t="shared" si="0"/>
        <v>No</v>
      </c>
      <c r="F68" s="6">
        <f>$C68*'Indivior Payments'!C$21</f>
        <v>12657.76297085803</v>
      </c>
      <c r="G68" s="6">
        <f>$C68*'Indivior Payments'!D$21</f>
        <v>18733.490283463208</v>
      </c>
      <c r="H68" s="6">
        <f>$C68*'Indivior Payments'!E$21</f>
        <v>18733.490283463208</v>
      </c>
      <c r="I68" s="6">
        <f>$C68*'Indivior Payments'!F$21</f>
        <v>18733.490283463208</v>
      </c>
      <c r="J68" s="6">
        <f>$C68*'Indivior Payments'!G$21</f>
        <v>0</v>
      </c>
      <c r="K68" s="6">
        <f t="shared" si="1"/>
        <v>68858.233821247646</v>
      </c>
    </row>
    <row r="69" spans="1:11" ht="18.75" x14ac:dyDescent="0.3">
      <c r="A69" s="122">
        <v>67</v>
      </c>
      <c r="B69" s="3" t="s">
        <v>20</v>
      </c>
      <c r="C69" s="15">
        <v>0</v>
      </c>
      <c r="D69" s="13" t="s">
        <v>94</v>
      </c>
      <c r="E69" s="31" t="str">
        <f t="shared" ref="E69:E132" si="2">IF(C69&lt;0.000011,"Yes","No")</f>
        <v>Yes</v>
      </c>
      <c r="F69" s="6">
        <f>$C69*'Indivior Payments'!C$21</f>
        <v>0</v>
      </c>
      <c r="G69" s="6">
        <f>$C69*'Indivior Payments'!D$21</f>
        <v>0</v>
      </c>
      <c r="H69" s="6">
        <f>$C69*'Indivior Payments'!E$21</f>
        <v>0</v>
      </c>
      <c r="I69" s="6">
        <f>$C69*'Indivior Payments'!F$21</f>
        <v>0</v>
      </c>
      <c r="J69" s="6">
        <f>$C69*'Indivior Payments'!G$21</f>
        <v>0</v>
      </c>
      <c r="K69" s="6">
        <f t="shared" ref="K69:K132" si="3">SUM(F69:J69)</f>
        <v>0</v>
      </c>
    </row>
    <row r="70" spans="1:11" ht="18.75" x14ac:dyDescent="0.3">
      <c r="A70" s="122">
        <v>68</v>
      </c>
      <c r="B70" s="3" t="s">
        <v>38</v>
      </c>
      <c r="C70" s="15">
        <v>4.0897718893107563E-4</v>
      </c>
      <c r="D70" s="13" t="s">
        <v>95</v>
      </c>
      <c r="E70" s="31" t="str">
        <f t="shared" si="2"/>
        <v>No</v>
      </c>
      <c r="F70" s="6">
        <f>$C70*'Indivior Payments'!C$21</f>
        <v>73.90795132363246</v>
      </c>
      <c r="G70" s="6">
        <f>$C70*'Indivior Payments'!D$21</f>
        <v>109.38377430353206</v>
      </c>
      <c r="H70" s="6">
        <f>$C70*'Indivior Payments'!E$21</f>
        <v>109.38377430353206</v>
      </c>
      <c r="I70" s="6">
        <f>$C70*'Indivior Payments'!F$21</f>
        <v>109.38377430353206</v>
      </c>
      <c r="J70" s="6">
        <f>$C70*'Indivior Payments'!G$21</f>
        <v>0</v>
      </c>
      <c r="K70" s="6">
        <f t="shared" si="3"/>
        <v>402.05927423422861</v>
      </c>
    </row>
    <row r="71" spans="1:11" ht="18.75" x14ac:dyDescent="0.3">
      <c r="A71" s="122">
        <v>69</v>
      </c>
      <c r="B71" s="3" t="s">
        <v>96</v>
      </c>
      <c r="C71" s="15">
        <v>2.7234125776000001E-3</v>
      </c>
      <c r="D71" s="13" t="s">
        <v>96</v>
      </c>
      <c r="E71" s="31" t="str">
        <f t="shared" si="2"/>
        <v>No</v>
      </c>
      <c r="F71" s="6">
        <f>$C71*'Indivior Payments'!C$21</f>
        <v>492.15909754162584</v>
      </c>
      <c r="G71" s="6">
        <f>$C71*'Indivior Payments'!D$21</f>
        <v>728.39550661052419</v>
      </c>
      <c r="H71" s="6">
        <f>$C71*'Indivior Payments'!E$21</f>
        <v>728.39550661052419</v>
      </c>
      <c r="I71" s="6">
        <f>$C71*'Indivior Payments'!F$21</f>
        <v>728.39550661052419</v>
      </c>
      <c r="J71" s="6">
        <f>$C71*'Indivior Payments'!G$21</f>
        <v>0</v>
      </c>
      <c r="K71" s="6">
        <f t="shared" si="3"/>
        <v>2677.3456173731984</v>
      </c>
    </row>
    <row r="72" spans="1:11" ht="18.75" x14ac:dyDescent="0.3">
      <c r="A72" s="122">
        <v>70</v>
      </c>
      <c r="B72" s="3" t="s">
        <v>97</v>
      </c>
      <c r="C72" s="15">
        <v>1.6290901617232397E-5</v>
      </c>
      <c r="D72" s="13" t="s">
        <v>98</v>
      </c>
      <c r="E72" s="31" t="str">
        <f t="shared" si="2"/>
        <v>No</v>
      </c>
      <c r="F72" s="6">
        <f>$C72*'Indivior Payments'!C$21</f>
        <v>2.9439958910456747</v>
      </c>
      <c r="G72" s="6">
        <f>$C72*'Indivior Payments'!D$21</f>
        <v>4.3571141714720554</v>
      </c>
      <c r="H72" s="6">
        <f>$C72*'Indivior Payments'!E$21</f>
        <v>4.3571141714720554</v>
      </c>
      <c r="I72" s="6">
        <f>$C72*'Indivior Payments'!F$21</f>
        <v>4.3571141714720554</v>
      </c>
      <c r="J72" s="6">
        <f>$C72*'Indivior Payments'!G$21</f>
        <v>0</v>
      </c>
      <c r="K72" s="6">
        <f t="shared" si="3"/>
        <v>16.01533840546184</v>
      </c>
    </row>
    <row r="73" spans="1:11" ht="18.75" x14ac:dyDescent="0.3">
      <c r="A73" s="122">
        <v>71</v>
      </c>
      <c r="B73" s="3" t="s">
        <v>12</v>
      </c>
      <c r="C73" s="15">
        <v>2.3063005198609594E-4</v>
      </c>
      <c r="D73" s="13" t="s">
        <v>99</v>
      </c>
      <c r="E73" s="31" t="str">
        <f t="shared" si="2"/>
        <v>No</v>
      </c>
      <c r="F73" s="6">
        <f>$C73*'Indivior Payments'!C$21</f>
        <v>41.678106058936791</v>
      </c>
      <c r="G73" s="6">
        <f>$C73*'Indivior Payments'!D$21</f>
        <v>61.683600545042836</v>
      </c>
      <c r="H73" s="6">
        <f>$C73*'Indivior Payments'!E$21</f>
        <v>61.683600545042836</v>
      </c>
      <c r="I73" s="6">
        <f>$C73*'Indivior Payments'!F$21</f>
        <v>61.683600545042836</v>
      </c>
      <c r="J73" s="6">
        <f>$C73*'Indivior Payments'!G$21</f>
        <v>0</v>
      </c>
      <c r="K73" s="6">
        <f t="shared" si="3"/>
        <v>226.7289076940653</v>
      </c>
    </row>
    <row r="74" spans="1:11" ht="18.75" x14ac:dyDescent="0.3">
      <c r="A74" s="122">
        <v>72</v>
      </c>
      <c r="B74" s="3" t="s">
        <v>100</v>
      </c>
      <c r="C74" s="15">
        <v>1.8943307636000003E-3</v>
      </c>
      <c r="D74" s="13" t="s">
        <v>101</v>
      </c>
      <c r="E74" s="31" t="str">
        <f t="shared" si="2"/>
        <v>No</v>
      </c>
      <c r="F74" s="6">
        <f>$C74*'Indivior Payments'!C$21</f>
        <v>342.33231010496127</v>
      </c>
      <c r="G74" s="6">
        <f>$C74*'Indivior Payments'!D$21</f>
        <v>506.65184834252614</v>
      </c>
      <c r="H74" s="6">
        <f>$C74*'Indivior Payments'!E$21</f>
        <v>506.65184834252614</v>
      </c>
      <c r="I74" s="6">
        <f>$C74*'Indivior Payments'!F$21</f>
        <v>506.65184834252614</v>
      </c>
      <c r="J74" s="6">
        <f>$C74*'Indivior Payments'!G$21</f>
        <v>0</v>
      </c>
      <c r="K74" s="6">
        <f t="shared" si="3"/>
        <v>1862.2878551325398</v>
      </c>
    </row>
    <row r="75" spans="1:11" ht="18.75" x14ac:dyDescent="0.3">
      <c r="A75" s="122">
        <v>73</v>
      </c>
      <c r="B75" s="3" t="s">
        <v>73</v>
      </c>
      <c r="C75" s="15">
        <v>1.8655251554173088E-3</v>
      </c>
      <c r="D75" s="13" t="s">
        <v>102</v>
      </c>
      <c r="E75" s="31" t="str">
        <f t="shared" si="2"/>
        <v>No</v>
      </c>
      <c r="F75" s="6">
        <f>$C75*'Indivior Payments'!C$21</f>
        <v>337.12673007498853</v>
      </c>
      <c r="G75" s="6">
        <f>$C75*'Indivior Payments'!D$21</f>
        <v>498.94758945129854</v>
      </c>
      <c r="H75" s="6">
        <f>$C75*'Indivior Payments'!E$21</f>
        <v>498.94758945129854</v>
      </c>
      <c r="I75" s="6">
        <f>$C75*'Indivior Payments'!F$21</f>
        <v>498.94758945129854</v>
      </c>
      <c r="J75" s="6">
        <f>$C75*'Indivior Payments'!G$21</f>
        <v>0</v>
      </c>
      <c r="K75" s="6">
        <f t="shared" si="3"/>
        <v>1833.969498428884</v>
      </c>
    </row>
    <row r="76" spans="1:11" ht="18.75" x14ac:dyDescent="0.3">
      <c r="A76" s="122">
        <v>74</v>
      </c>
      <c r="B76" s="3" t="s">
        <v>90</v>
      </c>
      <c r="C76" s="15">
        <v>9.8610898661000007E-3</v>
      </c>
      <c r="D76" s="13" t="s">
        <v>90</v>
      </c>
      <c r="E76" s="31" t="str">
        <f t="shared" si="2"/>
        <v>No</v>
      </c>
      <c r="F76" s="6">
        <f>$C76*'Indivior Payments'!C$21</f>
        <v>1782.0381418497891</v>
      </c>
      <c r="G76" s="6">
        <f>$C76*'Indivior Payments'!D$21</f>
        <v>2637.4166029150147</v>
      </c>
      <c r="H76" s="6">
        <f>$C76*'Indivior Payments'!E$21</f>
        <v>2637.4166029150147</v>
      </c>
      <c r="I76" s="6">
        <f>$C76*'Indivior Payments'!F$21</f>
        <v>2637.4166029150147</v>
      </c>
      <c r="J76" s="6">
        <f>$C76*'Indivior Payments'!G$21</f>
        <v>0</v>
      </c>
      <c r="K76" s="6">
        <f t="shared" si="3"/>
        <v>9694.2879505948331</v>
      </c>
    </row>
    <row r="77" spans="1:11" ht="18.75" x14ac:dyDescent="0.3">
      <c r="A77" s="122">
        <v>75</v>
      </c>
      <c r="B77" s="3" t="s">
        <v>103</v>
      </c>
      <c r="C77" s="15">
        <v>6.5849018532704044E-5</v>
      </c>
      <c r="D77" s="13" t="s">
        <v>104</v>
      </c>
      <c r="E77" s="31" t="str">
        <f t="shared" si="2"/>
        <v>No</v>
      </c>
      <c r="F77" s="6">
        <f>$C77*'Indivior Payments'!C$21</f>
        <v>11.899847199654578</v>
      </c>
      <c r="G77" s="6">
        <f>$C77*'Indivior Payments'!D$21</f>
        <v>17.61177487701956</v>
      </c>
      <c r="H77" s="6">
        <f>$C77*'Indivior Payments'!E$21</f>
        <v>17.61177487701956</v>
      </c>
      <c r="I77" s="6">
        <f>$C77*'Indivior Payments'!F$21</f>
        <v>17.61177487701956</v>
      </c>
      <c r="J77" s="6">
        <f>$C77*'Indivior Payments'!G$21</f>
        <v>0</v>
      </c>
      <c r="K77" s="6">
        <f t="shared" si="3"/>
        <v>64.735171830713256</v>
      </c>
    </row>
    <row r="78" spans="1:11" ht="18.75" x14ac:dyDescent="0.3">
      <c r="A78" s="122">
        <v>76</v>
      </c>
      <c r="B78" s="3" t="s">
        <v>105</v>
      </c>
      <c r="C78" s="15">
        <v>2.0167990000194021E-3</v>
      </c>
      <c r="D78" s="13" t="s">
        <v>105</v>
      </c>
      <c r="E78" s="31" t="str">
        <f t="shared" si="2"/>
        <v>No</v>
      </c>
      <c r="F78" s="6">
        <f>$C78*'Indivior Payments'!C$21</f>
        <v>364.46404923601995</v>
      </c>
      <c r="G78" s="6">
        <f>$C78*'Indivior Payments'!D$21</f>
        <v>539.40682415637059</v>
      </c>
      <c r="H78" s="6">
        <f>$C78*'Indivior Payments'!E$21</f>
        <v>539.40682415637059</v>
      </c>
      <c r="I78" s="6">
        <f>$C78*'Indivior Payments'!F$21</f>
        <v>539.40682415637059</v>
      </c>
      <c r="J78" s="6">
        <f>$C78*'Indivior Payments'!G$21</f>
        <v>0</v>
      </c>
      <c r="K78" s="6">
        <f t="shared" si="3"/>
        <v>1982.6845217051318</v>
      </c>
    </row>
    <row r="79" spans="1:11" ht="18.75" x14ac:dyDescent="0.3">
      <c r="A79" s="122">
        <v>77</v>
      </c>
      <c r="B79" s="3" t="s">
        <v>40</v>
      </c>
      <c r="C79" s="15">
        <v>9.0526674808218127E-5</v>
      </c>
      <c r="D79" s="13" t="s">
        <v>106</v>
      </c>
      <c r="E79" s="31" t="str">
        <f t="shared" si="2"/>
        <v>No</v>
      </c>
      <c r="F79" s="6">
        <f>$C79*'Indivior Payments'!C$21</f>
        <v>16.359448048198242</v>
      </c>
      <c r="G79" s="6">
        <f>$C79*'Indivior Payments'!D$21</f>
        <v>24.211984515694272</v>
      </c>
      <c r="H79" s="6">
        <f>$C79*'Indivior Payments'!E$21</f>
        <v>24.211984515694272</v>
      </c>
      <c r="I79" s="6">
        <f>$C79*'Indivior Payments'!F$21</f>
        <v>24.211984515694272</v>
      </c>
      <c r="J79" s="6">
        <f>$C79*'Indivior Payments'!G$21</f>
        <v>0</v>
      </c>
      <c r="K79" s="6">
        <f t="shared" si="3"/>
        <v>88.995401595281052</v>
      </c>
    </row>
    <row r="80" spans="1:11" ht="18.75" x14ac:dyDescent="0.3">
      <c r="A80" s="122">
        <v>78</v>
      </c>
      <c r="B80" s="3" t="s">
        <v>92</v>
      </c>
      <c r="C80" s="15">
        <v>1.7778833270000002E-4</v>
      </c>
      <c r="D80" s="13" t="s">
        <v>107</v>
      </c>
      <c r="E80" s="31" t="str">
        <f t="shared" si="2"/>
        <v>No</v>
      </c>
      <c r="F80" s="6">
        <f>$C80*'Indivior Payments'!C$21</f>
        <v>32.128861449326052</v>
      </c>
      <c r="G80" s="6">
        <f>$C80*'Indivior Payments'!D$21</f>
        <v>47.550717703073353</v>
      </c>
      <c r="H80" s="6">
        <f>$C80*'Indivior Payments'!E$21</f>
        <v>47.550717703073353</v>
      </c>
      <c r="I80" s="6">
        <f>$C80*'Indivior Payments'!F$21</f>
        <v>47.550717703073353</v>
      </c>
      <c r="J80" s="6">
        <f>$C80*'Indivior Payments'!G$21</f>
        <v>0</v>
      </c>
      <c r="K80" s="6">
        <f t="shared" si="3"/>
        <v>174.78101455854613</v>
      </c>
    </row>
    <row r="81" spans="1:11" ht="18.75" x14ac:dyDescent="0.3">
      <c r="A81" s="122">
        <v>79</v>
      </c>
      <c r="B81" s="3" t="s">
        <v>32</v>
      </c>
      <c r="C81" s="15">
        <v>2.4497056557462262E-4</v>
      </c>
      <c r="D81" s="13" t="s">
        <v>108</v>
      </c>
      <c r="E81" s="31" t="str">
        <f t="shared" si="2"/>
        <v>No</v>
      </c>
      <c r="F81" s="6">
        <f>$C81*'Indivior Payments'!C$21</f>
        <v>44.269639300746377</v>
      </c>
      <c r="G81" s="6">
        <f>$C81*'Indivior Payments'!D$21</f>
        <v>65.519069965388667</v>
      </c>
      <c r="H81" s="6">
        <f>$C81*'Indivior Payments'!E$21</f>
        <v>65.519069965388667</v>
      </c>
      <c r="I81" s="6">
        <f>$C81*'Indivior Payments'!F$21</f>
        <v>65.519069965388667</v>
      </c>
      <c r="J81" s="6">
        <f>$C81*'Indivior Payments'!G$21</f>
        <v>0</v>
      </c>
      <c r="K81" s="6">
        <f t="shared" si="3"/>
        <v>240.82684919691238</v>
      </c>
    </row>
    <row r="82" spans="1:11" ht="18.75" x14ac:dyDescent="0.3">
      <c r="A82" s="122">
        <v>80</v>
      </c>
      <c r="B82" s="3" t="s">
        <v>32</v>
      </c>
      <c r="C82" s="15">
        <v>1.8365395239180815E-3</v>
      </c>
      <c r="D82" s="13" t="s">
        <v>109</v>
      </c>
      <c r="E82" s="31" t="str">
        <f t="shared" si="2"/>
        <v>No</v>
      </c>
      <c r="F82" s="6">
        <f>$C82*'Indivior Payments'!C$21</f>
        <v>331.88861729043742</v>
      </c>
      <c r="G82" s="6">
        <f>$C82*'Indivior Payments'!D$21</f>
        <v>491.19518208050226</v>
      </c>
      <c r="H82" s="6">
        <f>$C82*'Indivior Payments'!E$21</f>
        <v>491.19518208050226</v>
      </c>
      <c r="I82" s="6">
        <f>$C82*'Indivior Payments'!F$21</f>
        <v>491.19518208050226</v>
      </c>
      <c r="J82" s="6">
        <f>$C82*'Indivior Payments'!G$21</f>
        <v>0</v>
      </c>
      <c r="K82" s="6">
        <f t="shared" si="3"/>
        <v>1805.4741635319442</v>
      </c>
    </row>
    <row r="83" spans="1:11" ht="18.75" x14ac:dyDescent="0.3">
      <c r="A83" s="122">
        <v>81</v>
      </c>
      <c r="B83" s="3" t="s">
        <v>61</v>
      </c>
      <c r="C83" s="15">
        <v>2.0606648915801768E-5</v>
      </c>
      <c r="D83" s="13" t="s">
        <v>110</v>
      </c>
      <c r="E83" s="31" t="str">
        <f t="shared" si="2"/>
        <v>No</v>
      </c>
      <c r="F83" s="6">
        <f>$C83*'Indivior Payments'!C$21</f>
        <v>3.7239123506933018</v>
      </c>
      <c r="G83" s="6">
        <f>$C83*'Indivior Payments'!D$21</f>
        <v>5.5113905987017127</v>
      </c>
      <c r="H83" s="6">
        <f>$C83*'Indivior Payments'!E$21</f>
        <v>5.5113905987017127</v>
      </c>
      <c r="I83" s="6">
        <f>$C83*'Indivior Payments'!F$21</f>
        <v>5.5113905987017127</v>
      </c>
      <c r="J83" s="6">
        <f>$C83*'Indivior Payments'!G$21</f>
        <v>0</v>
      </c>
      <c r="K83" s="6">
        <f t="shared" si="3"/>
        <v>20.258084146798438</v>
      </c>
    </row>
    <row r="84" spans="1:11" ht="18.75" x14ac:dyDescent="0.3">
      <c r="A84" s="122">
        <v>82</v>
      </c>
      <c r="B84" s="3" t="s">
        <v>111</v>
      </c>
      <c r="C84" s="15">
        <v>5.3344425211050239E-4</v>
      </c>
      <c r="D84" s="13" t="s">
        <v>112</v>
      </c>
      <c r="E84" s="31" t="str">
        <f t="shared" si="2"/>
        <v>No</v>
      </c>
      <c r="F84" s="6">
        <f>$C84*'Indivior Payments'!C$21</f>
        <v>96.400906666456891</v>
      </c>
      <c r="G84" s="6">
        <f>$C84*'Indivior Payments'!D$21</f>
        <v>142.67335014179807</v>
      </c>
      <c r="H84" s="6">
        <f>$C84*'Indivior Payments'!E$21</f>
        <v>142.67335014179807</v>
      </c>
      <c r="I84" s="6">
        <f>$C84*'Indivior Payments'!F$21</f>
        <v>142.67335014179807</v>
      </c>
      <c r="J84" s="6">
        <f>$C84*'Indivior Payments'!G$21</f>
        <v>0</v>
      </c>
      <c r="K84" s="6">
        <f t="shared" si="3"/>
        <v>524.42095709185116</v>
      </c>
    </row>
    <row r="85" spans="1:11" ht="18.75" x14ac:dyDescent="0.3">
      <c r="A85" s="122">
        <v>83</v>
      </c>
      <c r="B85" s="3" t="s">
        <v>32</v>
      </c>
      <c r="C85" s="15">
        <v>9.911629916316137E-4</v>
      </c>
      <c r="D85" s="13" t="s">
        <v>113</v>
      </c>
      <c r="E85" s="31" t="str">
        <f t="shared" si="2"/>
        <v>No</v>
      </c>
      <c r="F85" s="6">
        <f>$C85*'Indivior Payments'!C$21</f>
        <v>179.1171442367187</v>
      </c>
      <c r="G85" s="6">
        <f>$C85*'Indivior Payments'!D$21</f>
        <v>265.09338884648031</v>
      </c>
      <c r="H85" s="6">
        <f>$C85*'Indivior Payments'!E$21</f>
        <v>265.09338884648031</v>
      </c>
      <c r="I85" s="6">
        <f>$C85*'Indivior Payments'!F$21</f>
        <v>265.09338884648031</v>
      </c>
      <c r="J85" s="6">
        <f>$C85*'Indivior Payments'!G$21</f>
        <v>0</v>
      </c>
      <c r="K85" s="6">
        <f t="shared" si="3"/>
        <v>974.39731077615966</v>
      </c>
    </row>
    <row r="86" spans="1:11" ht="18.75" x14ac:dyDescent="0.3">
      <c r="A86" s="122">
        <v>84</v>
      </c>
      <c r="B86" s="3" t="s">
        <v>114</v>
      </c>
      <c r="C86" s="15">
        <v>1.9106490656931778E-4</v>
      </c>
      <c r="D86" s="13" t="s">
        <v>115</v>
      </c>
      <c r="E86" s="31" t="str">
        <f t="shared" si="2"/>
        <v>No</v>
      </c>
      <c r="F86" s="6">
        <f>$C86*'Indivior Payments'!C$21</f>
        <v>34.52812576488062</v>
      </c>
      <c r="G86" s="6">
        <f>$C86*'Indivior Payments'!D$21</f>
        <v>51.101629096056612</v>
      </c>
      <c r="H86" s="6">
        <f>$C86*'Indivior Payments'!E$21</f>
        <v>51.101629096056612</v>
      </c>
      <c r="I86" s="6">
        <f>$C86*'Indivior Payments'!F$21</f>
        <v>51.101629096056612</v>
      </c>
      <c r="J86" s="6">
        <f>$C86*'Indivior Payments'!G$21</f>
        <v>0</v>
      </c>
      <c r="K86" s="6">
        <f t="shared" si="3"/>
        <v>187.83301305305048</v>
      </c>
    </row>
    <row r="87" spans="1:11" ht="18.75" x14ac:dyDescent="0.3">
      <c r="A87" s="122">
        <v>85</v>
      </c>
      <c r="B87" s="3" t="s">
        <v>61</v>
      </c>
      <c r="C87" s="15">
        <v>2.8446400771896013E-4</v>
      </c>
      <c r="D87" s="13" t="s">
        <v>116</v>
      </c>
      <c r="E87" s="31" t="str">
        <f t="shared" si="2"/>
        <v>No</v>
      </c>
      <c r="F87" s="6">
        <f>$C87*'Indivior Payments'!C$21</f>
        <v>51.406661801280762</v>
      </c>
      <c r="G87" s="6">
        <f>$C87*'Indivior Payments'!D$21</f>
        <v>76.081863878850299</v>
      </c>
      <c r="H87" s="6">
        <f>$C87*'Indivior Payments'!E$21</f>
        <v>76.081863878850299</v>
      </c>
      <c r="I87" s="6">
        <f>$C87*'Indivior Payments'!F$21</f>
        <v>76.081863878850299</v>
      </c>
      <c r="J87" s="6">
        <f>$C87*'Indivior Payments'!G$21</f>
        <v>0</v>
      </c>
      <c r="K87" s="6">
        <f t="shared" si="3"/>
        <v>279.65225343783163</v>
      </c>
    </row>
    <row r="88" spans="1:11" ht="18.75" x14ac:dyDescent="0.3">
      <c r="A88" s="122">
        <v>86</v>
      </c>
      <c r="B88" s="3" t="s">
        <v>61</v>
      </c>
      <c r="C88" s="15">
        <v>2.9020480514300003E-2</v>
      </c>
      <c r="D88" s="13" t="s">
        <v>117</v>
      </c>
      <c r="E88" s="31" t="str">
        <f t="shared" si="2"/>
        <v>No</v>
      </c>
      <c r="F88" s="6">
        <f>$C88*'Indivior Payments'!C$21</f>
        <v>5244.4104935172227</v>
      </c>
      <c r="G88" s="6">
        <f>$C88*'Indivior Payments'!D$21</f>
        <v>7761.7279806067963</v>
      </c>
      <c r="H88" s="6">
        <f>$C88*'Indivior Payments'!E$21</f>
        <v>7761.7279806067963</v>
      </c>
      <c r="I88" s="6">
        <f>$C88*'Indivior Payments'!F$21</f>
        <v>7761.7279806067963</v>
      </c>
      <c r="J88" s="6">
        <f>$C88*'Indivior Payments'!G$21</f>
        <v>0</v>
      </c>
      <c r="K88" s="6">
        <f t="shared" si="3"/>
        <v>28529.594435337611</v>
      </c>
    </row>
    <row r="89" spans="1:11" ht="18.75" x14ac:dyDescent="0.3">
      <c r="A89" s="122">
        <v>87</v>
      </c>
      <c r="B89" s="3" t="s">
        <v>61</v>
      </c>
      <c r="C89" s="15">
        <v>4.1632883534513242E-5</v>
      </c>
      <c r="D89" s="13" t="s">
        <v>118</v>
      </c>
      <c r="E89" s="31" t="str">
        <f t="shared" si="2"/>
        <v>No</v>
      </c>
      <c r="F89" s="6">
        <f>$C89*'Indivior Payments'!C$21</f>
        <v>7.5236497609401551</v>
      </c>
      <c r="G89" s="6">
        <f>$C89*'Indivior Payments'!D$21</f>
        <v>11.135002292051809</v>
      </c>
      <c r="H89" s="6">
        <f>$C89*'Indivior Payments'!E$21</f>
        <v>11.135002292051809</v>
      </c>
      <c r="I89" s="6">
        <f>$C89*'Indivior Payments'!F$21</f>
        <v>11.135002292051809</v>
      </c>
      <c r="J89" s="6">
        <f>$C89*'Indivior Payments'!G$21</f>
        <v>0</v>
      </c>
      <c r="K89" s="6">
        <f t="shared" si="3"/>
        <v>40.928656637095585</v>
      </c>
    </row>
    <row r="90" spans="1:11" ht="18.75" x14ac:dyDescent="0.3">
      <c r="A90" s="122">
        <v>88</v>
      </c>
      <c r="B90" s="3" t="s">
        <v>119</v>
      </c>
      <c r="C90" s="15">
        <v>1.0501484718507815E-4</v>
      </c>
      <c r="D90" s="13" t="s">
        <v>120</v>
      </c>
      <c r="E90" s="13" t="s">
        <v>334</v>
      </c>
      <c r="F90" s="6">
        <f>$C90*'Indivior Payments'!C$21</f>
        <v>18.977665317469526</v>
      </c>
      <c r="G90" s="6">
        <f>$C90*'Indivior Payments'!D$21</f>
        <v>28.08694629897408</v>
      </c>
      <c r="H90" s="6">
        <f>$C90*'Indivior Payments'!E$21</f>
        <v>28.08694629897408</v>
      </c>
      <c r="I90" s="6">
        <f>$C90*'Indivior Payments'!F$21</f>
        <v>28.08694629897408</v>
      </c>
      <c r="J90" s="6">
        <f>$C90*'Indivior Payments'!G$21</f>
        <v>0</v>
      </c>
      <c r="K90" s="6">
        <f t="shared" si="3"/>
        <v>103.23850421439177</v>
      </c>
    </row>
    <row r="91" spans="1:11" ht="18.75" x14ac:dyDescent="0.3">
      <c r="A91" s="122">
        <v>89</v>
      </c>
      <c r="B91" s="3" t="s">
        <v>73</v>
      </c>
      <c r="C91" s="15">
        <v>8.9081056190735638E-4</v>
      </c>
      <c r="D91" s="13" t="s">
        <v>121</v>
      </c>
      <c r="E91" s="31" t="str">
        <f t="shared" si="2"/>
        <v>No</v>
      </c>
      <c r="F91" s="6">
        <f>$C91*'Indivior Payments'!C$21</f>
        <v>160.98204357094878</v>
      </c>
      <c r="G91" s="6">
        <f>$C91*'Indivior Payments'!D$21</f>
        <v>238.25343830435079</v>
      </c>
      <c r="H91" s="6">
        <f>$C91*'Indivior Payments'!E$21</f>
        <v>238.25343830435079</v>
      </c>
      <c r="I91" s="6">
        <f>$C91*'Indivior Payments'!F$21</f>
        <v>238.25343830435079</v>
      </c>
      <c r="J91" s="6">
        <f>$C91*'Indivior Payments'!G$21</f>
        <v>0</v>
      </c>
      <c r="K91" s="6">
        <f t="shared" si="3"/>
        <v>875.7423584840011</v>
      </c>
    </row>
    <row r="92" spans="1:11" ht="18.75" x14ac:dyDescent="0.3">
      <c r="A92" s="122">
        <v>90</v>
      </c>
      <c r="B92" s="3" t="s">
        <v>43</v>
      </c>
      <c r="C92" s="15">
        <v>5.4371183825001801E-4</v>
      </c>
      <c r="D92" s="13" t="s">
        <v>122</v>
      </c>
      <c r="E92" s="31" t="str">
        <f t="shared" si="2"/>
        <v>No</v>
      </c>
      <c r="F92" s="6">
        <f>$C92*'Indivior Payments'!C$21</f>
        <v>98.256404423175084</v>
      </c>
      <c r="G92" s="6">
        <f>$C92*'Indivior Payments'!D$21</f>
        <v>145.41948698102439</v>
      </c>
      <c r="H92" s="6">
        <f>$C92*'Indivior Payments'!E$21</f>
        <v>145.41948698102439</v>
      </c>
      <c r="I92" s="6">
        <f>$C92*'Indivior Payments'!F$21</f>
        <v>145.41948698102439</v>
      </c>
      <c r="J92" s="6">
        <f>$C92*'Indivior Payments'!G$21</f>
        <v>0</v>
      </c>
      <c r="K92" s="6">
        <f t="shared" si="3"/>
        <v>534.51486536624827</v>
      </c>
    </row>
    <row r="93" spans="1:11" ht="18.75" x14ac:dyDescent="0.3">
      <c r="A93" s="122">
        <v>91</v>
      </c>
      <c r="B93" s="3" t="s">
        <v>103</v>
      </c>
      <c r="C93" s="15">
        <v>1.437819386223277E-4</v>
      </c>
      <c r="D93" s="13" t="s">
        <v>123</v>
      </c>
      <c r="E93" s="31" t="str">
        <f t="shared" si="2"/>
        <v>No</v>
      </c>
      <c r="F93" s="6">
        <f>$C93*'Indivior Payments'!C$21</f>
        <v>25.983425991779203</v>
      </c>
      <c r="G93" s="6">
        <f>$C93*'Indivior Payments'!D$21</f>
        <v>38.455472698355095</v>
      </c>
      <c r="H93" s="6">
        <f>$C93*'Indivior Payments'!E$21</f>
        <v>38.455472698355095</v>
      </c>
      <c r="I93" s="6">
        <f>$C93*'Indivior Payments'!F$21</f>
        <v>38.455472698355095</v>
      </c>
      <c r="J93" s="6">
        <f>$C93*'Indivior Payments'!G$21</f>
        <v>0</v>
      </c>
      <c r="K93" s="6">
        <f t="shared" si="3"/>
        <v>141.34984408684448</v>
      </c>
    </row>
    <row r="94" spans="1:11" ht="18.75" x14ac:dyDescent="0.3">
      <c r="A94" s="122">
        <v>92</v>
      </c>
      <c r="B94" s="3" t="s">
        <v>12</v>
      </c>
      <c r="C94" s="15">
        <v>1.0000720909982541E-4</v>
      </c>
      <c r="D94" s="13" t="s">
        <v>124</v>
      </c>
      <c r="E94" s="31" t="str">
        <f t="shared" si="2"/>
        <v>No</v>
      </c>
      <c r="F94" s="6">
        <f>$C94*'Indivior Payments'!C$21</f>
        <v>18.072714425664163</v>
      </c>
      <c r="G94" s="6">
        <f>$C94*'Indivior Payments'!D$21</f>
        <v>26.747618901417514</v>
      </c>
      <c r="H94" s="6">
        <f>$C94*'Indivior Payments'!E$21</f>
        <v>26.747618901417514</v>
      </c>
      <c r="I94" s="6">
        <f>$C94*'Indivior Payments'!F$21</f>
        <v>26.747618901417514</v>
      </c>
      <c r="J94" s="6">
        <f>$C94*'Indivior Payments'!G$21</f>
        <v>0</v>
      </c>
      <c r="K94" s="6">
        <f t="shared" si="3"/>
        <v>98.315571129916705</v>
      </c>
    </row>
    <row r="95" spans="1:11" ht="18.75" x14ac:dyDescent="0.3">
      <c r="A95" s="122">
        <v>93</v>
      </c>
      <c r="B95" s="3" t="s">
        <v>20</v>
      </c>
      <c r="C95" s="15">
        <v>4.0066648615869299E-4</v>
      </c>
      <c r="D95" s="13" t="s">
        <v>125</v>
      </c>
      <c r="E95" s="31" t="str">
        <f t="shared" si="2"/>
        <v>No</v>
      </c>
      <c r="F95" s="6">
        <f>$C95*'Indivior Payments'!C$21</f>
        <v>72.406090015494925</v>
      </c>
      <c r="G95" s="6">
        <f>$C95*'Indivior Payments'!D$21</f>
        <v>107.1610194385627</v>
      </c>
      <c r="H95" s="6">
        <f>$C95*'Indivior Payments'!E$21</f>
        <v>107.1610194385627</v>
      </c>
      <c r="I95" s="6">
        <f>$C95*'Indivior Payments'!F$21</f>
        <v>107.1610194385627</v>
      </c>
      <c r="J95" s="6">
        <f>$C95*'Indivior Payments'!G$21</f>
        <v>0</v>
      </c>
      <c r="K95" s="6">
        <f t="shared" si="3"/>
        <v>393.88914833118304</v>
      </c>
    </row>
    <row r="96" spans="1:11" ht="18.75" x14ac:dyDescent="0.3">
      <c r="A96" s="122">
        <v>94</v>
      </c>
      <c r="B96" s="3" t="s">
        <v>97</v>
      </c>
      <c r="C96" s="15">
        <v>4.5230524746192109E-6</v>
      </c>
      <c r="D96" s="13" t="s">
        <v>126</v>
      </c>
      <c r="E96" s="31" t="str">
        <f t="shared" si="2"/>
        <v>Yes</v>
      </c>
      <c r="F96" s="6">
        <f>$C96*'Indivior Payments'!C$21</f>
        <v>0.81737943136170688</v>
      </c>
      <c r="G96" s="6">
        <f>$C96*'Indivior Payments'!D$21</f>
        <v>1.2097216285824666</v>
      </c>
      <c r="H96" s="6">
        <f>$C96*'Indivior Payments'!E$21</f>
        <v>1.2097216285824666</v>
      </c>
      <c r="I96" s="6">
        <f>$C96*'Indivior Payments'!F$21</f>
        <v>1.2097216285824666</v>
      </c>
      <c r="J96" s="6">
        <f>$C96*'Indivior Payments'!G$21</f>
        <v>0</v>
      </c>
      <c r="K96" s="6">
        <f t="shared" si="3"/>
        <v>4.4465443171091064</v>
      </c>
    </row>
    <row r="97" spans="1:11" ht="18.75" x14ac:dyDescent="0.3">
      <c r="A97" s="122">
        <v>95</v>
      </c>
      <c r="B97" s="3" t="s">
        <v>61</v>
      </c>
      <c r="C97" s="15">
        <v>1.439946936883912E-4</v>
      </c>
      <c r="D97" s="13" t="s">
        <v>127</v>
      </c>
      <c r="E97" s="31" t="str">
        <f t="shared" si="2"/>
        <v>No</v>
      </c>
      <c r="F97" s="6">
        <f>$C97*'Indivior Payments'!C$21</f>
        <v>26.021873835551556</v>
      </c>
      <c r="G97" s="6">
        <f>$C97*'Indivior Payments'!D$21</f>
        <v>38.512375510438694</v>
      </c>
      <c r="H97" s="6">
        <f>$C97*'Indivior Payments'!E$21</f>
        <v>38.512375510438694</v>
      </c>
      <c r="I97" s="6">
        <f>$C97*'Indivior Payments'!F$21</f>
        <v>38.512375510438694</v>
      </c>
      <c r="J97" s="6">
        <f>$C97*'Indivior Payments'!G$21</f>
        <v>0</v>
      </c>
      <c r="K97" s="6">
        <f t="shared" si="3"/>
        <v>141.55900036686762</v>
      </c>
    </row>
    <row r="98" spans="1:11" ht="18.75" x14ac:dyDescent="0.3">
      <c r="A98" s="122">
        <v>96</v>
      </c>
      <c r="B98" s="3" t="s">
        <v>61</v>
      </c>
      <c r="C98" s="15">
        <v>2.02229883702E-2</v>
      </c>
      <c r="D98" s="13" t="s">
        <v>61</v>
      </c>
      <c r="E98" s="31" t="str">
        <f t="shared" si="2"/>
        <v>No</v>
      </c>
      <c r="F98" s="6">
        <f>$C98*'Indivior Payments'!C$21</f>
        <v>3654.5794741990276</v>
      </c>
      <c r="G98" s="6">
        <f>$C98*'Indivior Payments'!D$21</f>
        <v>5408.7779355383736</v>
      </c>
      <c r="H98" s="6">
        <f>$C98*'Indivior Payments'!E$21</f>
        <v>5408.7779355383736</v>
      </c>
      <c r="I98" s="6">
        <f>$C98*'Indivior Payments'!F$21</f>
        <v>5408.7779355383736</v>
      </c>
      <c r="J98" s="6">
        <f>$C98*'Indivior Payments'!G$21</f>
        <v>0</v>
      </c>
      <c r="K98" s="6">
        <f t="shared" si="3"/>
        <v>19880.913280814148</v>
      </c>
    </row>
    <row r="99" spans="1:11" ht="18.75" x14ac:dyDescent="0.3">
      <c r="A99" s="122">
        <v>97</v>
      </c>
      <c r="B99" s="3" t="s">
        <v>58</v>
      </c>
      <c r="C99" s="15">
        <v>8.4104895939118969E-7</v>
      </c>
      <c r="D99" s="13" t="s">
        <v>128</v>
      </c>
      <c r="E99" s="13" t="s">
        <v>334</v>
      </c>
      <c r="F99" s="6">
        <f>$C99*'Indivior Payments'!C$21</f>
        <v>0.15198941954181105</v>
      </c>
      <c r="G99" s="6">
        <f>$C99*'Indivior Payments'!D$21</f>
        <v>0.2249443539692639</v>
      </c>
      <c r="H99" s="6">
        <f>$C99*'Indivior Payments'!E$21</f>
        <v>0.2249443539692639</v>
      </c>
      <c r="I99" s="6">
        <f>$C99*'Indivior Payments'!F$21</f>
        <v>0.2249443539692639</v>
      </c>
      <c r="J99" s="6">
        <f>$C99*'Indivior Payments'!G$21</f>
        <v>0</v>
      </c>
      <c r="K99" s="6">
        <f t="shared" si="3"/>
        <v>0.8268224814496028</v>
      </c>
    </row>
    <row r="100" spans="1:11" ht="18.75" x14ac:dyDescent="0.3">
      <c r="A100" s="122">
        <v>98</v>
      </c>
      <c r="B100" s="3" t="s">
        <v>22</v>
      </c>
      <c r="C100" s="15">
        <v>8.0112116433586752E-5</v>
      </c>
      <c r="D100" s="13" t="s">
        <v>129</v>
      </c>
      <c r="E100" s="31" t="str">
        <f t="shared" si="2"/>
        <v>No</v>
      </c>
      <c r="F100" s="6">
        <f>$C100*'Indivior Payments'!C$21</f>
        <v>14.477390333876421</v>
      </c>
      <c r="G100" s="6">
        <f>$C100*'Indivior Payments'!D$21</f>
        <v>21.426538936934563</v>
      </c>
      <c r="H100" s="6">
        <f>$C100*'Indivior Payments'!E$21</f>
        <v>21.426538936934563</v>
      </c>
      <c r="I100" s="6">
        <f>$C100*'Indivior Payments'!F$21</f>
        <v>21.426538936934563</v>
      </c>
      <c r="J100" s="6">
        <f>$C100*'Indivior Payments'!G$21</f>
        <v>0</v>
      </c>
      <c r="K100" s="6">
        <f t="shared" si="3"/>
        <v>78.757007144680102</v>
      </c>
    </row>
    <row r="101" spans="1:11" ht="18.75" x14ac:dyDescent="0.3">
      <c r="A101" s="122">
        <v>99</v>
      </c>
      <c r="B101" s="3" t="s">
        <v>130</v>
      </c>
      <c r="C101" s="15">
        <v>2.3916849635745889E-3</v>
      </c>
      <c r="D101" s="13" t="s">
        <v>130</v>
      </c>
      <c r="E101" s="31" t="str">
        <f t="shared" si="2"/>
        <v>No</v>
      </c>
      <c r="F101" s="6">
        <f>$C101*'Indivior Payments'!C$21</f>
        <v>432.21123488900565</v>
      </c>
      <c r="G101" s="6">
        <f>$C101*'Indivior Payments'!D$21</f>
        <v>639.67266473848053</v>
      </c>
      <c r="H101" s="6">
        <f>$C101*'Indivior Payments'!E$21</f>
        <v>639.67266473848053</v>
      </c>
      <c r="I101" s="6">
        <f>$C101*'Indivior Payments'!F$21</f>
        <v>639.67266473848053</v>
      </c>
      <c r="J101" s="6">
        <f>$C101*'Indivior Payments'!G$21</f>
        <v>0</v>
      </c>
      <c r="K101" s="6">
        <f t="shared" si="3"/>
        <v>2351.2292291044473</v>
      </c>
    </row>
    <row r="102" spans="1:11" ht="18.75" x14ac:dyDescent="0.3">
      <c r="A102" s="122">
        <v>100</v>
      </c>
      <c r="B102" s="3" t="s">
        <v>131</v>
      </c>
      <c r="C102" s="15">
        <v>8.3054410497910159E-4</v>
      </c>
      <c r="D102" s="13" t="s">
        <v>131</v>
      </c>
      <c r="E102" s="31" t="str">
        <f t="shared" si="2"/>
        <v>No</v>
      </c>
      <c r="F102" s="6">
        <f>$C102*'Indivior Payments'!C$21</f>
        <v>150.0910440588662</v>
      </c>
      <c r="G102" s="6">
        <f>$C102*'Indivior Payments'!D$21</f>
        <v>222.13475809154136</v>
      </c>
      <c r="H102" s="6">
        <f>$C102*'Indivior Payments'!E$21</f>
        <v>222.13475809154136</v>
      </c>
      <c r="I102" s="6">
        <f>$C102*'Indivior Payments'!F$21</f>
        <v>222.13475809154136</v>
      </c>
      <c r="J102" s="6">
        <f>$C102*'Indivior Payments'!G$21</f>
        <v>0</v>
      </c>
      <c r="K102" s="6">
        <f t="shared" si="3"/>
        <v>816.49531833349022</v>
      </c>
    </row>
    <row r="103" spans="1:11" ht="18.75" x14ac:dyDescent="0.3">
      <c r="A103" s="122">
        <v>101</v>
      </c>
      <c r="B103" s="3" t="s">
        <v>61</v>
      </c>
      <c r="C103" s="15">
        <v>2.3338794024881367E-4</v>
      </c>
      <c r="D103" s="13" t="s">
        <v>132</v>
      </c>
      <c r="E103" s="31" t="str">
        <f t="shared" si="2"/>
        <v>No</v>
      </c>
      <c r="F103" s="6">
        <f>$C103*'Indivior Payments'!C$21</f>
        <v>42.176495399451603</v>
      </c>
      <c r="G103" s="6">
        <f>$C103*'Indivior Payments'!D$21</f>
        <v>62.421216811788504</v>
      </c>
      <c r="H103" s="6">
        <f>$C103*'Indivior Payments'!E$21</f>
        <v>62.421216811788504</v>
      </c>
      <c r="I103" s="6">
        <f>$C103*'Indivior Payments'!F$21</f>
        <v>62.421216811788504</v>
      </c>
      <c r="J103" s="6">
        <f>$C103*'Indivior Payments'!G$21</f>
        <v>0</v>
      </c>
      <c r="K103" s="6">
        <f t="shared" si="3"/>
        <v>229.44014583481712</v>
      </c>
    </row>
    <row r="104" spans="1:11" ht="18.75" x14ac:dyDescent="0.3">
      <c r="A104" s="122">
        <v>102</v>
      </c>
      <c r="B104" s="3" t="s">
        <v>22</v>
      </c>
      <c r="C104" s="15">
        <v>1.2541963948560226E-4</v>
      </c>
      <c r="D104" s="13" t="s">
        <v>133</v>
      </c>
      <c r="E104" s="31" t="str">
        <f t="shared" si="2"/>
        <v>No</v>
      </c>
      <c r="F104" s="6">
        <f>$C104*'Indivior Payments'!C$21</f>
        <v>22.665099328294325</v>
      </c>
      <c r="G104" s="6">
        <f>$C104*'Indivior Payments'!D$21</f>
        <v>33.544348951538957</v>
      </c>
      <c r="H104" s="6">
        <f>$C104*'Indivior Payments'!E$21</f>
        <v>33.544348951538957</v>
      </c>
      <c r="I104" s="6">
        <f>$C104*'Indivior Payments'!F$21</f>
        <v>33.544348951538957</v>
      </c>
      <c r="J104" s="6">
        <f>$C104*'Indivior Payments'!G$21</f>
        <v>0</v>
      </c>
      <c r="K104" s="6">
        <f t="shared" si="3"/>
        <v>123.29814618291118</v>
      </c>
    </row>
    <row r="105" spans="1:11" ht="18.75" x14ac:dyDescent="0.3">
      <c r="A105" s="122">
        <v>103</v>
      </c>
      <c r="B105" s="3" t="s">
        <v>22</v>
      </c>
      <c r="C105" s="15">
        <v>3.8676232266645461E-4</v>
      </c>
      <c r="D105" s="13" t="s">
        <v>134</v>
      </c>
      <c r="E105" s="31" t="str">
        <f t="shared" si="2"/>
        <v>No</v>
      </c>
      <c r="F105" s="6">
        <f>$C105*'Indivior Payments'!C$21</f>
        <v>69.893411395775217</v>
      </c>
      <c r="G105" s="6">
        <f>$C105*'Indivior Payments'!D$21</f>
        <v>103.44225486567909</v>
      </c>
      <c r="H105" s="6">
        <f>$C105*'Indivior Payments'!E$21</f>
        <v>103.44225486567909</v>
      </c>
      <c r="I105" s="6">
        <f>$C105*'Indivior Payments'!F$21</f>
        <v>103.44225486567909</v>
      </c>
      <c r="J105" s="6">
        <f>$C105*'Indivior Payments'!G$21</f>
        <v>0</v>
      </c>
      <c r="K105" s="6">
        <f t="shared" si="3"/>
        <v>380.22017599281253</v>
      </c>
    </row>
    <row r="106" spans="1:11" ht="18.75" x14ac:dyDescent="0.3">
      <c r="A106" s="122">
        <v>104</v>
      </c>
      <c r="B106" s="3" t="s">
        <v>12</v>
      </c>
      <c r="C106" s="15">
        <v>4.17854199744088E-5</v>
      </c>
      <c r="D106" s="13" t="s">
        <v>135</v>
      </c>
      <c r="E106" s="31" t="str">
        <f t="shared" si="2"/>
        <v>No</v>
      </c>
      <c r="F106" s="6">
        <f>$C106*'Indivior Payments'!C$21</f>
        <v>7.5512152488940103</v>
      </c>
      <c r="G106" s="6">
        <f>$C106*'Indivior Payments'!D$21</f>
        <v>11.175799216589846</v>
      </c>
      <c r="H106" s="6">
        <f>$C106*'Indivior Payments'!E$21</f>
        <v>11.175799216589846</v>
      </c>
      <c r="I106" s="6">
        <f>$C106*'Indivior Payments'!F$21</f>
        <v>11.175799216589846</v>
      </c>
      <c r="J106" s="6">
        <f>$C106*'Indivior Payments'!G$21</f>
        <v>0</v>
      </c>
      <c r="K106" s="6">
        <f t="shared" si="3"/>
        <v>41.078612898663543</v>
      </c>
    </row>
    <row r="107" spans="1:11" ht="18.75" x14ac:dyDescent="0.3">
      <c r="A107" s="122">
        <v>105</v>
      </c>
      <c r="B107" s="3" t="s">
        <v>12</v>
      </c>
      <c r="C107" s="15">
        <v>1.3200304570200001E-2</v>
      </c>
      <c r="D107" s="13" t="s">
        <v>136</v>
      </c>
      <c r="E107" s="31" t="str">
        <f t="shared" si="2"/>
        <v>No</v>
      </c>
      <c r="F107" s="6">
        <f>$C107*'Indivior Payments'!C$21</f>
        <v>2385.481376556389</v>
      </c>
      <c r="G107" s="6">
        <f>$C107*'Indivior Payments'!D$21</f>
        <v>3530.5126420827792</v>
      </c>
      <c r="H107" s="6">
        <f>$C107*'Indivior Payments'!E$21</f>
        <v>3530.5126420827792</v>
      </c>
      <c r="I107" s="6">
        <f>$C107*'Indivior Payments'!F$21</f>
        <v>3530.5126420827792</v>
      </c>
      <c r="J107" s="6">
        <f>$C107*'Indivior Payments'!G$21</f>
        <v>0</v>
      </c>
      <c r="K107" s="6">
        <f t="shared" si="3"/>
        <v>12977.019302804729</v>
      </c>
    </row>
    <row r="108" spans="1:11" ht="18.75" x14ac:dyDescent="0.3">
      <c r="A108" s="122">
        <v>106</v>
      </c>
      <c r="B108" s="3" t="s">
        <v>97</v>
      </c>
      <c r="C108" s="15">
        <v>9.0689126594E-3</v>
      </c>
      <c r="D108" s="13" t="s">
        <v>97</v>
      </c>
      <c r="E108" s="31" t="str">
        <f t="shared" si="2"/>
        <v>No</v>
      </c>
      <c r="F108" s="6">
        <f>$C108*'Indivior Payments'!C$21</f>
        <v>1638.88053791227</v>
      </c>
      <c r="G108" s="6">
        <f>$C108*'Indivior Payments'!D$21</f>
        <v>2425.5433367982619</v>
      </c>
      <c r="H108" s="6">
        <f>$C108*'Indivior Payments'!E$21</f>
        <v>2425.5433367982619</v>
      </c>
      <c r="I108" s="6">
        <f>$C108*'Indivior Payments'!F$21</f>
        <v>2425.5433367982619</v>
      </c>
      <c r="J108" s="6">
        <f>$C108*'Indivior Payments'!G$21</f>
        <v>0</v>
      </c>
      <c r="K108" s="6">
        <f t="shared" si="3"/>
        <v>8915.5105483070565</v>
      </c>
    </row>
    <row r="109" spans="1:11" ht="18.75" x14ac:dyDescent="0.3">
      <c r="A109" s="122">
        <v>107</v>
      </c>
      <c r="B109" s="3" t="s">
        <v>12</v>
      </c>
      <c r="C109" s="15">
        <v>3.0922368018683455E-4</v>
      </c>
      <c r="D109" s="13" t="s">
        <v>137</v>
      </c>
      <c r="E109" s="31" t="str">
        <f t="shared" si="2"/>
        <v>No</v>
      </c>
      <c r="F109" s="6">
        <f>$C109*'Indivior Payments'!C$21</f>
        <v>55.881084133556961</v>
      </c>
      <c r="G109" s="6">
        <f>$C109*'Indivior Payments'!D$21</f>
        <v>82.704009314721489</v>
      </c>
      <c r="H109" s="6">
        <f>$C109*'Indivior Payments'!E$21</f>
        <v>82.704009314721489</v>
      </c>
      <c r="I109" s="6">
        <f>$C109*'Indivior Payments'!F$21</f>
        <v>82.704009314721489</v>
      </c>
      <c r="J109" s="6">
        <f>$C109*'Indivior Payments'!G$21</f>
        <v>0</v>
      </c>
      <c r="K109" s="6">
        <f t="shared" si="3"/>
        <v>303.99311207772143</v>
      </c>
    </row>
    <row r="110" spans="1:11" ht="18.75" x14ac:dyDescent="0.3">
      <c r="A110" s="122">
        <v>108</v>
      </c>
      <c r="B110" s="3" t="s">
        <v>138</v>
      </c>
      <c r="C110" s="15">
        <v>3.4622226991000002E-3</v>
      </c>
      <c r="D110" s="13" t="s">
        <v>138</v>
      </c>
      <c r="E110" s="31" t="str">
        <f t="shared" si="2"/>
        <v>No</v>
      </c>
      <c r="F110" s="6">
        <f>$C110*'Indivior Payments'!C$21</f>
        <v>625.67251583261839</v>
      </c>
      <c r="G110" s="6">
        <f>$C110*'Indivior Payments'!D$21</f>
        <v>925.99537714252244</v>
      </c>
      <c r="H110" s="6">
        <f>$C110*'Indivior Payments'!E$21</f>
        <v>925.99537714252244</v>
      </c>
      <c r="I110" s="6">
        <f>$C110*'Indivior Payments'!F$21</f>
        <v>925.99537714252244</v>
      </c>
      <c r="J110" s="6">
        <f>$C110*'Indivior Payments'!G$21</f>
        <v>0</v>
      </c>
      <c r="K110" s="6">
        <f t="shared" si="3"/>
        <v>3403.6586472601857</v>
      </c>
    </row>
    <row r="111" spans="1:11" ht="18.75" x14ac:dyDescent="0.3">
      <c r="A111" s="122">
        <v>109</v>
      </c>
      <c r="B111" s="3" t="s">
        <v>58</v>
      </c>
      <c r="C111" s="15">
        <v>3.5780637844614547E-4</v>
      </c>
      <c r="D111" s="13" t="s">
        <v>139</v>
      </c>
      <c r="E111" s="31" t="str">
        <f t="shared" si="2"/>
        <v>No</v>
      </c>
      <c r="F111" s="6">
        <f>$C111*'Indivior Payments'!C$21</f>
        <v>64.660663521602004</v>
      </c>
      <c r="G111" s="6">
        <f>$C111*'Indivior Payments'!D$21</f>
        <v>95.697787562702587</v>
      </c>
      <c r="H111" s="6">
        <f>$C111*'Indivior Payments'!E$21</f>
        <v>95.697787562702587</v>
      </c>
      <c r="I111" s="6">
        <f>$C111*'Indivior Payments'!F$21</f>
        <v>95.697787562702587</v>
      </c>
      <c r="J111" s="6">
        <f>$C111*'Indivior Payments'!G$21</f>
        <v>0</v>
      </c>
      <c r="K111" s="6">
        <f t="shared" si="3"/>
        <v>351.75402620970976</v>
      </c>
    </row>
    <row r="112" spans="1:11" ht="18.75" x14ac:dyDescent="0.3">
      <c r="A112" s="122">
        <v>110</v>
      </c>
      <c r="B112" s="3" t="s">
        <v>20</v>
      </c>
      <c r="C112" s="15">
        <v>2.3826992713207727E-4</v>
      </c>
      <c r="D112" s="13" t="s">
        <v>140</v>
      </c>
      <c r="E112" s="31" t="str">
        <f t="shared" si="2"/>
        <v>No</v>
      </c>
      <c r="F112" s="6">
        <f>$C112*'Indivior Payments'!C$21</f>
        <v>43.058739345315452</v>
      </c>
      <c r="G112" s="6">
        <f>$C112*'Indivior Payments'!D$21</f>
        <v>63.726937927402375</v>
      </c>
      <c r="H112" s="6">
        <f>$C112*'Indivior Payments'!E$21</f>
        <v>63.726937927402375</v>
      </c>
      <c r="I112" s="6">
        <f>$C112*'Indivior Payments'!F$21</f>
        <v>63.726937927402375</v>
      </c>
      <c r="J112" s="6">
        <f>$C112*'Indivior Payments'!G$21</f>
        <v>0</v>
      </c>
      <c r="K112" s="6">
        <f t="shared" si="3"/>
        <v>234.23955312752258</v>
      </c>
    </row>
    <row r="113" spans="1:11" ht="18.75" x14ac:dyDescent="0.3">
      <c r="A113" s="122">
        <v>111</v>
      </c>
      <c r="B113" s="3" t="s">
        <v>20</v>
      </c>
      <c r="C113" s="15">
        <v>3.1489149136351198E-4</v>
      </c>
      <c r="D113" s="13" t="s">
        <v>141</v>
      </c>
      <c r="E113" s="31" t="str">
        <f t="shared" si="2"/>
        <v>No</v>
      </c>
      <c r="F113" s="6">
        <f>$C113*'Indivior Payments'!C$21</f>
        <v>56.905337622247281</v>
      </c>
      <c r="G113" s="6">
        <f>$C113*'Indivior Payments'!D$21</f>
        <v>84.219904565909218</v>
      </c>
      <c r="H113" s="6">
        <f>$C113*'Indivior Payments'!E$21</f>
        <v>84.219904565909218</v>
      </c>
      <c r="I113" s="6">
        <f>$C113*'Indivior Payments'!F$21</f>
        <v>84.219904565909218</v>
      </c>
      <c r="J113" s="6">
        <f>$C113*'Indivior Payments'!G$21</f>
        <v>0</v>
      </c>
      <c r="K113" s="6">
        <f t="shared" si="3"/>
        <v>309.56505131997494</v>
      </c>
    </row>
    <row r="114" spans="1:11" ht="18.75" x14ac:dyDescent="0.3">
      <c r="A114" s="122">
        <v>112</v>
      </c>
      <c r="B114" s="3" t="s">
        <v>20</v>
      </c>
      <c r="C114" s="15">
        <v>2.2439609028390264E-4</v>
      </c>
      <c r="D114" s="13" t="s">
        <v>142</v>
      </c>
      <c r="E114" s="31" t="str">
        <f t="shared" si="2"/>
        <v>No</v>
      </c>
      <c r="F114" s="6">
        <f>$C114*'Indivior Payments'!C$21</f>
        <v>40.551541178280971</v>
      </c>
      <c r="G114" s="6">
        <f>$C114*'Indivior Payments'!D$21</f>
        <v>60.016284424963359</v>
      </c>
      <c r="H114" s="6">
        <f>$C114*'Indivior Payments'!E$21</f>
        <v>60.016284424963359</v>
      </c>
      <c r="I114" s="6">
        <f>$C114*'Indivior Payments'!F$21</f>
        <v>60.016284424963359</v>
      </c>
      <c r="J114" s="6">
        <f>$C114*'Indivior Payments'!G$21</f>
        <v>0</v>
      </c>
      <c r="K114" s="6">
        <f t="shared" si="3"/>
        <v>220.60039445317108</v>
      </c>
    </row>
    <row r="115" spans="1:11" ht="18.75" x14ac:dyDescent="0.3">
      <c r="A115" s="122">
        <v>113</v>
      </c>
      <c r="B115" s="3" t="s">
        <v>58</v>
      </c>
      <c r="C115" s="15">
        <v>3.7739081076608753E-4</v>
      </c>
      <c r="D115" s="13" t="s">
        <v>143</v>
      </c>
      <c r="E115" s="31" t="str">
        <f t="shared" si="2"/>
        <v>No</v>
      </c>
      <c r="F115" s="6">
        <f>$C115*'Indivior Payments'!C$21</f>
        <v>68.199846903409608</v>
      </c>
      <c r="G115" s="6">
        <f>$C115*'Indivior Payments'!D$21</f>
        <v>100.93577927159559</v>
      </c>
      <c r="H115" s="6">
        <f>$C115*'Indivior Payments'!E$21</f>
        <v>100.93577927159559</v>
      </c>
      <c r="I115" s="6">
        <f>$C115*'Indivior Payments'!F$21</f>
        <v>100.93577927159559</v>
      </c>
      <c r="J115" s="6">
        <f>$C115*'Indivior Payments'!G$21</f>
        <v>0</v>
      </c>
      <c r="K115" s="6">
        <f t="shared" si="3"/>
        <v>371.00718471819641</v>
      </c>
    </row>
    <row r="116" spans="1:11" ht="18.75" x14ac:dyDescent="0.3">
      <c r="A116" s="122">
        <v>114</v>
      </c>
      <c r="B116" s="3" t="s">
        <v>20</v>
      </c>
      <c r="C116" s="15">
        <v>1.2038412787141262E-3</v>
      </c>
      <c r="D116" s="13" t="s">
        <v>144</v>
      </c>
      <c r="E116" s="31" t="str">
        <f t="shared" si="2"/>
        <v>No</v>
      </c>
      <c r="F116" s="6">
        <f>$C116*'Indivior Payments'!C$21</f>
        <v>217.55111296336301</v>
      </c>
      <c r="G116" s="6">
        <f>$C116*'Indivior Payments'!D$21</f>
        <v>321.97566586124049</v>
      </c>
      <c r="H116" s="6">
        <f>$C116*'Indivior Payments'!E$21</f>
        <v>321.97566586124049</v>
      </c>
      <c r="I116" s="6">
        <f>$C116*'Indivior Payments'!F$21</f>
        <v>321.97566586124049</v>
      </c>
      <c r="J116" s="6">
        <f>$C116*'Indivior Payments'!G$21</f>
        <v>0</v>
      </c>
      <c r="K116" s="6">
        <f t="shared" si="3"/>
        <v>1183.4781105470845</v>
      </c>
    </row>
    <row r="117" spans="1:11" ht="18.75" x14ac:dyDescent="0.3">
      <c r="A117" s="122">
        <v>115</v>
      </c>
      <c r="B117" s="3" t="s">
        <v>20</v>
      </c>
      <c r="C117" s="15">
        <v>3.3601865528679335E-4</v>
      </c>
      <c r="D117" s="13" t="s">
        <v>145</v>
      </c>
      <c r="E117" s="31" t="str">
        <f t="shared" si="2"/>
        <v>No</v>
      </c>
      <c r="F117" s="6">
        <f>$C117*'Indivior Payments'!C$21</f>
        <v>60.723314382587908</v>
      </c>
      <c r="G117" s="6">
        <f>$C117*'Indivior Payments'!D$21</f>
        <v>89.870510498963824</v>
      </c>
      <c r="H117" s="6">
        <f>$C117*'Indivior Payments'!E$21</f>
        <v>89.870510498963824</v>
      </c>
      <c r="I117" s="6">
        <f>$C117*'Indivior Payments'!F$21</f>
        <v>89.870510498963824</v>
      </c>
      <c r="J117" s="6">
        <f>$C117*'Indivior Payments'!G$21</f>
        <v>0</v>
      </c>
      <c r="K117" s="6">
        <f t="shared" si="3"/>
        <v>330.33484587947942</v>
      </c>
    </row>
    <row r="118" spans="1:11" ht="18.75" x14ac:dyDescent="0.3">
      <c r="A118" s="122">
        <v>116</v>
      </c>
      <c r="B118" s="3" t="s">
        <v>73</v>
      </c>
      <c r="C118" s="15">
        <v>1.2198699018000001E-3</v>
      </c>
      <c r="D118" s="13" t="s">
        <v>146</v>
      </c>
      <c r="E118" s="31" t="str">
        <f t="shared" si="2"/>
        <v>No</v>
      </c>
      <c r="F118" s="6">
        <f>$C118*'Indivior Payments'!C$21</f>
        <v>220.44771142136469</v>
      </c>
      <c r="G118" s="6">
        <f>$C118*'Indivior Payments'!D$21</f>
        <v>326.26263182773863</v>
      </c>
      <c r="H118" s="6">
        <f>$C118*'Indivior Payments'!E$21</f>
        <v>326.26263182773863</v>
      </c>
      <c r="I118" s="6">
        <f>$C118*'Indivior Payments'!F$21</f>
        <v>326.26263182773863</v>
      </c>
      <c r="J118" s="6">
        <f>$C118*'Indivior Payments'!G$21</f>
        <v>0</v>
      </c>
      <c r="K118" s="6">
        <f t="shared" si="3"/>
        <v>1199.2356069045807</v>
      </c>
    </row>
    <row r="119" spans="1:11" ht="18.75" x14ac:dyDescent="0.3">
      <c r="A119" s="122">
        <v>117</v>
      </c>
      <c r="B119" s="3" t="s">
        <v>58</v>
      </c>
      <c r="C119" s="15">
        <v>3.2440470306271694E-6</v>
      </c>
      <c r="D119" s="13" t="s">
        <v>147</v>
      </c>
      <c r="E119" s="13" t="s">
        <v>334</v>
      </c>
      <c r="F119" s="6">
        <f>$C119*'Indivior Payments'!C$21</f>
        <v>0.58624509268553315</v>
      </c>
      <c r="G119" s="6">
        <f>$C119*'Indivior Payments'!D$21</f>
        <v>0.8676427875002275</v>
      </c>
      <c r="H119" s="6">
        <f>$C119*'Indivior Payments'!E$21</f>
        <v>0.8676427875002275</v>
      </c>
      <c r="I119" s="6">
        <f>$C119*'Indivior Payments'!F$21</f>
        <v>0.8676427875002275</v>
      </c>
      <c r="J119" s="6">
        <f>$C119*'Indivior Payments'!G$21</f>
        <v>0</v>
      </c>
      <c r="K119" s="6">
        <f t="shared" si="3"/>
        <v>3.1891734551862161</v>
      </c>
    </row>
    <row r="120" spans="1:11" ht="18.75" x14ac:dyDescent="0.3">
      <c r="A120" s="122">
        <v>118</v>
      </c>
      <c r="B120" s="3" t="s">
        <v>32</v>
      </c>
      <c r="C120" s="15">
        <v>4.8938634165054549E-4</v>
      </c>
      <c r="D120" s="13" t="s">
        <v>148</v>
      </c>
      <c r="E120" s="31" t="str">
        <f t="shared" si="2"/>
        <v>No</v>
      </c>
      <c r="F120" s="6">
        <f>$C120*'Indivior Payments'!C$21</f>
        <v>88.439020307449667</v>
      </c>
      <c r="G120" s="6">
        <f>$C120*'Indivior Payments'!D$21</f>
        <v>130.88975764698699</v>
      </c>
      <c r="H120" s="6">
        <f>$C120*'Indivior Payments'!E$21</f>
        <v>130.88975764698699</v>
      </c>
      <c r="I120" s="6">
        <f>$C120*'Indivior Payments'!F$21</f>
        <v>130.88975764698699</v>
      </c>
      <c r="J120" s="6">
        <f>$C120*'Indivior Payments'!G$21</f>
        <v>0</v>
      </c>
      <c r="K120" s="6">
        <f t="shared" si="3"/>
        <v>481.10829324841063</v>
      </c>
    </row>
    <row r="121" spans="1:11" ht="18.75" x14ac:dyDescent="0.3">
      <c r="A121" s="122">
        <v>119</v>
      </c>
      <c r="B121" s="3" t="s">
        <v>32</v>
      </c>
      <c r="C121" s="15">
        <v>1.9565590720923404E-4</v>
      </c>
      <c r="D121" s="13" t="s">
        <v>149</v>
      </c>
      <c r="E121" s="31" t="str">
        <f t="shared" si="2"/>
        <v>No</v>
      </c>
      <c r="F121" s="6">
        <f>$C121*'Indivior Payments'!C$21</f>
        <v>35.357784388894686</v>
      </c>
      <c r="G121" s="6">
        <f>$C121*'Indivior Payments'!D$21</f>
        <v>52.329523930818667</v>
      </c>
      <c r="H121" s="6">
        <f>$C121*'Indivior Payments'!E$21</f>
        <v>52.329523930818667</v>
      </c>
      <c r="I121" s="6">
        <f>$C121*'Indivior Payments'!F$21</f>
        <v>52.329523930818667</v>
      </c>
      <c r="J121" s="6">
        <f>$C121*'Indivior Payments'!G$21</f>
        <v>0</v>
      </c>
      <c r="K121" s="6">
        <f t="shared" si="3"/>
        <v>192.3463561813507</v>
      </c>
    </row>
    <row r="122" spans="1:11" ht="18.75" x14ac:dyDescent="0.3">
      <c r="A122" s="122">
        <v>120</v>
      </c>
      <c r="B122" s="3" t="s">
        <v>20</v>
      </c>
      <c r="C122" s="15">
        <v>2.6020285795849804E-4</v>
      </c>
      <c r="D122" s="13" t="s">
        <v>150</v>
      </c>
      <c r="E122" s="31" t="str">
        <f t="shared" si="2"/>
        <v>No</v>
      </c>
      <c r="F122" s="6">
        <f>$C122*'Indivior Payments'!C$21</f>
        <v>47.022329559577727</v>
      </c>
      <c r="G122" s="6">
        <f>$C122*'Indivior Payments'!D$21</f>
        <v>69.593051784761073</v>
      </c>
      <c r="H122" s="6">
        <f>$C122*'Indivior Payments'!E$21</f>
        <v>69.593051784761073</v>
      </c>
      <c r="I122" s="6">
        <f>$C122*'Indivior Payments'!F$21</f>
        <v>69.593051784761073</v>
      </c>
      <c r="J122" s="6">
        <f>$C122*'Indivior Payments'!G$21</f>
        <v>0</v>
      </c>
      <c r="K122" s="6">
        <f t="shared" si="3"/>
        <v>255.80148491386097</v>
      </c>
    </row>
    <row r="123" spans="1:11" ht="18.75" x14ac:dyDescent="0.3">
      <c r="A123" s="122">
        <v>121</v>
      </c>
      <c r="B123" s="3" t="s">
        <v>151</v>
      </c>
      <c r="C123" s="15">
        <v>4.1050412370000006E-3</v>
      </c>
      <c r="D123" s="13" t="s">
        <v>151</v>
      </c>
      <c r="E123" s="31" t="str">
        <f t="shared" si="2"/>
        <v>No</v>
      </c>
      <c r="F123" s="6">
        <f>$C123*'Indivior Payments'!C$21</f>
        <v>741.83889991192336</v>
      </c>
      <c r="G123" s="6">
        <f>$C123*'Indivior Payments'!D$21</f>
        <v>1097.9216355520839</v>
      </c>
      <c r="H123" s="6">
        <f>$C123*'Indivior Payments'!E$21</f>
        <v>1097.9216355520839</v>
      </c>
      <c r="I123" s="6">
        <f>$C123*'Indivior Payments'!F$21</f>
        <v>1097.9216355520839</v>
      </c>
      <c r="J123" s="6">
        <f>$C123*'Indivior Payments'!G$21</f>
        <v>0</v>
      </c>
      <c r="K123" s="6">
        <f t="shared" si="3"/>
        <v>4035.6038065681751</v>
      </c>
    </row>
    <row r="124" spans="1:11" ht="18.75" x14ac:dyDescent="0.3">
      <c r="A124" s="122">
        <v>122</v>
      </c>
      <c r="B124" s="3" t="s">
        <v>22</v>
      </c>
      <c r="C124" s="15">
        <v>1.9389587187553203E-4</v>
      </c>
      <c r="D124" s="13" t="s">
        <v>152</v>
      </c>
      <c r="E124" s="31" t="str">
        <f t="shared" si="2"/>
        <v>No</v>
      </c>
      <c r="F124" s="6">
        <f>$C124*'Indivior Payments'!C$21</f>
        <v>35.039721158739702</v>
      </c>
      <c r="G124" s="6">
        <f>$C124*'Indivior Payments'!D$21</f>
        <v>51.858790322885469</v>
      </c>
      <c r="H124" s="6">
        <f>$C124*'Indivior Payments'!E$21</f>
        <v>51.858790322885469</v>
      </c>
      <c r="I124" s="6">
        <f>$C124*'Indivior Payments'!F$21</f>
        <v>51.858790322885469</v>
      </c>
      <c r="J124" s="6">
        <f>$C124*'Indivior Payments'!G$21</f>
        <v>0</v>
      </c>
      <c r="K124" s="6">
        <f t="shared" si="3"/>
        <v>190.61609212739609</v>
      </c>
    </row>
    <row r="125" spans="1:11" ht="18.75" x14ac:dyDescent="0.3">
      <c r="A125" s="122">
        <v>123</v>
      </c>
      <c r="B125" s="3" t="s">
        <v>153</v>
      </c>
      <c r="C125" s="15">
        <v>1.1005388939752758E-3</v>
      </c>
      <c r="D125" s="13" t="s">
        <v>154</v>
      </c>
      <c r="E125" s="31" t="str">
        <f t="shared" si="2"/>
        <v>No</v>
      </c>
      <c r="F125" s="6">
        <f>$C125*'Indivior Payments'!C$21</f>
        <v>198.88291378372418</v>
      </c>
      <c r="G125" s="6">
        <f>$C125*'Indivior Payments'!D$21</f>
        <v>294.34672947282161</v>
      </c>
      <c r="H125" s="6">
        <f>$C125*'Indivior Payments'!E$21</f>
        <v>294.34672947282161</v>
      </c>
      <c r="I125" s="6">
        <f>$C125*'Indivior Payments'!F$21</f>
        <v>294.34672947282161</v>
      </c>
      <c r="J125" s="6">
        <f>$C125*'Indivior Payments'!G$21</f>
        <v>0</v>
      </c>
      <c r="K125" s="6">
        <f t="shared" si="3"/>
        <v>1081.9231022021891</v>
      </c>
    </row>
    <row r="126" spans="1:11" ht="18.75" x14ac:dyDescent="0.3">
      <c r="A126" s="122">
        <v>124</v>
      </c>
      <c r="B126" s="3" t="s">
        <v>32</v>
      </c>
      <c r="C126" s="15">
        <v>2.7246348947924944E-5</v>
      </c>
      <c r="D126" s="13" t="s">
        <v>155</v>
      </c>
      <c r="E126" s="31" t="str">
        <f t="shared" si="2"/>
        <v>No</v>
      </c>
      <c r="F126" s="6">
        <f>$C126*'Indivior Payments'!C$21</f>
        <v>4.9237998751302259</v>
      </c>
      <c r="G126" s="6">
        <f>$C126*'Indivior Payments'!D$21</f>
        <v>7.2872242378715351</v>
      </c>
      <c r="H126" s="6">
        <f>$C126*'Indivior Payments'!E$21</f>
        <v>7.2872242378715351</v>
      </c>
      <c r="I126" s="6">
        <f>$C126*'Indivior Payments'!F$21</f>
        <v>7.2872242378715351</v>
      </c>
      <c r="J126" s="6">
        <f>$C126*'Indivior Payments'!G$21</f>
        <v>0</v>
      </c>
      <c r="K126" s="6">
        <f t="shared" si="3"/>
        <v>26.785472588744831</v>
      </c>
    </row>
    <row r="127" spans="1:11" ht="18.75" x14ac:dyDescent="0.3">
      <c r="A127" s="122">
        <v>125</v>
      </c>
      <c r="B127" s="3" t="s">
        <v>156</v>
      </c>
      <c r="C127" s="15">
        <v>2.4482072967000001E-3</v>
      </c>
      <c r="D127" s="13" t="s">
        <v>156</v>
      </c>
      <c r="E127" s="31" t="str">
        <f t="shared" si="2"/>
        <v>No</v>
      </c>
      <c r="F127" s="6">
        <f>$C127*'Indivior Payments'!C$21</f>
        <v>442.42561837638164</v>
      </c>
      <c r="G127" s="6">
        <f>$C127*'Indivior Payments'!D$21</f>
        <v>654.78995317664078</v>
      </c>
      <c r="H127" s="6">
        <f>$C127*'Indivior Payments'!E$21</f>
        <v>654.78995317664078</v>
      </c>
      <c r="I127" s="6">
        <f>$C127*'Indivior Payments'!F$21</f>
        <v>654.78995317664078</v>
      </c>
      <c r="J127" s="6">
        <f>$C127*'Indivior Payments'!G$21</f>
        <v>0</v>
      </c>
      <c r="K127" s="6">
        <f t="shared" si="3"/>
        <v>2406.7954779063039</v>
      </c>
    </row>
    <row r="128" spans="1:11" ht="18.75" x14ac:dyDescent="0.3">
      <c r="A128" s="122">
        <v>126</v>
      </c>
      <c r="B128" s="3" t="s">
        <v>20</v>
      </c>
      <c r="C128" s="15">
        <v>3.9749965640000005E-4</v>
      </c>
      <c r="D128" s="13" t="s">
        <v>157</v>
      </c>
      <c r="E128" s="31" t="str">
        <f t="shared" si="2"/>
        <v>No</v>
      </c>
      <c r="F128" s="6">
        <f>$C128*'Indivior Payments'!C$21</f>
        <v>71.833799173877466</v>
      </c>
      <c r="G128" s="6">
        <f>$C128*'Indivior Payments'!D$21</f>
        <v>106.31402894384111</v>
      </c>
      <c r="H128" s="6">
        <f>$C128*'Indivior Payments'!E$21</f>
        <v>106.31402894384111</v>
      </c>
      <c r="I128" s="6">
        <f>$C128*'Indivior Payments'!F$21</f>
        <v>106.31402894384111</v>
      </c>
      <c r="J128" s="6">
        <f>$C128*'Indivior Payments'!G$21</f>
        <v>0</v>
      </c>
      <c r="K128" s="6">
        <f t="shared" si="3"/>
        <v>390.77588600540076</v>
      </c>
    </row>
    <row r="129" spans="1:11" ht="18.75" x14ac:dyDescent="0.3">
      <c r="A129" s="122">
        <v>127</v>
      </c>
      <c r="B129" s="3" t="s">
        <v>158</v>
      </c>
      <c r="C129" s="15">
        <v>1.9471774931817251E-3</v>
      </c>
      <c r="D129" s="13" t="s">
        <v>158</v>
      </c>
      <c r="E129" s="31" t="str">
        <f t="shared" si="2"/>
        <v>No</v>
      </c>
      <c r="F129" s="6">
        <f>$C129*'Indivior Payments'!C$21</f>
        <v>351.88246014571945</v>
      </c>
      <c r="G129" s="6">
        <f>$C129*'Indivior Payments'!D$21</f>
        <v>520.78607122267158</v>
      </c>
      <c r="H129" s="6">
        <f>$C129*'Indivior Payments'!E$21</f>
        <v>520.78607122267158</v>
      </c>
      <c r="I129" s="6">
        <f>$C129*'Indivior Payments'!F$21</f>
        <v>520.78607122267158</v>
      </c>
      <c r="J129" s="6">
        <f>$C129*'Indivior Payments'!G$21</f>
        <v>0</v>
      </c>
      <c r="K129" s="6">
        <f t="shared" si="3"/>
        <v>1914.2406738137342</v>
      </c>
    </row>
    <row r="130" spans="1:11" ht="18.75" x14ac:dyDescent="0.3">
      <c r="A130" s="122">
        <v>128</v>
      </c>
      <c r="B130" s="3" t="s">
        <v>32</v>
      </c>
      <c r="C130" s="15">
        <v>5.4856393182193598E-4</v>
      </c>
      <c r="D130" s="13" t="s">
        <v>159</v>
      </c>
      <c r="E130" s="31" t="str">
        <f t="shared" si="2"/>
        <v>No</v>
      </c>
      <c r="F130" s="6">
        <f>$C130*'Indivior Payments'!C$21</f>
        <v>99.133246225692972</v>
      </c>
      <c r="G130" s="6">
        <f>$C130*'Indivior Payments'!D$21</f>
        <v>146.71721292402248</v>
      </c>
      <c r="H130" s="6">
        <f>$C130*'Indivior Payments'!E$21</f>
        <v>146.71721292402248</v>
      </c>
      <c r="I130" s="6">
        <f>$C130*'Indivior Payments'!F$21</f>
        <v>146.71721292402248</v>
      </c>
      <c r="J130" s="6">
        <f>$C130*'Indivior Payments'!G$21</f>
        <v>0</v>
      </c>
      <c r="K130" s="6">
        <f t="shared" si="3"/>
        <v>539.2848849977604</v>
      </c>
    </row>
    <row r="131" spans="1:11" ht="18.75" x14ac:dyDescent="0.3">
      <c r="A131" s="122">
        <v>129</v>
      </c>
      <c r="B131" s="3" t="s">
        <v>88</v>
      </c>
      <c r="C131" s="15">
        <v>2.3483828725500002E-2</v>
      </c>
      <c r="D131" s="13" t="s">
        <v>88</v>
      </c>
      <c r="E131" s="31" t="str">
        <f t="shared" si="2"/>
        <v>No</v>
      </c>
      <c r="F131" s="6">
        <f>$C131*'Indivior Payments'!C$21</f>
        <v>4243.8593577141564</v>
      </c>
      <c r="G131" s="6">
        <f>$C131*'Indivior Payments'!D$21</f>
        <v>6280.9122137269205</v>
      </c>
      <c r="H131" s="6">
        <f>$C131*'Indivior Payments'!E$21</f>
        <v>6280.9122137269205</v>
      </c>
      <c r="I131" s="6">
        <f>$C131*'Indivior Payments'!F$21</f>
        <v>6280.9122137269205</v>
      </c>
      <c r="J131" s="6">
        <f>$C131*'Indivior Payments'!G$21</f>
        <v>0</v>
      </c>
      <c r="K131" s="6">
        <f t="shared" si="3"/>
        <v>23086.595998894918</v>
      </c>
    </row>
    <row r="132" spans="1:11" ht="18.75" x14ac:dyDescent="0.3">
      <c r="A132" s="122">
        <v>130</v>
      </c>
      <c r="B132" s="3" t="s">
        <v>20</v>
      </c>
      <c r="C132" s="15">
        <v>1.109546617741783E-3</v>
      </c>
      <c r="D132" s="13" t="s">
        <v>160</v>
      </c>
      <c r="E132" s="31" t="str">
        <f t="shared" si="2"/>
        <v>No</v>
      </c>
      <c r="F132" s="6">
        <f>$C132*'Indivior Payments'!C$21</f>
        <v>200.51073662492408</v>
      </c>
      <c r="G132" s="6">
        <f>$C132*'Indivior Payments'!D$21</f>
        <v>296.75590741753638</v>
      </c>
      <c r="H132" s="6">
        <f>$C132*'Indivior Payments'!E$21</f>
        <v>296.75590741753638</v>
      </c>
      <c r="I132" s="6">
        <f>$C132*'Indivior Payments'!F$21</f>
        <v>296.75590741753638</v>
      </c>
      <c r="J132" s="6">
        <f>$C132*'Indivior Payments'!G$21</f>
        <v>0</v>
      </c>
      <c r="K132" s="6">
        <f t="shared" si="3"/>
        <v>1090.7784588775332</v>
      </c>
    </row>
    <row r="133" spans="1:11" ht="18.75" x14ac:dyDescent="0.3">
      <c r="A133" s="122">
        <v>131</v>
      </c>
      <c r="B133" s="3" t="s">
        <v>161</v>
      </c>
      <c r="C133" s="15">
        <v>2.9859845764296689E-4</v>
      </c>
      <c r="D133" s="13" t="s">
        <v>162</v>
      </c>
      <c r="E133" s="31" t="str">
        <f t="shared" ref="E133:E196" si="4">IF(C133&lt;0.000011,"Yes","No")</f>
        <v>No</v>
      </c>
      <c r="F133" s="6">
        <f>$C133*'Indivior Payments'!C$21</f>
        <v>53.960956430035388</v>
      </c>
      <c r="G133" s="6">
        <f>$C133*'Indivior Payments'!D$21</f>
        <v>79.862220148678077</v>
      </c>
      <c r="H133" s="6">
        <f>$C133*'Indivior Payments'!E$21</f>
        <v>79.862220148678077</v>
      </c>
      <c r="I133" s="6">
        <f>$C133*'Indivior Payments'!F$21</f>
        <v>79.862220148678077</v>
      </c>
      <c r="J133" s="6">
        <f>$C133*'Indivior Payments'!G$21</f>
        <v>0</v>
      </c>
      <c r="K133" s="6">
        <f t="shared" ref="K133:K196" si="5">SUM(F133:J133)</f>
        <v>293.54761687606964</v>
      </c>
    </row>
    <row r="134" spans="1:11" ht="18.75" x14ac:dyDescent="0.3">
      <c r="A134" s="122">
        <v>132</v>
      </c>
      <c r="B134" s="3" t="s">
        <v>161</v>
      </c>
      <c r="C134" s="15">
        <v>5.3961997892000005E-3</v>
      </c>
      <c r="D134" s="13" t="s">
        <v>161</v>
      </c>
      <c r="E134" s="31" t="str">
        <f t="shared" si="4"/>
        <v>No</v>
      </c>
      <c r="F134" s="6">
        <f>$C134*'Indivior Payments'!C$21</f>
        <v>975.16947679935834</v>
      </c>
      <c r="G134" s="6">
        <f>$C134*'Indivior Payments'!D$21</f>
        <v>1443.2509093755234</v>
      </c>
      <c r="H134" s="6">
        <f>$C134*'Indivior Payments'!E$21</f>
        <v>1443.2509093755234</v>
      </c>
      <c r="I134" s="6">
        <f>$C134*'Indivior Payments'!F$21</f>
        <v>1443.2509093755234</v>
      </c>
      <c r="J134" s="6">
        <f>$C134*'Indivior Payments'!G$21</f>
        <v>0</v>
      </c>
      <c r="K134" s="6">
        <f t="shared" si="5"/>
        <v>5304.9222049259288</v>
      </c>
    </row>
    <row r="135" spans="1:11" ht="18.75" x14ac:dyDescent="0.3">
      <c r="A135" s="122">
        <v>133</v>
      </c>
      <c r="B135" s="3" t="s">
        <v>163</v>
      </c>
      <c r="C135" s="15">
        <v>3.5337234878000004E-3</v>
      </c>
      <c r="D135" s="13" t="s">
        <v>163</v>
      </c>
      <c r="E135" s="31" t="str">
        <f t="shared" si="4"/>
        <v>No</v>
      </c>
      <c r="F135" s="6">
        <f>$C135*'Indivior Payments'!C$21</f>
        <v>638.59371768412689</v>
      </c>
      <c r="G135" s="6">
        <f>$C135*'Indivior Payments'!D$21</f>
        <v>945.11875699196298</v>
      </c>
      <c r="H135" s="6">
        <f>$C135*'Indivior Payments'!E$21</f>
        <v>945.11875699196298</v>
      </c>
      <c r="I135" s="6">
        <f>$C135*'Indivior Payments'!F$21</f>
        <v>945.11875699196298</v>
      </c>
      <c r="J135" s="6">
        <f>$C135*'Indivior Payments'!G$21</f>
        <v>0</v>
      </c>
      <c r="K135" s="6">
        <f t="shared" si="5"/>
        <v>3473.9499886600161</v>
      </c>
    </row>
    <row r="136" spans="1:11" ht="18.75" x14ac:dyDescent="0.3">
      <c r="A136" s="122">
        <v>134</v>
      </c>
      <c r="B136" s="3" t="s">
        <v>164</v>
      </c>
      <c r="C136" s="15">
        <v>1.2127293508E-3</v>
      </c>
      <c r="D136" s="13" t="s">
        <v>164</v>
      </c>
      <c r="E136" s="31" t="str">
        <f t="shared" si="4"/>
        <v>No</v>
      </c>
      <c r="F136" s="6">
        <f>$C136*'Indivior Payments'!C$21</f>
        <v>219.15731305682201</v>
      </c>
      <c r="G136" s="6">
        <f>$C136*'Indivior Payments'!D$21</f>
        <v>324.35284213744251</v>
      </c>
      <c r="H136" s="6">
        <f>$C136*'Indivior Payments'!E$21</f>
        <v>324.35284213744251</v>
      </c>
      <c r="I136" s="6">
        <f>$C136*'Indivior Payments'!F$21</f>
        <v>324.35284213744251</v>
      </c>
      <c r="J136" s="6">
        <f>$C136*'Indivior Payments'!G$21</f>
        <v>0</v>
      </c>
      <c r="K136" s="6">
        <f t="shared" si="5"/>
        <v>1192.2158394691496</v>
      </c>
    </row>
    <row r="137" spans="1:11" ht="18.75" x14ac:dyDescent="0.3">
      <c r="A137" s="122">
        <v>135</v>
      </c>
      <c r="B137" s="3" t="s">
        <v>96</v>
      </c>
      <c r="C137" s="15">
        <v>1.0105310050000001E-4</v>
      </c>
      <c r="D137" s="13" t="s">
        <v>165</v>
      </c>
      <c r="E137" s="31" t="str">
        <f t="shared" si="4"/>
        <v>No</v>
      </c>
      <c r="F137" s="6">
        <f>$C137*'Indivior Payments'!C$21</f>
        <v>18.261721765892467</v>
      </c>
      <c r="G137" s="6">
        <f>$C137*'Indivior Payments'!D$21</f>
        <v>27.027349781180554</v>
      </c>
      <c r="H137" s="6">
        <f>$C137*'Indivior Payments'!E$21</f>
        <v>27.027349781180554</v>
      </c>
      <c r="I137" s="6">
        <f>$C137*'Indivior Payments'!F$21</f>
        <v>27.027349781180554</v>
      </c>
      <c r="J137" s="6">
        <f>$C137*'Indivior Payments'!G$21</f>
        <v>0</v>
      </c>
      <c r="K137" s="6">
        <f t="shared" si="5"/>
        <v>99.34377110943413</v>
      </c>
    </row>
    <row r="138" spans="1:11" ht="18.75" x14ac:dyDescent="0.3">
      <c r="A138" s="122">
        <v>136</v>
      </c>
      <c r="B138" s="3" t="s">
        <v>166</v>
      </c>
      <c r="C138" s="15">
        <v>6.2922251458000008E-3</v>
      </c>
      <c r="D138" s="13" t="s">
        <v>166</v>
      </c>
      <c r="E138" s="31" t="str">
        <f t="shared" si="4"/>
        <v>No</v>
      </c>
      <c r="F138" s="6">
        <f>$C138*'Indivior Payments'!C$21</f>
        <v>1137.0939073853726</v>
      </c>
      <c r="G138" s="6">
        <f>$C138*'Indivior Payments'!D$21</f>
        <v>1682.8990805430697</v>
      </c>
      <c r="H138" s="6">
        <f>$C138*'Indivior Payments'!E$21</f>
        <v>1682.8990805430697</v>
      </c>
      <c r="I138" s="6">
        <f>$C138*'Indivior Payments'!F$21</f>
        <v>1682.8990805430697</v>
      </c>
      <c r="J138" s="6">
        <f>$C138*'Indivior Payments'!G$21</f>
        <v>0</v>
      </c>
      <c r="K138" s="6">
        <f t="shared" si="5"/>
        <v>6185.7911490145816</v>
      </c>
    </row>
    <row r="139" spans="1:11" ht="18.75" x14ac:dyDescent="0.3">
      <c r="A139" s="122">
        <v>137</v>
      </c>
      <c r="B139" s="3" t="s">
        <v>53</v>
      </c>
      <c r="C139" s="15">
        <v>1.9406761110000003E-3</v>
      </c>
      <c r="D139" s="13" t="s">
        <v>167</v>
      </c>
      <c r="E139" s="31" t="str">
        <f t="shared" si="4"/>
        <v>No</v>
      </c>
      <c r="F139" s="6">
        <f>$C139*'Indivior Payments'!C$21</f>
        <v>350.707568609399</v>
      </c>
      <c r="G139" s="6">
        <f>$C139*'Indivior Payments'!D$21</f>
        <v>519.04723164805989</v>
      </c>
      <c r="H139" s="6">
        <f>$C139*'Indivior Payments'!E$21</f>
        <v>519.04723164805989</v>
      </c>
      <c r="I139" s="6">
        <f>$C139*'Indivior Payments'!F$21</f>
        <v>519.04723164805989</v>
      </c>
      <c r="J139" s="6">
        <f>$C139*'Indivior Payments'!G$21</f>
        <v>0</v>
      </c>
      <c r="K139" s="6">
        <f t="shared" si="5"/>
        <v>1907.8492635535786</v>
      </c>
    </row>
    <row r="140" spans="1:11" ht="18.75" x14ac:dyDescent="0.3">
      <c r="A140" s="122">
        <v>138</v>
      </c>
      <c r="B140" s="3" t="s">
        <v>53</v>
      </c>
      <c r="C140" s="15">
        <v>7.2147379172615407E-3</v>
      </c>
      <c r="D140" s="13" t="s">
        <v>53</v>
      </c>
      <c r="E140" s="31" t="str">
        <f t="shared" si="4"/>
        <v>No</v>
      </c>
      <c r="F140" s="6">
        <f>$C140*'Indivior Payments'!C$21</f>
        <v>1303.8049877436936</v>
      </c>
      <c r="G140" s="6">
        <f>$C140*'Indivior Payments'!D$21</f>
        <v>1929.6314937845348</v>
      </c>
      <c r="H140" s="6">
        <f>$C140*'Indivior Payments'!E$21</f>
        <v>1929.6314937845348</v>
      </c>
      <c r="I140" s="6">
        <f>$C140*'Indivior Payments'!F$21</f>
        <v>1929.6314937845348</v>
      </c>
      <c r="J140" s="6">
        <f>$C140*'Indivior Payments'!G$21</f>
        <v>0</v>
      </c>
      <c r="K140" s="6">
        <f t="shared" si="5"/>
        <v>7092.6994690972979</v>
      </c>
    </row>
    <row r="141" spans="1:11" ht="18.75" x14ac:dyDescent="0.3">
      <c r="A141" s="122">
        <v>139</v>
      </c>
      <c r="B141" s="3" t="s">
        <v>81</v>
      </c>
      <c r="C141" s="15">
        <v>3.4575585746555949E-4</v>
      </c>
      <c r="D141" s="13" t="s">
        <v>168</v>
      </c>
      <c r="E141" s="13" t="s">
        <v>334</v>
      </c>
      <c r="F141" s="6">
        <f>$C141*'Indivior Payments'!C$21</f>
        <v>62.482964270488864</v>
      </c>
      <c r="G141" s="6">
        <f>$C141*'Indivior Payments'!D$21</f>
        <v>92.474792484112669</v>
      </c>
      <c r="H141" s="6">
        <f>$C141*'Indivior Payments'!E$21</f>
        <v>92.474792484112669</v>
      </c>
      <c r="I141" s="6">
        <f>$C141*'Indivior Payments'!F$21</f>
        <v>92.474792484112669</v>
      </c>
      <c r="J141" s="6">
        <f>$C141*'Indivior Payments'!G$21</f>
        <v>0</v>
      </c>
      <c r="K141" s="6">
        <f t="shared" si="5"/>
        <v>339.90734172282686</v>
      </c>
    </row>
    <row r="142" spans="1:11" ht="18.75" x14ac:dyDescent="0.3">
      <c r="A142" s="122">
        <v>140</v>
      </c>
      <c r="B142" s="3" t="s">
        <v>81</v>
      </c>
      <c r="C142" s="15">
        <v>2.5170974956060682E-3</v>
      </c>
      <c r="D142" s="13" t="s">
        <v>169</v>
      </c>
      <c r="E142" s="31" t="str">
        <f t="shared" si="4"/>
        <v>No</v>
      </c>
      <c r="F142" s="6">
        <f>$C142*'Indivior Payments'!C$21</f>
        <v>454.8750498000083</v>
      </c>
      <c r="G142" s="6">
        <f>$C142*'Indivior Payments'!D$21</f>
        <v>673.21511275231751</v>
      </c>
      <c r="H142" s="6">
        <f>$C142*'Indivior Payments'!E$21</f>
        <v>673.21511275231751</v>
      </c>
      <c r="I142" s="6">
        <f>$C142*'Indivior Payments'!F$21</f>
        <v>673.21511275231751</v>
      </c>
      <c r="J142" s="6">
        <f>$C142*'Indivior Payments'!G$21</f>
        <v>0</v>
      </c>
      <c r="K142" s="6">
        <f t="shared" si="5"/>
        <v>2474.5203880569607</v>
      </c>
    </row>
    <row r="143" spans="1:11" ht="18.75" x14ac:dyDescent="0.3">
      <c r="A143" s="122">
        <v>141</v>
      </c>
      <c r="B143" s="3" t="s">
        <v>81</v>
      </c>
      <c r="C143" s="15">
        <v>2.1830160390500002E-2</v>
      </c>
      <c r="D143" s="13" t="s">
        <v>81</v>
      </c>
      <c r="E143" s="31" t="str">
        <f t="shared" si="4"/>
        <v>No</v>
      </c>
      <c r="F143" s="6">
        <f>$C143*'Indivior Payments'!C$21</f>
        <v>3945.0181457432609</v>
      </c>
      <c r="G143" s="6">
        <f>$C143*'Indivior Payments'!D$21</f>
        <v>5838.6271943562633</v>
      </c>
      <c r="H143" s="6">
        <f>$C143*'Indivior Payments'!E$21</f>
        <v>5838.6271943562633</v>
      </c>
      <c r="I143" s="6">
        <f>$C143*'Indivior Payments'!F$21</f>
        <v>5838.6271943562633</v>
      </c>
      <c r="J143" s="6">
        <f>$C143*'Indivior Payments'!G$21</f>
        <v>0</v>
      </c>
      <c r="K143" s="6">
        <f t="shared" si="5"/>
        <v>21460.899728812052</v>
      </c>
    </row>
    <row r="144" spans="1:11" ht="18.75" x14ac:dyDescent="0.3">
      <c r="A144" s="122">
        <v>142</v>
      </c>
      <c r="B144" s="3" t="s">
        <v>170</v>
      </c>
      <c r="C144" s="15">
        <v>1.0942313547701739E-3</v>
      </c>
      <c r="D144" s="13" t="s">
        <v>170</v>
      </c>
      <c r="E144" s="31" t="str">
        <f t="shared" si="4"/>
        <v>No</v>
      </c>
      <c r="F144" s="6">
        <f>$C144*'Indivior Payments'!C$21</f>
        <v>197.74305240964361</v>
      </c>
      <c r="G144" s="6">
        <f>$C144*'Indivior Payments'!D$21</f>
        <v>292.65973454133211</v>
      </c>
      <c r="H144" s="6">
        <f>$C144*'Indivior Payments'!E$21</f>
        <v>292.65973454133211</v>
      </c>
      <c r="I144" s="6">
        <f>$C144*'Indivior Payments'!F$21</f>
        <v>292.65973454133211</v>
      </c>
      <c r="J144" s="6">
        <f>$C144*'Indivior Payments'!G$21</f>
        <v>0</v>
      </c>
      <c r="K144" s="6">
        <f t="shared" si="5"/>
        <v>1075.72225603364</v>
      </c>
    </row>
    <row r="145" spans="1:11" ht="18.75" x14ac:dyDescent="0.3">
      <c r="A145" s="122">
        <v>143</v>
      </c>
      <c r="B145" s="3" t="s">
        <v>12</v>
      </c>
      <c r="C145" s="15">
        <v>3.0589085348800001E-2</v>
      </c>
      <c r="D145" s="13" t="s">
        <v>12</v>
      </c>
      <c r="E145" s="31" t="str">
        <f t="shared" si="4"/>
        <v>No</v>
      </c>
      <c r="F145" s="6">
        <f>$C145*'Indivior Payments'!C$21</f>
        <v>5527.8795301577438</v>
      </c>
      <c r="G145" s="6">
        <f>$C145*'Indivior Payments'!D$21</f>
        <v>8181.2621791688907</v>
      </c>
      <c r="H145" s="6">
        <f>$C145*'Indivior Payments'!E$21</f>
        <v>8181.2621791688907</v>
      </c>
      <c r="I145" s="6">
        <f>$C145*'Indivior Payments'!F$21</f>
        <v>8181.2621791688907</v>
      </c>
      <c r="J145" s="6">
        <f>$C145*'Indivior Payments'!G$21</f>
        <v>0</v>
      </c>
      <c r="K145" s="6">
        <f t="shared" si="5"/>
        <v>30071.666067664417</v>
      </c>
    </row>
    <row r="146" spans="1:11" ht="18.75" x14ac:dyDescent="0.3">
      <c r="A146" s="122">
        <v>144</v>
      </c>
      <c r="B146" s="3" t="s">
        <v>12</v>
      </c>
      <c r="C146" s="15">
        <v>9.4595939665291712E-4</v>
      </c>
      <c r="D146" s="13" t="s">
        <v>171</v>
      </c>
      <c r="E146" s="31" t="str">
        <f t="shared" si="4"/>
        <v>No</v>
      </c>
      <c r="F146" s="6">
        <f>$C146*'Indivior Payments'!C$21</f>
        <v>170.94821651223933</v>
      </c>
      <c r="G146" s="6">
        <f>$C146*'Indivior Payments'!D$21</f>
        <v>253.00337511299719</v>
      </c>
      <c r="H146" s="6">
        <f>$C146*'Indivior Payments'!E$21</f>
        <v>253.00337511299719</v>
      </c>
      <c r="I146" s="6">
        <f>$C146*'Indivior Payments'!F$21</f>
        <v>253.00337511299719</v>
      </c>
      <c r="J146" s="6">
        <f>$C146*'Indivior Payments'!G$21</f>
        <v>0</v>
      </c>
      <c r="K146" s="6">
        <f t="shared" si="5"/>
        <v>929.9583418512309</v>
      </c>
    </row>
    <row r="147" spans="1:11" ht="18.75" x14ac:dyDescent="0.3">
      <c r="A147" s="122">
        <v>145</v>
      </c>
      <c r="B147" s="3" t="s">
        <v>172</v>
      </c>
      <c r="C147" s="15">
        <v>4.4979387832776362E-5</v>
      </c>
      <c r="D147" s="13" t="s">
        <v>172</v>
      </c>
      <c r="E147" s="31" t="str">
        <f t="shared" si="4"/>
        <v>No</v>
      </c>
      <c r="F147" s="6">
        <f>$C147*'Indivior Payments'!C$21</f>
        <v>8.1284103282148248</v>
      </c>
      <c r="G147" s="6">
        <f>$C147*'Indivior Payments'!D$21</f>
        <v>12.030047983533402</v>
      </c>
      <c r="H147" s="6">
        <f>$C147*'Indivior Payments'!E$21</f>
        <v>12.030047983533402</v>
      </c>
      <c r="I147" s="6">
        <f>$C147*'Indivior Payments'!F$21</f>
        <v>12.030047983533402</v>
      </c>
      <c r="J147" s="6">
        <f>$C147*'Indivior Payments'!G$21</f>
        <v>0</v>
      </c>
      <c r="K147" s="6">
        <f t="shared" si="5"/>
        <v>44.218554278815027</v>
      </c>
    </row>
    <row r="148" spans="1:11" ht="18.75" x14ac:dyDescent="0.3">
      <c r="A148" s="122">
        <v>146</v>
      </c>
      <c r="B148" s="3" t="s">
        <v>173</v>
      </c>
      <c r="C148" s="15">
        <v>8.011838681000001E-4</v>
      </c>
      <c r="D148" s="13" t="s">
        <v>173</v>
      </c>
      <c r="E148" s="31" t="str">
        <f t="shared" si="4"/>
        <v>No</v>
      </c>
      <c r="F148" s="6">
        <f>$C148*'Indivior Payments'!C$21</f>
        <v>144.78523479409412</v>
      </c>
      <c r="G148" s="6">
        <f>$C148*'Indivior Payments'!D$21</f>
        <v>214.28215992420661</v>
      </c>
      <c r="H148" s="6">
        <f>$C148*'Indivior Payments'!E$21</f>
        <v>214.28215992420661</v>
      </c>
      <c r="I148" s="6">
        <f>$C148*'Indivior Payments'!F$21</f>
        <v>214.28215992420661</v>
      </c>
      <c r="J148" s="6">
        <f>$C148*'Indivior Payments'!G$21</f>
        <v>0</v>
      </c>
      <c r="K148" s="6">
        <f t="shared" si="5"/>
        <v>787.63171456671398</v>
      </c>
    </row>
    <row r="149" spans="1:11" ht="18.75" x14ac:dyDescent="0.3">
      <c r="A149" s="122">
        <v>147</v>
      </c>
      <c r="B149" s="3" t="s">
        <v>174</v>
      </c>
      <c r="C149" s="15">
        <v>5.8387817675000005E-3</v>
      </c>
      <c r="D149" s="13" t="s">
        <v>175</v>
      </c>
      <c r="E149" s="31" t="str">
        <f t="shared" si="4"/>
        <v>No</v>
      </c>
      <c r="F149" s="6">
        <f>$C149*'Indivior Payments'!C$21</f>
        <v>1055.1502879404559</v>
      </c>
      <c r="G149" s="6">
        <f>$C149*'Indivior Payments'!D$21</f>
        <v>1561.6225167302227</v>
      </c>
      <c r="H149" s="6">
        <f>$C149*'Indivior Payments'!E$21</f>
        <v>1561.6225167302227</v>
      </c>
      <c r="I149" s="6">
        <f>$C149*'Indivior Payments'!F$21</f>
        <v>1561.6225167302227</v>
      </c>
      <c r="J149" s="6">
        <f>$C149*'Indivior Payments'!G$21</f>
        <v>0</v>
      </c>
      <c r="K149" s="6">
        <f t="shared" si="5"/>
        <v>5740.0178381311243</v>
      </c>
    </row>
    <row r="150" spans="1:11" ht="18.75" x14ac:dyDescent="0.3">
      <c r="A150" s="122">
        <v>148</v>
      </c>
      <c r="B150" s="3" t="s">
        <v>176</v>
      </c>
      <c r="C150" s="15">
        <v>5.2617717409888416E-3</v>
      </c>
      <c r="D150" s="13" t="s">
        <v>176</v>
      </c>
      <c r="E150" s="31" t="str">
        <f t="shared" si="4"/>
        <v>No</v>
      </c>
      <c r="F150" s="6">
        <f>$C150*'Indivior Payments'!C$21</f>
        <v>950.87643084809474</v>
      </c>
      <c r="G150" s="6">
        <f>$C150*'Indivior Payments'!D$21</f>
        <v>1407.2971992822404</v>
      </c>
      <c r="H150" s="6">
        <f>$C150*'Indivior Payments'!E$21</f>
        <v>1407.2971992822404</v>
      </c>
      <c r="I150" s="6">
        <f>$C150*'Indivior Payments'!F$21</f>
        <v>1407.2971992822404</v>
      </c>
      <c r="J150" s="6">
        <f>$C150*'Indivior Payments'!G$21</f>
        <v>0</v>
      </c>
      <c r="K150" s="6">
        <f t="shared" si="5"/>
        <v>5172.7680286948162</v>
      </c>
    </row>
    <row r="151" spans="1:11" ht="18.75" x14ac:dyDescent="0.3">
      <c r="A151" s="122">
        <v>149</v>
      </c>
      <c r="B151" s="3" t="s">
        <v>177</v>
      </c>
      <c r="C151" s="15">
        <v>1.3611218302E-3</v>
      </c>
      <c r="D151" s="13" t="s">
        <v>177</v>
      </c>
      <c r="E151" s="31" t="str">
        <f t="shared" si="4"/>
        <v>No</v>
      </c>
      <c r="F151" s="6">
        <f>$C151*'Indivior Payments'!C$21</f>
        <v>245.97392885134411</v>
      </c>
      <c r="G151" s="6">
        <f>$C151*'Indivior Payments'!D$21</f>
        <v>364.04143581538142</v>
      </c>
      <c r="H151" s="6">
        <f>$C151*'Indivior Payments'!E$21</f>
        <v>364.04143581538142</v>
      </c>
      <c r="I151" s="6">
        <f>$C151*'Indivior Payments'!F$21</f>
        <v>364.04143581538142</v>
      </c>
      <c r="J151" s="6">
        <f>$C151*'Indivior Payments'!G$21</f>
        <v>0</v>
      </c>
      <c r="K151" s="6">
        <f t="shared" si="5"/>
        <v>1338.0982362974883</v>
      </c>
    </row>
    <row r="152" spans="1:11" ht="18.75" x14ac:dyDescent="0.3">
      <c r="A152" s="122">
        <v>150</v>
      </c>
      <c r="B152" s="3" t="s">
        <v>14</v>
      </c>
      <c r="C152" s="15">
        <v>8.6662252226000006E-3</v>
      </c>
      <c r="D152" s="13" t="s">
        <v>14</v>
      </c>
      <c r="E152" s="31" t="str">
        <f t="shared" si="4"/>
        <v>No</v>
      </c>
      <c r="F152" s="6">
        <f>$C152*'Indivior Payments'!C$21</f>
        <v>1566.1092335873523</v>
      </c>
      <c r="G152" s="6">
        <f>$C152*'Indivior Payments'!D$21</f>
        <v>2317.8418001504019</v>
      </c>
      <c r="H152" s="6">
        <f>$C152*'Indivior Payments'!E$21</f>
        <v>2317.8418001504019</v>
      </c>
      <c r="I152" s="6">
        <f>$C152*'Indivior Payments'!F$21</f>
        <v>2317.8418001504019</v>
      </c>
      <c r="J152" s="6">
        <f>$C152*'Indivior Payments'!G$21</f>
        <v>0</v>
      </c>
      <c r="K152" s="6">
        <f t="shared" si="5"/>
        <v>8519.6346340385571</v>
      </c>
    </row>
    <row r="153" spans="1:11" ht="18.75" x14ac:dyDescent="0.3">
      <c r="A153" s="122">
        <v>151</v>
      </c>
      <c r="B153" s="3" t="s">
        <v>73</v>
      </c>
      <c r="C153" s="15">
        <v>7.4382900947353106E-5</v>
      </c>
      <c r="D153" s="13" t="s">
        <v>178</v>
      </c>
      <c r="E153" s="13" t="s">
        <v>334</v>
      </c>
      <c r="F153" s="6">
        <f>$C153*'Indivior Payments'!C$21</f>
        <v>13.442040219641765</v>
      </c>
      <c r="G153" s="6">
        <f>$C153*'Indivior Payments'!D$21</f>
        <v>19.894220678988653</v>
      </c>
      <c r="H153" s="6">
        <f>$C153*'Indivior Payments'!E$21</f>
        <v>19.894220678988653</v>
      </c>
      <c r="I153" s="6">
        <f>$C153*'Indivior Payments'!F$21</f>
        <v>19.894220678988653</v>
      </c>
      <c r="J153" s="6">
        <f>$C153*'Indivior Payments'!G$21</f>
        <v>0</v>
      </c>
      <c r="K153" s="6">
        <f t="shared" si="5"/>
        <v>73.124702256607719</v>
      </c>
    </row>
    <row r="154" spans="1:11" ht="18.75" x14ac:dyDescent="0.3">
      <c r="A154" s="122">
        <v>152</v>
      </c>
      <c r="B154" s="3" t="s">
        <v>53</v>
      </c>
      <c r="C154" s="15">
        <v>6.0431353984549699E-5</v>
      </c>
      <c r="D154" s="13" t="s">
        <v>179</v>
      </c>
      <c r="E154" s="31" t="str">
        <f t="shared" si="4"/>
        <v>No</v>
      </c>
      <c r="F154" s="6">
        <f>$C154*'Indivior Payments'!C$21</f>
        <v>10.920798737907141</v>
      </c>
      <c r="G154" s="6">
        <f>$C154*'Indivior Payments'!D$21</f>
        <v>16.162783069587892</v>
      </c>
      <c r="H154" s="6">
        <f>$C154*'Indivior Payments'!E$21</f>
        <v>16.162783069587892</v>
      </c>
      <c r="I154" s="6">
        <f>$C154*'Indivior Payments'!F$21</f>
        <v>16.162783069587892</v>
      </c>
      <c r="J154" s="6">
        <f>$C154*'Indivior Payments'!G$21</f>
        <v>0</v>
      </c>
      <c r="K154" s="6">
        <f t="shared" si="5"/>
        <v>59.409147946670814</v>
      </c>
    </row>
    <row r="155" spans="1:11" ht="18.75" x14ac:dyDescent="0.3">
      <c r="A155" s="122">
        <v>153</v>
      </c>
      <c r="B155" s="3" t="s">
        <v>45</v>
      </c>
      <c r="C155" s="15">
        <v>1.1862120143752041E-4</v>
      </c>
      <c r="D155" s="13" t="s">
        <v>180</v>
      </c>
      <c r="E155" s="31" t="str">
        <f t="shared" si="4"/>
        <v>No</v>
      </c>
      <c r="F155" s="6">
        <f>$C155*'Indivior Payments'!C$21</f>
        <v>21.436525603565038</v>
      </c>
      <c r="G155" s="6">
        <f>$C155*'Indivior Payments'!D$21</f>
        <v>31.7260597334739</v>
      </c>
      <c r="H155" s="6">
        <f>$C155*'Indivior Payments'!E$21</f>
        <v>31.7260597334739</v>
      </c>
      <c r="I155" s="6">
        <f>$C155*'Indivior Payments'!F$21</f>
        <v>31.7260597334739</v>
      </c>
      <c r="J155" s="6">
        <f>$C155*'Indivior Payments'!G$21</f>
        <v>0</v>
      </c>
      <c r="K155" s="6">
        <f t="shared" si="5"/>
        <v>116.61470480398674</v>
      </c>
    </row>
    <row r="156" spans="1:11" ht="18.75" x14ac:dyDescent="0.3">
      <c r="A156" s="122">
        <v>154</v>
      </c>
      <c r="B156" s="3" t="s">
        <v>20</v>
      </c>
      <c r="C156" s="15">
        <v>1.0559516091134637E-3</v>
      </c>
      <c r="D156" s="13" t="s">
        <v>181</v>
      </c>
      <c r="E156" s="31" t="str">
        <f t="shared" si="4"/>
        <v>No</v>
      </c>
      <c r="F156" s="6">
        <f>$C156*'Indivior Payments'!C$21</f>
        <v>190.82536199744322</v>
      </c>
      <c r="G156" s="6">
        <f>$C156*'Indivior Payments'!D$21</f>
        <v>282.42155213743314</v>
      </c>
      <c r="H156" s="6">
        <f>$C156*'Indivior Payments'!E$21</f>
        <v>282.42155213743314</v>
      </c>
      <c r="I156" s="6">
        <f>$C156*'Indivior Payments'!F$21</f>
        <v>282.42155213743314</v>
      </c>
      <c r="J156" s="6">
        <f>$C156*'Indivior Payments'!G$21</f>
        <v>0</v>
      </c>
      <c r="K156" s="6">
        <f t="shared" si="5"/>
        <v>1038.0900184097427</v>
      </c>
    </row>
    <row r="157" spans="1:11" ht="18.75" x14ac:dyDescent="0.3">
      <c r="A157" s="122">
        <v>155</v>
      </c>
      <c r="B157" s="3" t="s">
        <v>58</v>
      </c>
      <c r="C157" s="15">
        <v>1.4709098660300001E-2</v>
      </c>
      <c r="D157" s="13" t="s">
        <v>58</v>
      </c>
      <c r="E157" s="31" t="str">
        <f t="shared" si="4"/>
        <v>No</v>
      </c>
      <c r="F157" s="6">
        <f>$C157*'Indivior Payments'!C$21</f>
        <v>2658.1417673717019</v>
      </c>
      <c r="G157" s="6">
        <f>$C157*'Indivior Payments'!D$21</f>
        <v>3934.0500438957074</v>
      </c>
      <c r="H157" s="6">
        <f>$C157*'Indivior Payments'!E$21</f>
        <v>3934.0500438957074</v>
      </c>
      <c r="I157" s="6">
        <f>$C157*'Indivior Payments'!F$21</f>
        <v>3934.0500438957074</v>
      </c>
      <c r="J157" s="6">
        <f>$C157*'Indivior Payments'!G$21</f>
        <v>0</v>
      </c>
      <c r="K157" s="6">
        <f t="shared" si="5"/>
        <v>14460.291899058824</v>
      </c>
    </row>
    <row r="158" spans="1:11" ht="18.75" x14ac:dyDescent="0.3">
      <c r="A158" s="122">
        <v>156</v>
      </c>
      <c r="B158" s="3" t="s">
        <v>20</v>
      </c>
      <c r="C158" s="15">
        <v>4.3997455920000003E-3</v>
      </c>
      <c r="D158" s="13" t="s">
        <v>182</v>
      </c>
      <c r="E158" s="31" t="str">
        <f t="shared" si="4"/>
        <v>No</v>
      </c>
      <c r="F158" s="6">
        <f>$C158*'Indivior Payments'!C$21</f>
        <v>795.09613702368119</v>
      </c>
      <c r="G158" s="6">
        <f>$C158*'Indivior Payments'!D$21</f>
        <v>1176.7423510493011</v>
      </c>
      <c r="H158" s="6">
        <f>$C158*'Indivior Payments'!E$21</f>
        <v>1176.7423510493011</v>
      </c>
      <c r="I158" s="6">
        <f>$C158*'Indivior Payments'!F$21</f>
        <v>1176.7423510493011</v>
      </c>
      <c r="J158" s="6">
        <f>$C158*'Indivior Payments'!G$21</f>
        <v>0</v>
      </c>
      <c r="K158" s="6">
        <f t="shared" si="5"/>
        <v>4325.3231901715844</v>
      </c>
    </row>
    <row r="159" spans="1:11" ht="18.75" x14ac:dyDescent="0.3">
      <c r="A159" s="122">
        <v>157</v>
      </c>
      <c r="B159" s="3" t="s">
        <v>183</v>
      </c>
      <c r="C159" s="15">
        <v>7.0236704230000006E-4</v>
      </c>
      <c r="D159" s="13" t="s">
        <v>183</v>
      </c>
      <c r="E159" s="31" t="str">
        <f t="shared" si="4"/>
        <v>No</v>
      </c>
      <c r="F159" s="6">
        <f>$C159*'Indivior Payments'!C$21</f>
        <v>126.92763943462995</v>
      </c>
      <c r="G159" s="6">
        <f>$C159*'Indivior Payments'!D$21</f>
        <v>187.85291725923182</v>
      </c>
      <c r="H159" s="6">
        <f>$C159*'Indivior Payments'!E$21</f>
        <v>187.85291725923182</v>
      </c>
      <c r="I159" s="6">
        <f>$C159*'Indivior Payments'!F$21</f>
        <v>187.85291725923182</v>
      </c>
      <c r="J159" s="6">
        <f>$C159*'Indivior Payments'!G$21</f>
        <v>0</v>
      </c>
      <c r="K159" s="6">
        <f t="shared" si="5"/>
        <v>690.48639121232543</v>
      </c>
    </row>
    <row r="160" spans="1:11" ht="18.75" x14ac:dyDescent="0.3">
      <c r="A160" s="122">
        <v>158</v>
      </c>
      <c r="B160" s="3" t="s">
        <v>32</v>
      </c>
      <c r="C160" s="15">
        <v>4.0068160295727358E-5</v>
      </c>
      <c r="D160" s="13" t="s">
        <v>184</v>
      </c>
      <c r="E160" s="31" t="str">
        <f t="shared" si="4"/>
        <v>No</v>
      </c>
      <c r="F160" s="6">
        <f>$C160*'Indivior Payments'!C$21</f>
        <v>7.2408821834393153</v>
      </c>
      <c r="G160" s="6">
        <f>$C160*'Indivior Payments'!D$21</f>
        <v>10.716506253076659</v>
      </c>
      <c r="H160" s="6">
        <f>$C160*'Indivior Payments'!E$21</f>
        <v>10.716506253076659</v>
      </c>
      <c r="I160" s="6">
        <f>$C160*'Indivior Payments'!F$21</f>
        <v>10.716506253076659</v>
      </c>
      <c r="J160" s="6">
        <f>$C160*'Indivior Payments'!G$21</f>
        <v>0</v>
      </c>
      <c r="K160" s="6">
        <f t="shared" si="5"/>
        <v>39.390400942669288</v>
      </c>
    </row>
    <row r="161" spans="1:11" ht="18.75" x14ac:dyDescent="0.3">
      <c r="A161" s="122">
        <v>159</v>
      </c>
      <c r="B161" s="3" t="s">
        <v>185</v>
      </c>
      <c r="C161" s="15">
        <v>6.0449809904156778E-4</v>
      </c>
      <c r="D161" s="13" t="s">
        <v>185</v>
      </c>
      <c r="E161" s="31" t="str">
        <f t="shared" si="4"/>
        <v>No</v>
      </c>
      <c r="F161" s="6">
        <f>$C161*'Indivior Payments'!C$21</f>
        <v>109.24133983111203</v>
      </c>
      <c r="G161" s="6">
        <f>$C161*'Indivior Payments'!D$21</f>
        <v>161.67719232776213</v>
      </c>
      <c r="H161" s="6">
        <f>$C161*'Indivior Payments'!E$21</f>
        <v>161.67719232776213</v>
      </c>
      <c r="I161" s="6">
        <f>$C161*'Indivior Payments'!F$21</f>
        <v>161.67719232776213</v>
      </c>
      <c r="J161" s="6">
        <f>$C161*'Indivior Payments'!G$21</f>
        <v>0</v>
      </c>
      <c r="K161" s="6">
        <f t="shared" si="5"/>
        <v>594.2729168143984</v>
      </c>
    </row>
    <row r="162" spans="1:11" ht="18.75" x14ac:dyDescent="0.3">
      <c r="A162" s="122">
        <v>160</v>
      </c>
      <c r="B162" s="3" t="s">
        <v>73</v>
      </c>
      <c r="C162" s="15">
        <v>8.4966206433900002E-2</v>
      </c>
      <c r="D162" s="13" t="s">
        <v>73</v>
      </c>
      <c r="E162" s="31" t="str">
        <f t="shared" si="4"/>
        <v>No</v>
      </c>
      <c r="F162" s="6">
        <f>$C162*'Indivior Payments'!C$21</f>
        <v>15354.592919187709</v>
      </c>
      <c r="G162" s="6">
        <f>$C162*'Indivior Payments'!D$21</f>
        <v>22724.798838497871</v>
      </c>
      <c r="H162" s="6">
        <f>$C162*'Indivior Payments'!E$21</f>
        <v>22724.798838497871</v>
      </c>
      <c r="I162" s="6">
        <f>$C162*'Indivior Payments'!F$21</f>
        <v>22724.798838497871</v>
      </c>
      <c r="J162" s="6">
        <f>$C162*'Indivior Payments'!G$21</f>
        <v>0</v>
      </c>
      <c r="K162" s="6">
        <f t="shared" si="5"/>
        <v>83528.989434681323</v>
      </c>
    </row>
    <row r="163" spans="1:11" ht="18.75" x14ac:dyDescent="0.3">
      <c r="A163" s="122">
        <v>161</v>
      </c>
      <c r="B163" s="3" t="s">
        <v>73</v>
      </c>
      <c r="C163" s="15">
        <v>7.190750647071369E-4</v>
      </c>
      <c r="D163" s="13" t="s">
        <v>186</v>
      </c>
      <c r="E163" s="31" t="str">
        <f t="shared" si="4"/>
        <v>No</v>
      </c>
      <c r="F163" s="6">
        <f>$C163*'Indivior Payments'!C$21</f>
        <v>129.94701494065345</v>
      </c>
      <c r="G163" s="6">
        <f>$C163*'Indivior Payments'!D$21</f>
        <v>192.32159326734191</v>
      </c>
      <c r="H163" s="6">
        <f>$C163*'Indivior Payments'!E$21</f>
        <v>192.32159326734191</v>
      </c>
      <c r="I163" s="6">
        <f>$C163*'Indivior Payments'!F$21</f>
        <v>192.32159326734191</v>
      </c>
      <c r="J163" s="6">
        <f>$C163*'Indivior Payments'!G$21</f>
        <v>0</v>
      </c>
      <c r="K163" s="6">
        <f t="shared" si="5"/>
        <v>706.91179474267915</v>
      </c>
    </row>
    <row r="164" spans="1:11" ht="18.75" x14ac:dyDescent="0.3">
      <c r="A164" s="122">
        <v>162</v>
      </c>
      <c r="B164" s="3" t="s">
        <v>32</v>
      </c>
      <c r="C164" s="15">
        <v>9.5917010683512795E-4</v>
      </c>
      <c r="D164" s="13" t="s">
        <v>187</v>
      </c>
      <c r="E164" s="31" t="str">
        <f t="shared" si="4"/>
        <v>No</v>
      </c>
      <c r="F164" s="6">
        <f>$C164*'Indivior Payments'!C$21</f>
        <v>173.33557832977581</v>
      </c>
      <c r="G164" s="6">
        <f>$C164*'Indivior Payments'!D$21</f>
        <v>256.53667080789194</v>
      </c>
      <c r="H164" s="6">
        <f>$C164*'Indivior Payments'!E$21</f>
        <v>256.53667080789194</v>
      </c>
      <c r="I164" s="6">
        <f>$C164*'Indivior Payments'!F$21</f>
        <v>256.53667080789194</v>
      </c>
      <c r="J164" s="6">
        <f>$C164*'Indivior Payments'!G$21</f>
        <v>0</v>
      </c>
      <c r="K164" s="6">
        <f t="shared" si="5"/>
        <v>942.9455907534516</v>
      </c>
    </row>
    <row r="165" spans="1:11" ht="18.75" x14ac:dyDescent="0.3">
      <c r="A165" s="122">
        <v>163</v>
      </c>
      <c r="B165" s="3" t="s">
        <v>188</v>
      </c>
      <c r="C165" s="15">
        <v>3.4330491778000001E-3</v>
      </c>
      <c r="D165" s="13" t="s">
        <v>188</v>
      </c>
      <c r="E165" s="31" t="str">
        <f t="shared" si="4"/>
        <v>No</v>
      </c>
      <c r="F165" s="6">
        <f>$C165*'Indivior Payments'!C$21</f>
        <v>620.4004487087409</v>
      </c>
      <c r="G165" s="6">
        <f>$C165*'Indivior Payments'!D$21</f>
        <v>918.19271734660822</v>
      </c>
      <c r="H165" s="6">
        <f>$C165*'Indivior Payments'!E$21</f>
        <v>918.19271734660822</v>
      </c>
      <c r="I165" s="6">
        <f>$C165*'Indivior Payments'!F$21</f>
        <v>918.19271734660822</v>
      </c>
      <c r="J165" s="6">
        <f>$C165*'Indivior Payments'!G$21</f>
        <v>0</v>
      </c>
      <c r="K165" s="6">
        <f t="shared" si="5"/>
        <v>3374.9786007485659</v>
      </c>
    </row>
    <row r="166" spans="1:11" ht="18.75" x14ac:dyDescent="0.3">
      <c r="A166" s="122">
        <v>164</v>
      </c>
      <c r="B166" s="3" t="s">
        <v>58</v>
      </c>
      <c r="C166" s="15">
        <v>1.3216488394866789E-6</v>
      </c>
      <c r="D166" s="13" t="s">
        <v>189</v>
      </c>
      <c r="E166" s="13" t="s">
        <v>334</v>
      </c>
      <c r="F166" s="6">
        <f>$C166*'Indivior Payments'!C$21</f>
        <v>0.23884060221309489</v>
      </c>
      <c r="G166" s="6">
        <f>$C166*'Indivior Payments'!D$21</f>
        <v>0.3534841117784191</v>
      </c>
      <c r="H166" s="6">
        <f>$C166*'Indivior Payments'!E$21</f>
        <v>0.3534841117784191</v>
      </c>
      <c r="I166" s="6">
        <f>$C166*'Indivior Payments'!F$21</f>
        <v>0.3534841117784191</v>
      </c>
      <c r="J166" s="6">
        <f>$C166*'Indivior Payments'!G$21</f>
        <v>0</v>
      </c>
      <c r="K166" s="6">
        <f t="shared" si="5"/>
        <v>1.2992929375483522</v>
      </c>
    </row>
    <row r="167" spans="1:11" ht="18.75" x14ac:dyDescent="0.3">
      <c r="A167" s="122">
        <v>165</v>
      </c>
      <c r="B167" s="3" t="s">
        <v>190</v>
      </c>
      <c r="C167" s="15">
        <v>2.0834305642714426E-4</v>
      </c>
      <c r="D167" s="13" t="s">
        <v>191</v>
      </c>
      <c r="E167" s="31" t="str">
        <f t="shared" si="4"/>
        <v>No</v>
      </c>
      <c r="F167" s="6">
        <f>$C167*'Indivior Payments'!C$21</f>
        <v>37.650531349388352</v>
      </c>
      <c r="G167" s="6">
        <f>$C167*'Indivior Payments'!D$21</f>
        <v>55.722789629167927</v>
      </c>
      <c r="H167" s="6">
        <f>$C167*'Indivior Payments'!E$21</f>
        <v>55.722789629167927</v>
      </c>
      <c r="I167" s="6">
        <f>$C167*'Indivior Payments'!F$21</f>
        <v>55.722789629167927</v>
      </c>
      <c r="J167" s="6">
        <f>$C167*'Indivior Payments'!G$21</f>
        <v>0</v>
      </c>
      <c r="K167" s="6">
        <f t="shared" si="5"/>
        <v>204.81890023689212</v>
      </c>
    </row>
    <row r="168" spans="1:11" ht="18.75" x14ac:dyDescent="0.3">
      <c r="A168" s="122">
        <v>166</v>
      </c>
      <c r="B168" s="3" t="s">
        <v>190</v>
      </c>
      <c r="C168" s="15">
        <v>5.9275014392000001E-3</v>
      </c>
      <c r="D168" s="13" t="s">
        <v>190</v>
      </c>
      <c r="E168" s="31" t="str">
        <f t="shared" si="4"/>
        <v>No</v>
      </c>
      <c r="F168" s="6">
        <f>$C168*'Indivior Payments'!C$21</f>
        <v>1071.1831850186284</v>
      </c>
      <c r="G168" s="6">
        <f>$C168*'Indivior Payments'!D$21</f>
        <v>1585.3512057822463</v>
      </c>
      <c r="H168" s="6">
        <f>$C168*'Indivior Payments'!E$21</f>
        <v>1585.3512057822463</v>
      </c>
      <c r="I168" s="6">
        <f>$C168*'Indivior Payments'!F$21</f>
        <v>1585.3512057822463</v>
      </c>
      <c r="J168" s="6">
        <f>$C168*'Indivior Payments'!G$21</f>
        <v>0</v>
      </c>
      <c r="K168" s="6">
        <f t="shared" si="5"/>
        <v>5827.2368023653671</v>
      </c>
    </row>
    <row r="169" spans="1:11" ht="18.75" x14ac:dyDescent="0.3">
      <c r="A169" s="122">
        <v>167</v>
      </c>
      <c r="B169" s="3" t="s">
        <v>192</v>
      </c>
      <c r="C169" s="15">
        <v>2.7360244131E-3</v>
      </c>
      <c r="D169" s="13" t="s">
        <v>192</v>
      </c>
      <c r="E169" s="31" t="str">
        <f t="shared" si="4"/>
        <v>No</v>
      </c>
      <c r="F169" s="6">
        <f>$C169*'Indivior Payments'!C$21</f>
        <v>494.43823425013494</v>
      </c>
      <c r="G169" s="6">
        <f>$C169*'Indivior Payments'!D$21</f>
        <v>731.76862913476793</v>
      </c>
      <c r="H169" s="6">
        <f>$C169*'Indivior Payments'!E$21</f>
        <v>731.76862913476793</v>
      </c>
      <c r="I169" s="6">
        <f>$C169*'Indivior Payments'!F$21</f>
        <v>731.76862913476793</v>
      </c>
      <c r="J169" s="6">
        <f>$C169*'Indivior Payments'!G$21</f>
        <v>0</v>
      </c>
      <c r="K169" s="6">
        <f t="shared" si="5"/>
        <v>2689.7441216544385</v>
      </c>
    </row>
    <row r="170" spans="1:11" ht="18.75" x14ac:dyDescent="0.3">
      <c r="A170" s="122">
        <v>168</v>
      </c>
      <c r="B170" s="3" t="s">
        <v>50</v>
      </c>
      <c r="C170" s="15">
        <v>2.2074414769736924E-3</v>
      </c>
      <c r="D170" s="13" t="s">
        <v>50</v>
      </c>
      <c r="E170" s="31" t="str">
        <f t="shared" si="4"/>
        <v>No</v>
      </c>
      <c r="F170" s="6">
        <f>$C170*'Indivior Payments'!C$21</f>
        <v>398.91583600628155</v>
      </c>
      <c r="G170" s="6">
        <f>$C170*'Indivior Payments'!D$21</f>
        <v>590.39547153383774</v>
      </c>
      <c r="H170" s="6">
        <f>$C170*'Indivior Payments'!E$21</f>
        <v>590.39547153383774</v>
      </c>
      <c r="I170" s="6">
        <f>$C170*'Indivior Payments'!F$21</f>
        <v>590.39547153383774</v>
      </c>
      <c r="J170" s="6">
        <f>$C170*'Indivior Payments'!G$21</f>
        <v>0</v>
      </c>
      <c r="K170" s="6">
        <f t="shared" si="5"/>
        <v>2170.1022506077948</v>
      </c>
    </row>
    <row r="171" spans="1:11" ht="18.75" x14ac:dyDescent="0.3">
      <c r="A171" s="122">
        <v>169</v>
      </c>
      <c r="B171" s="3" t="s">
        <v>20</v>
      </c>
      <c r="C171" s="15">
        <v>3.4540213501270623E-4</v>
      </c>
      <c r="D171" s="13" t="s">
        <v>193</v>
      </c>
      <c r="E171" s="31" t="str">
        <f t="shared" si="4"/>
        <v>No</v>
      </c>
      <c r="F171" s="6">
        <f>$C171*'Indivior Payments'!C$21</f>
        <v>62.419041629972206</v>
      </c>
      <c r="G171" s="6">
        <f>$C171*'Indivior Payments'!D$21</f>
        <v>92.380186970660645</v>
      </c>
      <c r="H171" s="6">
        <f>$C171*'Indivior Payments'!E$21</f>
        <v>92.380186970660645</v>
      </c>
      <c r="I171" s="6">
        <f>$C171*'Indivior Payments'!F$21</f>
        <v>92.380186970660645</v>
      </c>
      <c r="J171" s="6">
        <f>$C171*'Indivior Payments'!G$21</f>
        <v>0</v>
      </c>
      <c r="K171" s="6">
        <f t="shared" si="5"/>
        <v>339.55960254195418</v>
      </c>
    </row>
    <row r="172" spans="1:11" ht="18.75" x14ac:dyDescent="0.3">
      <c r="A172" s="122">
        <v>170</v>
      </c>
      <c r="B172" s="3" t="s">
        <v>194</v>
      </c>
      <c r="C172" s="15">
        <v>1.0502202615239173E-3</v>
      </c>
      <c r="D172" s="13" t="s">
        <v>194</v>
      </c>
      <c r="E172" s="31" t="str">
        <f t="shared" si="4"/>
        <v>No</v>
      </c>
      <c r="F172" s="6">
        <f>$C172*'Indivior Payments'!C$21</f>
        <v>189.78962658204233</v>
      </c>
      <c r="G172" s="6">
        <f>$C172*'Indivior Payments'!D$21</f>
        <v>280.88866363372813</v>
      </c>
      <c r="H172" s="6">
        <f>$C172*'Indivior Payments'!E$21</f>
        <v>280.88866363372813</v>
      </c>
      <c r="I172" s="6">
        <f>$C172*'Indivior Payments'!F$21</f>
        <v>280.88866363372813</v>
      </c>
      <c r="J172" s="6">
        <f>$C172*'Indivior Payments'!G$21</f>
        <v>0</v>
      </c>
      <c r="K172" s="6">
        <f t="shared" si="5"/>
        <v>1032.4556174832267</v>
      </c>
    </row>
    <row r="173" spans="1:11" ht="18.75" x14ac:dyDescent="0.3">
      <c r="A173" s="122">
        <v>171</v>
      </c>
      <c r="B173" s="3" t="s">
        <v>88</v>
      </c>
      <c r="C173" s="15">
        <v>4.7056969116496841E-4</v>
      </c>
      <c r="D173" s="13" t="s">
        <v>195</v>
      </c>
      <c r="E173" s="31" t="str">
        <f t="shared" si="4"/>
        <v>No</v>
      </c>
      <c r="F173" s="6">
        <f>$C173*'Indivior Payments'!C$21</f>
        <v>85.038585941423918</v>
      </c>
      <c r="G173" s="6">
        <f>$C173*'Indivior Payments'!D$21</f>
        <v>125.85711449336191</v>
      </c>
      <c r="H173" s="6">
        <f>$C173*'Indivior Payments'!E$21</f>
        <v>125.85711449336191</v>
      </c>
      <c r="I173" s="6">
        <f>$C173*'Indivior Payments'!F$21</f>
        <v>125.85711449336191</v>
      </c>
      <c r="J173" s="6">
        <f>$C173*'Indivior Payments'!G$21</f>
        <v>0</v>
      </c>
      <c r="K173" s="6">
        <f t="shared" si="5"/>
        <v>462.60992942150961</v>
      </c>
    </row>
    <row r="174" spans="1:11" ht="18.75" x14ac:dyDescent="0.3">
      <c r="A174" s="122">
        <v>172</v>
      </c>
      <c r="B174" s="3" t="s">
        <v>196</v>
      </c>
      <c r="C174" s="15">
        <v>2.0091959787577069E-3</v>
      </c>
      <c r="D174" s="13" t="s">
        <v>197</v>
      </c>
      <c r="E174" s="31" t="str">
        <f t="shared" si="4"/>
        <v>No</v>
      </c>
      <c r="F174" s="6">
        <f>$C174*'Indivior Payments'!C$21</f>
        <v>363.09007596677577</v>
      </c>
      <c r="G174" s="6">
        <f>$C174*'Indivior Payments'!D$21</f>
        <v>537.37334359994179</v>
      </c>
      <c r="H174" s="6">
        <f>$C174*'Indivior Payments'!E$21</f>
        <v>537.37334359994179</v>
      </c>
      <c r="I174" s="6">
        <f>$C174*'Indivior Payments'!F$21</f>
        <v>537.37334359994179</v>
      </c>
      <c r="J174" s="6">
        <f>$C174*'Indivior Payments'!G$21</f>
        <v>0</v>
      </c>
      <c r="K174" s="6">
        <f t="shared" si="5"/>
        <v>1975.210106766601</v>
      </c>
    </row>
    <row r="175" spans="1:11" ht="18.75" x14ac:dyDescent="0.3">
      <c r="A175" s="122">
        <v>173</v>
      </c>
      <c r="B175" s="3" t="s">
        <v>198</v>
      </c>
      <c r="C175" s="15">
        <v>3.5787854283245092E-3</v>
      </c>
      <c r="D175" s="13" t="s">
        <v>198</v>
      </c>
      <c r="E175" s="31" t="str">
        <f t="shared" si="4"/>
        <v>No</v>
      </c>
      <c r="F175" s="6">
        <f>$C175*'Indivior Payments'!C$21</f>
        <v>646.73704644908423</v>
      </c>
      <c r="G175" s="6">
        <f>$C175*'Indivior Payments'!D$21</f>
        <v>957.17088426315593</v>
      </c>
      <c r="H175" s="6">
        <f>$C175*'Indivior Payments'!E$21</f>
        <v>957.17088426315593</v>
      </c>
      <c r="I175" s="6">
        <f>$C175*'Indivior Payments'!F$21</f>
        <v>957.17088426315593</v>
      </c>
      <c r="J175" s="6">
        <f>$C175*'Indivior Payments'!G$21</f>
        <v>0</v>
      </c>
      <c r="K175" s="6">
        <f t="shared" si="5"/>
        <v>3518.2496992385522</v>
      </c>
    </row>
    <row r="176" spans="1:11" ht="18.75" x14ac:dyDescent="0.3">
      <c r="A176" s="122">
        <v>174</v>
      </c>
      <c r="B176" s="3" t="s">
        <v>32</v>
      </c>
      <c r="C176" s="15">
        <v>4.2718822637047213E-5</v>
      </c>
      <c r="D176" s="13" t="s">
        <v>199</v>
      </c>
      <c r="E176" s="31" t="str">
        <f t="shared" si="4"/>
        <v>No</v>
      </c>
      <c r="F176" s="6">
        <f>$C176*'Indivior Payments'!C$21</f>
        <v>7.7198942863140037</v>
      </c>
      <c r="G176" s="6">
        <f>$C176*'Indivior Payments'!D$21</f>
        <v>11.425444206451525</v>
      </c>
      <c r="H176" s="6">
        <f>$C176*'Indivior Payments'!E$21</f>
        <v>11.425444206451525</v>
      </c>
      <c r="I176" s="6">
        <f>$C176*'Indivior Payments'!F$21</f>
        <v>11.425444206451525</v>
      </c>
      <c r="J176" s="6">
        <f>$C176*'Indivior Payments'!G$21</f>
        <v>0</v>
      </c>
      <c r="K176" s="6">
        <f t="shared" si="5"/>
        <v>41.996226905668578</v>
      </c>
    </row>
    <row r="177" spans="1:11" ht="18.75" x14ac:dyDescent="0.3">
      <c r="A177" s="122">
        <v>175</v>
      </c>
      <c r="B177" s="3" t="s">
        <v>200</v>
      </c>
      <c r="C177" s="15">
        <v>6.6649194513310141E-4</v>
      </c>
      <c r="D177" s="13" t="s">
        <v>200</v>
      </c>
      <c r="E177" s="31" t="str">
        <f t="shared" si="4"/>
        <v>No</v>
      </c>
      <c r="F177" s="6">
        <f>$C177*'Indivior Payments'!C$21</f>
        <v>120.44450294950785</v>
      </c>
      <c r="G177" s="6">
        <f>$C177*'Indivior Payments'!D$21</f>
        <v>178.25787470471258</v>
      </c>
      <c r="H177" s="6">
        <f>$C177*'Indivior Payments'!E$21</f>
        <v>178.25787470471258</v>
      </c>
      <c r="I177" s="6">
        <f>$C177*'Indivior Payments'!F$21</f>
        <v>178.25787470471258</v>
      </c>
      <c r="J177" s="6">
        <f>$C177*'Indivior Payments'!G$21</f>
        <v>0</v>
      </c>
      <c r="K177" s="6">
        <f t="shared" si="5"/>
        <v>655.21812706364551</v>
      </c>
    </row>
    <row r="178" spans="1:11" ht="18.75" x14ac:dyDescent="0.3">
      <c r="A178" s="122">
        <v>176</v>
      </c>
      <c r="B178" s="3" t="s">
        <v>34</v>
      </c>
      <c r="C178" s="15">
        <v>2.9359445436850499E-5</v>
      </c>
      <c r="D178" s="13" t="s">
        <v>201</v>
      </c>
      <c r="E178" s="13" t="s">
        <v>334</v>
      </c>
      <c r="F178" s="6">
        <f>$C178*'Indivior Payments'!C$21</f>
        <v>5.3056662399850358</v>
      </c>
      <c r="G178" s="6">
        <f>$C178*'Indivior Payments'!D$21</f>
        <v>7.8523864906375991</v>
      </c>
      <c r="H178" s="6">
        <f>$C178*'Indivior Payments'!E$21</f>
        <v>7.8523864906375991</v>
      </c>
      <c r="I178" s="6">
        <f>$C178*'Indivior Payments'!F$21</f>
        <v>7.8523864906375991</v>
      </c>
      <c r="J178" s="6">
        <f>$C178*'Indivior Payments'!G$21</f>
        <v>0</v>
      </c>
      <c r="K178" s="6">
        <f t="shared" si="5"/>
        <v>28.862825711897834</v>
      </c>
    </row>
    <row r="179" spans="1:11" ht="18.75" x14ac:dyDescent="0.3">
      <c r="A179" s="122">
        <v>177</v>
      </c>
      <c r="B179" s="3" t="s">
        <v>43</v>
      </c>
      <c r="C179" s="15">
        <v>7.9574543270364385E-5</v>
      </c>
      <c r="D179" s="13" t="s">
        <v>202</v>
      </c>
      <c r="E179" s="31" t="str">
        <f t="shared" si="4"/>
        <v>No</v>
      </c>
      <c r="F179" s="6">
        <f>$C179*'Indivior Payments'!C$21</f>
        <v>14.380243274686707</v>
      </c>
      <c r="G179" s="6">
        <f>$C179*'Indivior Payments'!D$21</f>
        <v>21.282761280994293</v>
      </c>
      <c r="H179" s="6">
        <f>$C179*'Indivior Payments'!E$21</f>
        <v>21.282761280994293</v>
      </c>
      <c r="I179" s="6">
        <f>$C179*'Indivior Payments'!F$21</f>
        <v>21.282761280994293</v>
      </c>
      <c r="J179" s="6">
        <f>$C179*'Indivior Payments'!G$21</f>
        <v>0</v>
      </c>
      <c r="K179" s="6">
        <f t="shared" si="5"/>
        <v>78.228527117669586</v>
      </c>
    </row>
    <row r="180" spans="1:11" ht="18.75" x14ac:dyDescent="0.3">
      <c r="A180" s="122">
        <v>178</v>
      </c>
      <c r="B180" s="3" t="s">
        <v>43</v>
      </c>
      <c r="C180" s="15">
        <v>1.3969915611062012E-3</v>
      </c>
      <c r="D180" s="13" t="s">
        <v>203</v>
      </c>
      <c r="E180" s="31" t="str">
        <f t="shared" si="4"/>
        <v>No</v>
      </c>
      <c r="F180" s="6">
        <f>$C180*'Indivior Payments'!C$21</f>
        <v>252.45609557740593</v>
      </c>
      <c r="G180" s="6">
        <f>$C180*'Indivior Payments'!D$21</f>
        <v>373.63504312640822</v>
      </c>
      <c r="H180" s="6">
        <f>$C180*'Indivior Payments'!E$21</f>
        <v>373.63504312640822</v>
      </c>
      <c r="I180" s="6">
        <f>$C180*'Indivior Payments'!F$21</f>
        <v>373.63504312640822</v>
      </c>
      <c r="J180" s="6">
        <f>$C180*'Indivior Payments'!G$21</f>
        <v>0</v>
      </c>
      <c r="K180" s="6">
        <f t="shared" si="5"/>
        <v>1373.3612249566306</v>
      </c>
    </row>
    <row r="181" spans="1:11" ht="18.75" x14ac:dyDescent="0.3">
      <c r="A181" s="122">
        <v>179</v>
      </c>
      <c r="B181" s="3" t="s">
        <v>43</v>
      </c>
      <c r="C181" s="15">
        <v>1.6848065467200003E-2</v>
      </c>
      <c r="D181" s="13" t="s">
        <v>43</v>
      </c>
      <c r="E181" s="31" t="str">
        <f t="shared" si="4"/>
        <v>No</v>
      </c>
      <c r="F181" s="6">
        <f>$C181*'Indivior Payments'!C$21</f>
        <v>3044.683263880137</v>
      </c>
      <c r="G181" s="6">
        <f>$C181*'Indivior Payments'!D$21</f>
        <v>4506.1314919104689</v>
      </c>
      <c r="H181" s="6">
        <f>$C181*'Indivior Payments'!E$21</f>
        <v>4506.1314919104689</v>
      </c>
      <c r="I181" s="6">
        <f>$C181*'Indivior Payments'!F$21</f>
        <v>4506.1314919104689</v>
      </c>
      <c r="J181" s="6">
        <f>$C181*'Indivior Payments'!G$21</f>
        <v>0</v>
      </c>
      <c r="K181" s="6">
        <f t="shared" si="5"/>
        <v>16563.077739611545</v>
      </c>
    </row>
    <row r="182" spans="1:11" ht="18.75" x14ac:dyDescent="0.3">
      <c r="A182" s="122">
        <v>180</v>
      </c>
      <c r="B182" s="3" t="s">
        <v>204</v>
      </c>
      <c r="C182" s="15">
        <v>6.8335870900000008E-3</v>
      </c>
      <c r="D182" s="13" t="s">
        <v>204</v>
      </c>
      <c r="E182" s="31" t="str">
        <f t="shared" si="4"/>
        <v>No</v>
      </c>
      <c r="F182" s="6">
        <f>$C182*'Indivior Payments'!C$21</f>
        <v>1234.9256527816756</v>
      </c>
      <c r="G182" s="6">
        <f>$C182*'Indivior Payments'!D$21</f>
        <v>1827.6900721278687</v>
      </c>
      <c r="H182" s="6">
        <f>$C182*'Indivior Payments'!E$21</f>
        <v>1827.6900721278687</v>
      </c>
      <c r="I182" s="6">
        <f>$C182*'Indivior Payments'!F$21</f>
        <v>1827.6900721278687</v>
      </c>
      <c r="J182" s="6">
        <f>$C182*'Indivior Payments'!G$21</f>
        <v>0</v>
      </c>
      <c r="K182" s="6">
        <f t="shared" si="5"/>
        <v>6717.9958691652819</v>
      </c>
    </row>
    <row r="183" spans="1:11" ht="18.75" x14ac:dyDescent="0.3">
      <c r="A183" s="122">
        <v>181</v>
      </c>
      <c r="B183" s="3" t="s">
        <v>205</v>
      </c>
      <c r="C183" s="15">
        <v>9.6824372920000011E-4</v>
      </c>
      <c r="D183" s="13" t="s">
        <v>205</v>
      </c>
      <c r="E183" s="31" t="str">
        <f t="shared" si="4"/>
        <v>No</v>
      </c>
      <c r="F183" s="6">
        <f>$C183*'Indivior Payments'!C$21</f>
        <v>174.97530997795096</v>
      </c>
      <c r="G183" s="6">
        <f>$C183*'Indivior Payments'!D$21</f>
        <v>258.96347378795235</v>
      </c>
      <c r="H183" s="6">
        <f>$C183*'Indivior Payments'!E$21</f>
        <v>258.96347378795235</v>
      </c>
      <c r="I183" s="6">
        <f>$C183*'Indivior Payments'!F$21</f>
        <v>258.96347378795235</v>
      </c>
      <c r="J183" s="6">
        <f>$C183*'Indivior Payments'!G$21</f>
        <v>0</v>
      </c>
      <c r="K183" s="6">
        <f t="shared" si="5"/>
        <v>951.86573134180799</v>
      </c>
    </row>
    <row r="184" spans="1:11" ht="18.75" x14ac:dyDescent="0.3">
      <c r="A184" s="122">
        <v>182</v>
      </c>
      <c r="B184" s="3" t="s">
        <v>73</v>
      </c>
      <c r="C184" s="15">
        <v>3.343069033201294E-4</v>
      </c>
      <c r="D184" s="13" t="s">
        <v>206</v>
      </c>
      <c r="E184" s="31" t="str">
        <f t="shared" si="4"/>
        <v>No</v>
      </c>
      <c r="F184" s="6">
        <f>$C184*'Indivior Payments'!C$21</f>
        <v>60.413976638443813</v>
      </c>
      <c r="G184" s="6">
        <f>$C184*'Indivior Payments'!D$21</f>
        <v>89.412690611075774</v>
      </c>
      <c r="H184" s="6">
        <f>$C184*'Indivior Payments'!E$21</f>
        <v>89.412690611075774</v>
      </c>
      <c r="I184" s="6">
        <f>$C184*'Indivior Payments'!F$21</f>
        <v>89.412690611075774</v>
      </c>
      <c r="J184" s="6">
        <f>$C184*'Indivior Payments'!G$21</f>
        <v>0</v>
      </c>
      <c r="K184" s="6">
        <f t="shared" si="5"/>
        <v>328.65204847167115</v>
      </c>
    </row>
    <row r="185" spans="1:11" ht="18.75" x14ac:dyDescent="0.3">
      <c r="A185" s="122">
        <v>183</v>
      </c>
      <c r="B185" s="3" t="s">
        <v>61</v>
      </c>
      <c r="C185" s="15">
        <v>1.6548268685402778E-4</v>
      </c>
      <c r="D185" s="13" t="s">
        <v>207</v>
      </c>
      <c r="E185" s="13" t="s">
        <v>334</v>
      </c>
      <c r="F185" s="6">
        <f>$C185*'Indivior Payments'!C$21</f>
        <v>29.905057533594093</v>
      </c>
      <c r="G185" s="6">
        <f>$C185*'Indivior Payments'!D$21</f>
        <v>44.259487716889765</v>
      </c>
      <c r="H185" s="6">
        <f>$C185*'Indivior Payments'!E$21</f>
        <v>44.259487716889765</v>
      </c>
      <c r="I185" s="6">
        <f>$C185*'Indivior Payments'!F$21</f>
        <v>44.259487716889765</v>
      </c>
      <c r="J185" s="6">
        <f>$C185*'Indivior Payments'!G$21</f>
        <v>0</v>
      </c>
      <c r="K185" s="6">
        <f t="shared" si="5"/>
        <v>162.68352068426339</v>
      </c>
    </row>
    <row r="186" spans="1:11" ht="18.75" x14ac:dyDescent="0.3">
      <c r="A186" s="122">
        <v>184</v>
      </c>
      <c r="B186" s="3" t="s">
        <v>166</v>
      </c>
      <c r="C186" s="15">
        <v>2.377868462227841E-4</v>
      </c>
      <c r="D186" s="13" t="s">
        <v>208</v>
      </c>
      <c r="E186" s="31" t="str">
        <f t="shared" si="4"/>
        <v>No</v>
      </c>
      <c r="F186" s="6">
        <f>$C186*'Indivior Payments'!C$21</f>
        <v>42.971439805644962</v>
      </c>
      <c r="G186" s="6">
        <f>$C186*'Indivior Payments'!D$21</f>
        <v>63.597734601195903</v>
      </c>
      <c r="H186" s="6">
        <f>$C186*'Indivior Payments'!E$21</f>
        <v>63.597734601195903</v>
      </c>
      <c r="I186" s="6">
        <f>$C186*'Indivior Payments'!F$21</f>
        <v>63.597734601195903</v>
      </c>
      <c r="J186" s="6">
        <f>$C186*'Indivior Payments'!G$21</f>
        <v>0</v>
      </c>
      <c r="K186" s="6">
        <f t="shared" si="5"/>
        <v>233.76464360923265</v>
      </c>
    </row>
    <row r="187" spans="1:11" ht="18.75" x14ac:dyDescent="0.3">
      <c r="A187" s="122">
        <v>185</v>
      </c>
      <c r="B187" s="3" t="s">
        <v>61</v>
      </c>
      <c r="C187" s="15">
        <v>1.0022123159762744E-4</v>
      </c>
      <c r="D187" s="13" t="s">
        <v>209</v>
      </c>
      <c r="E187" s="31" t="str">
        <f t="shared" si="4"/>
        <v>No</v>
      </c>
      <c r="F187" s="6">
        <f>$C187*'Indivior Payments'!C$21</f>
        <v>18.111391312243235</v>
      </c>
      <c r="G187" s="6">
        <f>$C187*'Indivior Payments'!D$21</f>
        <v>26.804860696874723</v>
      </c>
      <c r="H187" s="6">
        <f>$C187*'Indivior Payments'!E$21</f>
        <v>26.804860696874723</v>
      </c>
      <c r="I187" s="6">
        <f>$C187*'Indivior Payments'!F$21</f>
        <v>26.804860696874723</v>
      </c>
      <c r="J187" s="6">
        <f>$C187*'Indivior Payments'!G$21</f>
        <v>0</v>
      </c>
      <c r="K187" s="6">
        <f t="shared" si="5"/>
        <v>98.525973402867407</v>
      </c>
    </row>
    <row r="188" spans="1:11" ht="18.75" x14ac:dyDescent="0.3">
      <c r="A188" s="122">
        <v>186</v>
      </c>
      <c r="B188" s="3" t="s">
        <v>103</v>
      </c>
      <c r="C188" s="15">
        <v>2.3984047444234967E-4</v>
      </c>
      <c r="D188" s="13" t="s">
        <v>210</v>
      </c>
      <c r="E188" s="31" t="str">
        <f t="shared" si="4"/>
        <v>No</v>
      </c>
      <c r="F188" s="6">
        <f>$C188*'Indivior Payments'!C$21</f>
        <v>43.342559414748806</v>
      </c>
      <c r="G188" s="6">
        <f>$C188*'Indivior Payments'!D$21</f>
        <v>64.146991654527994</v>
      </c>
      <c r="H188" s="6">
        <f>$C188*'Indivior Payments'!E$21</f>
        <v>64.146991654527994</v>
      </c>
      <c r="I188" s="6">
        <f>$C188*'Indivior Payments'!F$21</f>
        <v>64.146991654527994</v>
      </c>
      <c r="J188" s="6">
        <f>$C188*'Indivior Payments'!G$21</f>
        <v>0</v>
      </c>
      <c r="K188" s="6">
        <f t="shared" si="5"/>
        <v>235.78353437833277</v>
      </c>
    </row>
    <row r="189" spans="1:11" ht="18.75" x14ac:dyDescent="0.3">
      <c r="A189" s="122">
        <v>187</v>
      </c>
      <c r="B189" s="3" t="s">
        <v>103</v>
      </c>
      <c r="C189" s="15">
        <v>1.1618802599603737E-3</v>
      </c>
      <c r="D189" s="13" t="s">
        <v>211</v>
      </c>
      <c r="E189" s="31" t="str">
        <f t="shared" si="4"/>
        <v>No</v>
      </c>
      <c r="F189" s="6">
        <f>$C189*'Indivior Payments'!C$21</f>
        <v>209.96816453621975</v>
      </c>
      <c r="G189" s="6">
        <f>$C189*'Indivior Payments'!D$21</f>
        <v>310.75290153811761</v>
      </c>
      <c r="H189" s="6">
        <f>$C189*'Indivior Payments'!E$21</f>
        <v>310.75290153811761</v>
      </c>
      <c r="I189" s="6">
        <f>$C189*'Indivior Payments'!F$21</f>
        <v>310.75290153811761</v>
      </c>
      <c r="J189" s="6">
        <f>$C189*'Indivior Payments'!G$21</f>
        <v>0</v>
      </c>
      <c r="K189" s="6">
        <f t="shared" si="5"/>
        <v>1142.2268691505726</v>
      </c>
    </row>
    <row r="190" spans="1:11" ht="18.75" x14ac:dyDescent="0.3">
      <c r="A190" s="122">
        <v>188</v>
      </c>
      <c r="B190" s="3" t="s">
        <v>103</v>
      </c>
      <c r="C190" s="15">
        <v>1.8759295924600003E-2</v>
      </c>
      <c r="D190" s="13" t="s">
        <v>103</v>
      </c>
      <c r="E190" s="31" t="str">
        <f t="shared" si="4"/>
        <v>No</v>
      </c>
      <c r="F190" s="6">
        <f>$C190*'Indivior Payments'!C$21</f>
        <v>3390.0695872175211</v>
      </c>
      <c r="G190" s="6">
        <f>$C190*'Indivior Payments'!D$21</f>
        <v>5017.3032800991505</v>
      </c>
      <c r="H190" s="6">
        <f>$C190*'Indivior Payments'!E$21</f>
        <v>5017.3032800991505</v>
      </c>
      <c r="I190" s="6">
        <f>$C190*'Indivior Payments'!F$21</f>
        <v>5017.3032800991505</v>
      </c>
      <c r="J190" s="6">
        <f>$C190*'Indivior Payments'!G$21</f>
        <v>0</v>
      </c>
      <c r="K190" s="6">
        <f t="shared" si="5"/>
        <v>18441.979427514972</v>
      </c>
    </row>
    <row r="191" spans="1:11" ht="18.75" x14ac:dyDescent="0.3">
      <c r="A191" s="122">
        <v>189</v>
      </c>
      <c r="B191" s="3" t="s">
        <v>103</v>
      </c>
      <c r="C191" s="15">
        <v>3.3261031401087655E-4</v>
      </c>
      <c r="D191" s="13" t="s">
        <v>212</v>
      </c>
      <c r="E191" s="31" t="str">
        <f t="shared" si="4"/>
        <v>No</v>
      </c>
      <c r="F191" s="6">
        <f>$C191*'Indivior Payments'!C$21</f>
        <v>60.107379000535978</v>
      </c>
      <c r="G191" s="6">
        <f>$C191*'Indivior Payments'!D$21</f>
        <v>88.958926080652603</v>
      </c>
      <c r="H191" s="6">
        <f>$C191*'Indivior Payments'!E$21</f>
        <v>88.958926080652603</v>
      </c>
      <c r="I191" s="6">
        <f>$C191*'Indivior Payments'!F$21</f>
        <v>88.958926080652603</v>
      </c>
      <c r="J191" s="6">
        <f>$C191*'Indivior Payments'!G$21</f>
        <v>0</v>
      </c>
      <c r="K191" s="6">
        <f t="shared" si="5"/>
        <v>326.98415724249378</v>
      </c>
    </row>
    <row r="192" spans="1:11" ht="18.75" x14ac:dyDescent="0.3">
      <c r="A192" s="122">
        <v>190</v>
      </c>
      <c r="B192" s="3" t="s">
        <v>73</v>
      </c>
      <c r="C192" s="15">
        <v>3.1931124648988825E-4</v>
      </c>
      <c r="D192" s="13" t="s">
        <v>213</v>
      </c>
      <c r="E192" s="31" t="str">
        <f t="shared" si="4"/>
        <v>No</v>
      </c>
      <c r="F192" s="6">
        <f>$C192*'Indivior Payments'!C$21</f>
        <v>57.704049764595261</v>
      </c>
      <c r="G192" s="6">
        <f>$C192*'Indivior Payments'!D$21</f>
        <v>85.401998605148876</v>
      </c>
      <c r="H192" s="6">
        <f>$C192*'Indivior Payments'!E$21</f>
        <v>85.401998605148876</v>
      </c>
      <c r="I192" s="6">
        <f>$C192*'Indivior Payments'!F$21</f>
        <v>85.401998605148876</v>
      </c>
      <c r="J192" s="6">
        <f>$C192*'Indivior Payments'!G$21</f>
        <v>0</v>
      </c>
      <c r="K192" s="6">
        <f t="shared" si="5"/>
        <v>313.91004558004192</v>
      </c>
    </row>
    <row r="193" spans="1:11" ht="18.75" x14ac:dyDescent="0.3">
      <c r="A193" s="122">
        <v>191</v>
      </c>
      <c r="B193" s="3" t="s">
        <v>214</v>
      </c>
      <c r="C193" s="15">
        <v>5.1383874938000004E-3</v>
      </c>
      <c r="D193" s="13" t="s">
        <v>214</v>
      </c>
      <c r="E193" s="31" t="str">
        <f t="shared" si="4"/>
        <v>No</v>
      </c>
      <c r="F193" s="6">
        <f>$C193*'Indivior Payments'!C$21</f>
        <v>928.5791556402279</v>
      </c>
      <c r="G193" s="6">
        <f>$C193*'Indivior Payments'!D$21</f>
        <v>1374.2972300605097</v>
      </c>
      <c r="H193" s="6">
        <f>$C193*'Indivior Payments'!E$21</f>
        <v>1374.2972300605097</v>
      </c>
      <c r="I193" s="6">
        <f>$C193*'Indivior Payments'!F$21</f>
        <v>1374.2972300605097</v>
      </c>
      <c r="J193" s="6">
        <f>$C193*'Indivior Payments'!G$21</f>
        <v>0</v>
      </c>
      <c r="K193" s="6">
        <f t="shared" si="5"/>
        <v>5051.4708458217574</v>
      </c>
    </row>
    <row r="194" spans="1:11" ht="18.75" x14ac:dyDescent="0.3">
      <c r="A194" s="122">
        <v>192</v>
      </c>
      <c r="B194" s="3" t="s">
        <v>215</v>
      </c>
      <c r="C194" s="15">
        <v>3.876818121586606E-4</v>
      </c>
      <c r="D194" s="13" t="s">
        <v>216</v>
      </c>
      <c r="E194" s="31" t="str">
        <f t="shared" si="4"/>
        <v>No</v>
      </c>
      <c r="F194" s="6">
        <f>$C194*'Indivior Payments'!C$21</f>
        <v>70.059576126894257</v>
      </c>
      <c r="G194" s="6">
        <f>$C194*'Indivior Payments'!D$21</f>
        <v>103.68817868199952</v>
      </c>
      <c r="H194" s="6">
        <f>$C194*'Indivior Payments'!E$21</f>
        <v>103.68817868199952</v>
      </c>
      <c r="I194" s="6">
        <f>$C194*'Indivior Payments'!F$21</f>
        <v>103.68817868199952</v>
      </c>
      <c r="J194" s="6">
        <f>$C194*'Indivior Payments'!G$21</f>
        <v>0</v>
      </c>
      <c r="K194" s="6">
        <f t="shared" si="5"/>
        <v>381.12411217289275</v>
      </c>
    </row>
    <row r="195" spans="1:11" ht="18.75" x14ac:dyDescent="0.3">
      <c r="A195" s="122">
        <v>193</v>
      </c>
      <c r="B195" s="3" t="s">
        <v>45</v>
      </c>
      <c r="C195" s="15">
        <v>1.4312495770428543E-4</v>
      </c>
      <c r="D195" s="13" t="s">
        <v>217</v>
      </c>
      <c r="E195" s="31" t="str">
        <f t="shared" si="4"/>
        <v>No</v>
      </c>
      <c r="F195" s="6">
        <f>$C195*'Indivior Payments'!C$21</f>
        <v>25.86470026568643</v>
      </c>
      <c r="G195" s="6">
        <f>$C195*'Indivior Payments'!D$21</f>
        <v>38.279758613545901</v>
      </c>
      <c r="H195" s="6">
        <f>$C195*'Indivior Payments'!E$21</f>
        <v>38.279758613545901</v>
      </c>
      <c r="I195" s="6">
        <f>$C195*'Indivior Payments'!F$21</f>
        <v>38.279758613545901</v>
      </c>
      <c r="J195" s="6">
        <f>$C195*'Indivior Payments'!G$21</f>
        <v>0</v>
      </c>
      <c r="K195" s="6">
        <f t="shared" si="5"/>
        <v>140.70397610632415</v>
      </c>
    </row>
    <row r="196" spans="1:11" ht="18.75" x14ac:dyDescent="0.3">
      <c r="A196" s="122">
        <v>194</v>
      </c>
      <c r="B196" s="3" t="s">
        <v>20</v>
      </c>
      <c r="C196" s="15">
        <v>9.2067103810000012E-4</v>
      </c>
      <c r="D196" s="13" t="s">
        <v>218</v>
      </c>
      <c r="E196" s="31" t="str">
        <f t="shared" si="4"/>
        <v>No</v>
      </c>
      <c r="F196" s="6">
        <f>$C196*'Indivior Payments'!C$21</f>
        <v>166.37825314125402</v>
      </c>
      <c r="G196" s="6">
        <f>$C196*'Indivior Payments'!D$21</f>
        <v>246.23982893163489</v>
      </c>
      <c r="H196" s="6">
        <f>$C196*'Indivior Payments'!E$21</f>
        <v>246.23982893163489</v>
      </c>
      <c r="I196" s="6">
        <f>$C196*'Indivior Payments'!F$21</f>
        <v>246.23982893163489</v>
      </c>
      <c r="J196" s="6">
        <f>$C196*'Indivior Payments'!G$21</f>
        <v>0</v>
      </c>
      <c r="K196" s="6">
        <f t="shared" si="5"/>
        <v>905.09773993615863</v>
      </c>
    </row>
    <row r="197" spans="1:11" ht="18.75" x14ac:dyDescent="0.3">
      <c r="A197" s="122">
        <v>195</v>
      </c>
      <c r="B197" s="3" t="s">
        <v>103</v>
      </c>
      <c r="C197" s="15">
        <v>4.6644987738170089E-4</v>
      </c>
      <c r="D197" s="13" t="s">
        <v>219</v>
      </c>
      <c r="E197" s="31" t="str">
        <f t="shared" ref="E197:E259" si="6">IF(C197&lt;0.000011,"Yes","No")</f>
        <v>No</v>
      </c>
      <c r="F197" s="6">
        <f>$C197*'Indivior Payments'!C$21</f>
        <v>84.294077433866349</v>
      </c>
      <c r="G197" s="6">
        <f>$C197*'Indivior Payments'!D$21</f>
        <v>124.75524183826511</v>
      </c>
      <c r="H197" s="6">
        <f>$C197*'Indivior Payments'!E$21</f>
        <v>124.75524183826511</v>
      </c>
      <c r="I197" s="6">
        <f>$C197*'Indivior Payments'!F$21</f>
        <v>124.75524183826511</v>
      </c>
      <c r="J197" s="6">
        <f>$C197*'Indivior Payments'!G$21</f>
        <v>0</v>
      </c>
      <c r="K197" s="6">
        <f t="shared" ref="K197:K260" si="7">SUM(F197:J197)</f>
        <v>458.55980294866163</v>
      </c>
    </row>
    <row r="198" spans="1:11" ht="18.75" x14ac:dyDescent="0.3">
      <c r="A198" s="122">
        <v>196</v>
      </c>
      <c r="B198" s="3" t="s">
        <v>32</v>
      </c>
      <c r="C198" s="15">
        <v>9.7421107750697046E-4</v>
      </c>
      <c r="D198" s="13" t="s">
        <v>220</v>
      </c>
      <c r="E198" s="31" t="str">
        <f t="shared" si="6"/>
        <v>No</v>
      </c>
      <c r="F198" s="6">
        <f>$C198*'Indivior Payments'!C$21</f>
        <v>176.05369405446984</v>
      </c>
      <c r="G198" s="6">
        <f>$C198*'Indivior Payments'!D$21</f>
        <v>260.55948231377312</v>
      </c>
      <c r="H198" s="6">
        <f>$C198*'Indivior Payments'!E$21</f>
        <v>260.55948231377312</v>
      </c>
      <c r="I198" s="6">
        <f>$C198*'Indivior Payments'!F$21</f>
        <v>260.55948231377312</v>
      </c>
      <c r="J198" s="6">
        <f>$C198*'Indivior Payments'!G$21</f>
        <v>0</v>
      </c>
      <c r="K198" s="6">
        <f t="shared" si="7"/>
        <v>957.73214099578922</v>
      </c>
    </row>
    <row r="199" spans="1:11" ht="18.75" x14ac:dyDescent="0.3">
      <c r="A199" s="122">
        <v>197</v>
      </c>
      <c r="B199" s="3" t="s">
        <v>32</v>
      </c>
      <c r="C199" s="15">
        <v>6.8972714179994083E-4</v>
      </c>
      <c r="D199" s="13" t="s">
        <v>221</v>
      </c>
      <c r="E199" s="31" t="str">
        <f t="shared" si="6"/>
        <v>No</v>
      </c>
      <c r="F199" s="6">
        <f>$C199*'Indivior Payments'!C$21</f>
        <v>124.64343098443355</v>
      </c>
      <c r="G199" s="6">
        <f>$C199*'Indivior Payments'!D$21</f>
        <v>184.47228855685549</v>
      </c>
      <c r="H199" s="6">
        <f>$C199*'Indivior Payments'!E$21</f>
        <v>184.47228855685549</v>
      </c>
      <c r="I199" s="6">
        <f>$C199*'Indivior Payments'!F$21</f>
        <v>184.47228855685549</v>
      </c>
      <c r="J199" s="6">
        <f>$C199*'Indivior Payments'!G$21</f>
        <v>0</v>
      </c>
      <c r="K199" s="6">
        <f t="shared" si="7"/>
        <v>678.060296655</v>
      </c>
    </row>
    <row r="200" spans="1:11" ht="18.75" x14ac:dyDescent="0.3">
      <c r="A200" s="122">
        <v>198</v>
      </c>
      <c r="B200" s="3" t="s">
        <v>32</v>
      </c>
      <c r="C200" s="15">
        <v>1.8234094927113156E-4</v>
      </c>
      <c r="D200" s="13" t="s">
        <v>222</v>
      </c>
      <c r="E200" s="31" t="str">
        <f t="shared" si="6"/>
        <v>No</v>
      </c>
      <c r="F200" s="6">
        <f>$C200*'Indivior Payments'!C$21</f>
        <v>32.951583530266021</v>
      </c>
      <c r="G200" s="6">
        <f>$C200*'Indivior Payments'!D$21</f>
        <v>48.768346453490274</v>
      </c>
      <c r="H200" s="6">
        <f>$C200*'Indivior Payments'!E$21</f>
        <v>48.768346453490274</v>
      </c>
      <c r="I200" s="6">
        <f>$C200*'Indivior Payments'!F$21</f>
        <v>48.768346453490274</v>
      </c>
      <c r="J200" s="6">
        <f>$C200*'Indivior Payments'!G$21</f>
        <v>0</v>
      </c>
      <c r="K200" s="6">
        <f t="shared" si="7"/>
        <v>179.25662289073682</v>
      </c>
    </row>
    <row r="201" spans="1:11" ht="18.75" x14ac:dyDescent="0.3">
      <c r="A201" s="122">
        <v>199</v>
      </c>
      <c r="B201" s="3" t="s">
        <v>32</v>
      </c>
      <c r="C201" s="15">
        <v>5.7490446272600006E-2</v>
      </c>
      <c r="D201" s="13" t="s">
        <v>32</v>
      </c>
      <c r="E201" s="31" t="str">
        <f t="shared" si="6"/>
        <v>No</v>
      </c>
      <c r="F201" s="6">
        <f>$C201*'Indivior Payments'!C$21</f>
        <v>10389.335199341171</v>
      </c>
      <c r="G201" s="6">
        <f>$C201*'Indivior Payments'!D$21</f>
        <v>15376.216986887284</v>
      </c>
      <c r="H201" s="6">
        <f>$C201*'Indivior Payments'!E$21</f>
        <v>15376.216986887284</v>
      </c>
      <c r="I201" s="6">
        <f>$C201*'Indivior Payments'!F$21</f>
        <v>15376.216986887284</v>
      </c>
      <c r="J201" s="6">
        <f>$C201*'Indivior Payments'!G$21</f>
        <v>0</v>
      </c>
      <c r="K201" s="6">
        <f t="shared" si="7"/>
        <v>56517.986160003027</v>
      </c>
    </row>
    <row r="202" spans="1:11" ht="18.75" x14ac:dyDescent="0.3">
      <c r="A202" s="122">
        <v>200</v>
      </c>
      <c r="B202" s="3" t="s">
        <v>223</v>
      </c>
      <c r="C202" s="15">
        <v>2.3941128233000001E-3</v>
      </c>
      <c r="D202" s="13" t="s">
        <v>223</v>
      </c>
      <c r="E202" s="31" t="str">
        <f t="shared" si="6"/>
        <v>No</v>
      </c>
      <c r="F202" s="6">
        <f>$C202*'Indivior Payments'!C$21</f>
        <v>432.64998341401576</v>
      </c>
      <c r="G202" s="6">
        <f>$C202*'Indivior Payments'!D$21</f>
        <v>640.32201259315946</v>
      </c>
      <c r="H202" s="6">
        <f>$C202*'Indivior Payments'!E$21</f>
        <v>640.32201259315946</v>
      </c>
      <c r="I202" s="6">
        <f>$C202*'Indivior Payments'!F$21</f>
        <v>640.32201259315946</v>
      </c>
      <c r="J202" s="6">
        <f>$C202*'Indivior Payments'!G$21</f>
        <v>0</v>
      </c>
      <c r="K202" s="6">
        <f t="shared" si="7"/>
        <v>2353.6160211934939</v>
      </c>
    </row>
    <row r="203" spans="1:11" ht="18.75" x14ac:dyDescent="0.3">
      <c r="A203" s="122">
        <v>201</v>
      </c>
      <c r="B203" s="3" t="s">
        <v>58</v>
      </c>
      <c r="C203" s="15">
        <v>2.40299807123598E-6</v>
      </c>
      <c r="D203" s="13" t="s">
        <v>224</v>
      </c>
      <c r="E203" s="13" t="s">
        <v>334</v>
      </c>
      <c r="F203" s="6">
        <f>$C203*'Indivior Payments'!C$21</f>
        <v>0.43425567314372215</v>
      </c>
      <c r="G203" s="6">
        <f>$C203*'Indivior Payments'!D$21</f>
        <v>0.64269843353096368</v>
      </c>
      <c r="H203" s="6">
        <f>$C203*'Indivior Payments'!E$21</f>
        <v>0.64269843353096368</v>
      </c>
      <c r="I203" s="6">
        <f>$C203*'Indivior Payments'!F$21</f>
        <v>0.64269843353096368</v>
      </c>
      <c r="J203" s="6">
        <f>$C203*'Indivior Payments'!G$21</f>
        <v>0</v>
      </c>
      <c r="K203" s="6">
        <f t="shared" si="7"/>
        <v>2.3623509737366133</v>
      </c>
    </row>
    <row r="204" spans="1:11" ht="18.75" x14ac:dyDescent="0.3">
      <c r="A204" s="122">
        <v>202</v>
      </c>
      <c r="B204" s="3" t="s">
        <v>225</v>
      </c>
      <c r="C204" s="15">
        <v>6.1199806404000001E-3</v>
      </c>
      <c r="D204" s="13" t="s">
        <v>225</v>
      </c>
      <c r="E204" s="31" t="str">
        <f t="shared" si="6"/>
        <v>No</v>
      </c>
      <c r="F204" s="6">
        <f>$C204*'Indivior Payments'!C$21</f>
        <v>1105.9668937880158</v>
      </c>
      <c r="G204" s="6">
        <f>$C204*'Indivior Payments'!D$21</f>
        <v>1636.8310977469132</v>
      </c>
      <c r="H204" s="6">
        <f>$C204*'Indivior Payments'!E$21</f>
        <v>1636.8310977469132</v>
      </c>
      <c r="I204" s="6">
        <f>$C204*'Indivior Payments'!F$21</f>
        <v>1636.8310977469132</v>
      </c>
      <c r="J204" s="6">
        <f>$C204*'Indivior Payments'!G$21</f>
        <v>0</v>
      </c>
      <c r="K204" s="6">
        <f t="shared" si="7"/>
        <v>6016.4601870287552</v>
      </c>
    </row>
    <row r="205" spans="1:11" ht="18.75" x14ac:dyDescent="0.3">
      <c r="A205" s="122">
        <v>203</v>
      </c>
      <c r="B205" s="3" t="s">
        <v>226</v>
      </c>
      <c r="C205" s="15">
        <v>5.5478390439999998E-4</v>
      </c>
      <c r="D205" s="13" t="s">
        <v>226</v>
      </c>
      <c r="E205" s="31" t="str">
        <f t="shared" si="6"/>
        <v>No</v>
      </c>
      <c r="F205" s="6">
        <f>$C205*'Indivior Payments'!C$21</f>
        <v>100.25728307414262</v>
      </c>
      <c r="G205" s="6">
        <f>$C205*'Indivior Payments'!D$21</f>
        <v>148.38078755621981</v>
      </c>
      <c r="H205" s="6">
        <f>$C205*'Indivior Payments'!E$21</f>
        <v>148.38078755621981</v>
      </c>
      <c r="I205" s="6">
        <f>$C205*'Indivior Payments'!F$21</f>
        <v>148.38078755621981</v>
      </c>
      <c r="J205" s="6">
        <f>$C205*'Indivior Payments'!G$21</f>
        <v>0</v>
      </c>
      <c r="K205" s="6">
        <f t="shared" si="7"/>
        <v>545.39964574280214</v>
      </c>
    </row>
    <row r="206" spans="1:11" ht="18.75" x14ac:dyDescent="0.3">
      <c r="A206" s="122">
        <v>204</v>
      </c>
      <c r="B206" s="3" t="s">
        <v>32</v>
      </c>
      <c r="C206" s="15">
        <v>3.2208636305125645E-4</v>
      </c>
      <c r="D206" s="13" t="s">
        <v>227</v>
      </c>
      <c r="E206" s="31" t="str">
        <f t="shared" si="6"/>
        <v>No</v>
      </c>
      <c r="F206" s="6">
        <f>$C206*'Indivior Payments'!C$21</f>
        <v>58.205552501877683</v>
      </c>
      <c r="G206" s="6">
        <f>$C206*'Indivior Payments'!D$21</f>
        <v>86.144222699377892</v>
      </c>
      <c r="H206" s="6">
        <f>$C206*'Indivior Payments'!E$21</f>
        <v>86.144222699377892</v>
      </c>
      <c r="I206" s="6">
        <f>$C206*'Indivior Payments'!F$21</f>
        <v>86.144222699377892</v>
      </c>
      <c r="J206" s="6">
        <f>$C206*'Indivior Payments'!G$21</f>
        <v>0</v>
      </c>
      <c r="K206" s="6">
        <f t="shared" si="7"/>
        <v>316.63822060001138</v>
      </c>
    </row>
    <row r="207" spans="1:11" ht="18.75" x14ac:dyDescent="0.3">
      <c r="A207" s="122">
        <v>205</v>
      </c>
      <c r="B207" s="3" t="s">
        <v>228</v>
      </c>
      <c r="C207" s="15">
        <v>2.1166375450000002E-3</v>
      </c>
      <c r="D207" s="13" t="s">
        <v>228</v>
      </c>
      <c r="E207" s="31" t="str">
        <f t="shared" si="6"/>
        <v>No</v>
      </c>
      <c r="F207" s="6">
        <f>$C207*'Indivior Payments'!C$21</f>
        <v>382.50628367441033</v>
      </c>
      <c r="G207" s="6">
        <f>$C207*'Indivior Payments'!D$21</f>
        <v>566.10933267400628</v>
      </c>
      <c r="H207" s="6">
        <f>$C207*'Indivior Payments'!E$21</f>
        <v>566.10933267400628</v>
      </c>
      <c r="I207" s="6">
        <f>$C207*'Indivior Payments'!F$21</f>
        <v>566.10933267400628</v>
      </c>
      <c r="J207" s="6">
        <f>$C207*'Indivior Payments'!G$21</f>
        <v>0</v>
      </c>
      <c r="K207" s="6">
        <f t="shared" si="7"/>
        <v>2080.8342816964291</v>
      </c>
    </row>
    <row r="208" spans="1:11" ht="18.75" x14ac:dyDescent="0.3">
      <c r="A208" s="122">
        <v>206</v>
      </c>
      <c r="B208" s="3" t="s">
        <v>229</v>
      </c>
      <c r="C208" s="15">
        <v>6.5246008141315302E-4</v>
      </c>
      <c r="D208" s="13" t="s">
        <v>229</v>
      </c>
      <c r="E208" s="31" t="str">
        <f t="shared" si="6"/>
        <v>No</v>
      </c>
      <c r="F208" s="6">
        <f>$C208*'Indivior Payments'!C$21</f>
        <v>117.90874709597402</v>
      </c>
      <c r="G208" s="6">
        <f>$C208*'Indivior Payments'!D$21</f>
        <v>174.50495582380299</v>
      </c>
      <c r="H208" s="6">
        <f>$C208*'Indivior Payments'!E$21</f>
        <v>174.50495582380299</v>
      </c>
      <c r="I208" s="6">
        <f>$C208*'Indivior Payments'!F$21</f>
        <v>174.50495582380299</v>
      </c>
      <c r="J208" s="6">
        <f>$C208*'Indivior Payments'!G$21</f>
        <v>0</v>
      </c>
      <c r="K208" s="6">
        <f t="shared" si="7"/>
        <v>641.42361456738297</v>
      </c>
    </row>
    <row r="209" spans="1:11" ht="18.75" x14ac:dyDescent="0.3">
      <c r="A209" s="122">
        <v>207</v>
      </c>
      <c r="B209" s="3" t="s">
        <v>81</v>
      </c>
      <c r="C209" s="15">
        <v>8.2672044087765892E-5</v>
      </c>
      <c r="D209" s="13" t="s">
        <v>230</v>
      </c>
      <c r="E209" s="31" t="str">
        <f t="shared" si="6"/>
        <v>No</v>
      </c>
      <c r="F209" s="6">
        <f>$C209*'Indivior Payments'!C$21</f>
        <v>14.940005397938046</v>
      </c>
      <c r="G209" s="6">
        <f>$C209*'Indivior Payments'!D$21</f>
        <v>22.111209271458506</v>
      </c>
      <c r="H209" s="6">
        <f>$C209*'Indivior Payments'!E$21</f>
        <v>22.111209271458506</v>
      </c>
      <c r="I209" s="6">
        <f>$C209*'Indivior Payments'!F$21</f>
        <v>22.111209271458506</v>
      </c>
      <c r="J209" s="6">
        <f>$C209*'Indivior Payments'!G$21</f>
        <v>0</v>
      </c>
      <c r="K209" s="6">
        <f t="shared" si="7"/>
        <v>81.27363321231357</v>
      </c>
    </row>
    <row r="210" spans="1:11" ht="18.75" x14ac:dyDescent="0.3">
      <c r="A210" s="122">
        <v>208</v>
      </c>
      <c r="B210" s="3" t="s">
        <v>231</v>
      </c>
      <c r="C210" s="15">
        <v>3.1224344525000005E-3</v>
      </c>
      <c r="D210" s="13" t="s">
        <v>231</v>
      </c>
      <c r="E210" s="31" t="str">
        <f t="shared" si="6"/>
        <v>No</v>
      </c>
      <c r="F210" s="6">
        <f>$C210*'Indivior Payments'!C$21</f>
        <v>564.26798308669186</v>
      </c>
      <c r="G210" s="6">
        <f>$C210*'Indivior Payments'!D$21</f>
        <v>835.11666340733893</v>
      </c>
      <c r="H210" s="6">
        <f>$C210*'Indivior Payments'!E$21</f>
        <v>835.11666340733893</v>
      </c>
      <c r="I210" s="6">
        <f>$C210*'Indivior Payments'!F$21</f>
        <v>835.11666340733893</v>
      </c>
      <c r="J210" s="6">
        <f>$C210*'Indivior Payments'!G$21</f>
        <v>0</v>
      </c>
      <c r="K210" s="6">
        <f t="shared" si="7"/>
        <v>3069.6179733087083</v>
      </c>
    </row>
    <row r="211" spans="1:11" ht="18.75" x14ac:dyDescent="0.3">
      <c r="A211" s="122">
        <v>209</v>
      </c>
      <c r="B211" s="3" t="s">
        <v>22</v>
      </c>
      <c r="C211" s="15">
        <v>9.8560524430686587E-3</v>
      </c>
      <c r="D211" s="13" t="s">
        <v>22</v>
      </c>
      <c r="E211" s="31" t="str">
        <f t="shared" si="6"/>
        <v>No</v>
      </c>
      <c r="F211" s="6">
        <f>$C211*'Indivior Payments'!C$21</f>
        <v>1781.1278083977693</v>
      </c>
      <c r="G211" s="6">
        <f>$C211*'Indivior Payments'!D$21</f>
        <v>2636.0693093278787</v>
      </c>
      <c r="H211" s="6">
        <f>$C211*'Indivior Payments'!E$21</f>
        <v>2636.0693093278787</v>
      </c>
      <c r="I211" s="6">
        <f>$C211*'Indivior Payments'!F$21</f>
        <v>2636.0693093278787</v>
      </c>
      <c r="J211" s="6">
        <f>$C211*'Indivior Payments'!G$21</f>
        <v>0</v>
      </c>
      <c r="K211" s="6">
        <f t="shared" si="7"/>
        <v>9689.3357363814066</v>
      </c>
    </row>
    <row r="212" spans="1:11" ht="18.75" x14ac:dyDescent="0.3">
      <c r="A212" s="122">
        <v>210</v>
      </c>
      <c r="B212" s="3" t="s">
        <v>232</v>
      </c>
      <c r="C212" s="15">
        <v>3.9903291818124074E-4</v>
      </c>
      <c r="D212" s="13" t="s">
        <v>233</v>
      </c>
      <c r="E212" s="31" t="str">
        <f t="shared" si="6"/>
        <v>No</v>
      </c>
      <c r="F212" s="6">
        <f>$C212*'Indivior Payments'!C$21</f>
        <v>72.110881221877506</v>
      </c>
      <c r="G212" s="6">
        <f>$C212*'Indivior Payments'!D$21</f>
        <v>106.72411039866702</v>
      </c>
      <c r="H212" s="6">
        <f>$C212*'Indivior Payments'!E$21</f>
        <v>106.72411039866702</v>
      </c>
      <c r="I212" s="6">
        <f>$C212*'Indivior Payments'!F$21</f>
        <v>106.72411039866702</v>
      </c>
      <c r="J212" s="6">
        <f>$C212*'Indivior Payments'!G$21</f>
        <v>0</v>
      </c>
      <c r="K212" s="6">
        <f t="shared" si="7"/>
        <v>392.28321241787853</v>
      </c>
    </row>
    <row r="213" spans="1:11" ht="18.75" x14ac:dyDescent="0.3">
      <c r="A213" s="122">
        <v>211</v>
      </c>
      <c r="B213" s="3" t="s">
        <v>32</v>
      </c>
      <c r="C213" s="15">
        <v>1.4664946537970547E-4</v>
      </c>
      <c r="D213" s="13" t="s">
        <v>234</v>
      </c>
      <c r="E213" s="31" t="str">
        <f t="shared" si="6"/>
        <v>No</v>
      </c>
      <c r="F213" s="6">
        <f>$C213*'Indivior Payments'!C$21</f>
        <v>26.501628555979444</v>
      </c>
      <c r="G213" s="6">
        <f>$C213*'Indivior Payments'!D$21</f>
        <v>39.222412537856052</v>
      </c>
      <c r="H213" s="6">
        <f>$C213*'Indivior Payments'!E$21</f>
        <v>39.222412537856052</v>
      </c>
      <c r="I213" s="6">
        <f>$C213*'Indivior Payments'!F$21</f>
        <v>39.222412537856052</v>
      </c>
      <c r="J213" s="6">
        <f>$C213*'Indivior Payments'!G$21</f>
        <v>0</v>
      </c>
      <c r="K213" s="6">
        <f t="shared" si="7"/>
        <v>144.16886616954761</v>
      </c>
    </row>
    <row r="214" spans="1:11" ht="18.75" x14ac:dyDescent="0.3">
      <c r="A214" s="122">
        <v>212</v>
      </c>
      <c r="B214" s="3" t="s">
        <v>22</v>
      </c>
      <c r="C214" s="15">
        <v>4.6131296524684136E-5</v>
      </c>
      <c r="D214" s="13" t="s">
        <v>235</v>
      </c>
      <c r="E214" s="31" t="str">
        <f t="shared" si="6"/>
        <v>No</v>
      </c>
      <c r="F214" s="6">
        <f>$C214*'Indivior Payments'!C$21</f>
        <v>8.3365764896413417</v>
      </c>
      <c r="G214" s="6">
        <f>$C214*'Indivior Payments'!D$21</f>
        <v>12.338133920314467</v>
      </c>
      <c r="H214" s="6">
        <f>$C214*'Indivior Payments'!E$21</f>
        <v>12.338133920314467</v>
      </c>
      <c r="I214" s="6">
        <f>$C214*'Indivior Payments'!F$21</f>
        <v>12.338133920314467</v>
      </c>
      <c r="J214" s="6">
        <f>$C214*'Indivior Payments'!G$21</f>
        <v>0</v>
      </c>
      <c r="K214" s="6">
        <f t="shared" si="7"/>
        <v>45.350978250584745</v>
      </c>
    </row>
    <row r="215" spans="1:11" ht="18.75" x14ac:dyDescent="0.3">
      <c r="A215" s="122">
        <v>213</v>
      </c>
      <c r="B215" s="3" t="s">
        <v>26</v>
      </c>
      <c r="C215" s="15">
        <v>2.7973429550000003E-4</v>
      </c>
      <c r="D215" s="13" t="s">
        <v>236</v>
      </c>
      <c r="E215" s="31" t="str">
        <f t="shared" si="6"/>
        <v>No</v>
      </c>
      <c r="F215" s="6">
        <f>$C215*'Indivior Payments'!C$21</f>
        <v>50.551936036825957</v>
      </c>
      <c r="G215" s="6">
        <f>$C215*'Indivior Payments'!D$21</f>
        <v>74.816869674084089</v>
      </c>
      <c r="H215" s="6">
        <f>$C215*'Indivior Payments'!E$21</f>
        <v>74.816869674084089</v>
      </c>
      <c r="I215" s="6">
        <f>$C215*'Indivior Payments'!F$21</f>
        <v>74.816869674084089</v>
      </c>
      <c r="J215" s="6">
        <f>$C215*'Indivior Payments'!G$21</f>
        <v>0</v>
      </c>
      <c r="K215" s="6">
        <f t="shared" si="7"/>
        <v>275.00254505907822</v>
      </c>
    </row>
    <row r="216" spans="1:11" ht="18.75" x14ac:dyDescent="0.3">
      <c r="A216" s="122">
        <v>214</v>
      </c>
      <c r="B216" s="3" t="s">
        <v>12</v>
      </c>
      <c r="C216" s="15">
        <v>9.7865851608075385E-5</v>
      </c>
      <c r="D216" s="13" t="s">
        <v>237</v>
      </c>
      <c r="E216" s="31" t="str">
        <f t="shared" si="6"/>
        <v>No</v>
      </c>
      <c r="F216" s="6">
        <f>$C216*'Indivior Payments'!C$21</f>
        <v>17.685740898655478</v>
      </c>
      <c r="G216" s="6">
        <f>$C216*'Indivior Payments'!D$21</f>
        <v>26.174898048225295</v>
      </c>
      <c r="H216" s="6">
        <f>$C216*'Indivior Payments'!E$21</f>
        <v>26.174898048225295</v>
      </c>
      <c r="I216" s="6">
        <f>$C216*'Indivior Payments'!F$21</f>
        <v>26.174898048225295</v>
      </c>
      <c r="J216" s="6">
        <f>$C216*'Indivior Payments'!G$21</f>
        <v>0</v>
      </c>
      <c r="K216" s="6">
        <f t="shared" si="7"/>
        <v>96.210435043331358</v>
      </c>
    </row>
    <row r="217" spans="1:11" ht="18.75" x14ac:dyDescent="0.3">
      <c r="A217" s="122">
        <v>215</v>
      </c>
      <c r="B217" s="3" t="s">
        <v>20</v>
      </c>
      <c r="C217" s="15">
        <v>4.1143144986409733E-4</v>
      </c>
      <c r="D217" s="13" t="s">
        <v>238</v>
      </c>
      <c r="E217" s="31" t="str">
        <f t="shared" si="6"/>
        <v>No</v>
      </c>
      <c r="F217" s="6">
        <f>$C217*'Indivior Payments'!C$21</f>
        <v>74.351470919547694</v>
      </c>
      <c r="G217" s="6">
        <f>$C217*'Indivior Payments'!D$21</f>
        <v>110.04018334356013</v>
      </c>
      <c r="H217" s="6">
        <f>$C217*'Indivior Payments'!E$21</f>
        <v>110.04018334356013</v>
      </c>
      <c r="I217" s="6">
        <f>$C217*'Indivior Payments'!F$21</f>
        <v>110.04018334356013</v>
      </c>
      <c r="J217" s="6">
        <f>$C217*'Indivior Payments'!G$21</f>
        <v>0</v>
      </c>
      <c r="K217" s="6">
        <f t="shared" si="7"/>
        <v>404.47202095022806</v>
      </c>
    </row>
    <row r="218" spans="1:11" ht="18.75" x14ac:dyDescent="0.3">
      <c r="A218" s="122">
        <v>216</v>
      </c>
      <c r="B218" s="3" t="s">
        <v>32</v>
      </c>
      <c r="C218" s="15">
        <v>3.3086573333E-3</v>
      </c>
      <c r="D218" s="13" t="s">
        <v>239</v>
      </c>
      <c r="E218" s="31" t="str">
        <f t="shared" si="6"/>
        <v>No</v>
      </c>
      <c r="F218" s="6">
        <f>$C218*'Indivior Payments'!C$21</f>
        <v>597.92108644310554</v>
      </c>
      <c r="G218" s="6">
        <f>$C218*'Indivior Payments'!D$21</f>
        <v>884.92325926374895</v>
      </c>
      <c r="H218" s="6">
        <f>$C218*'Indivior Payments'!E$21</f>
        <v>884.92325926374895</v>
      </c>
      <c r="I218" s="6">
        <f>$C218*'Indivior Payments'!F$21</f>
        <v>884.92325926374895</v>
      </c>
      <c r="J218" s="6">
        <f>$C218*'Indivior Payments'!G$21</f>
        <v>0</v>
      </c>
      <c r="K218" s="6">
        <f t="shared" si="7"/>
        <v>3252.6908642343524</v>
      </c>
    </row>
    <row r="219" spans="1:11" ht="18.75" x14ac:dyDescent="0.3">
      <c r="A219" s="122">
        <v>217</v>
      </c>
      <c r="B219" s="3" t="s">
        <v>119</v>
      </c>
      <c r="C219" s="15">
        <v>9.5929413968563133E-5</v>
      </c>
      <c r="D219" s="13" t="s">
        <v>240</v>
      </c>
      <c r="E219" s="31" t="str">
        <f t="shared" si="6"/>
        <v>No</v>
      </c>
      <c r="F219" s="6">
        <f>$C219*'Indivior Payments'!C$21</f>
        <v>17.335799281675854</v>
      </c>
      <c r="G219" s="6">
        <f>$C219*'Indivior Payments'!D$21</f>
        <v>25.656984425055054</v>
      </c>
      <c r="H219" s="6">
        <f>$C219*'Indivior Payments'!E$21</f>
        <v>25.656984425055054</v>
      </c>
      <c r="I219" s="6">
        <f>$C219*'Indivior Payments'!F$21</f>
        <v>25.656984425055054</v>
      </c>
      <c r="J219" s="6">
        <f>$C219*'Indivior Payments'!G$21</f>
        <v>0</v>
      </c>
      <c r="K219" s="6">
        <f t="shared" si="7"/>
        <v>94.306752556841019</v>
      </c>
    </row>
    <row r="220" spans="1:11" ht="18.75" x14ac:dyDescent="0.3">
      <c r="A220" s="122">
        <v>218</v>
      </c>
      <c r="B220" s="3" t="s">
        <v>119</v>
      </c>
      <c r="C220" s="15">
        <v>1.7318860270380137E-3</v>
      </c>
      <c r="D220" s="13" t="s">
        <v>241</v>
      </c>
      <c r="E220" s="31" t="str">
        <f t="shared" si="6"/>
        <v>No</v>
      </c>
      <c r="F220" s="6">
        <f>$C220*'Indivior Payments'!C$21</f>
        <v>312.97625307404712</v>
      </c>
      <c r="G220" s="6">
        <f>$C220*'Indivior Payments'!D$21</f>
        <v>463.2048814167311</v>
      </c>
      <c r="H220" s="6">
        <f>$C220*'Indivior Payments'!E$21</f>
        <v>463.2048814167311</v>
      </c>
      <c r="I220" s="6">
        <f>$C220*'Indivior Payments'!F$21</f>
        <v>463.2048814167311</v>
      </c>
      <c r="J220" s="6">
        <f>$C220*'Indivior Payments'!G$21</f>
        <v>0</v>
      </c>
      <c r="K220" s="6">
        <f t="shared" si="7"/>
        <v>1702.5908973242404</v>
      </c>
    </row>
    <row r="221" spans="1:11" ht="18.75" x14ac:dyDescent="0.3">
      <c r="A221" s="122">
        <v>219</v>
      </c>
      <c r="B221" s="3" t="s">
        <v>81</v>
      </c>
      <c r="C221" s="15">
        <v>6.5277589655785755E-4</v>
      </c>
      <c r="D221" s="13" t="s">
        <v>242</v>
      </c>
      <c r="E221" s="31" t="str">
        <f t="shared" si="6"/>
        <v>No</v>
      </c>
      <c r="F221" s="6">
        <f>$C221*'Indivior Payments'!C$21</f>
        <v>117.96581935079364</v>
      </c>
      <c r="G221" s="6">
        <f>$C221*'Indivior Payments'!D$21</f>
        <v>174.58942276583537</v>
      </c>
      <c r="H221" s="6">
        <f>$C221*'Indivior Payments'!E$21</f>
        <v>174.58942276583537</v>
      </c>
      <c r="I221" s="6">
        <f>$C221*'Indivior Payments'!F$21</f>
        <v>174.58942276583537</v>
      </c>
      <c r="J221" s="6">
        <f>$C221*'Indivior Payments'!G$21</f>
        <v>0</v>
      </c>
      <c r="K221" s="6">
        <f t="shared" si="7"/>
        <v>641.73408764829969</v>
      </c>
    </row>
    <row r="222" spans="1:11" ht="18.75" x14ac:dyDescent="0.3">
      <c r="A222" s="122">
        <v>220</v>
      </c>
      <c r="B222" s="3" t="s">
        <v>243</v>
      </c>
      <c r="C222" s="15">
        <v>1.6007423883000001E-3</v>
      </c>
      <c r="D222" s="13" t="s">
        <v>243</v>
      </c>
      <c r="E222" s="31" t="str">
        <f t="shared" si="6"/>
        <v>No</v>
      </c>
      <c r="F222" s="6">
        <f>$C222*'Indivior Payments'!C$21</f>
        <v>289.27674627860426</v>
      </c>
      <c r="G222" s="6">
        <f>$C222*'Indivior Payments'!D$21</f>
        <v>428.1296093250146</v>
      </c>
      <c r="H222" s="6">
        <f>$C222*'Indivior Payments'!E$21</f>
        <v>428.1296093250146</v>
      </c>
      <c r="I222" s="6">
        <f>$C222*'Indivior Payments'!F$21</f>
        <v>428.1296093250146</v>
      </c>
      <c r="J222" s="6">
        <f>$C222*'Indivior Payments'!G$21</f>
        <v>0</v>
      </c>
      <c r="K222" s="6">
        <f t="shared" si="7"/>
        <v>1573.6655742536479</v>
      </c>
    </row>
    <row r="223" spans="1:11" ht="18.75" x14ac:dyDescent="0.3">
      <c r="A223" s="122">
        <v>221</v>
      </c>
      <c r="B223" s="3" t="s">
        <v>20</v>
      </c>
      <c r="C223" s="15">
        <v>1.4088373569684245E-3</v>
      </c>
      <c r="D223" s="13" t="s">
        <v>244</v>
      </c>
      <c r="E223" s="31" t="str">
        <f t="shared" si="6"/>
        <v>No</v>
      </c>
      <c r="F223" s="6">
        <f>$C223*'Indivior Payments'!C$21</f>
        <v>254.59679810965017</v>
      </c>
      <c r="G223" s="6">
        <f>$C223*'Indivior Payments'!D$21</f>
        <v>376.80328305789618</v>
      </c>
      <c r="H223" s="6">
        <f>$C223*'Indivior Payments'!E$21</f>
        <v>376.80328305789618</v>
      </c>
      <c r="I223" s="6">
        <f>$C223*'Indivior Payments'!F$21</f>
        <v>376.80328305789618</v>
      </c>
      <c r="J223" s="6">
        <f>$C223*'Indivior Payments'!G$21</f>
        <v>0</v>
      </c>
      <c r="K223" s="6">
        <f t="shared" si="7"/>
        <v>1385.0066472833387</v>
      </c>
    </row>
    <row r="224" spans="1:11" ht="18.75" x14ac:dyDescent="0.3">
      <c r="A224" s="122">
        <v>222</v>
      </c>
      <c r="B224" s="3" t="s">
        <v>20</v>
      </c>
      <c r="C224" s="15">
        <v>3.2076333312988582E-4</v>
      </c>
      <c r="D224" s="13" t="s">
        <v>245</v>
      </c>
      <c r="E224" s="31" t="str">
        <f t="shared" si="6"/>
        <v>No</v>
      </c>
      <c r="F224" s="6">
        <f>$C224*'Indivior Payments'!C$21</f>
        <v>57.966462318672264</v>
      </c>
      <c r="G224" s="6">
        <f>$C224*'Indivior Payments'!D$21</f>
        <v>85.790369207709404</v>
      </c>
      <c r="H224" s="6">
        <f>$C224*'Indivior Payments'!E$21</f>
        <v>85.790369207709404</v>
      </c>
      <c r="I224" s="6">
        <f>$C224*'Indivior Payments'!F$21</f>
        <v>85.790369207709404</v>
      </c>
      <c r="J224" s="6">
        <f>$C224*'Indivior Payments'!G$21</f>
        <v>0</v>
      </c>
      <c r="K224" s="6">
        <f t="shared" si="7"/>
        <v>315.33756994180044</v>
      </c>
    </row>
    <row r="225" spans="1:11" ht="18.75" x14ac:dyDescent="0.3">
      <c r="A225" s="122">
        <v>223</v>
      </c>
      <c r="B225" s="3" t="s">
        <v>32</v>
      </c>
      <c r="C225" s="15">
        <v>2.6531286225834624E-4</v>
      </c>
      <c r="D225" s="13" t="s">
        <v>246</v>
      </c>
      <c r="E225" s="31" t="str">
        <f t="shared" si="6"/>
        <v>No</v>
      </c>
      <c r="F225" s="6">
        <f>$C225*'Indivior Payments'!C$21</f>
        <v>47.945779471402467</v>
      </c>
      <c r="G225" s="6">
        <f>$C225*'Indivior Payments'!D$21</f>
        <v>70.95975773353436</v>
      </c>
      <c r="H225" s="6">
        <f>$C225*'Indivior Payments'!E$21</f>
        <v>70.95975773353436</v>
      </c>
      <c r="I225" s="6">
        <f>$C225*'Indivior Payments'!F$21</f>
        <v>70.95975773353436</v>
      </c>
      <c r="J225" s="6">
        <f>$C225*'Indivior Payments'!G$21</f>
        <v>0</v>
      </c>
      <c r="K225" s="6">
        <f t="shared" si="7"/>
        <v>260.82505267200554</v>
      </c>
    </row>
    <row r="226" spans="1:11" ht="18.75" x14ac:dyDescent="0.3">
      <c r="A226" s="122">
        <v>224</v>
      </c>
      <c r="B226" s="3" t="s">
        <v>32</v>
      </c>
      <c r="C226" s="15">
        <v>4.491948948733984E-4</v>
      </c>
      <c r="D226" s="13" t="s">
        <v>247</v>
      </c>
      <c r="E226" s="31" t="str">
        <f t="shared" si="6"/>
        <v>No</v>
      </c>
      <c r="F226" s="6">
        <f>$C226*'Indivior Payments'!C$21</f>
        <v>81.175858516457069</v>
      </c>
      <c r="G226" s="6">
        <f>$C226*'Indivior Payments'!D$21</f>
        <v>120.1402775728189</v>
      </c>
      <c r="H226" s="6">
        <f>$C226*'Indivior Payments'!E$21</f>
        <v>120.1402775728189</v>
      </c>
      <c r="I226" s="6">
        <f>$C226*'Indivior Payments'!F$21</f>
        <v>120.1402775728189</v>
      </c>
      <c r="J226" s="6">
        <f>$C226*'Indivior Payments'!G$21</f>
        <v>0</v>
      </c>
      <c r="K226" s="6">
        <f t="shared" si="7"/>
        <v>441.59669123491375</v>
      </c>
    </row>
    <row r="227" spans="1:11" ht="18.75" x14ac:dyDescent="0.3">
      <c r="A227" s="122">
        <v>225</v>
      </c>
      <c r="B227" s="3" t="s">
        <v>20</v>
      </c>
      <c r="C227" s="15">
        <v>1.0244286074000001E-3</v>
      </c>
      <c r="D227" s="13" t="s">
        <v>248</v>
      </c>
      <c r="E227" s="31" t="str">
        <f t="shared" si="6"/>
        <v>No</v>
      </c>
      <c r="F227" s="6">
        <f>$C227*'Indivior Payments'!C$21</f>
        <v>185.12871059665792</v>
      </c>
      <c r="G227" s="6">
        <f>$C227*'Indivior Payments'!D$21</f>
        <v>273.99050757524742</v>
      </c>
      <c r="H227" s="6">
        <f>$C227*'Indivior Payments'!E$21</f>
        <v>273.99050757524742</v>
      </c>
      <c r="I227" s="6">
        <f>$C227*'Indivior Payments'!F$21</f>
        <v>273.99050757524742</v>
      </c>
      <c r="J227" s="6">
        <f>$C227*'Indivior Payments'!G$21</f>
        <v>0</v>
      </c>
      <c r="K227" s="6">
        <f t="shared" si="7"/>
        <v>1007.1002333224002</v>
      </c>
    </row>
    <row r="228" spans="1:11" ht="18.75" x14ac:dyDescent="0.3">
      <c r="A228" s="122">
        <v>226</v>
      </c>
      <c r="B228" s="3" t="s">
        <v>249</v>
      </c>
      <c r="C228" s="15">
        <v>4.2250181677000002E-3</v>
      </c>
      <c r="D228" s="13" t="s">
        <v>249</v>
      </c>
      <c r="E228" s="31" t="str">
        <f t="shared" si="6"/>
        <v>No</v>
      </c>
      <c r="F228" s="6">
        <f>$C228*'Indivior Payments'!C$21</f>
        <v>763.52042493122906</v>
      </c>
      <c r="G228" s="6">
        <f>$C228*'Indivior Payments'!D$21</f>
        <v>1130.0102944418854</v>
      </c>
      <c r="H228" s="6">
        <f>$C228*'Indivior Payments'!E$21</f>
        <v>1130.0102944418854</v>
      </c>
      <c r="I228" s="6">
        <f>$C228*'Indivior Payments'!F$21</f>
        <v>1130.0102944418854</v>
      </c>
      <c r="J228" s="6">
        <f>$C228*'Indivior Payments'!G$21</f>
        <v>0</v>
      </c>
      <c r="K228" s="6">
        <f t="shared" si="7"/>
        <v>4153.551308256885</v>
      </c>
    </row>
    <row r="229" spans="1:11" ht="18.75" x14ac:dyDescent="0.3">
      <c r="A229" s="122">
        <v>227</v>
      </c>
      <c r="B229" s="3" t="s">
        <v>73</v>
      </c>
      <c r="C229" s="15">
        <v>2.8402397495918821E-3</v>
      </c>
      <c r="D229" s="13" t="s">
        <v>250</v>
      </c>
      <c r="E229" s="31" t="str">
        <f t="shared" si="6"/>
        <v>No</v>
      </c>
      <c r="F229" s="6">
        <f>$C229*'Indivior Payments'!C$21</f>
        <v>513.27141669913465</v>
      </c>
      <c r="G229" s="6">
        <f>$C229*'Indivior Payments'!D$21</f>
        <v>759.64174077600376</v>
      </c>
      <c r="H229" s="6">
        <f>$C229*'Indivior Payments'!E$21</f>
        <v>759.64174077600376</v>
      </c>
      <c r="I229" s="6">
        <f>$C229*'Indivior Payments'!F$21</f>
        <v>759.64174077600376</v>
      </c>
      <c r="J229" s="6">
        <f>$C229*'Indivior Payments'!G$21</f>
        <v>0</v>
      </c>
      <c r="K229" s="6">
        <f t="shared" si="7"/>
        <v>2792.1966390271459</v>
      </c>
    </row>
    <row r="230" spans="1:11" ht="18.75" x14ac:dyDescent="0.3">
      <c r="A230" s="122">
        <v>228</v>
      </c>
      <c r="B230" s="3" t="s">
        <v>32</v>
      </c>
      <c r="C230" s="15">
        <v>1.7253966123753619E-3</v>
      </c>
      <c r="D230" s="13" t="s">
        <v>251</v>
      </c>
      <c r="E230" s="31" t="str">
        <f t="shared" si="6"/>
        <v>No</v>
      </c>
      <c r="F230" s="6">
        <f>$C230*'Indivior Payments'!C$21</f>
        <v>311.80352423736144</v>
      </c>
      <c r="G230" s="6">
        <f>$C230*'Indivior Payments'!D$21</f>
        <v>461.46924263776447</v>
      </c>
      <c r="H230" s="6">
        <f>$C230*'Indivior Payments'!E$21</f>
        <v>461.46924263776447</v>
      </c>
      <c r="I230" s="6">
        <f>$C230*'Indivior Payments'!F$21</f>
        <v>461.46924263776447</v>
      </c>
      <c r="J230" s="6">
        <f>$C230*'Indivior Payments'!G$21</f>
        <v>0</v>
      </c>
      <c r="K230" s="6">
        <f t="shared" si="7"/>
        <v>1696.2112521506547</v>
      </c>
    </row>
    <row r="231" spans="1:11" ht="18.75" x14ac:dyDescent="0.3">
      <c r="A231" s="122">
        <v>229</v>
      </c>
      <c r="B231" s="3" t="s">
        <v>252</v>
      </c>
      <c r="C231" s="15">
        <v>4.5994640532591777E-4</v>
      </c>
      <c r="D231" s="13" t="s">
        <v>253</v>
      </c>
      <c r="E231" s="31" t="str">
        <f t="shared" si="6"/>
        <v>No</v>
      </c>
      <c r="F231" s="6">
        <f>$C231*'Indivior Payments'!C$21</f>
        <v>83.118808227802077</v>
      </c>
      <c r="G231" s="6">
        <f>$C231*'Indivior Payments'!D$21</f>
        <v>123.01584331240014</v>
      </c>
      <c r="H231" s="6">
        <f>$C231*'Indivior Payments'!E$21</f>
        <v>123.01584331240014</v>
      </c>
      <c r="I231" s="6">
        <f>$C231*'Indivior Payments'!F$21</f>
        <v>123.01584331240014</v>
      </c>
      <c r="J231" s="6">
        <f>$C231*'Indivior Payments'!G$21</f>
        <v>0</v>
      </c>
      <c r="K231" s="6">
        <f t="shared" si="7"/>
        <v>452.16633816500251</v>
      </c>
    </row>
    <row r="232" spans="1:11" ht="18.75" x14ac:dyDescent="0.3">
      <c r="A232" s="122">
        <v>230</v>
      </c>
      <c r="B232" s="3" t="s">
        <v>252</v>
      </c>
      <c r="C232" s="15">
        <v>2.8629943204584174E-3</v>
      </c>
      <c r="D232" s="13" t="s">
        <v>254</v>
      </c>
      <c r="E232" s="31" t="str">
        <f t="shared" si="6"/>
        <v>No</v>
      </c>
      <c r="F232" s="6">
        <f>$C232*'Indivior Payments'!C$21</f>
        <v>517.38348886724145</v>
      </c>
      <c r="G232" s="6">
        <f>$C232*'Indivior Payments'!D$21</f>
        <v>765.72760793779867</v>
      </c>
      <c r="H232" s="6">
        <f>$C232*'Indivior Payments'!E$21</f>
        <v>765.72760793779867</v>
      </c>
      <c r="I232" s="6">
        <f>$C232*'Indivior Payments'!F$21</f>
        <v>765.72760793779867</v>
      </c>
      <c r="J232" s="6">
        <f>$C232*'Indivior Payments'!G$21</f>
        <v>0</v>
      </c>
      <c r="K232" s="6">
        <f t="shared" si="7"/>
        <v>2814.5663126806376</v>
      </c>
    </row>
    <row r="233" spans="1:11" ht="18.75" x14ac:dyDescent="0.3">
      <c r="A233" s="122">
        <v>231</v>
      </c>
      <c r="B233" s="3" t="s">
        <v>252</v>
      </c>
      <c r="C233" s="15">
        <v>1.7730393593000004E-2</v>
      </c>
      <c r="D233" s="13" t="s">
        <v>252</v>
      </c>
      <c r="E233" s="31" t="str">
        <f t="shared" si="6"/>
        <v>No</v>
      </c>
      <c r="F233" s="6">
        <f>$C233*'Indivior Payments'!C$21</f>
        <v>3204.1324115050629</v>
      </c>
      <c r="G233" s="6">
        <f>$C233*'Indivior Payments'!D$21</f>
        <v>4742.1162440831158</v>
      </c>
      <c r="H233" s="6">
        <f>$C233*'Indivior Payments'!E$21</f>
        <v>4742.1162440831158</v>
      </c>
      <c r="I233" s="6">
        <f>$C233*'Indivior Payments'!F$21</f>
        <v>4742.1162440831158</v>
      </c>
      <c r="J233" s="6">
        <f>$C233*'Indivior Payments'!G$21</f>
        <v>0</v>
      </c>
      <c r="K233" s="6">
        <f t="shared" si="7"/>
        <v>17430.481143754412</v>
      </c>
    </row>
    <row r="234" spans="1:11" ht="18.75" x14ac:dyDescent="0.3">
      <c r="A234" s="122">
        <v>232</v>
      </c>
      <c r="B234" s="3" t="s">
        <v>255</v>
      </c>
      <c r="C234" s="15">
        <v>3.8152176293000007E-3</v>
      </c>
      <c r="D234" s="13" t="s">
        <v>255</v>
      </c>
      <c r="E234" s="31" t="str">
        <f t="shared" si="6"/>
        <v>No</v>
      </c>
      <c r="F234" s="6">
        <f>$C234*'Indivior Payments'!C$21</f>
        <v>689.46368273583516</v>
      </c>
      <c r="G234" s="6">
        <f>$C234*'Indivior Payments'!D$21</f>
        <v>1020.4063096353738</v>
      </c>
      <c r="H234" s="6">
        <f>$C234*'Indivior Payments'!E$21</f>
        <v>1020.4063096353738</v>
      </c>
      <c r="I234" s="6">
        <f>$C234*'Indivior Payments'!F$21</f>
        <v>1020.4063096353738</v>
      </c>
      <c r="J234" s="6">
        <f>$C234*'Indivior Payments'!G$21</f>
        <v>0</v>
      </c>
      <c r="K234" s="6">
        <f t="shared" si="7"/>
        <v>3750.6826116419566</v>
      </c>
    </row>
    <row r="235" spans="1:11" ht="18.75" x14ac:dyDescent="0.3">
      <c r="A235" s="122">
        <v>233</v>
      </c>
      <c r="B235" s="3" t="s">
        <v>75</v>
      </c>
      <c r="C235" s="15">
        <v>1.0831677703000001E-3</v>
      </c>
      <c r="D235" s="13" t="s">
        <v>256</v>
      </c>
      <c r="E235" s="31" t="str">
        <f t="shared" si="6"/>
        <v>No</v>
      </c>
      <c r="F235" s="6">
        <f>$C235*'Indivior Payments'!C$21</f>
        <v>195.74370651794817</v>
      </c>
      <c r="G235" s="6">
        <f>$C235*'Indivior Payments'!D$21</f>
        <v>289.70070244999096</v>
      </c>
      <c r="H235" s="6">
        <f>$C235*'Indivior Payments'!E$21</f>
        <v>289.70070244999096</v>
      </c>
      <c r="I235" s="6">
        <f>$C235*'Indivior Payments'!F$21</f>
        <v>289.70070244999096</v>
      </c>
      <c r="J235" s="6">
        <f>$C235*'Indivior Payments'!G$21</f>
        <v>0</v>
      </c>
      <c r="K235" s="6">
        <f t="shared" si="7"/>
        <v>1064.8458138679212</v>
      </c>
    </row>
    <row r="236" spans="1:11" ht="18.75" x14ac:dyDescent="0.3">
      <c r="A236" s="122">
        <v>234</v>
      </c>
      <c r="B236" s="3" t="s">
        <v>257</v>
      </c>
      <c r="C236" s="15">
        <v>5.247619758369889E-4</v>
      </c>
      <c r="D236" s="13" t="s">
        <v>257</v>
      </c>
      <c r="E236" s="31" t="str">
        <f t="shared" si="6"/>
        <v>No</v>
      </c>
      <c r="F236" s="6">
        <f>$C236*'Indivior Payments'!C$21</f>
        <v>94.83189678138649</v>
      </c>
      <c r="G236" s="6">
        <f>$C236*'Indivior Payments'!D$21</f>
        <v>140.35121537720374</v>
      </c>
      <c r="H236" s="6">
        <f>$C236*'Indivior Payments'!E$21</f>
        <v>140.35121537720374</v>
      </c>
      <c r="I236" s="6">
        <f>$C236*'Indivior Payments'!F$21</f>
        <v>140.35121537720374</v>
      </c>
      <c r="J236" s="6">
        <f>$C236*'Indivior Payments'!G$21</f>
        <v>0</v>
      </c>
      <c r="K236" s="6">
        <f t="shared" si="7"/>
        <v>515.88554291299772</v>
      </c>
    </row>
    <row r="237" spans="1:11" ht="18.75" x14ac:dyDescent="0.3">
      <c r="A237" s="122">
        <v>235</v>
      </c>
      <c r="B237" s="3" t="s">
        <v>26</v>
      </c>
      <c r="C237" s="15">
        <v>3.4246408335544811E-5</v>
      </c>
      <c r="D237" s="13" t="s">
        <v>258</v>
      </c>
      <c r="E237" s="31" t="str">
        <f t="shared" si="6"/>
        <v>No</v>
      </c>
      <c r="F237" s="6">
        <f>$C237*'Indivior Payments'!C$21</f>
        <v>6.1888094220806193</v>
      </c>
      <c r="G237" s="6">
        <f>$C237*'Indivior Payments'!D$21</f>
        <v>9.1594384759516281</v>
      </c>
      <c r="H237" s="6">
        <f>$C237*'Indivior Payments'!E$21</f>
        <v>9.1594384759516281</v>
      </c>
      <c r="I237" s="6">
        <f>$C237*'Indivior Payments'!F$21</f>
        <v>9.1594384759516281</v>
      </c>
      <c r="J237" s="6">
        <f>$C237*'Indivior Payments'!G$21</f>
        <v>0</v>
      </c>
      <c r="K237" s="6">
        <f t="shared" si="7"/>
        <v>33.667124849935504</v>
      </c>
    </row>
    <row r="238" spans="1:11" ht="18.75" x14ac:dyDescent="0.3">
      <c r="A238" s="122">
        <v>236</v>
      </c>
      <c r="B238" s="3" t="s">
        <v>73</v>
      </c>
      <c r="C238" s="15">
        <v>3.3666331606383901E-3</v>
      </c>
      <c r="D238" s="13" t="s">
        <v>259</v>
      </c>
      <c r="E238" s="31" t="str">
        <f t="shared" si="6"/>
        <v>No</v>
      </c>
      <c r="F238" s="6">
        <f>$C238*'Indivior Payments'!C$21</f>
        <v>608.39813685286606</v>
      </c>
      <c r="G238" s="6">
        <f>$C238*'Indivior Payments'!D$21</f>
        <v>900.42929476958682</v>
      </c>
      <c r="H238" s="6">
        <f>$C238*'Indivior Payments'!E$21</f>
        <v>900.42929476958682</v>
      </c>
      <c r="I238" s="6">
        <f>$C238*'Indivior Payments'!F$21</f>
        <v>900.42929476958682</v>
      </c>
      <c r="J238" s="6">
        <f>$C238*'Indivior Payments'!G$21</f>
        <v>0</v>
      </c>
      <c r="K238" s="6">
        <f t="shared" si="7"/>
        <v>3309.6860211616263</v>
      </c>
    </row>
    <row r="239" spans="1:11" ht="18.75" x14ac:dyDescent="0.3">
      <c r="A239" s="122">
        <v>237</v>
      </c>
      <c r="B239" s="3" t="s">
        <v>232</v>
      </c>
      <c r="C239" s="15">
        <v>7.9809331547000002E-3</v>
      </c>
      <c r="D239" s="13" t="s">
        <v>232</v>
      </c>
      <c r="E239" s="31" t="str">
        <f t="shared" si="6"/>
        <v>No</v>
      </c>
      <c r="F239" s="6">
        <f>$C239*'Indivior Payments'!C$21</f>
        <v>1442.2672830638958</v>
      </c>
      <c r="G239" s="6">
        <f>$C239*'Indivior Payments'!D$21</f>
        <v>2134.5557027445948</v>
      </c>
      <c r="H239" s="6">
        <f>$C239*'Indivior Payments'!E$21</f>
        <v>2134.5557027445948</v>
      </c>
      <c r="I239" s="6">
        <f>$C239*'Indivior Payments'!F$21</f>
        <v>2134.5557027445948</v>
      </c>
      <c r="J239" s="6">
        <f>$C239*'Indivior Payments'!G$21</f>
        <v>0</v>
      </c>
      <c r="K239" s="6">
        <f t="shared" si="7"/>
        <v>7845.9343912976801</v>
      </c>
    </row>
    <row r="240" spans="1:11" ht="18.75" x14ac:dyDescent="0.3">
      <c r="A240" s="122">
        <v>238</v>
      </c>
      <c r="B240" s="3" t="s">
        <v>32</v>
      </c>
      <c r="C240" s="15">
        <v>1.7210815802087018E-4</v>
      </c>
      <c r="D240" s="13" t="s">
        <v>260</v>
      </c>
      <c r="E240" s="31" t="str">
        <f t="shared" si="6"/>
        <v>No</v>
      </c>
      <c r="F240" s="6">
        <f>$C240*'Indivior Payments'!C$21</f>
        <v>31.102373701214489</v>
      </c>
      <c r="G240" s="6">
        <f>$C240*'Indivior Payments'!D$21</f>
        <v>46.03151574775039</v>
      </c>
      <c r="H240" s="6">
        <f>$C240*'Indivior Payments'!E$21</f>
        <v>46.03151574775039</v>
      </c>
      <c r="I240" s="6">
        <f>$C240*'Indivior Payments'!F$21</f>
        <v>46.03151574775039</v>
      </c>
      <c r="J240" s="6">
        <f>$C240*'Indivior Payments'!G$21</f>
        <v>0</v>
      </c>
      <c r="K240" s="6">
        <f t="shared" si="7"/>
        <v>169.19692094446566</v>
      </c>
    </row>
    <row r="241" spans="1:11" ht="18.75" x14ac:dyDescent="0.3">
      <c r="A241" s="122">
        <v>239</v>
      </c>
      <c r="B241" s="3" t="s">
        <v>32</v>
      </c>
      <c r="C241" s="15">
        <v>2.6147248341069377E-3</v>
      </c>
      <c r="D241" s="13" t="s">
        <v>261</v>
      </c>
      <c r="E241" s="31" t="str">
        <f t="shared" si="6"/>
        <v>No</v>
      </c>
      <c r="F241" s="6">
        <f>$C241*'Indivior Payments'!C$21</f>
        <v>472.51768801324636</v>
      </c>
      <c r="G241" s="6">
        <f>$C241*'Indivior Payments'!D$21</f>
        <v>699.32621882242483</v>
      </c>
      <c r="H241" s="6">
        <f>$C241*'Indivior Payments'!E$21</f>
        <v>699.32621882242483</v>
      </c>
      <c r="I241" s="6">
        <f>$C241*'Indivior Payments'!F$21</f>
        <v>699.32621882242483</v>
      </c>
      <c r="J241" s="6">
        <f>$C241*'Indivior Payments'!G$21</f>
        <v>0</v>
      </c>
      <c r="K241" s="6">
        <f t="shared" si="7"/>
        <v>2570.4963444805207</v>
      </c>
    </row>
    <row r="242" spans="1:11" ht="18.75" x14ac:dyDescent="0.3">
      <c r="A242" s="122">
        <v>240</v>
      </c>
      <c r="B242" s="3" t="s">
        <v>32</v>
      </c>
      <c r="C242" s="15">
        <v>7.3971955313977248E-7</v>
      </c>
      <c r="D242" s="13" t="s">
        <v>262</v>
      </c>
      <c r="E242" s="13" t="s">
        <v>334</v>
      </c>
      <c r="F242" s="6">
        <f>$C242*'Indivior Payments'!C$21</f>
        <v>0.13367776542619619</v>
      </c>
      <c r="G242" s="6">
        <f>$C242*'Indivior Payments'!D$21</f>
        <v>0.19784310430620783</v>
      </c>
      <c r="H242" s="6">
        <f>$C242*'Indivior Payments'!E$21</f>
        <v>0.19784310430620783</v>
      </c>
      <c r="I242" s="6">
        <f>$C242*'Indivior Payments'!F$21</f>
        <v>0.19784310430620783</v>
      </c>
      <c r="J242" s="6">
        <f>$C242*'Indivior Payments'!G$21</f>
        <v>0</v>
      </c>
      <c r="K242" s="6">
        <f t="shared" si="7"/>
        <v>0.72720707834481968</v>
      </c>
    </row>
    <row r="243" spans="1:11" ht="18.75" x14ac:dyDescent="0.3">
      <c r="A243" s="122">
        <v>241</v>
      </c>
      <c r="B243" s="3" t="s">
        <v>20</v>
      </c>
      <c r="C243" s="15">
        <v>5.9046481436249125E-4</v>
      </c>
      <c r="D243" s="13" t="s">
        <v>263</v>
      </c>
      <c r="E243" s="31" t="str">
        <f t="shared" si="6"/>
        <v>No</v>
      </c>
      <c r="F243" s="6">
        <f>$C243*'Indivior Payments'!C$21</f>
        <v>106.70532719020491</v>
      </c>
      <c r="G243" s="6">
        <f>$C243*'Indivior Payments'!D$21</f>
        <v>157.92389340151806</v>
      </c>
      <c r="H243" s="6">
        <f>$C243*'Indivior Payments'!E$21</f>
        <v>157.92389340151806</v>
      </c>
      <c r="I243" s="6">
        <f>$C243*'Indivior Payments'!F$21</f>
        <v>157.92389340151806</v>
      </c>
      <c r="J243" s="6">
        <f>$C243*'Indivior Payments'!G$21</f>
        <v>0</v>
      </c>
      <c r="K243" s="6">
        <f t="shared" si="7"/>
        <v>580.47700739475908</v>
      </c>
    </row>
    <row r="244" spans="1:11" ht="18.75" x14ac:dyDescent="0.3">
      <c r="A244" s="122">
        <v>242</v>
      </c>
      <c r="B244" s="3" t="s">
        <v>22</v>
      </c>
      <c r="C244" s="15">
        <v>6.9094120981055794E-5</v>
      </c>
      <c r="D244" s="13" t="s">
        <v>264</v>
      </c>
      <c r="E244" s="31" t="str">
        <f t="shared" si="6"/>
        <v>No</v>
      </c>
      <c r="F244" s="6">
        <f>$C244*'Indivior Payments'!C$21</f>
        <v>12.486283021221638</v>
      </c>
      <c r="G244" s="6">
        <f>$C244*'Indivior Payments'!D$21</f>
        <v>18.479699943280817</v>
      </c>
      <c r="H244" s="6">
        <f>$C244*'Indivior Payments'!E$21</f>
        <v>18.479699943280817</v>
      </c>
      <c r="I244" s="6">
        <f>$C244*'Indivior Payments'!F$21</f>
        <v>18.479699943280817</v>
      </c>
      <c r="J244" s="6">
        <f>$C244*'Indivior Payments'!G$21</f>
        <v>0</v>
      </c>
      <c r="K244" s="6">
        <f t="shared" si="7"/>
        <v>67.925382851064086</v>
      </c>
    </row>
    <row r="245" spans="1:11" ht="18.75" x14ac:dyDescent="0.3">
      <c r="A245" s="122">
        <v>243</v>
      </c>
      <c r="B245" s="3" t="s">
        <v>32</v>
      </c>
      <c r="C245" s="15">
        <v>2.9712081899425406E-5</v>
      </c>
      <c r="D245" s="13" t="s">
        <v>265</v>
      </c>
      <c r="E245" s="31" t="str">
        <f t="shared" si="6"/>
        <v>No</v>
      </c>
      <c r="F245" s="6">
        <f>$C245*'Indivior Payments'!C$21</f>
        <v>5.3693926267281276</v>
      </c>
      <c r="G245" s="6">
        <f>$C245*'Indivior Payments'!D$21</f>
        <v>7.946701548487904</v>
      </c>
      <c r="H245" s="6">
        <f>$C245*'Indivior Payments'!E$21</f>
        <v>7.946701548487904</v>
      </c>
      <c r="I245" s="6">
        <f>$C245*'Indivior Payments'!F$21</f>
        <v>7.946701548487904</v>
      </c>
      <c r="J245" s="6">
        <f>$C245*'Indivior Payments'!G$21</f>
        <v>0</v>
      </c>
      <c r="K245" s="6">
        <f t="shared" si="7"/>
        <v>29.20949727219184</v>
      </c>
    </row>
    <row r="246" spans="1:11" ht="18.75" x14ac:dyDescent="0.3">
      <c r="A246" s="122">
        <v>244</v>
      </c>
      <c r="B246" s="3" t="s">
        <v>119</v>
      </c>
      <c r="C246" s="15">
        <v>2.1956069742200001E-2</v>
      </c>
      <c r="D246" s="13" t="s">
        <v>119</v>
      </c>
      <c r="E246" s="31" t="str">
        <f t="shared" si="6"/>
        <v>No</v>
      </c>
      <c r="F246" s="6">
        <f>$C246*'Indivior Payments'!C$21</f>
        <v>3967.7717429816685</v>
      </c>
      <c r="G246" s="6">
        <f>$C246*'Indivior Payments'!D$21</f>
        <v>5872.3025202223662</v>
      </c>
      <c r="H246" s="6">
        <f>$C246*'Indivior Payments'!E$21</f>
        <v>5872.3025202223662</v>
      </c>
      <c r="I246" s="6">
        <f>$C246*'Indivior Payments'!F$21</f>
        <v>5872.3025202223662</v>
      </c>
      <c r="J246" s="6">
        <f>$C246*'Indivior Payments'!G$21</f>
        <v>0</v>
      </c>
      <c r="K246" s="6">
        <f t="shared" si="7"/>
        <v>21584.679303648765</v>
      </c>
    </row>
    <row r="247" spans="1:11" ht="18.75" x14ac:dyDescent="0.3">
      <c r="A247" s="122">
        <v>245</v>
      </c>
      <c r="B247" s="3" t="s">
        <v>266</v>
      </c>
      <c r="C247" s="15">
        <v>2.8350670602583245E-3</v>
      </c>
      <c r="D247" s="13" t="s">
        <v>266</v>
      </c>
      <c r="E247" s="31" t="str">
        <f t="shared" si="6"/>
        <v>No</v>
      </c>
      <c r="F247" s="6">
        <f>$C247*'Indivior Payments'!C$21</f>
        <v>512.33663871683189</v>
      </c>
      <c r="G247" s="6">
        <f>$C247*'Indivior Payments'!D$21</f>
        <v>758.25826928195056</v>
      </c>
      <c r="H247" s="6">
        <f>$C247*'Indivior Payments'!E$21</f>
        <v>758.25826928195056</v>
      </c>
      <c r="I247" s="6">
        <f>$C247*'Indivior Payments'!F$21</f>
        <v>758.25826928195056</v>
      </c>
      <c r="J247" s="6">
        <f>$C247*'Indivior Payments'!G$21</f>
        <v>0</v>
      </c>
      <c r="K247" s="6">
        <f t="shared" si="7"/>
        <v>2787.1114465626833</v>
      </c>
    </row>
    <row r="248" spans="1:11" ht="18.75" x14ac:dyDescent="0.3">
      <c r="A248" s="122">
        <v>246</v>
      </c>
      <c r="B248" s="3" t="s">
        <v>73</v>
      </c>
      <c r="C248" s="15">
        <v>2.2591003689743133E-3</v>
      </c>
      <c r="D248" s="13" t="s">
        <v>267</v>
      </c>
      <c r="E248" s="31" t="str">
        <f t="shared" si="6"/>
        <v>No</v>
      </c>
      <c r="F248" s="6">
        <f>$C248*'Indivior Payments'!C$21</f>
        <v>408.25132702814909</v>
      </c>
      <c r="G248" s="6">
        <f>$C248*'Indivior Payments'!D$21</f>
        <v>604.21199904759783</v>
      </c>
      <c r="H248" s="6">
        <f>$C248*'Indivior Payments'!E$21</f>
        <v>604.21199904759783</v>
      </c>
      <c r="I248" s="6">
        <f>$C248*'Indivior Payments'!F$21</f>
        <v>604.21199904759783</v>
      </c>
      <c r="J248" s="6">
        <f>$C248*'Indivior Payments'!G$21</f>
        <v>0</v>
      </c>
      <c r="K248" s="6">
        <f t="shared" si="7"/>
        <v>2220.8873241709425</v>
      </c>
    </row>
    <row r="249" spans="1:11" ht="18.75" x14ac:dyDescent="0.3">
      <c r="A249" s="122">
        <v>247</v>
      </c>
      <c r="B249" s="3" t="s">
        <v>73</v>
      </c>
      <c r="C249" s="15">
        <v>1.0348308714700001E-2</v>
      </c>
      <c r="D249" s="13" t="s">
        <v>269</v>
      </c>
      <c r="E249" s="31" t="str">
        <f t="shared" si="6"/>
        <v>No</v>
      </c>
      <c r="F249" s="6">
        <f>$C249*'Indivior Payments'!C$21</f>
        <v>1870.0854655658159</v>
      </c>
      <c r="G249" s="6">
        <f>$C249*'Indivior Payments'!D$21</f>
        <v>2767.7266495730714</v>
      </c>
      <c r="H249" s="6">
        <f>$C249*'Indivior Payments'!E$21</f>
        <v>2767.7266495730714</v>
      </c>
      <c r="I249" s="6">
        <f>$C249*'Indivior Payments'!F$21</f>
        <v>2767.7266495730714</v>
      </c>
      <c r="J249" s="6">
        <f>$C249*'Indivior Payments'!G$21</f>
        <v>0</v>
      </c>
      <c r="K249" s="6">
        <f t="shared" si="7"/>
        <v>10173.26541428503</v>
      </c>
    </row>
    <row r="250" spans="1:11" ht="18.75" x14ac:dyDescent="0.3">
      <c r="A250" s="122">
        <v>248</v>
      </c>
      <c r="B250" s="3" t="s">
        <v>266</v>
      </c>
      <c r="C250" s="15">
        <v>3.9831978678053954E-4</v>
      </c>
      <c r="D250" s="13" t="s">
        <v>270</v>
      </c>
      <c r="E250" s="31" t="str">
        <f t="shared" si="6"/>
        <v>No</v>
      </c>
      <c r="F250" s="6">
        <f>$C250*'Indivior Payments'!C$21</f>
        <v>71.982008310925835</v>
      </c>
      <c r="G250" s="6">
        <f>$C250*'Indivior Payments'!D$21</f>
        <v>106.53337847939558</v>
      </c>
      <c r="H250" s="6">
        <f>$C250*'Indivior Payments'!E$21</f>
        <v>106.53337847939558</v>
      </c>
      <c r="I250" s="6">
        <f>$C250*'Indivior Payments'!F$21</f>
        <v>106.53337847939558</v>
      </c>
      <c r="J250" s="6">
        <f>$C250*'Indivior Payments'!G$21</f>
        <v>0</v>
      </c>
      <c r="K250" s="6">
        <f t="shared" si="7"/>
        <v>391.58214374911262</v>
      </c>
    </row>
    <row r="251" spans="1:11" ht="18.75" x14ac:dyDescent="0.3">
      <c r="A251" s="122">
        <v>249</v>
      </c>
      <c r="B251" s="3" t="s">
        <v>53</v>
      </c>
      <c r="C251" s="15">
        <v>9.7847760631712997E-5</v>
      </c>
      <c r="D251" s="13" t="s">
        <v>271</v>
      </c>
      <c r="E251" s="13" t="s">
        <v>334</v>
      </c>
      <c r="F251" s="6">
        <f>$C251*'Indivior Payments'!C$21</f>
        <v>17.682471603847414</v>
      </c>
      <c r="G251" s="6">
        <f>$C251*'Indivior Payments'!D$21</f>
        <v>26.170059491628713</v>
      </c>
      <c r="H251" s="6">
        <f>$C251*'Indivior Payments'!E$21</f>
        <v>26.170059491628713</v>
      </c>
      <c r="I251" s="6">
        <f>$C251*'Indivior Payments'!F$21</f>
        <v>26.170059491628713</v>
      </c>
      <c r="J251" s="6">
        <f>$C251*'Indivior Payments'!G$21</f>
        <v>0</v>
      </c>
      <c r="K251" s="6">
        <f t="shared" si="7"/>
        <v>96.19265007873355</v>
      </c>
    </row>
    <row r="252" spans="1:11" ht="18.75" x14ac:dyDescent="0.3">
      <c r="A252" s="122">
        <v>250</v>
      </c>
      <c r="B252" s="3" t="s">
        <v>26</v>
      </c>
      <c r="C252" s="15">
        <v>8.0576480958407414E-5</v>
      </c>
      <c r="D252" s="13" t="s">
        <v>272</v>
      </c>
      <c r="E252" s="31" t="str">
        <f t="shared" si="6"/>
        <v>No</v>
      </c>
      <c r="F252" s="6">
        <f>$C252*'Indivior Payments'!C$21</f>
        <v>14.561307558664847</v>
      </c>
      <c r="G252" s="6">
        <f>$C252*'Indivior Payments'!D$21</f>
        <v>21.550736436825225</v>
      </c>
      <c r="H252" s="6">
        <f>$C252*'Indivior Payments'!E$21</f>
        <v>21.550736436825225</v>
      </c>
      <c r="I252" s="6">
        <f>$C252*'Indivior Payments'!F$21</f>
        <v>21.550736436825225</v>
      </c>
      <c r="J252" s="6">
        <f>$C252*'Indivior Payments'!G$21</f>
        <v>0</v>
      </c>
      <c r="K252" s="6">
        <f t="shared" si="7"/>
        <v>79.21351686914052</v>
      </c>
    </row>
    <row r="253" spans="1:11" ht="18.75" x14ac:dyDescent="0.3">
      <c r="A253" s="122">
        <v>251</v>
      </c>
      <c r="B253" s="3" t="s">
        <v>20</v>
      </c>
      <c r="C253" s="15">
        <v>2.5021499340551977E-3</v>
      </c>
      <c r="D253" s="13" t="s">
        <v>273</v>
      </c>
      <c r="E253" s="31" t="str">
        <f t="shared" si="6"/>
        <v>No</v>
      </c>
      <c r="F253" s="6">
        <f>$C253*'Indivior Payments'!C$21</f>
        <v>452.17381442207403</v>
      </c>
      <c r="G253" s="6">
        <f>$C253*'Indivior Payments'!D$21</f>
        <v>669.21728416108988</v>
      </c>
      <c r="H253" s="6">
        <f>$C253*'Indivior Payments'!E$21</f>
        <v>669.21728416108988</v>
      </c>
      <c r="I253" s="6">
        <f>$C253*'Indivior Payments'!F$21</f>
        <v>669.21728416108988</v>
      </c>
      <c r="J253" s="6">
        <f>$C253*'Indivior Payments'!G$21</f>
        <v>0</v>
      </c>
      <c r="K253" s="6">
        <f t="shared" si="7"/>
        <v>2459.825666905344</v>
      </c>
    </row>
    <row r="254" spans="1:11" ht="18.75" x14ac:dyDescent="0.3">
      <c r="A254" s="122">
        <v>252</v>
      </c>
      <c r="B254" s="3" t="s">
        <v>81</v>
      </c>
      <c r="C254" s="15">
        <v>3.4602262891710712E-5</v>
      </c>
      <c r="D254" s="13" t="s">
        <v>274</v>
      </c>
      <c r="E254" s="31" t="str">
        <f t="shared" si="6"/>
        <v>No</v>
      </c>
      <c r="F254" s="6">
        <f>$C254*'Indivior Payments'!C$21</f>
        <v>6.2531173637634865</v>
      </c>
      <c r="G254" s="6">
        <f>$C254*'Indivior Payments'!D$21</f>
        <v>9.2546142351627232</v>
      </c>
      <c r="H254" s="6">
        <f>$C254*'Indivior Payments'!E$21</f>
        <v>9.2546142351627232</v>
      </c>
      <c r="I254" s="6">
        <f>$C254*'Indivior Payments'!F$21</f>
        <v>9.2546142351627232</v>
      </c>
      <c r="J254" s="6">
        <f>$C254*'Indivior Payments'!G$21</f>
        <v>0</v>
      </c>
      <c r="K254" s="6">
        <f t="shared" si="7"/>
        <v>34.016960069251652</v>
      </c>
    </row>
    <row r="255" spans="1:11" ht="18.75" x14ac:dyDescent="0.3">
      <c r="A255" s="122">
        <v>253</v>
      </c>
      <c r="B255" s="3" t="s">
        <v>252</v>
      </c>
      <c r="C255" s="15">
        <v>8.4482591926445666E-5</v>
      </c>
      <c r="D255" s="13" t="s">
        <v>275</v>
      </c>
      <c r="E255" s="31" t="str">
        <f t="shared" si="6"/>
        <v>No</v>
      </c>
      <c r="F255" s="6">
        <f>$C255*'Indivior Payments'!C$21</f>
        <v>15.267196950797009</v>
      </c>
      <c r="G255" s="6">
        <f>$C255*'Indivior Payments'!D$21</f>
        <v>22.595452797777213</v>
      </c>
      <c r="H255" s="6">
        <f>$C255*'Indivior Payments'!E$21</f>
        <v>22.595452797777213</v>
      </c>
      <c r="I255" s="6">
        <f>$C255*'Indivior Payments'!F$21</f>
        <v>22.595452797777213</v>
      </c>
      <c r="J255" s="6">
        <f>$C255*'Indivior Payments'!G$21</f>
        <v>0</v>
      </c>
      <c r="K255" s="6">
        <f t="shared" si="7"/>
        <v>83.053555344128654</v>
      </c>
    </row>
    <row r="256" spans="1:11" ht="18.75" x14ac:dyDescent="0.3">
      <c r="A256" s="122">
        <v>254</v>
      </c>
      <c r="B256" s="3" t="s">
        <v>276</v>
      </c>
      <c r="C256" s="15">
        <v>6.8234252350000003E-4</v>
      </c>
      <c r="D256" s="13" t="s">
        <v>277</v>
      </c>
      <c r="E256" s="31" t="str">
        <f t="shared" si="6"/>
        <v>No</v>
      </c>
      <c r="F256" s="6">
        <f>$C256*'Indivior Payments'!C$21</f>
        <v>123.30892621344103</v>
      </c>
      <c r="G256" s="6">
        <f>$C256*'Indivior Payments'!D$21</f>
        <v>182.49722138122729</v>
      </c>
      <c r="H256" s="6">
        <f>$C256*'Indivior Payments'!E$21</f>
        <v>182.49722138122729</v>
      </c>
      <c r="I256" s="6">
        <f>$C256*'Indivior Payments'!F$21</f>
        <v>182.49722138122729</v>
      </c>
      <c r="J256" s="6">
        <f>$C256*'Indivior Payments'!G$21</f>
        <v>0</v>
      </c>
      <c r="K256" s="6">
        <f t="shared" si="7"/>
        <v>670.80059035712293</v>
      </c>
    </row>
    <row r="257" spans="1:11" ht="18.75" x14ac:dyDescent="0.3">
      <c r="A257" s="122">
        <v>255</v>
      </c>
      <c r="B257" s="3" t="s">
        <v>20</v>
      </c>
      <c r="C257" s="15">
        <v>3.2024518815994138E-4</v>
      </c>
      <c r="D257" s="13" t="s">
        <v>278</v>
      </c>
      <c r="E257" s="31" t="str">
        <f t="shared" si="6"/>
        <v>No</v>
      </c>
      <c r="F257" s="6">
        <f>$C257*'Indivior Payments'!C$21</f>
        <v>57.87282620826393</v>
      </c>
      <c r="G257" s="6">
        <f>$C257*'Indivior Payments'!D$21</f>
        <v>85.65178775626697</v>
      </c>
      <c r="H257" s="6">
        <f>$C257*'Indivior Payments'!E$21</f>
        <v>85.65178775626697</v>
      </c>
      <c r="I257" s="6">
        <f>$C257*'Indivior Payments'!F$21</f>
        <v>85.65178775626697</v>
      </c>
      <c r="J257" s="6">
        <f>$C257*'Indivior Payments'!G$21</f>
        <v>0</v>
      </c>
      <c r="K257" s="6">
        <f t="shared" si="7"/>
        <v>314.82818947706483</v>
      </c>
    </row>
    <row r="258" spans="1:11" ht="18.75" x14ac:dyDescent="0.3">
      <c r="A258" s="122">
        <v>256</v>
      </c>
      <c r="B258" s="3" t="s">
        <v>32</v>
      </c>
      <c r="C258" s="15">
        <v>1.5686376415621943E-3</v>
      </c>
      <c r="D258" s="13" t="s">
        <v>279</v>
      </c>
      <c r="E258" s="31" t="str">
        <f t="shared" si="6"/>
        <v>No</v>
      </c>
      <c r="F258" s="6">
        <f>$C258*'Indivior Payments'!C$21</f>
        <v>283.47496533977744</v>
      </c>
      <c r="G258" s="6">
        <f>$C258*'Indivior Payments'!D$21</f>
        <v>419.54297303750263</v>
      </c>
      <c r="H258" s="6">
        <f>$C258*'Indivior Payments'!E$21</f>
        <v>419.54297303750263</v>
      </c>
      <c r="I258" s="6">
        <f>$C258*'Indivior Payments'!F$21</f>
        <v>419.54297303750263</v>
      </c>
      <c r="J258" s="6">
        <f>$C258*'Indivior Payments'!G$21</f>
        <v>0</v>
      </c>
      <c r="K258" s="6">
        <f t="shared" si="7"/>
        <v>1542.1038844522855</v>
      </c>
    </row>
    <row r="259" spans="1:11" ht="18.75" x14ac:dyDescent="0.3">
      <c r="A259" s="122">
        <v>257</v>
      </c>
      <c r="B259" s="3" t="s">
        <v>280</v>
      </c>
      <c r="C259" s="15">
        <v>4.8754650570999999E-3</v>
      </c>
      <c r="D259" s="13" t="s">
        <v>280</v>
      </c>
      <c r="E259" s="31" t="str">
        <f t="shared" si="6"/>
        <v>No</v>
      </c>
      <c r="F259" s="6">
        <f>$C259*'Indivior Payments'!C$21</f>
        <v>881.06535981141133</v>
      </c>
      <c r="G259" s="6">
        <f>$C259*'Indivior Payments'!D$21</f>
        <v>1303.9768081550858</v>
      </c>
      <c r="H259" s="6">
        <f>$C259*'Indivior Payments'!E$21</f>
        <v>1303.9768081550858</v>
      </c>
      <c r="I259" s="6">
        <f>$C259*'Indivior Payments'!F$21</f>
        <v>1303.9768081550858</v>
      </c>
      <c r="J259" s="6">
        <f>$C259*'Indivior Payments'!G$21</f>
        <v>0</v>
      </c>
      <c r="K259" s="6">
        <f t="shared" si="7"/>
        <v>4792.995784276668</v>
      </c>
    </row>
    <row r="260" spans="1:11" ht="18.75" x14ac:dyDescent="0.3">
      <c r="A260" s="122">
        <v>258</v>
      </c>
      <c r="B260" s="3" t="s">
        <v>58</v>
      </c>
      <c r="C260" s="15">
        <v>6.4039892317772936E-5</v>
      </c>
      <c r="D260" s="13" t="s">
        <v>281</v>
      </c>
      <c r="E260" s="13" t="s">
        <v>334</v>
      </c>
      <c r="F260" s="6">
        <f>$C260*'Indivior Payments'!C$21</f>
        <v>11.5729125542752</v>
      </c>
      <c r="G260" s="6">
        <f>$C260*'Indivior Payments'!D$21</f>
        <v>17.127911573792694</v>
      </c>
      <c r="H260" s="6">
        <f>$C260*'Indivior Payments'!E$21</f>
        <v>17.127911573792694</v>
      </c>
      <c r="I260" s="6">
        <f>$C260*'Indivior Payments'!F$21</f>
        <v>17.127911573792694</v>
      </c>
      <c r="J260" s="6">
        <f>$C260*'Indivior Payments'!G$21</f>
        <v>0</v>
      </c>
      <c r="K260" s="6">
        <f t="shared" si="7"/>
        <v>62.956647275653282</v>
      </c>
    </row>
    <row r="261" spans="1:11" ht="18.75" x14ac:dyDescent="0.3">
      <c r="A261" s="122">
        <v>259</v>
      </c>
      <c r="B261" s="3" t="s">
        <v>166</v>
      </c>
      <c r="C261" s="15">
        <v>3.4045529377365945E-7</v>
      </c>
      <c r="D261" s="13" t="s">
        <v>282</v>
      </c>
      <c r="E261" s="31" t="str">
        <f t="shared" ref="E261:E282" si="8">IF(C261&lt;0.000011,"Yes","No")</f>
        <v>Yes</v>
      </c>
      <c r="F261" s="6">
        <f>$C261*'Indivior Payments'!C$21</f>
        <v>6.1525077586508589E-2</v>
      </c>
      <c r="G261" s="6">
        <f>$C261*'Indivior Payments'!D$21</f>
        <v>9.105712010959302E-2</v>
      </c>
      <c r="H261" s="6">
        <f>$C261*'Indivior Payments'!E$21</f>
        <v>9.105712010959302E-2</v>
      </c>
      <c r="I261" s="6">
        <f>$C261*'Indivior Payments'!F$21</f>
        <v>9.105712010959302E-2</v>
      </c>
      <c r="J261" s="6">
        <f>$C261*'Indivior Payments'!G$21</f>
        <v>0</v>
      </c>
      <c r="K261" s="6">
        <f t="shared" ref="K261:K282" si="9">SUM(F261:J261)</f>
        <v>0.33469643791528764</v>
      </c>
    </row>
    <row r="262" spans="1:11" ht="18.75" x14ac:dyDescent="0.3">
      <c r="A262" s="122">
        <v>260</v>
      </c>
      <c r="B262" s="3" t="s">
        <v>20</v>
      </c>
      <c r="C262" s="15">
        <v>7.5555414330000009E-4</v>
      </c>
      <c r="D262" s="13" t="s">
        <v>283</v>
      </c>
      <c r="E262" s="31" t="str">
        <f t="shared" si="8"/>
        <v>No</v>
      </c>
      <c r="F262" s="6">
        <f>$C262*'Indivior Payments'!C$21</f>
        <v>136.53929939548809</v>
      </c>
      <c r="G262" s="6">
        <f>$C262*'Indivior Payments'!D$21</f>
        <v>202.07817482640542</v>
      </c>
      <c r="H262" s="6">
        <f>$C262*'Indivior Payments'!E$21</f>
        <v>202.07817482640542</v>
      </c>
      <c r="I262" s="6">
        <f>$C262*'Indivior Payments'!F$21</f>
        <v>202.07817482640542</v>
      </c>
      <c r="J262" s="6">
        <f>$C262*'Indivior Payments'!G$21</f>
        <v>0</v>
      </c>
      <c r="K262" s="6">
        <f t="shared" si="9"/>
        <v>742.77382387470436</v>
      </c>
    </row>
    <row r="263" spans="1:11" ht="18.75" x14ac:dyDescent="0.3">
      <c r="A263" s="122">
        <v>261</v>
      </c>
      <c r="B263" s="3" t="s">
        <v>29</v>
      </c>
      <c r="C263" s="15">
        <v>5.0703727767649294E-3</v>
      </c>
      <c r="D263" s="13" t="s">
        <v>29</v>
      </c>
      <c r="E263" s="31" t="str">
        <f t="shared" si="8"/>
        <v>No</v>
      </c>
      <c r="F263" s="6">
        <f>$C263*'Indivior Payments'!C$21</f>
        <v>916.28793614933886</v>
      </c>
      <c r="G263" s="6">
        <f>$C263*'Indivior Payments'!D$21</f>
        <v>1356.1062241588661</v>
      </c>
      <c r="H263" s="6">
        <f>$C263*'Indivior Payments'!E$21</f>
        <v>1356.1062241588661</v>
      </c>
      <c r="I263" s="6">
        <f>$C263*'Indivior Payments'!F$21</f>
        <v>1356.1062241588661</v>
      </c>
      <c r="J263" s="6">
        <f>$C263*'Indivior Payments'!G$21</f>
        <v>0</v>
      </c>
      <c r="K263" s="6">
        <f t="shared" si="9"/>
        <v>4984.606608625937</v>
      </c>
    </row>
    <row r="264" spans="1:11" ht="18.75" x14ac:dyDescent="0.3">
      <c r="A264" s="122">
        <v>262</v>
      </c>
      <c r="B264" s="3" t="s">
        <v>61</v>
      </c>
      <c r="C264" s="15">
        <v>5.7455156420299657E-5</v>
      </c>
      <c r="D264" s="13" t="s">
        <v>284</v>
      </c>
      <c r="E264" s="13" t="s">
        <v>334</v>
      </c>
      <c r="F264" s="6">
        <f>$C264*'Indivior Payments'!C$21</f>
        <v>10.382957824864981</v>
      </c>
      <c r="G264" s="6">
        <f>$C264*'Indivior Payments'!D$21</f>
        <v>15.366778472115065</v>
      </c>
      <c r="H264" s="6">
        <f>$C264*'Indivior Payments'!E$21</f>
        <v>15.366778472115065</v>
      </c>
      <c r="I264" s="6">
        <f>$C264*'Indivior Payments'!F$21</f>
        <v>15.366778472115065</v>
      </c>
      <c r="J264" s="6">
        <f>$C264*'Indivior Payments'!G$21</f>
        <v>0</v>
      </c>
      <c r="K264" s="6">
        <f t="shared" si="9"/>
        <v>56.483293241210177</v>
      </c>
    </row>
    <row r="265" spans="1:11" ht="18.75" x14ac:dyDescent="0.3">
      <c r="A265" s="122">
        <v>263</v>
      </c>
      <c r="B265" s="3" t="s">
        <v>12</v>
      </c>
      <c r="C265" s="15">
        <v>3.8359246724829375E-4</v>
      </c>
      <c r="D265" s="13" t="s">
        <v>285</v>
      </c>
      <c r="E265" s="31" t="str">
        <f t="shared" si="8"/>
        <v>No</v>
      </c>
      <c r="F265" s="6">
        <f>$C265*'Indivior Payments'!C$21</f>
        <v>69.320573774780499</v>
      </c>
      <c r="G265" s="6">
        <f>$C265*'Indivior Payments'!D$21</f>
        <v>102.59445513743222</v>
      </c>
      <c r="H265" s="6">
        <f>$C265*'Indivior Payments'!E$21</f>
        <v>102.59445513743222</v>
      </c>
      <c r="I265" s="6">
        <f>$C265*'Indivior Payments'!F$21</f>
        <v>102.59445513743222</v>
      </c>
      <c r="J265" s="6">
        <f>$C265*'Indivior Payments'!G$21</f>
        <v>0</v>
      </c>
      <c r="K265" s="6">
        <f t="shared" si="9"/>
        <v>377.10393918707712</v>
      </c>
    </row>
    <row r="266" spans="1:11" ht="18.75" x14ac:dyDescent="0.3">
      <c r="A266" s="122">
        <v>264</v>
      </c>
      <c r="B266" s="3" t="s">
        <v>73</v>
      </c>
      <c r="C266" s="15">
        <v>1.2919233878100001E-2</v>
      </c>
      <c r="D266" s="13" t="s">
        <v>286</v>
      </c>
      <c r="E266" s="31" t="str">
        <f t="shared" si="8"/>
        <v>No</v>
      </c>
      <c r="F266" s="6">
        <f>$C266*'Indivior Payments'!C$21</f>
        <v>2334.6879347888403</v>
      </c>
      <c r="G266" s="6">
        <f>$C266*'Indivior Payments'!D$21</f>
        <v>3455.3383439064933</v>
      </c>
      <c r="H266" s="6">
        <f>$C266*'Indivior Payments'!E$21</f>
        <v>3455.3383439064933</v>
      </c>
      <c r="I266" s="6">
        <f>$C266*'Indivior Payments'!F$21</f>
        <v>3455.3383439064933</v>
      </c>
      <c r="J266" s="6">
        <f>$C266*'Indivior Payments'!G$21</f>
        <v>0</v>
      </c>
      <c r="K266" s="6">
        <f t="shared" si="9"/>
        <v>12700.702966508319</v>
      </c>
    </row>
    <row r="267" spans="1:11" ht="18.75" x14ac:dyDescent="0.3">
      <c r="A267" s="122">
        <v>265</v>
      </c>
      <c r="B267" s="3" t="s">
        <v>73</v>
      </c>
      <c r="C267" s="15">
        <v>5.3758056842657953E-4</v>
      </c>
      <c r="D267" s="13" t="s">
        <v>287</v>
      </c>
      <c r="E267" s="31" t="str">
        <f t="shared" si="8"/>
        <v>No</v>
      </c>
      <c r="F267" s="6">
        <f>$C267*'Indivior Payments'!C$21</f>
        <v>97.148397414649438</v>
      </c>
      <c r="G267" s="6">
        <f>$C267*'Indivior Payments'!D$21</f>
        <v>143.77963651329065</v>
      </c>
      <c r="H267" s="6">
        <f>$C267*'Indivior Payments'!E$21</f>
        <v>143.77963651329065</v>
      </c>
      <c r="I267" s="6">
        <f>$C267*'Indivior Payments'!F$21</f>
        <v>143.77963651329065</v>
      </c>
      <c r="J267" s="6">
        <f>$C267*'Indivior Payments'!G$21</f>
        <v>0</v>
      </c>
      <c r="K267" s="6">
        <f t="shared" si="9"/>
        <v>528.48730695452139</v>
      </c>
    </row>
    <row r="268" spans="1:11" ht="18.75" x14ac:dyDescent="0.3">
      <c r="A268" s="122">
        <v>266</v>
      </c>
      <c r="B268" s="3" t="s">
        <v>26</v>
      </c>
      <c r="C268" s="15">
        <v>2.6140018962200005E-2</v>
      </c>
      <c r="D268" s="13" t="s">
        <v>26</v>
      </c>
      <c r="E268" s="31" t="str">
        <f t="shared" si="8"/>
        <v>No</v>
      </c>
      <c r="F268" s="6">
        <f>$C268*'Indivior Payments'!C$21</f>
        <v>4723.8704293179953</v>
      </c>
      <c r="G268" s="6">
        <f>$C268*'Indivior Payments'!D$21</f>
        <v>6991.3286409066859</v>
      </c>
      <c r="H268" s="6">
        <f>$C268*'Indivior Payments'!E$21</f>
        <v>6991.3286409066859</v>
      </c>
      <c r="I268" s="6">
        <f>$C268*'Indivior Payments'!F$21</f>
        <v>6991.3286409066859</v>
      </c>
      <c r="J268" s="6">
        <f>$C268*'Indivior Payments'!G$21</f>
        <v>0</v>
      </c>
      <c r="K268" s="6">
        <f t="shared" si="9"/>
        <v>25697.856352038052</v>
      </c>
    </row>
    <row r="269" spans="1:11" ht="18.75" x14ac:dyDescent="0.3">
      <c r="A269" s="122">
        <v>267</v>
      </c>
      <c r="B269" s="3" t="s">
        <v>32</v>
      </c>
      <c r="C269" s="15">
        <v>1.4529947677983741E-3</v>
      </c>
      <c r="D269" s="13" t="s">
        <v>288</v>
      </c>
      <c r="E269" s="31" t="str">
        <f t="shared" si="8"/>
        <v>No</v>
      </c>
      <c r="F269" s="6">
        <f>$C269*'Indivior Payments'!C$21</f>
        <v>262.57666559010164</v>
      </c>
      <c r="G269" s="6">
        <f>$C269*'Indivior Payments'!D$21</f>
        <v>388.61348761398835</v>
      </c>
      <c r="H269" s="6">
        <f>$C269*'Indivior Payments'!E$21</f>
        <v>388.61348761398835</v>
      </c>
      <c r="I269" s="6">
        <f>$C269*'Indivior Payments'!F$21</f>
        <v>388.61348761398835</v>
      </c>
      <c r="J269" s="6">
        <f>$C269*'Indivior Payments'!G$21</f>
        <v>0</v>
      </c>
      <c r="K269" s="6">
        <f t="shared" si="9"/>
        <v>1428.4171284320666</v>
      </c>
    </row>
    <row r="270" spans="1:11" ht="18.75" x14ac:dyDescent="0.3">
      <c r="A270" s="122">
        <v>268</v>
      </c>
      <c r="B270" s="3" t="s">
        <v>20</v>
      </c>
      <c r="C270" s="15">
        <v>9.2171918190000004E-4</v>
      </c>
      <c r="D270" s="13" t="s">
        <v>289</v>
      </c>
      <c r="E270" s="31" t="str">
        <f t="shared" si="8"/>
        <v>No</v>
      </c>
      <c r="F270" s="6">
        <f>$C270*'Indivior Payments'!C$21</f>
        <v>166.56766752192652</v>
      </c>
      <c r="G270" s="6">
        <f>$C270*'Indivior Payments'!D$21</f>
        <v>246.5201622312903</v>
      </c>
      <c r="H270" s="6">
        <f>$C270*'Indivior Payments'!E$21</f>
        <v>246.5201622312903</v>
      </c>
      <c r="I270" s="6">
        <f>$C270*'Indivior Payments'!F$21</f>
        <v>246.5201622312903</v>
      </c>
      <c r="J270" s="6">
        <f>$C270*'Indivior Payments'!G$21</f>
        <v>0</v>
      </c>
      <c r="K270" s="6">
        <f t="shared" si="9"/>
        <v>906.12815421579751</v>
      </c>
    </row>
    <row r="271" spans="1:11" ht="18.75" x14ac:dyDescent="0.3">
      <c r="A271" s="122">
        <v>269</v>
      </c>
      <c r="B271" s="3" t="s">
        <v>20</v>
      </c>
      <c r="C271" s="15">
        <v>0.11205025007220001</v>
      </c>
      <c r="D271" s="13" t="s">
        <v>20</v>
      </c>
      <c r="E271" s="31" t="str">
        <f t="shared" si="8"/>
        <v>No</v>
      </c>
      <c r="F271" s="6">
        <f>$C271*'Indivior Payments'!C$21</f>
        <v>20249.061933702753</v>
      </c>
      <c r="G271" s="6">
        <f>$C271*'Indivior Payments'!D$21</f>
        <v>29968.613400141057</v>
      </c>
      <c r="H271" s="6">
        <f>$C271*'Indivior Payments'!E$21</f>
        <v>29968.613400141057</v>
      </c>
      <c r="I271" s="6">
        <f>$C271*'Indivior Payments'!F$21</f>
        <v>29968.613400141057</v>
      </c>
      <c r="J271" s="6">
        <f>$C271*'Indivior Payments'!G$21</f>
        <v>0</v>
      </c>
      <c r="K271" s="6">
        <f t="shared" si="9"/>
        <v>110154.90213412592</v>
      </c>
    </row>
    <row r="272" spans="1:11" ht="18.75" x14ac:dyDescent="0.3">
      <c r="A272" s="122">
        <v>270</v>
      </c>
      <c r="B272" s="3" t="s">
        <v>32</v>
      </c>
      <c r="C272" s="15">
        <v>1.7430882460531451E-3</v>
      </c>
      <c r="D272" s="13" t="s">
        <v>290</v>
      </c>
      <c r="E272" s="31" t="str">
        <f t="shared" si="8"/>
        <v>No</v>
      </c>
      <c r="F272" s="6">
        <f>$C272*'Indivior Payments'!C$21</f>
        <v>315.00065218503653</v>
      </c>
      <c r="G272" s="6">
        <f>$C272*'Indivior Payments'!D$21</f>
        <v>466.20099227477795</v>
      </c>
      <c r="H272" s="6">
        <f>$C272*'Indivior Payments'!E$21</f>
        <v>466.20099227477795</v>
      </c>
      <c r="I272" s="6">
        <f>$C272*'Indivior Payments'!F$21</f>
        <v>466.20099227477795</v>
      </c>
      <c r="J272" s="6">
        <f>$C272*'Indivior Payments'!G$21</f>
        <v>0</v>
      </c>
      <c r="K272" s="6">
        <f t="shared" si="9"/>
        <v>1713.6036290093703</v>
      </c>
    </row>
    <row r="273" spans="1:11" ht="18.75" x14ac:dyDescent="0.3">
      <c r="A273" s="122">
        <v>271</v>
      </c>
      <c r="B273" s="3" t="s">
        <v>20</v>
      </c>
      <c r="C273" s="15">
        <v>3.5878822683E-3</v>
      </c>
      <c r="D273" s="13" t="s">
        <v>291</v>
      </c>
      <c r="E273" s="31" t="str">
        <f t="shared" si="8"/>
        <v>No</v>
      </c>
      <c r="F273" s="6">
        <f>$C273*'Indivior Payments'!C$21</f>
        <v>648.38097384724711</v>
      </c>
      <c r="G273" s="6">
        <f>$C273*'Indivior Payments'!D$21</f>
        <v>959.60389695355843</v>
      </c>
      <c r="H273" s="6">
        <f>$C273*'Indivior Payments'!E$21</f>
        <v>959.60389695355843</v>
      </c>
      <c r="I273" s="6">
        <f>$C273*'Indivior Payments'!F$21</f>
        <v>959.60389695355843</v>
      </c>
      <c r="J273" s="6">
        <f>$C273*'Indivior Payments'!G$21</f>
        <v>0</v>
      </c>
      <c r="K273" s="6">
        <f t="shared" si="9"/>
        <v>3527.1926647079226</v>
      </c>
    </row>
    <row r="274" spans="1:11" ht="18.75" x14ac:dyDescent="0.3">
      <c r="A274" s="122">
        <v>272</v>
      </c>
      <c r="B274" s="3" t="s">
        <v>64</v>
      </c>
      <c r="C274" s="15">
        <v>3.2856424953000003E-3</v>
      </c>
      <c r="D274" s="13" t="s">
        <v>64</v>
      </c>
      <c r="E274" s="31" t="str">
        <f t="shared" si="8"/>
        <v>No</v>
      </c>
      <c r="F274" s="6">
        <f>$C274*'Indivior Payments'!C$21</f>
        <v>593.76198032994785</v>
      </c>
      <c r="G274" s="6">
        <f>$C274*'Indivior Payments'!D$21</f>
        <v>878.76778185924115</v>
      </c>
      <c r="H274" s="6">
        <f>$C274*'Indivior Payments'!E$21</f>
        <v>878.76778185924115</v>
      </c>
      <c r="I274" s="6">
        <f>$C274*'Indivior Payments'!F$21</f>
        <v>878.76778185924115</v>
      </c>
      <c r="J274" s="6">
        <f>$C274*'Indivior Payments'!G$21</f>
        <v>0</v>
      </c>
      <c r="K274" s="6">
        <f t="shared" si="9"/>
        <v>3230.0653259076712</v>
      </c>
    </row>
    <row r="275" spans="1:11" ht="18.75" x14ac:dyDescent="0.3">
      <c r="A275" s="122">
        <v>273</v>
      </c>
      <c r="B275" s="3" t="s">
        <v>32</v>
      </c>
      <c r="C275" s="15">
        <v>3.8909265509442809E-4</v>
      </c>
      <c r="D275" s="13" t="s">
        <v>292</v>
      </c>
      <c r="E275" s="31" t="str">
        <f t="shared" si="8"/>
        <v>No</v>
      </c>
      <c r="F275" s="6">
        <f>$C275*'Indivior Payments'!C$21</f>
        <v>70.314535361404438</v>
      </c>
      <c r="G275" s="6">
        <f>$C275*'Indivior Payments'!D$21</f>
        <v>104.06551837096131</v>
      </c>
      <c r="H275" s="6">
        <f>$C275*'Indivior Payments'!E$21</f>
        <v>104.06551837096131</v>
      </c>
      <c r="I275" s="6">
        <f>$C275*'Indivior Payments'!F$21</f>
        <v>104.06551837096131</v>
      </c>
      <c r="J275" s="6">
        <f>$C275*'Indivior Payments'!G$21</f>
        <v>0</v>
      </c>
      <c r="K275" s="6">
        <f t="shared" si="9"/>
        <v>382.51109047428838</v>
      </c>
    </row>
    <row r="276" spans="1:11" ht="18.75" x14ac:dyDescent="0.3">
      <c r="A276" s="122">
        <v>274</v>
      </c>
      <c r="B276" s="3" t="s">
        <v>32</v>
      </c>
      <c r="C276" s="15">
        <v>2.4552535573794297E-4</v>
      </c>
      <c r="D276" s="13" t="s">
        <v>293</v>
      </c>
      <c r="E276" s="31" t="str">
        <f t="shared" si="8"/>
        <v>No</v>
      </c>
      <c r="F276" s="6">
        <f>$C276*'Indivior Payments'!C$21</f>
        <v>44.369897714895778</v>
      </c>
      <c r="G276" s="6">
        <f>$C276*'Indivior Payments'!D$21</f>
        <v>65.667452426936364</v>
      </c>
      <c r="H276" s="6">
        <f>$C276*'Indivior Payments'!E$21</f>
        <v>65.667452426936364</v>
      </c>
      <c r="I276" s="6">
        <f>$C276*'Indivior Payments'!F$21</f>
        <v>65.667452426936364</v>
      </c>
      <c r="J276" s="6">
        <f>$C276*'Indivior Payments'!G$21</f>
        <v>0</v>
      </c>
      <c r="K276" s="6">
        <f t="shared" si="9"/>
        <v>241.37225499570488</v>
      </c>
    </row>
    <row r="277" spans="1:11" ht="18.75" x14ac:dyDescent="0.3">
      <c r="A277" s="122">
        <v>275</v>
      </c>
      <c r="B277" s="3" t="s">
        <v>20</v>
      </c>
      <c r="C277" s="15">
        <v>3.8011503997638439E-4</v>
      </c>
      <c r="D277" s="13" t="s">
        <v>294</v>
      </c>
      <c r="E277" s="31" t="str">
        <f t="shared" si="8"/>
        <v>No</v>
      </c>
      <c r="F277" s="6">
        <f>$C277*'Indivior Payments'!C$21</f>
        <v>68.692153578007463</v>
      </c>
      <c r="G277" s="6">
        <f>$C277*'Indivior Payments'!D$21</f>
        <v>101.66439319226201</v>
      </c>
      <c r="H277" s="6">
        <f>$C277*'Indivior Payments'!E$21</f>
        <v>101.66439319226201</v>
      </c>
      <c r="I277" s="6">
        <f>$C277*'Indivior Payments'!F$21</f>
        <v>101.66439319226201</v>
      </c>
      <c r="J277" s="6">
        <f>$C277*'Indivior Payments'!G$21</f>
        <v>0</v>
      </c>
      <c r="K277" s="6">
        <f t="shared" si="9"/>
        <v>373.68533315479351</v>
      </c>
    </row>
    <row r="278" spans="1:11" ht="18.75" x14ac:dyDescent="0.3">
      <c r="A278" s="122">
        <v>276</v>
      </c>
      <c r="B278" s="3" t="s">
        <v>20</v>
      </c>
      <c r="C278" s="15">
        <v>6.4918323202623016E-4</v>
      </c>
      <c r="D278" s="13" t="s">
        <v>295</v>
      </c>
      <c r="E278" s="31" t="str">
        <f t="shared" si="8"/>
        <v>No</v>
      </c>
      <c r="F278" s="6">
        <f>$C278*'Indivior Payments'!C$21</f>
        <v>117.31657415445481</v>
      </c>
      <c r="G278" s="6">
        <f>$C278*'Indivior Payments'!D$21</f>
        <v>173.62853981952009</v>
      </c>
      <c r="H278" s="6">
        <f>$C278*'Indivior Payments'!E$21</f>
        <v>173.62853981952009</v>
      </c>
      <c r="I278" s="6">
        <f>$C278*'Indivior Payments'!F$21</f>
        <v>173.62853981952009</v>
      </c>
      <c r="J278" s="6">
        <f>$C278*'Indivior Payments'!G$21</f>
        <v>0</v>
      </c>
      <c r="K278" s="6">
        <f t="shared" si="9"/>
        <v>638.20219361301508</v>
      </c>
    </row>
    <row r="279" spans="1:11" ht="18.75" x14ac:dyDescent="0.3">
      <c r="A279" s="122">
        <v>277</v>
      </c>
      <c r="B279" s="3" t="s">
        <v>12</v>
      </c>
      <c r="C279" s="15">
        <v>1.697749703157641E-3</v>
      </c>
      <c r="D279" s="13" t="s">
        <v>296</v>
      </c>
      <c r="E279" s="31" t="str">
        <f t="shared" si="8"/>
        <v>No</v>
      </c>
      <c r="F279" s="6">
        <f>$C279*'Indivior Payments'!C$21</f>
        <v>306.80733746701185</v>
      </c>
      <c r="G279" s="6">
        <f>$C279*'Indivior Payments'!D$21</f>
        <v>454.07488578875433</v>
      </c>
      <c r="H279" s="6">
        <f>$C279*'Indivior Payments'!E$21</f>
        <v>454.07488578875433</v>
      </c>
      <c r="I279" s="6">
        <f>$C279*'Indivior Payments'!F$21</f>
        <v>454.07488578875433</v>
      </c>
      <c r="J279" s="6">
        <f>$C279*'Indivior Payments'!G$21</f>
        <v>0</v>
      </c>
      <c r="K279" s="6">
        <f t="shared" si="9"/>
        <v>1669.0319948332747</v>
      </c>
    </row>
    <row r="280" spans="1:11" ht="18.75" x14ac:dyDescent="0.3">
      <c r="A280" s="122">
        <v>278</v>
      </c>
      <c r="B280" s="3" t="s">
        <v>26</v>
      </c>
      <c r="C280" s="15">
        <v>3.846778945928631E-4</v>
      </c>
      <c r="D280" s="13" t="s">
        <v>297</v>
      </c>
      <c r="E280" s="31" t="str">
        <f t="shared" si="8"/>
        <v>No</v>
      </c>
      <c r="F280" s="6">
        <f>$C280*'Indivior Payments'!C$21</f>
        <v>69.516725818265968</v>
      </c>
      <c r="G280" s="6">
        <f>$C280*'Indivior Payments'!D$21</f>
        <v>102.88476017862919</v>
      </c>
      <c r="H280" s="6">
        <f>$C280*'Indivior Payments'!E$21</f>
        <v>102.88476017862919</v>
      </c>
      <c r="I280" s="6">
        <f>$C280*'Indivior Payments'!F$21</f>
        <v>102.88476017862919</v>
      </c>
      <c r="J280" s="6">
        <f>$C280*'Indivior Payments'!G$21</f>
        <v>0</v>
      </c>
      <c r="K280" s="6">
        <f t="shared" si="9"/>
        <v>378.17100635415352</v>
      </c>
    </row>
    <row r="281" spans="1:11" ht="18.75" x14ac:dyDescent="0.3">
      <c r="A281" s="122">
        <v>279</v>
      </c>
      <c r="B281" s="3" t="s">
        <v>26</v>
      </c>
      <c r="C281" s="15">
        <v>5.9722700399577504E-4</v>
      </c>
      <c r="D281" s="13" t="s">
        <v>298</v>
      </c>
      <c r="E281" s="31" t="str">
        <f t="shared" si="8"/>
        <v>No</v>
      </c>
      <c r="F281" s="6">
        <f>$C281*'Indivior Payments'!C$21</f>
        <v>107.92735031468322</v>
      </c>
      <c r="G281" s="6">
        <f>$C281*'Indivior Payments'!D$21</f>
        <v>159.73248773064935</v>
      </c>
      <c r="H281" s="6">
        <f>$C281*'Indivior Payments'!E$21</f>
        <v>159.73248773064935</v>
      </c>
      <c r="I281" s="6">
        <f>$C281*'Indivior Payments'!F$21</f>
        <v>159.73248773064935</v>
      </c>
      <c r="J281" s="6">
        <f>$C281*'Indivior Payments'!G$21</f>
        <v>0</v>
      </c>
      <c r="K281" s="6">
        <f t="shared" si="9"/>
        <v>587.12481350663131</v>
      </c>
    </row>
    <row r="282" spans="1:11" ht="18.75" x14ac:dyDescent="0.3">
      <c r="A282" s="122">
        <v>280</v>
      </c>
      <c r="B282" s="3" t="s">
        <v>22</v>
      </c>
      <c r="C282" s="15">
        <v>4.0879712722350741E-5</v>
      </c>
      <c r="D282" s="13" t="s">
        <v>299</v>
      </c>
      <c r="E282" s="31" t="str">
        <f t="shared" si="8"/>
        <v>No</v>
      </c>
      <c r="F282" s="6">
        <f>$C282*'Indivior Payments'!C$21</f>
        <v>7.3875411631252579</v>
      </c>
      <c r="G282" s="6">
        <f>$C282*'Indivior Payments'!D$21</f>
        <v>10.933561555601651</v>
      </c>
      <c r="H282" s="6">
        <f>$C282*'Indivior Payments'!E$21</f>
        <v>10.933561555601651</v>
      </c>
      <c r="I282" s="6">
        <f>$C282*'Indivior Payments'!F$21</f>
        <v>10.933561555601651</v>
      </c>
      <c r="J282" s="6">
        <f>$C282*'Indivior Payments'!G$21</f>
        <v>0</v>
      </c>
      <c r="K282" s="6">
        <f t="shared" si="9"/>
        <v>40.188225829930211</v>
      </c>
    </row>
    <row r="283" spans="1:11" ht="18.75" x14ac:dyDescent="0.3">
      <c r="A283" s="122">
        <v>281</v>
      </c>
      <c r="B283" s="13" t="s">
        <v>268</v>
      </c>
      <c r="C283" s="19"/>
      <c r="D283" s="13" t="s">
        <v>268</v>
      </c>
      <c r="E283" s="7"/>
      <c r="F283" s="6">
        <f>'Indivior Payments'!C17</f>
        <v>204838.57349768563</v>
      </c>
      <c r="G283" s="6">
        <f>'Indivior Payments'!D17</f>
        <v>293224.13058592228</v>
      </c>
      <c r="H283" s="6">
        <f>'Indivior Payments'!E17</f>
        <v>293224.13058592228</v>
      </c>
      <c r="I283" s="6">
        <f>'Indivior Payments'!F17</f>
        <v>293224.13058592228</v>
      </c>
      <c r="J283" s="6">
        <f>'Indivior Payments'!G17</f>
        <v>0</v>
      </c>
    </row>
  </sheetData>
  <sheetProtection algorithmName="SHA-512" hashValue="jYeBNV2FE/7uDOI4lIJVSk+s6pp24H3csS/QG0FmHR+x9zLhu9OWFDSKsWBD0Qofl6KDnqfCV9k4dIDH5TIQ6A==" saltValue="qvKQJC/RgbTxGZ9f8Sdfbw==" spinCount="100000" sheet="1" sort="0" autoFilter="0" pivotTables="0"/>
  <hyperlinks>
    <hyperlink ref="E1" location="'Introduction-Table of Contents'!A22" display="Return to Table of Contents" xr:uid="{D7E63ADB-E38C-4B70-AC7C-8854F0E5FBB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DC26-ED87-4A28-BBA9-EF351ADB06A7}">
  <sheetPr codeName="Sheet18"/>
  <dimension ref="A1:T285"/>
  <sheetViews>
    <sheetView zoomScaleNormal="100" workbookViewId="0">
      <pane ySplit="3" topLeftCell="A4" activePane="bottomLeft" state="frozen"/>
      <selection activeCell="A12" sqref="A12:L22"/>
      <selection pane="bottomLeft" activeCell="F9" sqref="F9"/>
    </sheetView>
  </sheetViews>
  <sheetFormatPr defaultRowHeight="18.75" x14ac:dyDescent="0.3"/>
  <cols>
    <col min="2" max="2" width="23.42578125" customWidth="1"/>
    <col min="3" max="3" width="30.140625" customWidth="1"/>
    <col min="4" max="4" width="42.7109375" customWidth="1"/>
    <col min="5" max="5" width="27" customWidth="1"/>
    <col min="6" max="6" width="18.7109375" style="4" customWidth="1"/>
    <col min="7" max="7" width="16.42578125" bestFit="1" customWidth="1"/>
    <col min="8" max="8" width="18.42578125" customWidth="1"/>
    <col min="9" max="10" width="17.85546875" style="2" bestFit="1" customWidth="1"/>
    <col min="11" max="12" width="16" style="2" customWidth="1"/>
    <col min="13" max="16" width="17.85546875" style="2" bestFit="1" customWidth="1"/>
    <col min="17" max="17" width="22.140625" style="3" customWidth="1"/>
  </cols>
  <sheetData>
    <row r="1" spans="1:17" s="3" customFormat="1" ht="26.25" x14ac:dyDescent="0.4">
      <c r="A1" s="97" t="s">
        <v>420</v>
      </c>
      <c r="B1" s="44"/>
      <c r="C1" s="44"/>
      <c r="E1" s="137" t="s">
        <v>596</v>
      </c>
      <c r="F1" s="5">
        <v>2025</v>
      </c>
      <c r="G1" s="5">
        <v>2025</v>
      </c>
      <c r="H1" s="5">
        <v>2026</v>
      </c>
      <c r="I1" s="5">
        <v>2027</v>
      </c>
      <c r="J1" s="5">
        <v>2028</v>
      </c>
      <c r="K1" s="5">
        <v>2029</v>
      </c>
      <c r="L1" s="5">
        <v>2030</v>
      </c>
      <c r="M1" s="5">
        <v>2031</v>
      </c>
      <c r="N1" s="5">
        <v>2032</v>
      </c>
      <c r="O1" s="5">
        <v>2033</v>
      </c>
      <c r="P1" s="5">
        <v>2034</v>
      </c>
    </row>
    <row r="2" spans="1:17" s="10" customFormat="1" x14ac:dyDescent="0.3">
      <c r="A2" s="1"/>
      <c r="F2" s="14" t="s">
        <v>305</v>
      </c>
      <c r="G2" s="14" t="s">
        <v>305</v>
      </c>
      <c r="H2" s="14" t="s">
        <v>305</v>
      </c>
      <c r="I2" s="14" t="s">
        <v>306</v>
      </c>
      <c r="J2" s="14" t="s">
        <v>306</v>
      </c>
      <c r="K2" s="14" t="s">
        <v>306</v>
      </c>
      <c r="L2" s="14" t="s">
        <v>306</v>
      </c>
      <c r="M2" s="14" t="s">
        <v>306</v>
      </c>
      <c r="N2" s="14" t="s">
        <v>306</v>
      </c>
      <c r="O2" s="14" t="s">
        <v>306</v>
      </c>
      <c r="P2" s="14" t="s">
        <v>306</v>
      </c>
    </row>
    <row r="3" spans="1:17" s="1" customFormat="1" ht="37.5" x14ac:dyDescent="0.3">
      <c r="A3" s="10" t="s">
        <v>478</v>
      </c>
      <c r="B3" s="10" t="s">
        <v>2</v>
      </c>
      <c r="C3" s="10" t="s">
        <v>307</v>
      </c>
      <c r="D3" s="10" t="s">
        <v>3</v>
      </c>
      <c r="E3" s="30" t="s">
        <v>314</v>
      </c>
      <c r="F3" s="17" t="s">
        <v>308</v>
      </c>
      <c r="G3" s="10" t="s">
        <v>309</v>
      </c>
      <c r="H3" s="10" t="s">
        <v>310</v>
      </c>
      <c r="I3" s="14" t="s">
        <v>311</v>
      </c>
      <c r="J3" s="14" t="s">
        <v>312</v>
      </c>
      <c r="K3" s="14" t="s">
        <v>318</v>
      </c>
      <c r="L3" s="14" t="s">
        <v>319</v>
      </c>
      <c r="M3" s="14" t="s">
        <v>320</v>
      </c>
      <c r="N3" s="14" t="s">
        <v>321</v>
      </c>
      <c r="O3" s="14" t="s">
        <v>322</v>
      </c>
      <c r="P3" s="14" t="s">
        <v>323</v>
      </c>
      <c r="Q3" s="14" t="s">
        <v>11</v>
      </c>
    </row>
    <row r="4" spans="1:17" x14ac:dyDescent="0.3">
      <c r="A4" s="94">
        <v>2</v>
      </c>
      <c r="B4" s="3" t="s">
        <v>12</v>
      </c>
      <c r="C4" s="15">
        <v>4.8672490514251698E-5</v>
      </c>
      <c r="D4" s="7" t="s">
        <v>13</v>
      </c>
      <c r="E4" s="7" t="str">
        <f t="shared" ref="E4:E33" si="0">IF(C4&lt;0.000011, "Yes", "No")</f>
        <v>No</v>
      </c>
      <c r="F4" s="8">
        <v>74.489999999999995</v>
      </c>
      <c r="G4" s="8">
        <v>69.97</v>
      </c>
      <c r="H4" s="8">
        <v>72.03</v>
      </c>
      <c r="I4" s="8">
        <f>$C4*'Kroger Payments'!F$19</f>
        <v>88.09297824899852</v>
      </c>
      <c r="J4" s="8">
        <f>$C4*'Kroger Payments'!G$19</f>
        <v>88.09297824899852</v>
      </c>
      <c r="K4" s="8">
        <f>$C4*'Kroger Payments'!H$19</f>
        <v>88.09297824899852</v>
      </c>
      <c r="L4" s="8">
        <f>$C4*'Kroger Payments'!I$19</f>
        <v>88.09297824899852</v>
      </c>
      <c r="M4" s="8">
        <f>$C4*'Kroger Payments'!J$19</f>
        <v>92.729450788419499</v>
      </c>
      <c r="N4" s="8">
        <f>$C4*'Kroger Payments'!K$19</f>
        <v>92.729450788419499</v>
      </c>
      <c r="O4" s="8">
        <f>$C4*'Kroger Payments'!L$19</f>
        <v>92.729450788419499</v>
      </c>
      <c r="P4" s="8">
        <f>$C4*'Kroger Payments'!M$19</f>
        <v>92.729450796919693</v>
      </c>
      <c r="Q4" s="6">
        <f t="shared" ref="Q4:Q67" si="1">SUM(F4:P4)</f>
        <v>939.77971615817228</v>
      </c>
    </row>
    <row r="5" spans="1:17" x14ac:dyDescent="0.3">
      <c r="A5" s="94">
        <v>3</v>
      </c>
      <c r="B5" s="3" t="s">
        <v>14</v>
      </c>
      <c r="C5" s="15">
        <v>3.7775057129830401E-4</v>
      </c>
      <c r="D5" s="7" t="s">
        <v>15</v>
      </c>
      <c r="E5" s="7" t="str">
        <f t="shared" si="0"/>
        <v>No</v>
      </c>
      <c r="F5" s="8">
        <v>578.11</v>
      </c>
      <c r="G5" s="8">
        <v>543.07000000000005</v>
      </c>
      <c r="H5" s="8">
        <v>559.01</v>
      </c>
      <c r="I5" s="8">
        <f>$C5*'Kroger Payments'!F$19</f>
        <v>683.69570797254426</v>
      </c>
      <c r="J5" s="8">
        <f>$C5*'Kroger Payments'!G$19</f>
        <v>683.69570797254426</v>
      </c>
      <c r="K5" s="8">
        <f>$C5*'Kroger Payments'!H$19</f>
        <v>683.69570797254426</v>
      </c>
      <c r="L5" s="8">
        <f>$C5*'Kroger Payments'!I$19</f>
        <v>683.69570797254426</v>
      </c>
      <c r="M5" s="8">
        <f>$C5*'Kroger Payments'!J$19</f>
        <v>719.67969260267819</v>
      </c>
      <c r="N5" s="8">
        <f>$C5*'Kroger Payments'!K$19</f>
        <v>719.67969260267819</v>
      </c>
      <c r="O5" s="8">
        <f>$C5*'Kroger Payments'!L$19</f>
        <v>719.67969260267819</v>
      </c>
      <c r="P5" s="8">
        <f>$C5*'Kroger Payments'!M$19</f>
        <v>719.67969266864884</v>
      </c>
      <c r="Q5" s="6">
        <f t="shared" si="1"/>
        <v>7293.69160236686</v>
      </c>
    </row>
    <row r="6" spans="1:17" x14ac:dyDescent="0.3">
      <c r="A6" s="94">
        <v>4</v>
      </c>
      <c r="B6" s="3" t="s">
        <v>16</v>
      </c>
      <c r="C6" s="15">
        <v>9.1794029690000004E-4</v>
      </c>
      <c r="D6" s="7" t="s">
        <v>16</v>
      </c>
      <c r="E6" s="7" t="str">
        <f t="shared" si="0"/>
        <v>No</v>
      </c>
      <c r="F6" s="8">
        <v>1404.83</v>
      </c>
      <c r="G6" s="8">
        <v>1319.67</v>
      </c>
      <c r="H6" s="8">
        <v>1358.41</v>
      </c>
      <c r="I6" s="8">
        <f>$C6*'Kroger Payments'!F$19</f>
        <v>1661.3921694640485</v>
      </c>
      <c r="J6" s="8">
        <f>$C6*'Kroger Payments'!G$19</f>
        <v>1661.3921694640485</v>
      </c>
      <c r="K6" s="8">
        <f>$C6*'Kroger Payments'!H$19</f>
        <v>1661.3921694640485</v>
      </c>
      <c r="L6" s="8">
        <f>$C6*'Kroger Payments'!I$19</f>
        <v>1661.3921694640485</v>
      </c>
      <c r="M6" s="8">
        <f>$C6*'Kroger Payments'!J$19</f>
        <v>1748.8338625937354</v>
      </c>
      <c r="N6" s="8">
        <f>$C6*'Kroger Payments'!K$19</f>
        <v>1748.8338625937354</v>
      </c>
      <c r="O6" s="8">
        <f>$C6*'Kroger Payments'!L$19</f>
        <v>1748.8338625937354</v>
      </c>
      <c r="P6" s="8">
        <f>$C6*'Kroger Payments'!M$19</f>
        <v>1748.833862754045</v>
      </c>
      <c r="Q6" s="6">
        <f t="shared" si="1"/>
        <v>17723.814128391445</v>
      </c>
    </row>
    <row r="7" spans="1:17" x14ac:dyDescent="0.3">
      <c r="A7" s="94">
        <v>5</v>
      </c>
      <c r="B7" s="3" t="s">
        <v>17</v>
      </c>
      <c r="C7" s="15">
        <v>8.6382033650000013E-4</v>
      </c>
      <c r="D7" s="7" t="s">
        <v>17</v>
      </c>
      <c r="E7" s="7" t="str">
        <f t="shared" si="0"/>
        <v>No</v>
      </c>
      <c r="F7" s="8">
        <v>1322</v>
      </c>
      <c r="G7" s="8">
        <v>1241.8599999999999</v>
      </c>
      <c r="H7" s="8">
        <v>1278.32</v>
      </c>
      <c r="I7" s="8">
        <f>$C7*'Kroger Payments'!F$19</f>
        <v>1563.439744100529</v>
      </c>
      <c r="J7" s="8">
        <f>$C7*'Kroger Payments'!G$19</f>
        <v>1563.439744100529</v>
      </c>
      <c r="K7" s="8">
        <f>$C7*'Kroger Payments'!H$19</f>
        <v>1563.439744100529</v>
      </c>
      <c r="L7" s="8">
        <f>$C7*'Kroger Payments'!I$19</f>
        <v>1563.439744100529</v>
      </c>
      <c r="M7" s="8">
        <f>$C7*'Kroger Payments'!J$19</f>
        <v>1645.7260464216095</v>
      </c>
      <c r="N7" s="8">
        <f>$C7*'Kroger Payments'!K$19</f>
        <v>1645.7260464216095</v>
      </c>
      <c r="O7" s="8">
        <f>$C7*'Kroger Payments'!L$19</f>
        <v>1645.7260464216095</v>
      </c>
      <c r="P7" s="8">
        <f>$C7*'Kroger Payments'!M$19</f>
        <v>1645.7260465724676</v>
      </c>
      <c r="Q7" s="6">
        <f t="shared" si="1"/>
        <v>16678.843162239409</v>
      </c>
    </row>
    <row r="8" spans="1:17" x14ac:dyDescent="0.3">
      <c r="A8" s="94">
        <v>6</v>
      </c>
      <c r="B8" s="3" t="s">
        <v>12</v>
      </c>
      <c r="C8" s="15">
        <v>1.950372077808133E-5</v>
      </c>
      <c r="D8" s="7" t="s">
        <v>18</v>
      </c>
      <c r="E8" s="7" t="str">
        <f t="shared" si="0"/>
        <v>No</v>
      </c>
      <c r="F8" s="8">
        <v>0</v>
      </c>
      <c r="G8" s="8">
        <v>0</v>
      </c>
      <c r="H8" s="8">
        <v>0</v>
      </c>
      <c r="I8" s="8">
        <f>$C8*'Kroger Payments'!F$19</f>
        <v>35.300039758084161</v>
      </c>
      <c r="J8" s="8">
        <f>$C8*'Kroger Payments'!G$19</f>
        <v>35.300039758084161</v>
      </c>
      <c r="K8" s="8">
        <f>$C8*'Kroger Payments'!H$19</f>
        <v>35.300039758084161</v>
      </c>
      <c r="L8" s="8">
        <f>$C8*'Kroger Payments'!I$19</f>
        <v>35.300039758084161</v>
      </c>
      <c r="M8" s="8">
        <f>$C8*'Kroger Payments'!J$19</f>
        <v>37.157936587457016</v>
      </c>
      <c r="N8" s="8">
        <f>$C8*'Kroger Payments'!K$19</f>
        <v>37.157936587457016</v>
      </c>
      <c r="O8" s="8">
        <f>$C8*'Kroger Payments'!L$19</f>
        <v>37.157936587457016</v>
      </c>
      <c r="P8" s="8">
        <f>$C8*'Kroger Payments'!M$19</f>
        <v>37.157936590863159</v>
      </c>
      <c r="Q8" s="6">
        <f t="shared" si="1"/>
        <v>289.83190538557085</v>
      </c>
    </row>
    <row r="9" spans="1:17" x14ac:dyDescent="0.3">
      <c r="A9" s="94">
        <v>7</v>
      </c>
      <c r="B9" s="3" t="s">
        <v>19</v>
      </c>
      <c r="C9" s="15">
        <v>5.134781317587986E-3</v>
      </c>
      <c r="D9" s="7" t="s">
        <v>19</v>
      </c>
      <c r="E9" s="7" t="str">
        <f t="shared" si="0"/>
        <v>No</v>
      </c>
      <c r="F9" s="8">
        <v>7858.33</v>
      </c>
      <c r="G9" s="8">
        <v>7381.97</v>
      </c>
      <c r="H9" s="8">
        <v>7598.66</v>
      </c>
      <c r="I9" s="8">
        <f>$C9*'Kroger Payments'!F$19</f>
        <v>9293.5079784173813</v>
      </c>
      <c r="J9" s="8">
        <f>$C9*'Kroger Payments'!G$19</f>
        <v>9293.5079784173813</v>
      </c>
      <c r="K9" s="8">
        <f>$C9*'Kroger Payments'!H$19</f>
        <v>9293.5079784173813</v>
      </c>
      <c r="L9" s="8">
        <f>$C9*'Kroger Payments'!I$19</f>
        <v>9293.5079784173813</v>
      </c>
      <c r="M9" s="8">
        <f>$C9*'Kroger Payments'!J$19</f>
        <v>9782.639977281453</v>
      </c>
      <c r="N9" s="8">
        <f>$C9*'Kroger Payments'!K$19</f>
        <v>9782.639977281453</v>
      </c>
      <c r="O9" s="8">
        <f>$C9*'Kroger Payments'!L$19</f>
        <v>9782.639977281453</v>
      </c>
      <c r="P9" s="8">
        <f>$C9*'Kroger Payments'!M$19</f>
        <v>9782.6399781781947</v>
      </c>
      <c r="Q9" s="6">
        <f t="shared" si="1"/>
        <v>99143.551823692062</v>
      </c>
    </row>
    <row r="10" spans="1:17" x14ac:dyDescent="0.3">
      <c r="A10" s="94">
        <v>8</v>
      </c>
      <c r="B10" s="3" t="s">
        <v>20</v>
      </c>
      <c r="C10" s="15">
        <v>7.142913998213062E-4</v>
      </c>
      <c r="D10" s="7" t="s">
        <v>21</v>
      </c>
      <c r="E10" s="7" t="str">
        <f t="shared" si="0"/>
        <v>No</v>
      </c>
      <c r="F10" s="8">
        <v>1093.1600000000001</v>
      </c>
      <c r="G10" s="8">
        <v>1026.8900000000001</v>
      </c>
      <c r="H10" s="8">
        <v>1057.04</v>
      </c>
      <c r="I10" s="8">
        <f>$C10*'Kroger Payments'!F$19</f>
        <v>1292.8053625996467</v>
      </c>
      <c r="J10" s="8">
        <f>$C10*'Kroger Payments'!G$19</f>
        <v>1292.8053625996467</v>
      </c>
      <c r="K10" s="8">
        <f>$C10*'Kroger Payments'!H$19</f>
        <v>1292.8053625996467</v>
      </c>
      <c r="L10" s="8">
        <f>$C10*'Kroger Payments'!I$19</f>
        <v>1292.8053625996467</v>
      </c>
      <c r="M10" s="8">
        <f>$C10*'Kroger Payments'!J$19</f>
        <v>1360.8477501048915</v>
      </c>
      <c r="N10" s="8">
        <f>$C10*'Kroger Payments'!K$19</f>
        <v>1360.8477501048915</v>
      </c>
      <c r="O10" s="8">
        <f>$C10*'Kroger Payments'!L$19</f>
        <v>1360.8477501048915</v>
      </c>
      <c r="P10" s="8">
        <f>$C10*'Kroger Payments'!M$19</f>
        <v>1360.8477502296357</v>
      </c>
      <c r="Q10" s="6">
        <f t="shared" si="1"/>
        <v>13791.702450942897</v>
      </c>
    </row>
    <row r="11" spans="1:17" x14ac:dyDescent="0.3">
      <c r="A11" s="94">
        <v>9</v>
      </c>
      <c r="B11" s="3" t="s">
        <v>22</v>
      </c>
      <c r="C11" s="15">
        <v>5.1691824622580544E-5</v>
      </c>
      <c r="D11" s="7" t="s">
        <v>23</v>
      </c>
      <c r="E11" s="7" t="str">
        <f t="shared" si="0"/>
        <v>No</v>
      </c>
      <c r="F11" s="8">
        <v>0</v>
      </c>
      <c r="G11" s="8">
        <v>0</v>
      </c>
      <c r="H11" s="8">
        <v>0</v>
      </c>
      <c r="I11" s="8">
        <f>$C11*'Kroger Payments'!F$19</f>
        <v>93.55771060851464</v>
      </c>
      <c r="J11" s="8">
        <f>$C11*'Kroger Payments'!G$19</f>
        <v>93.55771060851464</v>
      </c>
      <c r="K11" s="8">
        <f>$C11*'Kroger Payments'!H$19</f>
        <v>93.55771060851464</v>
      </c>
      <c r="L11" s="8">
        <f>$C11*'Kroger Payments'!I$19</f>
        <v>93.55771060851464</v>
      </c>
      <c r="M11" s="8">
        <f>$C11*'Kroger Payments'!J$19</f>
        <v>98.481800640541721</v>
      </c>
      <c r="N11" s="8">
        <f>$C11*'Kroger Payments'!K$19</f>
        <v>98.481800640541721</v>
      </c>
      <c r="O11" s="8">
        <f>$C11*'Kroger Payments'!L$19</f>
        <v>98.481800640541721</v>
      </c>
      <c r="P11" s="8">
        <f>$C11*'Kroger Payments'!M$19</f>
        <v>98.481800649569223</v>
      </c>
      <c r="Q11" s="6">
        <f t="shared" si="1"/>
        <v>768.15804500525292</v>
      </c>
    </row>
    <row r="12" spans="1:17" x14ac:dyDescent="0.3">
      <c r="A12" s="94">
        <v>10</v>
      </c>
      <c r="B12" s="3" t="s">
        <v>24</v>
      </c>
      <c r="C12" s="15">
        <v>3.4891293591000007E-3</v>
      </c>
      <c r="D12" s="7" t="s">
        <v>24</v>
      </c>
      <c r="E12" s="7" t="str">
        <f t="shared" si="0"/>
        <v>No</v>
      </c>
      <c r="F12" s="8">
        <v>5339.81</v>
      </c>
      <c r="G12" s="8">
        <v>5016.1099999999997</v>
      </c>
      <c r="H12" s="8">
        <v>5163.3599999999997</v>
      </c>
      <c r="I12" s="8">
        <f>$C12*'Kroger Payments'!F$19</f>
        <v>6315.0209387608538</v>
      </c>
      <c r="J12" s="8">
        <f>$C12*'Kroger Payments'!G$19</f>
        <v>6315.0209387608538</v>
      </c>
      <c r="K12" s="8">
        <f>$C12*'Kroger Payments'!H$19</f>
        <v>6315.0209387608538</v>
      </c>
      <c r="L12" s="8">
        <f>$C12*'Kroger Payments'!I$19</f>
        <v>6315.0209387608538</v>
      </c>
      <c r="M12" s="8">
        <f>$C12*'Kroger Payments'!J$19</f>
        <v>6647.3904618535307</v>
      </c>
      <c r="N12" s="8">
        <f>$C12*'Kroger Payments'!K$19</f>
        <v>6647.3904618535307</v>
      </c>
      <c r="O12" s="8">
        <f>$C12*'Kroger Payments'!L$19</f>
        <v>6647.3904618535307</v>
      </c>
      <c r="P12" s="8">
        <f>$C12*'Kroger Payments'!M$19</f>
        <v>6647.3904624628749</v>
      </c>
      <c r="Q12" s="6">
        <f t="shared" si="1"/>
        <v>67368.925603066891</v>
      </c>
    </row>
    <row r="13" spans="1:17" x14ac:dyDescent="0.3">
      <c r="A13" s="94">
        <v>11</v>
      </c>
      <c r="B13" s="3" t="s">
        <v>12</v>
      </c>
      <c r="C13" s="15">
        <v>1.6899366550979929E-5</v>
      </c>
      <c r="D13" s="7" t="s">
        <v>25</v>
      </c>
      <c r="E13" s="7" t="str">
        <f t="shared" si="0"/>
        <v>No</v>
      </c>
      <c r="F13" s="8">
        <v>25.86</v>
      </c>
      <c r="G13" s="8">
        <v>24.3</v>
      </c>
      <c r="H13" s="8">
        <v>25.01</v>
      </c>
      <c r="I13" s="8">
        <f>$C13*'Kroger Payments'!F$19</f>
        <v>30.586384922329383</v>
      </c>
      <c r="J13" s="8">
        <f>$C13*'Kroger Payments'!G$19</f>
        <v>30.586384922329383</v>
      </c>
      <c r="K13" s="8">
        <f>$C13*'Kroger Payments'!H$19</f>
        <v>30.586384922329383</v>
      </c>
      <c r="L13" s="8">
        <f>$C13*'Kroger Payments'!I$19</f>
        <v>30.586384922329383</v>
      </c>
      <c r="M13" s="8">
        <f>$C13*'Kroger Payments'!J$19</f>
        <v>32.196194655083566</v>
      </c>
      <c r="N13" s="8">
        <f>$C13*'Kroger Payments'!K$19</f>
        <v>32.196194655083566</v>
      </c>
      <c r="O13" s="8">
        <f>$C13*'Kroger Payments'!L$19</f>
        <v>32.196194655083566</v>
      </c>
      <c r="P13" s="8">
        <f>$C13*'Kroger Payments'!M$19</f>
        <v>32.196194658034884</v>
      </c>
      <c r="Q13" s="6">
        <f t="shared" si="1"/>
        <v>326.30031831260311</v>
      </c>
    </row>
    <row r="14" spans="1:17" x14ac:dyDescent="0.3">
      <c r="A14" s="94">
        <v>12</v>
      </c>
      <c r="B14" s="3" t="s">
        <v>26</v>
      </c>
      <c r="C14" s="15">
        <v>3.0786899730426468E-3</v>
      </c>
      <c r="D14" s="7" t="s">
        <v>27</v>
      </c>
      <c r="E14" s="7" t="str">
        <f t="shared" si="0"/>
        <v>No</v>
      </c>
      <c r="F14" s="8">
        <v>4711.66</v>
      </c>
      <c r="G14" s="8">
        <v>4426.05</v>
      </c>
      <c r="H14" s="8">
        <v>4555.97</v>
      </c>
      <c r="I14" s="8">
        <f>$C14*'Kroger Payments'!F$19</f>
        <v>5572.1613166937277</v>
      </c>
      <c r="J14" s="8">
        <f>$C14*'Kroger Payments'!G$19</f>
        <v>5572.1613166937277</v>
      </c>
      <c r="K14" s="8">
        <f>$C14*'Kroger Payments'!H$19</f>
        <v>5572.1613166937277</v>
      </c>
      <c r="L14" s="8">
        <f>$C14*'Kroger Payments'!I$19</f>
        <v>5572.1613166937277</v>
      </c>
      <c r="M14" s="8">
        <f>$C14*'Kroger Payments'!J$19</f>
        <v>5865.4329649407664</v>
      </c>
      <c r="N14" s="8">
        <f>$C14*'Kroger Payments'!K$19</f>
        <v>5865.4329649407664</v>
      </c>
      <c r="O14" s="8">
        <f>$C14*'Kroger Payments'!L$19</f>
        <v>5865.4329649407664</v>
      </c>
      <c r="P14" s="8">
        <f>$C14*'Kroger Payments'!M$19</f>
        <v>5865.4329654784315</v>
      </c>
      <c r="Q14" s="6">
        <f t="shared" si="1"/>
        <v>59444.057127075641</v>
      </c>
    </row>
    <row r="15" spans="1:17" x14ac:dyDescent="0.3">
      <c r="A15" s="94">
        <v>13</v>
      </c>
      <c r="B15" s="3" t="s">
        <v>28</v>
      </c>
      <c r="C15" s="15">
        <v>2.6191064295000002E-3</v>
      </c>
      <c r="D15" s="7" t="s">
        <v>28</v>
      </c>
      <c r="E15" s="7" t="str">
        <f t="shared" si="0"/>
        <v>No</v>
      </c>
      <c r="F15" s="8">
        <v>4008.31</v>
      </c>
      <c r="G15" s="8">
        <v>3765.33</v>
      </c>
      <c r="H15" s="8">
        <v>3875.86</v>
      </c>
      <c r="I15" s="8">
        <f>$C15*'Kroger Payments'!F$19</f>
        <v>4740.3550401473212</v>
      </c>
      <c r="J15" s="8">
        <f>$C15*'Kroger Payments'!G$19</f>
        <v>4740.3550401473212</v>
      </c>
      <c r="K15" s="8">
        <f>$C15*'Kroger Payments'!H$19</f>
        <v>4740.3550401473212</v>
      </c>
      <c r="L15" s="8">
        <f>$C15*'Kroger Payments'!I$19</f>
        <v>4740.3550401473212</v>
      </c>
      <c r="M15" s="8">
        <f>$C15*'Kroger Payments'!J$19</f>
        <v>4989.8474106813901</v>
      </c>
      <c r="N15" s="8">
        <f>$C15*'Kroger Payments'!K$19</f>
        <v>4989.8474106813901</v>
      </c>
      <c r="O15" s="8">
        <f>$C15*'Kroger Payments'!L$19</f>
        <v>4989.8474106813901</v>
      </c>
      <c r="P15" s="8">
        <f>$C15*'Kroger Payments'!M$19</f>
        <v>4989.8474111387932</v>
      </c>
      <c r="Q15" s="6">
        <f t="shared" si="1"/>
        <v>50570.309803772245</v>
      </c>
    </row>
    <row r="16" spans="1:17" x14ac:dyDescent="0.3">
      <c r="A16" s="94">
        <v>14</v>
      </c>
      <c r="B16" s="3" t="s">
        <v>29</v>
      </c>
      <c r="C16" s="15">
        <v>8.7283943062022321E-6</v>
      </c>
      <c r="D16" s="7" t="s">
        <v>30</v>
      </c>
      <c r="E16" s="7" t="str">
        <f t="shared" si="0"/>
        <v>Yes</v>
      </c>
      <c r="F16" s="8">
        <v>0</v>
      </c>
      <c r="G16" s="8">
        <v>0</v>
      </c>
      <c r="H16" s="8">
        <v>0</v>
      </c>
      <c r="I16" s="8">
        <f>$C16*'Kroger Payments'!F$19</f>
        <v>15.797635207095324</v>
      </c>
      <c r="J16" s="8">
        <f>$C16*'Kroger Payments'!G$19</f>
        <v>15.797635207095324</v>
      </c>
      <c r="K16" s="8">
        <f>$C16*'Kroger Payments'!H$19</f>
        <v>15.797635207095324</v>
      </c>
      <c r="L16" s="8">
        <f>$C16*'Kroger Payments'!I$19</f>
        <v>15.797635207095324</v>
      </c>
      <c r="M16" s="8">
        <f>$C16*'Kroger Payments'!J$19</f>
        <v>16.629089691679287</v>
      </c>
      <c r="N16" s="8">
        <f>$C16*'Kroger Payments'!K$19</f>
        <v>16.629089691679287</v>
      </c>
      <c r="O16" s="8">
        <f>$C16*'Kroger Payments'!L$19</f>
        <v>16.629089691679287</v>
      </c>
      <c r="P16" s="8">
        <f>$C16*'Kroger Payments'!M$19</f>
        <v>16.629089693203621</v>
      </c>
      <c r="Q16" s="6">
        <f t="shared" si="1"/>
        <v>129.70689959662278</v>
      </c>
    </row>
    <row r="17" spans="1:17" x14ac:dyDescent="0.3">
      <c r="A17" s="94">
        <v>15</v>
      </c>
      <c r="B17" s="3" t="s">
        <v>31</v>
      </c>
      <c r="C17" s="15">
        <v>1.7732637318000001E-3</v>
      </c>
      <c r="D17" s="7" t="s">
        <v>31</v>
      </c>
      <c r="E17" s="7" t="str">
        <f t="shared" si="0"/>
        <v>No</v>
      </c>
      <c r="F17" s="8">
        <v>2713.82</v>
      </c>
      <c r="G17" s="8">
        <v>2549.3200000000002</v>
      </c>
      <c r="H17" s="8">
        <v>2624.15</v>
      </c>
      <c r="I17" s="8">
        <f>$C17*'Kroger Payments'!F$19</f>
        <v>3209.4532600392658</v>
      </c>
      <c r="J17" s="8">
        <f>$C17*'Kroger Payments'!G$19</f>
        <v>3209.4532600392658</v>
      </c>
      <c r="K17" s="8">
        <f>$C17*'Kroger Payments'!H$19</f>
        <v>3209.4532600392658</v>
      </c>
      <c r="L17" s="8">
        <f>$C17*'Kroger Payments'!I$19</f>
        <v>3209.4532600392658</v>
      </c>
      <c r="M17" s="8">
        <f>$C17*'Kroger Payments'!J$19</f>
        <v>3378.3718526729117</v>
      </c>
      <c r="N17" s="8">
        <f>$C17*'Kroger Payments'!K$19</f>
        <v>3378.3718526729117</v>
      </c>
      <c r="O17" s="8">
        <f>$C17*'Kroger Payments'!L$19</f>
        <v>3378.3718526729117</v>
      </c>
      <c r="P17" s="8">
        <f>$C17*'Kroger Payments'!M$19</f>
        <v>3378.3718529825956</v>
      </c>
      <c r="Q17" s="6">
        <f t="shared" si="1"/>
        <v>34238.590451158401</v>
      </c>
    </row>
    <row r="18" spans="1:17" x14ac:dyDescent="0.3">
      <c r="A18" s="94">
        <v>16</v>
      </c>
      <c r="B18" s="3" t="s">
        <v>32</v>
      </c>
      <c r="C18" s="15">
        <v>7.8219212648427707E-4</v>
      </c>
      <c r="D18" s="7" t="s">
        <v>33</v>
      </c>
      <c r="E18" s="7" t="str">
        <f t="shared" si="0"/>
        <v>No</v>
      </c>
      <c r="F18" s="8">
        <v>1197.08</v>
      </c>
      <c r="G18" s="8">
        <v>1124.51</v>
      </c>
      <c r="H18" s="8">
        <v>1157.52</v>
      </c>
      <c r="I18" s="8">
        <f>$C18*'Kroger Payments'!F$19</f>
        <v>1415.699777366872</v>
      </c>
      <c r="J18" s="8">
        <f>$C18*'Kroger Payments'!G$19</f>
        <v>1415.699777366872</v>
      </c>
      <c r="K18" s="8">
        <f>$C18*'Kroger Payments'!H$19</f>
        <v>1415.699777366872</v>
      </c>
      <c r="L18" s="8">
        <f>$C18*'Kroger Payments'!I$19</f>
        <v>1415.699777366872</v>
      </c>
      <c r="M18" s="8">
        <f>$C18*'Kroger Payments'!J$19</f>
        <v>1490.2102919651286</v>
      </c>
      <c r="N18" s="8">
        <f>$C18*'Kroger Payments'!K$19</f>
        <v>1490.2102919651286</v>
      </c>
      <c r="O18" s="8">
        <f>$C18*'Kroger Payments'!L$19</f>
        <v>1490.2102919651286</v>
      </c>
      <c r="P18" s="8">
        <f>$C18*'Kroger Payments'!M$19</f>
        <v>1490.2102921017311</v>
      </c>
      <c r="Q18" s="6">
        <f t="shared" si="1"/>
        <v>15102.750277464602</v>
      </c>
    </row>
    <row r="19" spans="1:17" x14ac:dyDescent="0.3">
      <c r="A19" s="94">
        <v>17</v>
      </c>
      <c r="B19" s="3" t="s">
        <v>34</v>
      </c>
      <c r="C19" s="15">
        <v>7.2610497686423768E-5</v>
      </c>
      <c r="D19" s="7" t="s">
        <v>35</v>
      </c>
      <c r="E19" s="7" t="str">
        <f t="shared" si="0"/>
        <v>No</v>
      </c>
      <c r="F19" s="8">
        <v>0</v>
      </c>
      <c r="G19" s="8">
        <v>0</v>
      </c>
      <c r="H19" s="8">
        <v>0</v>
      </c>
      <c r="I19" s="8">
        <f>$C19*'Kroger Payments'!F$19</f>
        <v>131.41869104614952</v>
      </c>
      <c r="J19" s="8">
        <f>$C19*'Kroger Payments'!G$19</f>
        <v>131.41869104614952</v>
      </c>
      <c r="K19" s="8">
        <f>$C19*'Kroger Payments'!H$19</f>
        <v>131.41869104614952</v>
      </c>
      <c r="L19" s="8">
        <f>$C19*'Kroger Payments'!I$19</f>
        <v>131.41869104614952</v>
      </c>
      <c r="M19" s="8">
        <f>$C19*'Kroger Payments'!J$19</f>
        <v>138.33546425910475</v>
      </c>
      <c r="N19" s="8">
        <f>$C19*'Kroger Payments'!K$19</f>
        <v>138.33546425910475</v>
      </c>
      <c r="O19" s="8">
        <f>$C19*'Kroger Payments'!L$19</f>
        <v>138.33546425910475</v>
      </c>
      <c r="P19" s="8">
        <f>$C19*'Kroger Payments'!M$19</f>
        <v>138.3354642717855</v>
      </c>
      <c r="Q19" s="6">
        <f t="shared" si="1"/>
        <v>1079.0166212336978</v>
      </c>
    </row>
    <row r="20" spans="1:17" x14ac:dyDescent="0.3">
      <c r="A20" s="94">
        <v>18</v>
      </c>
      <c r="B20" s="3" t="s">
        <v>36</v>
      </c>
      <c r="C20" s="15">
        <v>8.1522381380000006E-4</v>
      </c>
      <c r="D20" s="7" t="s">
        <v>36</v>
      </c>
      <c r="E20" s="7" t="str">
        <f t="shared" si="0"/>
        <v>No</v>
      </c>
      <c r="F20" s="8">
        <v>1247.6300000000001</v>
      </c>
      <c r="G20" s="8">
        <v>1172</v>
      </c>
      <c r="H20" s="8">
        <v>1206.4000000000001</v>
      </c>
      <c r="I20" s="8">
        <f>$C20*'Kroger Payments'!F$19</f>
        <v>1475.4842609938128</v>
      </c>
      <c r="J20" s="8">
        <f>$C20*'Kroger Payments'!G$19</f>
        <v>1475.4842609938128</v>
      </c>
      <c r="K20" s="8">
        <f>$C20*'Kroger Payments'!H$19</f>
        <v>1475.4842609938128</v>
      </c>
      <c r="L20" s="8">
        <f>$C20*'Kroger Payments'!I$19</f>
        <v>1475.4842609938128</v>
      </c>
      <c r="M20" s="8">
        <f>$C20*'Kroger Payments'!J$19</f>
        <v>1553.1413273619082</v>
      </c>
      <c r="N20" s="8">
        <f>$C20*'Kroger Payments'!K$19</f>
        <v>1553.1413273619082</v>
      </c>
      <c r="O20" s="8">
        <f>$C20*'Kroger Payments'!L$19</f>
        <v>1553.1413273619082</v>
      </c>
      <c r="P20" s="8">
        <f>$C20*'Kroger Payments'!M$19</f>
        <v>1553.1413275042794</v>
      </c>
      <c r="Q20" s="6">
        <f t="shared" si="1"/>
        <v>15740.532353565253</v>
      </c>
    </row>
    <row r="21" spans="1:17" x14ac:dyDescent="0.3">
      <c r="A21" s="94">
        <v>19</v>
      </c>
      <c r="B21" s="3" t="s">
        <v>37</v>
      </c>
      <c r="C21" s="15">
        <v>2.8776099564580067E-3</v>
      </c>
      <c r="D21" s="7" t="s">
        <v>37</v>
      </c>
      <c r="E21" s="7" t="str">
        <f t="shared" si="0"/>
        <v>No</v>
      </c>
      <c r="F21" s="8">
        <v>4403.93</v>
      </c>
      <c r="G21" s="8">
        <v>4136.97</v>
      </c>
      <c r="H21" s="8">
        <v>4258.41</v>
      </c>
      <c r="I21" s="8">
        <f>$C21*'Kroger Payments'!F$19</f>
        <v>5208.2239602908903</v>
      </c>
      <c r="J21" s="8">
        <f>$C21*'Kroger Payments'!G$19</f>
        <v>5208.2239602908903</v>
      </c>
      <c r="K21" s="8">
        <f>$C21*'Kroger Payments'!H$19</f>
        <v>5208.2239602908903</v>
      </c>
      <c r="L21" s="8">
        <f>$C21*'Kroger Payments'!I$19</f>
        <v>5208.2239602908903</v>
      </c>
      <c r="M21" s="8">
        <f>$C21*'Kroger Payments'!J$19</f>
        <v>5482.3410108325161</v>
      </c>
      <c r="N21" s="8">
        <f>$C21*'Kroger Payments'!K$19</f>
        <v>5482.3410108325161</v>
      </c>
      <c r="O21" s="8">
        <f>$C21*'Kroger Payments'!L$19</f>
        <v>5482.3410108325161</v>
      </c>
      <c r="P21" s="8">
        <f>$C21*'Kroger Payments'!M$19</f>
        <v>5482.3410113350637</v>
      </c>
      <c r="Q21" s="6">
        <f t="shared" si="1"/>
        <v>55561.569884996177</v>
      </c>
    </row>
    <row r="22" spans="1:17" x14ac:dyDescent="0.3">
      <c r="A22" s="94">
        <v>20</v>
      </c>
      <c r="B22" s="3" t="s">
        <v>38</v>
      </c>
      <c r="C22" s="15">
        <v>3.5754502963516148E-4</v>
      </c>
      <c r="D22" s="7" t="s">
        <v>39</v>
      </c>
      <c r="E22" s="7" t="str">
        <f t="shared" si="0"/>
        <v>No</v>
      </c>
      <c r="F22" s="8">
        <v>547.19000000000005</v>
      </c>
      <c r="G22" s="8">
        <v>514.02</v>
      </c>
      <c r="H22" s="8">
        <v>529.11</v>
      </c>
      <c r="I22" s="8">
        <f>$C22*'Kroger Payments'!F$19</f>
        <v>647.12543339990327</v>
      </c>
      <c r="J22" s="8">
        <f>$C22*'Kroger Payments'!G$19</f>
        <v>647.12543339990327</v>
      </c>
      <c r="K22" s="8">
        <f>$C22*'Kroger Payments'!H$19</f>
        <v>647.12543339990327</v>
      </c>
      <c r="L22" s="8">
        <f>$C22*'Kroger Payments'!I$19</f>
        <v>647.12543339990327</v>
      </c>
      <c r="M22" s="8">
        <f>$C22*'Kroger Payments'!J$19</f>
        <v>681.18466673674038</v>
      </c>
      <c r="N22" s="8">
        <f>$C22*'Kroger Payments'!K$19</f>
        <v>681.18466673674038</v>
      </c>
      <c r="O22" s="8">
        <f>$C22*'Kroger Payments'!L$19</f>
        <v>681.18466673674038</v>
      </c>
      <c r="P22" s="8">
        <f>$C22*'Kroger Payments'!M$19</f>
        <v>681.1846667991822</v>
      </c>
      <c r="Q22" s="6">
        <f t="shared" si="1"/>
        <v>6903.5604006090171</v>
      </c>
    </row>
    <row r="23" spans="1:17" x14ac:dyDescent="0.3">
      <c r="A23" s="94">
        <v>21</v>
      </c>
      <c r="B23" s="3" t="s">
        <v>40</v>
      </c>
      <c r="C23" s="15">
        <v>2.2754649531045302E-3</v>
      </c>
      <c r="D23" s="7" t="s">
        <v>41</v>
      </c>
      <c r="E23" s="7" t="str">
        <f t="shared" si="0"/>
        <v>No</v>
      </c>
      <c r="F23" s="8">
        <v>3482.4</v>
      </c>
      <c r="G23" s="8">
        <v>3271.3</v>
      </c>
      <c r="H23" s="8">
        <v>3367.33</v>
      </c>
      <c r="I23" s="8">
        <f>$C23*'Kroger Payments'!F$19</f>
        <v>4118.393829908945</v>
      </c>
      <c r="J23" s="8">
        <f>$C23*'Kroger Payments'!G$19</f>
        <v>4118.393829908945</v>
      </c>
      <c r="K23" s="8">
        <f>$C23*'Kroger Payments'!H$19</f>
        <v>4118.393829908945</v>
      </c>
      <c r="L23" s="8">
        <f>$C23*'Kroger Payments'!I$19</f>
        <v>4118.393829908945</v>
      </c>
      <c r="M23" s="8">
        <f>$C23*'Kroger Payments'!J$19</f>
        <v>4335.1513999041526</v>
      </c>
      <c r="N23" s="8">
        <f>$C23*'Kroger Payments'!K$19</f>
        <v>4335.1513999041526</v>
      </c>
      <c r="O23" s="8">
        <f>$C23*'Kroger Payments'!L$19</f>
        <v>4335.1513999041526</v>
      </c>
      <c r="P23" s="8">
        <f>$C23*'Kroger Payments'!M$19</f>
        <v>4335.1514003015409</v>
      </c>
      <c r="Q23" s="6">
        <f t="shared" si="1"/>
        <v>43935.210919649784</v>
      </c>
    </row>
    <row r="24" spans="1:17" x14ac:dyDescent="0.3">
      <c r="A24" s="94">
        <v>22</v>
      </c>
      <c r="B24" s="3" t="s">
        <v>34</v>
      </c>
      <c r="C24" s="15">
        <v>7.628535021487106E-4</v>
      </c>
      <c r="D24" s="7" t="s">
        <v>42</v>
      </c>
      <c r="E24" s="7" t="str">
        <f t="shared" si="0"/>
        <v>No</v>
      </c>
      <c r="F24" s="8">
        <v>1167.48</v>
      </c>
      <c r="G24" s="8">
        <v>1096.71</v>
      </c>
      <c r="H24" s="8">
        <v>1128.9000000000001</v>
      </c>
      <c r="I24" s="8">
        <f>$C24*'Kroger Payments'!F$19</f>
        <v>1380.6985478230545</v>
      </c>
      <c r="J24" s="8">
        <f>$C24*'Kroger Payments'!G$19</f>
        <v>1380.6985478230545</v>
      </c>
      <c r="K24" s="8">
        <f>$C24*'Kroger Payments'!H$19</f>
        <v>1380.6985478230545</v>
      </c>
      <c r="L24" s="8">
        <f>$C24*'Kroger Payments'!I$19</f>
        <v>1380.6985478230545</v>
      </c>
      <c r="M24" s="8">
        <f>$C24*'Kroger Payments'!J$19</f>
        <v>1453.3668924453204</v>
      </c>
      <c r="N24" s="8">
        <f>$C24*'Kroger Payments'!K$19</f>
        <v>1453.3668924453204</v>
      </c>
      <c r="O24" s="8">
        <f>$C24*'Kroger Payments'!L$19</f>
        <v>1453.3668924453204</v>
      </c>
      <c r="P24" s="8">
        <f>$C24*'Kroger Payments'!M$19</f>
        <v>1453.3668925785457</v>
      </c>
      <c r="Q24" s="6">
        <f t="shared" si="1"/>
        <v>14729.351761206723</v>
      </c>
    </row>
    <row r="25" spans="1:17" x14ac:dyDescent="0.3">
      <c r="A25" s="94">
        <v>23</v>
      </c>
      <c r="B25" s="3" t="s">
        <v>34</v>
      </c>
      <c r="C25" s="15">
        <v>1.2109925231800002E-2</v>
      </c>
      <c r="D25" s="7" t="s">
        <v>34</v>
      </c>
      <c r="E25" s="7" t="str">
        <f t="shared" si="0"/>
        <v>No</v>
      </c>
      <c r="F25" s="8">
        <v>18689.23</v>
      </c>
      <c r="G25" s="8">
        <v>17556.32</v>
      </c>
      <c r="H25" s="8">
        <v>18071.670000000002</v>
      </c>
      <c r="I25" s="8">
        <f>$C25*'Kroger Payments'!F$19</f>
        <v>21917.912331393614</v>
      </c>
      <c r="J25" s="8">
        <f>$C25*'Kroger Payments'!G$19</f>
        <v>21917.912331393614</v>
      </c>
      <c r="K25" s="8">
        <f>$C25*'Kroger Payments'!H$19</f>
        <v>21917.912331393614</v>
      </c>
      <c r="L25" s="8">
        <f>$C25*'Kroger Payments'!I$19</f>
        <v>21917.912331393614</v>
      </c>
      <c r="M25" s="8">
        <f>$C25*'Kroger Payments'!J$19</f>
        <v>23071.486664624856</v>
      </c>
      <c r="N25" s="8">
        <f>$C25*'Kroger Payments'!K$19</f>
        <v>23071.486664624856</v>
      </c>
      <c r="O25" s="8">
        <f>$C25*'Kroger Payments'!L$19</f>
        <v>23071.486664624856</v>
      </c>
      <c r="P25" s="8">
        <f>$C25*'Kroger Payments'!M$19</f>
        <v>23071.486666739744</v>
      </c>
      <c r="Q25" s="6">
        <f t="shared" si="1"/>
        <v>234274.81598618877</v>
      </c>
    </row>
    <row r="26" spans="1:17" x14ac:dyDescent="0.3">
      <c r="A26" s="94">
        <v>24</v>
      </c>
      <c r="B26" s="3" t="s">
        <v>43</v>
      </c>
      <c r="C26" s="15">
        <v>2.7421742558848128E-4</v>
      </c>
      <c r="D26" s="7" t="s">
        <v>44</v>
      </c>
      <c r="E26" s="7" t="str">
        <f t="shared" si="0"/>
        <v>No</v>
      </c>
      <c r="F26" s="8">
        <v>419.67</v>
      </c>
      <c r="G26" s="8">
        <v>394.23</v>
      </c>
      <c r="H26" s="8">
        <v>405.8</v>
      </c>
      <c r="I26" s="8">
        <f>$C26*'Kroger Payments'!F$19</f>
        <v>496.30971114554319</v>
      </c>
      <c r="J26" s="8">
        <f>$C26*'Kroger Payments'!G$19</f>
        <v>496.30971114554319</v>
      </c>
      <c r="K26" s="8">
        <f>$C26*'Kroger Payments'!H$19</f>
        <v>496.30971114554319</v>
      </c>
      <c r="L26" s="8">
        <f>$C26*'Kroger Payments'!I$19</f>
        <v>496.30971114554319</v>
      </c>
      <c r="M26" s="8">
        <f>$C26*'Kroger Payments'!J$19</f>
        <v>522.43127489004553</v>
      </c>
      <c r="N26" s="8">
        <f>$C26*'Kroger Payments'!K$19</f>
        <v>522.43127489004553</v>
      </c>
      <c r="O26" s="8">
        <f>$C26*'Kroger Payments'!L$19</f>
        <v>522.43127489004553</v>
      </c>
      <c r="P26" s="8">
        <f>$C26*'Kroger Payments'!M$19</f>
        <v>522.43127493793497</v>
      </c>
      <c r="Q26" s="6">
        <f t="shared" si="1"/>
        <v>5294.6639441902444</v>
      </c>
    </row>
    <row r="27" spans="1:17" x14ac:dyDescent="0.3">
      <c r="A27" s="94">
        <v>25</v>
      </c>
      <c r="B27" s="3" t="s">
        <v>45</v>
      </c>
      <c r="C27" s="15">
        <v>6.0297114553443877E-4</v>
      </c>
      <c r="D27" s="7" t="s">
        <v>46</v>
      </c>
      <c r="E27" s="7" t="str">
        <f t="shared" si="0"/>
        <v>No</v>
      </c>
      <c r="F27" s="8">
        <v>922.79</v>
      </c>
      <c r="G27" s="8">
        <v>866.86</v>
      </c>
      <c r="H27" s="8">
        <v>892.3</v>
      </c>
      <c r="I27" s="8">
        <f>$C27*'Kroger Payments'!F$19</f>
        <v>1091.3253759387101</v>
      </c>
      <c r="J27" s="8">
        <f>$C27*'Kroger Payments'!G$19</f>
        <v>1091.3253759387101</v>
      </c>
      <c r="K27" s="8">
        <f>$C27*'Kroger Payments'!H$19</f>
        <v>1091.3253759387101</v>
      </c>
      <c r="L27" s="8">
        <f>$C27*'Kroger Payments'!I$19</f>
        <v>1091.3253759387101</v>
      </c>
      <c r="M27" s="8">
        <f>$C27*'Kroger Payments'!J$19</f>
        <v>1148.7635536196949</v>
      </c>
      <c r="N27" s="8">
        <f>$C27*'Kroger Payments'!K$19</f>
        <v>1148.7635536196949</v>
      </c>
      <c r="O27" s="8">
        <f>$C27*'Kroger Payments'!L$19</f>
        <v>1148.7635536196949</v>
      </c>
      <c r="P27" s="8">
        <f>$C27*'Kroger Payments'!M$19</f>
        <v>1148.7635537249982</v>
      </c>
      <c r="Q27" s="6">
        <f t="shared" si="1"/>
        <v>11642.305718338921</v>
      </c>
    </row>
    <row r="28" spans="1:17" x14ac:dyDescent="0.3">
      <c r="A28" s="94">
        <v>26</v>
      </c>
      <c r="B28" s="3" t="s">
        <v>47</v>
      </c>
      <c r="C28" s="15">
        <v>1.5318570553E-3</v>
      </c>
      <c r="D28" s="7" t="s">
        <v>47</v>
      </c>
      <c r="E28" s="7" t="str">
        <f t="shared" si="0"/>
        <v>No</v>
      </c>
      <c r="F28" s="8">
        <v>2344.37</v>
      </c>
      <c r="G28" s="8">
        <v>2202.2600000000002</v>
      </c>
      <c r="H28" s="8">
        <v>2266.91</v>
      </c>
      <c r="I28" s="8">
        <f>$C28*'Kroger Payments'!F$19</f>
        <v>2772.5281535286263</v>
      </c>
      <c r="J28" s="8">
        <f>$C28*'Kroger Payments'!G$19</f>
        <v>2772.5281535286263</v>
      </c>
      <c r="K28" s="8">
        <f>$C28*'Kroger Payments'!H$19</f>
        <v>2772.5281535286263</v>
      </c>
      <c r="L28" s="8">
        <f>$C28*'Kroger Payments'!I$19</f>
        <v>2772.5281535286263</v>
      </c>
      <c r="M28" s="8">
        <f>$C28*'Kroger Payments'!J$19</f>
        <v>2918.4506879248697</v>
      </c>
      <c r="N28" s="8">
        <f>$C28*'Kroger Payments'!K$19</f>
        <v>2918.4506879248697</v>
      </c>
      <c r="O28" s="8">
        <f>$C28*'Kroger Payments'!L$19</f>
        <v>2918.4506879248697</v>
      </c>
      <c r="P28" s="8">
        <f>$C28*'Kroger Payments'!M$19</f>
        <v>2918.4506881923944</v>
      </c>
      <c r="Q28" s="6">
        <f t="shared" si="1"/>
        <v>29577.455366081507</v>
      </c>
    </row>
    <row r="29" spans="1:17" x14ac:dyDescent="0.3">
      <c r="A29" s="94">
        <v>27</v>
      </c>
      <c r="B29" s="3" t="s">
        <v>32</v>
      </c>
      <c r="C29" s="15">
        <v>2.3855965990072139E-4</v>
      </c>
      <c r="D29" s="7" t="s">
        <v>48</v>
      </c>
      <c r="E29" s="7" t="str">
        <f t="shared" si="0"/>
        <v>No</v>
      </c>
      <c r="F29" s="8">
        <v>365.09</v>
      </c>
      <c r="G29" s="8">
        <v>342.96</v>
      </c>
      <c r="H29" s="8">
        <v>353.03</v>
      </c>
      <c r="I29" s="8">
        <f>$C29*'Kroger Payments'!F$19</f>
        <v>431.77225386831697</v>
      </c>
      <c r="J29" s="8">
        <f>$C29*'Kroger Payments'!G$19</f>
        <v>431.77225386831697</v>
      </c>
      <c r="K29" s="8">
        <f>$C29*'Kroger Payments'!H$19</f>
        <v>431.77225386831697</v>
      </c>
      <c r="L29" s="8">
        <f>$C29*'Kroger Payments'!I$19</f>
        <v>431.77225386831697</v>
      </c>
      <c r="M29" s="8">
        <f>$C29*'Kroger Payments'!J$19</f>
        <v>454.49710933507055</v>
      </c>
      <c r="N29" s="8">
        <f>$C29*'Kroger Payments'!K$19</f>
        <v>454.49710933507055</v>
      </c>
      <c r="O29" s="8">
        <f>$C29*'Kroger Payments'!L$19</f>
        <v>454.49710933507055</v>
      </c>
      <c r="P29" s="8">
        <f>$C29*'Kroger Payments'!M$19</f>
        <v>454.49710937673274</v>
      </c>
      <c r="Q29" s="6">
        <f t="shared" si="1"/>
        <v>4606.1574528552119</v>
      </c>
    </row>
    <row r="30" spans="1:17" x14ac:dyDescent="0.3">
      <c r="A30" s="94">
        <v>28</v>
      </c>
      <c r="B30" s="3" t="s">
        <v>45</v>
      </c>
      <c r="C30" s="15">
        <v>1.4096709064900001E-2</v>
      </c>
      <c r="D30" s="7" t="s">
        <v>45</v>
      </c>
      <c r="E30" s="7" t="str">
        <f t="shared" si="0"/>
        <v>No</v>
      </c>
      <c r="F30" s="8">
        <v>21792.81</v>
      </c>
      <c r="G30" s="8">
        <v>20471.759999999998</v>
      </c>
      <c r="H30" s="8">
        <v>21072.69</v>
      </c>
      <c r="I30" s="8">
        <f>$C30*'Kroger Payments'!F$19</f>
        <v>25513.818420141884</v>
      </c>
      <c r="J30" s="8">
        <f>$C30*'Kroger Payments'!G$19</f>
        <v>25513.818420141884</v>
      </c>
      <c r="K30" s="8">
        <f>$C30*'Kroger Payments'!H$19</f>
        <v>25513.818420141884</v>
      </c>
      <c r="L30" s="8">
        <f>$C30*'Kroger Payments'!I$19</f>
        <v>25513.818420141884</v>
      </c>
      <c r="M30" s="8">
        <f>$C30*'Kroger Payments'!J$19</f>
        <v>26856.650968570404</v>
      </c>
      <c r="N30" s="8">
        <f>$C30*'Kroger Payments'!K$19</f>
        <v>26856.650968570404</v>
      </c>
      <c r="O30" s="8">
        <f>$C30*'Kroger Payments'!L$19</f>
        <v>26856.650968570404</v>
      </c>
      <c r="P30" s="8">
        <f>$C30*'Kroger Payments'!M$19</f>
        <v>26856.650971032264</v>
      </c>
      <c r="Q30" s="6">
        <f t="shared" si="1"/>
        <v>272819.13755731098</v>
      </c>
    </row>
    <row r="31" spans="1:17" x14ac:dyDescent="0.3">
      <c r="A31" s="94">
        <v>29</v>
      </c>
      <c r="B31" s="3" t="s">
        <v>32</v>
      </c>
      <c r="C31" s="15">
        <v>3.0575088266295388E-4</v>
      </c>
      <c r="D31" s="7" t="s">
        <v>49</v>
      </c>
      <c r="E31" s="7" t="str">
        <f t="shared" si="0"/>
        <v>No</v>
      </c>
      <c r="F31" s="8">
        <v>467.92</v>
      </c>
      <c r="G31" s="8">
        <v>439.56</v>
      </c>
      <c r="H31" s="8">
        <v>452.46</v>
      </c>
      <c r="I31" s="8">
        <f>$C31*'Kroger Payments'!F$19</f>
        <v>553.38252823025471</v>
      </c>
      <c r="J31" s="8">
        <f>$C31*'Kroger Payments'!G$19</f>
        <v>553.38252823025471</v>
      </c>
      <c r="K31" s="8">
        <f>$C31*'Kroger Payments'!H$19</f>
        <v>553.38252823025471</v>
      </c>
      <c r="L31" s="8">
        <f>$C31*'Kroger Payments'!I$19</f>
        <v>553.38252823025471</v>
      </c>
      <c r="M31" s="8">
        <f>$C31*'Kroger Payments'!J$19</f>
        <v>582.50792445289972</v>
      </c>
      <c r="N31" s="8">
        <f>$C31*'Kroger Payments'!K$19</f>
        <v>582.50792445289972</v>
      </c>
      <c r="O31" s="8">
        <f>$C31*'Kroger Payments'!L$19</f>
        <v>582.50792445289972</v>
      </c>
      <c r="P31" s="8">
        <f>$C31*'Kroger Payments'!M$19</f>
        <v>582.50792450629626</v>
      </c>
      <c r="Q31" s="6">
        <f t="shared" si="1"/>
        <v>5903.5018107860133</v>
      </c>
    </row>
    <row r="32" spans="1:17" x14ac:dyDescent="0.3">
      <c r="A32" s="94">
        <v>30</v>
      </c>
      <c r="B32" s="3" t="s">
        <v>50</v>
      </c>
      <c r="C32" s="15">
        <v>1.6288319366297024E-4</v>
      </c>
      <c r="D32" s="7" t="s">
        <v>51</v>
      </c>
      <c r="E32" s="7" t="str">
        <f t="shared" si="0"/>
        <v>No</v>
      </c>
      <c r="F32" s="8">
        <v>249.28</v>
      </c>
      <c r="G32" s="8">
        <v>234.17</v>
      </c>
      <c r="H32" s="8">
        <v>241.04</v>
      </c>
      <c r="I32" s="8">
        <f>$C32*'Kroger Payments'!F$19</f>
        <v>294.80442617330192</v>
      </c>
      <c r="J32" s="8">
        <f>$C32*'Kroger Payments'!G$19</f>
        <v>294.80442617330192</v>
      </c>
      <c r="K32" s="8">
        <f>$C32*'Kroger Payments'!H$19</f>
        <v>294.80442617330192</v>
      </c>
      <c r="L32" s="8">
        <f>$C32*'Kroger Payments'!I$19</f>
        <v>294.80442617330192</v>
      </c>
      <c r="M32" s="8">
        <f>$C32*'Kroger Payments'!J$19</f>
        <v>310.32044860347571</v>
      </c>
      <c r="N32" s="8">
        <f>$C32*'Kroger Payments'!K$19</f>
        <v>310.32044860347571</v>
      </c>
      <c r="O32" s="8">
        <f>$C32*'Kroger Payments'!L$19</f>
        <v>310.32044860347571</v>
      </c>
      <c r="P32" s="8">
        <f>$C32*'Kroger Payments'!M$19</f>
        <v>310.32044863192175</v>
      </c>
      <c r="Q32" s="6">
        <f t="shared" si="1"/>
        <v>3144.9894991355563</v>
      </c>
    </row>
    <row r="33" spans="1:17" x14ac:dyDescent="0.3">
      <c r="A33" s="94">
        <v>31</v>
      </c>
      <c r="B33" s="3" t="s">
        <v>32</v>
      </c>
      <c r="C33" s="15">
        <v>6.8522717891421976E-4</v>
      </c>
      <c r="D33" s="7" t="s">
        <v>52</v>
      </c>
      <c r="E33" s="7" t="str">
        <f t="shared" si="0"/>
        <v>No</v>
      </c>
      <c r="F33" s="8">
        <v>1048.68</v>
      </c>
      <c r="G33" s="8">
        <v>985.11</v>
      </c>
      <c r="H33" s="8">
        <v>1014.03</v>
      </c>
      <c r="I33" s="8">
        <f>$C33*'Kroger Payments'!F$19</f>
        <v>1240.2016484042049</v>
      </c>
      <c r="J33" s="8">
        <f>$C33*'Kroger Payments'!G$19</f>
        <v>1240.2016484042049</v>
      </c>
      <c r="K33" s="8">
        <f>$C33*'Kroger Payments'!H$19</f>
        <v>1240.2016484042049</v>
      </c>
      <c r="L33" s="8">
        <f>$C33*'Kroger Payments'!I$19</f>
        <v>1240.2016484042049</v>
      </c>
      <c r="M33" s="8">
        <f>$C33*'Kroger Payments'!J$19</f>
        <v>1305.4754193728472</v>
      </c>
      <c r="N33" s="8">
        <f>$C33*'Kroger Payments'!K$19</f>
        <v>1305.4754193728472</v>
      </c>
      <c r="O33" s="8">
        <f>$C33*'Kroger Payments'!L$19</f>
        <v>1305.4754193728472</v>
      </c>
      <c r="P33" s="8">
        <f>$C33*'Kroger Payments'!M$19</f>
        <v>1305.4754194925158</v>
      </c>
      <c r="Q33" s="6">
        <f t="shared" si="1"/>
        <v>13230.528271227879</v>
      </c>
    </row>
    <row r="34" spans="1:17" x14ac:dyDescent="0.3">
      <c r="A34" s="94">
        <v>32</v>
      </c>
      <c r="B34" s="3" t="s">
        <v>53</v>
      </c>
      <c r="C34" s="15">
        <v>0</v>
      </c>
      <c r="D34" s="7" t="s">
        <v>54</v>
      </c>
      <c r="E34" s="7"/>
      <c r="F34" s="8">
        <v>0</v>
      </c>
      <c r="G34" s="8">
        <v>0</v>
      </c>
      <c r="H34" s="8">
        <v>0</v>
      </c>
      <c r="I34" s="8">
        <f>$C34*'Kroger Payments'!F$19</f>
        <v>0</v>
      </c>
      <c r="J34" s="8">
        <f>$C34*'Kroger Payments'!G$19</f>
        <v>0</v>
      </c>
      <c r="K34" s="8">
        <f>$C34*'Kroger Payments'!H$19</f>
        <v>0</v>
      </c>
      <c r="L34" s="8">
        <f>$C34*'Kroger Payments'!I$19</f>
        <v>0</v>
      </c>
      <c r="M34" s="8">
        <f>$C34*'Kroger Payments'!J$19</f>
        <v>0</v>
      </c>
      <c r="N34" s="8">
        <f>$C34*'Kroger Payments'!K$19</f>
        <v>0</v>
      </c>
      <c r="O34" s="8">
        <f>$C34*'Kroger Payments'!L$19</f>
        <v>0</v>
      </c>
      <c r="P34" s="8">
        <f>$C34*'Kroger Payments'!M$19</f>
        <v>0</v>
      </c>
      <c r="Q34" s="6">
        <f t="shared" si="1"/>
        <v>0</v>
      </c>
    </row>
    <row r="35" spans="1:17" x14ac:dyDescent="0.3">
      <c r="A35" s="94">
        <v>33</v>
      </c>
      <c r="B35" s="3" t="s">
        <v>32</v>
      </c>
      <c r="C35" s="15">
        <v>1.5921237478421584E-3</v>
      </c>
      <c r="D35" s="7" t="s">
        <v>55</v>
      </c>
      <c r="E35" s="7" t="str">
        <f t="shared" ref="E35:E68" si="2">IF(C35&lt;0.000011, "Yes", "No")</f>
        <v>No</v>
      </c>
      <c r="F35" s="8">
        <v>2436.61</v>
      </c>
      <c r="G35" s="8">
        <v>2288.9</v>
      </c>
      <c r="H35" s="8">
        <v>2356.09</v>
      </c>
      <c r="I35" s="8">
        <f>$C35*'Kroger Payments'!F$19</f>
        <v>2881.605629925707</v>
      </c>
      <c r="J35" s="8">
        <f>$C35*'Kroger Payments'!G$19</f>
        <v>2881.605629925707</v>
      </c>
      <c r="K35" s="8">
        <f>$C35*'Kroger Payments'!H$19</f>
        <v>2881.605629925707</v>
      </c>
      <c r="L35" s="8">
        <f>$C35*'Kroger Payments'!I$19</f>
        <v>2881.605629925707</v>
      </c>
      <c r="M35" s="8">
        <f>$C35*'Kroger Payments'!J$19</f>
        <v>3033.2690841323233</v>
      </c>
      <c r="N35" s="8">
        <f>$C35*'Kroger Payments'!K$19</f>
        <v>3033.2690841323233</v>
      </c>
      <c r="O35" s="8">
        <f>$C35*'Kroger Payments'!L$19</f>
        <v>3033.2690841323233</v>
      </c>
      <c r="P35" s="8">
        <f>$C35*'Kroger Payments'!M$19</f>
        <v>3033.2690844103731</v>
      </c>
      <c r="Q35" s="6">
        <f t="shared" si="1"/>
        <v>30741.098856510172</v>
      </c>
    </row>
    <row r="36" spans="1:17" x14ac:dyDescent="0.3">
      <c r="A36" s="94">
        <v>34</v>
      </c>
      <c r="B36" s="3" t="s">
        <v>56</v>
      </c>
      <c r="C36" s="15">
        <v>3.7547527347000006E-3</v>
      </c>
      <c r="D36" s="7" t="s">
        <v>56</v>
      </c>
      <c r="E36" s="7" t="str">
        <f t="shared" si="2"/>
        <v>No</v>
      </c>
      <c r="F36" s="8">
        <v>5746.32</v>
      </c>
      <c r="G36" s="8">
        <v>5397.98</v>
      </c>
      <c r="H36" s="8">
        <v>5556.44</v>
      </c>
      <c r="I36" s="8">
        <f>$C36*'Kroger Payments'!F$19</f>
        <v>6795.7761662400144</v>
      </c>
      <c r="J36" s="8">
        <f>$C36*'Kroger Payments'!G$19</f>
        <v>6795.7761662400144</v>
      </c>
      <c r="K36" s="8">
        <f>$C36*'Kroger Payments'!H$19</f>
        <v>6795.7761662400144</v>
      </c>
      <c r="L36" s="8">
        <f>$C36*'Kroger Payments'!I$19</f>
        <v>6795.7761662400144</v>
      </c>
      <c r="M36" s="8">
        <f>$C36*'Kroger Payments'!J$19</f>
        <v>7153.4485960421207</v>
      </c>
      <c r="N36" s="8">
        <f>$C36*'Kroger Payments'!K$19</f>
        <v>7153.4485960421207</v>
      </c>
      <c r="O36" s="8">
        <f>$C36*'Kroger Payments'!L$19</f>
        <v>7153.4485960421207</v>
      </c>
      <c r="P36" s="8">
        <f>$C36*'Kroger Payments'!M$19</f>
        <v>7153.4485966978536</v>
      </c>
      <c r="Q36" s="6">
        <f t="shared" si="1"/>
        <v>72497.63904978428</v>
      </c>
    </row>
    <row r="37" spans="1:17" x14ac:dyDescent="0.3">
      <c r="A37" s="94">
        <v>35</v>
      </c>
      <c r="B37" s="3" t="s">
        <v>32</v>
      </c>
      <c r="C37" s="15">
        <v>1.9836821378819495E-4</v>
      </c>
      <c r="D37" s="7" t="s">
        <v>57</v>
      </c>
      <c r="E37" s="7" t="str">
        <f t="shared" si="2"/>
        <v>No</v>
      </c>
      <c r="F37" s="8">
        <v>303.58999999999997</v>
      </c>
      <c r="G37" s="8">
        <v>285.18</v>
      </c>
      <c r="H37" s="8">
        <v>293.55</v>
      </c>
      <c r="I37" s="8">
        <f>$C37*'Kroger Payments'!F$19</f>
        <v>359.0292289937243</v>
      </c>
      <c r="J37" s="8">
        <f>$C37*'Kroger Payments'!G$19</f>
        <v>359.0292289937243</v>
      </c>
      <c r="K37" s="8">
        <f>$C37*'Kroger Payments'!H$19</f>
        <v>359.0292289937243</v>
      </c>
      <c r="L37" s="8">
        <f>$C37*'Kroger Payments'!I$19</f>
        <v>359.0292289937243</v>
      </c>
      <c r="M37" s="8">
        <f>$C37*'Kroger Payments'!J$19</f>
        <v>377.9255042039203</v>
      </c>
      <c r="N37" s="8">
        <f>$C37*'Kroger Payments'!K$19</f>
        <v>377.9255042039203</v>
      </c>
      <c r="O37" s="8">
        <f>$C37*'Kroger Payments'!L$19</f>
        <v>377.9255042039203</v>
      </c>
      <c r="P37" s="8">
        <f>$C37*'Kroger Payments'!M$19</f>
        <v>377.92550423856346</v>
      </c>
      <c r="Q37" s="6">
        <f t="shared" si="1"/>
        <v>3830.1389328252217</v>
      </c>
    </row>
    <row r="38" spans="1:17" x14ac:dyDescent="0.3">
      <c r="A38" s="94">
        <v>36</v>
      </c>
      <c r="B38" s="3" t="s">
        <v>58</v>
      </c>
      <c r="C38" s="15">
        <v>6.7283936689917173E-6</v>
      </c>
      <c r="D38" s="7" t="s">
        <v>59</v>
      </c>
      <c r="E38" s="7" t="str">
        <f t="shared" si="2"/>
        <v>Yes</v>
      </c>
      <c r="F38" s="8">
        <v>121.22</v>
      </c>
      <c r="G38" s="8">
        <v>0</v>
      </c>
      <c r="H38" s="8">
        <v>0</v>
      </c>
      <c r="I38" s="8">
        <f>$C38*'Kroger Payments'!F$19</f>
        <v>12.177807851431648</v>
      </c>
      <c r="J38" s="8">
        <f>$C38*'Kroger Payments'!G$19</f>
        <v>12.177807851431648</v>
      </c>
      <c r="K38" s="8">
        <f>$C38*'Kroger Payments'!H$19</f>
        <v>12.177807851431648</v>
      </c>
      <c r="L38" s="8">
        <f>$C38*'Kroger Payments'!I$19</f>
        <v>12.177807851431648</v>
      </c>
      <c r="M38" s="8">
        <f>$C38*'Kroger Payments'!J$19</f>
        <v>12.818745106770155</v>
      </c>
      <c r="N38" s="8">
        <f>$C38*'Kroger Payments'!K$19</f>
        <v>12.818745106770155</v>
      </c>
      <c r="O38" s="8">
        <f>$C38*'Kroger Payments'!L$19</f>
        <v>12.818745106770155</v>
      </c>
      <c r="P38" s="8">
        <f>$C38*'Kroger Payments'!M$19</f>
        <v>12.818745107945206</v>
      </c>
      <c r="Q38" s="6">
        <f t="shared" si="1"/>
        <v>221.20621183398231</v>
      </c>
    </row>
    <row r="39" spans="1:17" x14ac:dyDescent="0.3">
      <c r="A39" s="94">
        <v>37</v>
      </c>
      <c r="B39" s="3" t="s">
        <v>20</v>
      </c>
      <c r="C39" s="15">
        <v>6.8804082686260519E-4</v>
      </c>
      <c r="D39" s="7" t="s">
        <v>60</v>
      </c>
      <c r="E39" s="7" t="str">
        <f t="shared" si="2"/>
        <v>No</v>
      </c>
      <c r="F39" s="8">
        <v>1052.99</v>
      </c>
      <c r="G39" s="8">
        <v>989.16</v>
      </c>
      <c r="H39" s="8">
        <v>1018.19</v>
      </c>
      <c r="I39" s="8">
        <f>$C39*'Kroger Payments'!F$19</f>
        <v>1245.2941066881071</v>
      </c>
      <c r="J39" s="8">
        <f>$C39*'Kroger Payments'!G$19</f>
        <v>1245.2941066881071</v>
      </c>
      <c r="K39" s="8">
        <f>$C39*'Kroger Payments'!H$19</f>
        <v>1245.2941066881071</v>
      </c>
      <c r="L39" s="8">
        <f>$C39*'Kroger Payments'!I$19</f>
        <v>1245.2941066881071</v>
      </c>
      <c r="M39" s="8">
        <f>$C39*'Kroger Payments'!J$19</f>
        <v>1310.8359017769549</v>
      </c>
      <c r="N39" s="8">
        <f>$C39*'Kroger Payments'!K$19</f>
        <v>1310.8359017769549</v>
      </c>
      <c r="O39" s="8">
        <f>$C39*'Kroger Payments'!L$19</f>
        <v>1310.8359017769549</v>
      </c>
      <c r="P39" s="8">
        <f>$C39*'Kroger Payments'!M$19</f>
        <v>1310.8359018971148</v>
      </c>
      <c r="Q39" s="6">
        <f t="shared" si="1"/>
        <v>13284.860033980405</v>
      </c>
    </row>
    <row r="40" spans="1:17" x14ac:dyDescent="0.3">
      <c r="A40" s="94">
        <v>38</v>
      </c>
      <c r="B40" s="3" t="s">
        <v>61</v>
      </c>
      <c r="C40" s="15">
        <v>2.2054565525931976E-4</v>
      </c>
      <c r="D40" s="7" t="s">
        <v>62</v>
      </c>
      <c r="E40" s="7" t="str">
        <f t="shared" si="2"/>
        <v>No</v>
      </c>
      <c r="F40" s="8">
        <v>337.53</v>
      </c>
      <c r="G40" s="8">
        <v>317.07</v>
      </c>
      <c r="H40" s="8">
        <v>326.37</v>
      </c>
      <c r="I40" s="8">
        <f>$C40*'Kroger Payments'!F$19</f>
        <v>399.16847086305461</v>
      </c>
      <c r="J40" s="8">
        <f>$C40*'Kroger Payments'!G$19</f>
        <v>399.16847086305461</v>
      </c>
      <c r="K40" s="8">
        <f>$C40*'Kroger Payments'!H$19</f>
        <v>399.16847086305461</v>
      </c>
      <c r="L40" s="8">
        <f>$C40*'Kroger Payments'!I$19</f>
        <v>399.16847086305461</v>
      </c>
      <c r="M40" s="8">
        <f>$C40*'Kroger Payments'!J$19</f>
        <v>420.17733775058383</v>
      </c>
      <c r="N40" s="8">
        <f>$C40*'Kroger Payments'!K$19</f>
        <v>420.17733775058383</v>
      </c>
      <c r="O40" s="8">
        <f>$C40*'Kroger Payments'!L$19</f>
        <v>420.17733775058383</v>
      </c>
      <c r="P40" s="8">
        <f>$C40*'Kroger Payments'!M$19</f>
        <v>420.17733778910008</v>
      </c>
      <c r="Q40" s="6">
        <f t="shared" si="1"/>
        <v>4258.35323449307</v>
      </c>
    </row>
    <row r="41" spans="1:17" x14ac:dyDescent="0.3">
      <c r="A41" s="94">
        <v>39</v>
      </c>
      <c r="B41" s="3" t="s">
        <v>12</v>
      </c>
      <c r="C41" s="15">
        <v>9.5435120242877243E-5</v>
      </c>
      <c r="D41" s="7" t="s">
        <v>63</v>
      </c>
      <c r="E41" s="7" t="str">
        <f t="shared" si="2"/>
        <v>No</v>
      </c>
      <c r="F41" s="8">
        <v>0</v>
      </c>
      <c r="G41" s="8">
        <v>0</v>
      </c>
      <c r="H41" s="8">
        <v>0</v>
      </c>
      <c r="I41" s="8">
        <f>$C41*'Kroger Payments'!F$19</f>
        <v>172.72927444065468</v>
      </c>
      <c r="J41" s="8">
        <f>$C41*'Kroger Payments'!G$19</f>
        <v>172.72927444065468</v>
      </c>
      <c r="K41" s="8">
        <f>$C41*'Kroger Payments'!H$19</f>
        <v>172.72927444065468</v>
      </c>
      <c r="L41" s="8">
        <f>$C41*'Kroger Payments'!I$19</f>
        <v>172.72927444065468</v>
      </c>
      <c r="M41" s="8">
        <f>$C41*'Kroger Payments'!J$19</f>
        <v>181.82028888489967</v>
      </c>
      <c r="N41" s="8">
        <f>$C41*'Kroger Payments'!K$19</f>
        <v>181.82028888489967</v>
      </c>
      <c r="O41" s="8">
        <f>$C41*'Kroger Payments'!L$19</f>
        <v>181.82028888489967</v>
      </c>
      <c r="P41" s="8">
        <f>$C41*'Kroger Payments'!M$19</f>
        <v>181.82028890156653</v>
      </c>
      <c r="Q41" s="6">
        <f t="shared" si="1"/>
        <v>1418.1982533188841</v>
      </c>
    </row>
    <row r="42" spans="1:17" x14ac:dyDescent="0.3">
      <c r="A42" s="94">
        <v>40</v>
      </c>
      <c r="B42" s="3" t="s">
        <v>64</v>
      </c>
      <c r="C42" s="15">
        <v>6.5940683223636963E-4</v>
      </c>
      <c r="D42" s="7" t="s">
        <v>65</v>
      </c>
      <c r="E42" s="7" t="str">
        <f t="shared" si="2"/>
        <v>No</v>
      </c>
      <c r="F42" s="8">
        <v>1009.16</v>
      </c>
      <c r="G42" s="8">
        <v>947.99</v>
      </c>
      <c r="H42" s="8">
        <v>975.82</v>
      </c>
      <c r="I42" s="8">
        <f>$C42*'Kroger Payments'!F$19</f>
        <v>1193.4690646748509</v>
      </c>
      <c r="J42" s="8">
        <f>$C42*'Kroger Payments'!G$19</f>
        <v>1193.4690646748509</v>
      </c>
      <c r="K42" s="8">
        <f>$C42*'Kroger Payments'!H$19</f>
        <v>1193.4690646748509</v>
      </c>
      <c r="L42" s="8">
        <f>$C42*'Kroger Payments'!I$19</f>
        <v>1193.4690646748509</v>
      </c>
      <c r="M42" s="8">
        <f>$C42*'Kroger Payments'!J$19</f>
        <v>1256.2832259735274</v>
      </c>
      <c r="N42" s="8">
        <f>$C42*'Kroger Payments'!K$19</f>
        <v>1256.2832259735274</v>
      </c>
      <c r="O42" s="8">
        <f>$C42*'Kroger Payments'!L$19</f>
        <v>1256.2832259735274</v>
      </c>
      <c r="P42" s="8">
        <f>$C42*'Kroger Payments'!M$19</f>
        <v>1256.2832260886867</v>
      </c>
      <c r="Q42" s="6">
        <f t="shared" si="1"/>
        <v>12731.979162708674</v>
      </c>
    </row>
    <row r="43" spans="1:17" x14ac:dyDescent="0.3">
      <c r="A43" s="94">
        <v>41</v>
      </c>
      <c r="B43" s="3" t="s">
        <v>12</v>
      </c>
      <c r="C43" s="15">
        <v>3.0673507630665729E-5</v>
      </c>
      <c r="D43" s="7" t="s">
        <v>66</v>
      </c>
      <c r="E43" s="7" t="str">
        <f t="shared" si="2"/>
        <v>No</v>
      </c>
      <c r="F43" s="8">
        <v>0</v>
      </c>
      <c r="G43" s="8">
        <v>0</v>
      </c>
      <c r="H43" s="8">
        <v>0</v>
      </c>
      <c r="I43" s="8">
        <f>$C43*'Kroger Payments'!F$19</f>
        <v>55.516383320009552</v>
      </c>
      <c r="J43" s="8">
        <f>$C43*'Kroger Payments'!G$19</f>
        <v>55.516383320009552</v>
      </c>
      <c r="K43" s="8">
        <f>$C43*'Kroger Payments'!H$19</f>
        <v>55.516383320009552</v>
      </c>
      <c r="L43" s="8">
        <f>$C43*'Kroger Payments'!I$19</f>
        <v>55.516383320009552</v>
      </c>
      <c r="M43" s="8">
        <f>$C43*'Kroger Payments'!J$19</f>
        <v>58.438298231589009</v>
      </c>
      <c r="N43" s="8">
        <f>$C43*'Kroger Payments'!K$19</f>
        <v>58.438298231589009</v>
      </c>
      <c r="O43" s="8">
        <f>$C43*'Kroger Payments'!L$19</f>
        <v>58.438298231589009</v>
      </c>
      <c r="P43" s="8">
        <f>$C43*'Kroger Payments'!M$19</f>
        <v>58.438298236945847</v>
      </c>
      <c r="Q43" s="6">
        <f t="shared" si="1"/>
        <v>455.81872621175103</v>
      </c>
    </row>
    <row r="44" spans="1:17" x14ac:dyDescent="0.3">
      <c r="A44" s="94">
        <v>42</v>
      </c>
      <c r="B44" s="3" t="s">
        <v>40</v>
      </c>
      <c r="C44" s="15">
        <v>1.8175021665900001E-2</v>
      </c>
      <c r="D44" s="7" t="s">
        <v>40</v>
      </c>
      <c r="E44" s="7" t="str">
        <f t="shared" si="2"/>
        <v>No</v>
      </c>
      <c r="F44" s="8">
        <v>27815.27</v>
      </c>
      <c r="G44" s="8">
        <v>26129.14</v>
      </c>
      <c r="H44" s="8">
        <v>26896.15</v>
      </c>
      <c r="I44" s="8">
        <f>$C44*'Kroger Payments'!F$19</f>
        <v>32895.209827415616</v>
      </c>
      <c r="J44" s="8">
        <f>$C44*'Kroger Payments'!G$19</f>
        <v>32895.209827415616</v>
      </c>
      <c r="K44" s="8">
        <f>$C44*'Kroger Payments'!H$19</f>
        <v>32895.209827415616</v>
      </c>
      <c r="L44" s="8">
        <f>$C44*'Kroger Payments'!I$19</f>
        <v>32895.209827415616</v>
      </c>
      <c r="M44" s="8">
        <f>$C44*'Kroger Payments'!J$19</f>
        <v>34626.536660437487</v>
      </c>
      <c r="N44" s="8">
        <f>$C44*'Kroger Payments'!K$19</f>
        <v>34626.536660437487</v>
      </c>
      <c r="O44" s="8">
        <f>$C44*'Kroger Payments'!L$19</f>
        <v>34626.536660437487</v>
      </c>
      <c r="P44" s="8">
        <f>$C44*'Kroger Payments'!M$19</f>
        <v>34626.536663611587</v>
      </c>
      <c r="Q44" s="6">
        <f t="shared" si="1"/>
        <v>350927.54595458647</v>
      </c>
    </row>
    <row r="45" spans="1:17" x14ac:dyDescent="0.3">
      <c r="A45" s="94">
        <v>43</v>
      </c>
      <c r="B45" s="3" t="s">
        <v>12</v>
      </c>
      <c r="C45" s="15">
        <v>3.6808208890950582E-5</v>
      </c>
      <c r="D45" s="7" t="s">
        <v>67</v>
      </c>
      <c r="E45" s="7" t="str">
        <f t="shared" si="2"/>
        <v>No</v>
      </c>
      <c r="F45" s="8">
        <v>56.33</v>
      </c>
      <c r="G45" s="8">
        <v>52.92</v>
      </c>
      <c r="H45" s="8">
        <v>54.47</v>
      </c>
      <c r="I45" s="8">
        <f>$C45*'Kroger Payments'!F$19</f>
        <v>66.61965950284916</v>
      </c>
      <c r="J45" s="8">
        <f>$C45*'Kroger Payments'!G$19</f>
        <v>66.61965950284916</v>
      </c>
      <c r="K45" s="8">
        <f>$C45*'Kroger Payments'!H$19</f>
        <v>66.61965950284916</v>
      </c>
      <c r="L45" s="8">
        <f>$C45*'Kroger Payments'!I$19</f>
        <v>66.61965950284916</v>
      </c>
      <c r="M45" s="8">
        <f>$C45*'Kroger Payments'!J$19</f>
        <v>70.125957371420171</v>
      </c>
      <c r="N45" s="8">
        <f>$C45*'Kroger Payments'!K$19</f>
        <v>70.125957371420171</v>
      </c>
      <c r="O45" s="8">
        <f>$C45*'Kroger Payments'!L$19</f>
        <v>70.125957371420171</v>
      </c>
      <c r="P45" s="8">
        <f>$C45*'Kroger Payments'!M$19</f>
        <v>70.12595737784838</v>
      </c>
      <c r="Q45" s="6">
        <f t="shared" si="1"/>
        <v>710.70246750350566</v>
      </c>
    </row>
    <row r="46" spans="1:17" x14ac:dyDescent="0.3">
      <c r="A46" s="94">
        <v>44</v>
      </c>
      <c r="B46" s="3" t="s">
        <v>20</v>
      </c>
      <c r="C46" s="15">
        <v>2.5883212849999999E-3</v>
      </c>
      <c r="D46" s="7" t="s">
        <v>68</v>
      </c>
      <c r="E46" s="7" t="str">
        <f t="shared" si="2"/>
        <v>No</v>
      </c>
      <c r="F46" s="8">
        <v>3961.2</v>
      </c>
      <c r="G46" s="8">
        <v>3721.07</v>
      </c>
      <c r="H46" s="8">
        <v>3830.3</v>
      </c>
      <c r="I46" s="8">
        <f>$C46*'Kroger Payments'!F$19</f>
        <v>4684.6366037949274</v>
      </c>
      <c r="J46" s="8">
        <f>$C46*'Kroger Payments'!G$19</f>
        <v>4684.6366037949274</v>
      </c>
      <c r="K46" s="8">
        <f>$C46*'Kroger Payments'!H$19</f>
        <v>4684.6366037949274</v>
      </c>
      <c r="L46" s="8">
        <f>$C46*'Kroger Payments'!I$19</f>
        <v>4684.6366037949274</v>
      </c>
      <c r="M46" s="8">
        <f>$C46*'Kroger Payments'!J$19</f>
        <v>4931.196425047292</v>
      </c>
      <c r="N46" s="8">
        <f>$C46*'Kroger Payments'!K$19</f>
        <v>4931.196425047292</v>
      </c>
      <c r="O46" s="8">
        <f>$C46*'Kroger Payments'!L$19</f>
        <v>4931.196425047292</v>
      </c>
      <c r="P46" s="8">
        <f>$C46*'Kroger Payments'!M$19</f>
        <v>4931.1964254993181</v>
      </c>
      <c r="Q46" s="6">
        <f t="shared" si="1"/>
        <v>49975.902115820907</v>
      </c>
    </row>
    <row r="47" spans="1:17" x14ac:dyDescent="0.3">
      <c r="A47" s="94">
        <v>45</v>
      </c>
      <c r="B47" s="3" t="s">
        <v>12</v>
      </c>
      <c r="C47" s="15">
        <v>1.3478980951670864E-4</v>
      </c>
      <c r="D47" s="7" t="s">
        <v>69</v>
      </c>
      <c r="E47" s="7" t="str">
        <f t="shared" si="2"/>
        <v>No</v>
      </c>
      <c r="F47" s="8">
        <v>206.28</v>
      </c>
      <c r="G47" s="8">
        <v>193.78</v>
      </c>
      <c r="H47" s="8">
        <v>199.47</v>
      </c>
      <c r="I47" s="8">
        <f>$C47*'Kroger Payments'!F$19</f>
        <v>243.9578421503879</v>
      </c>
      <c r="J47" s="8">
        <f>$C47*'Kroger Payments'!G$19</f>
        <v>243.9578421503879</v>
      </c>
      <c r="K47" s="8">
        <f>$C47*'Kroger Payments'!H$19</f>
        <v>243.9578421503879</v>
      </c>
      <c r="L47" s="8">
        <f>$C47*'Kroger Payments'!I$19</f>
        <v>243.9578421503879</v>
      </c>
      <c r="M47" s="8">
        <f>$C47*'Kroger Payments'!J$19</f>
        <v>256.79772857935569</v>
      </c>
      <c r="N47" s="8">
        <f>$C47*'Kroger Payments'!K$19</f>
        <v>256.79772857935569</v>
      </c>
      <c r="O47" s="8">
        <f>$C47*'Kroger Payments'!L$19</f>
        <v>256.79772857935569</v>
      </c>
      <c r="P47" s="8">
        <f>$C47*'Kroger Payments'!M$19</f>
        <v>256.79772860289552</v>
      </c>
      <c r="Q47" s="6">
        <f t="shared" si="1"/>
        <v>2602.5522829425145</v>
      </c>
    </row>
    <row r="48" spans="1:17" x14ac:dyDescent="0.3">
      <c r="A48" s="94">
        <v>46</v>
      </c>
      <c r="B48" s="3" t="s">
        <v>70</v>
      </c>
      <c r="C48" s="15">
        <v>4.0537508319000003E-3</v>
      </c>
      <c r="D48" s="7" t="s">
        <v>70</v>
      </c>
      <c r="E48" s="7" t="str">
        <f t="shared" si="2"/>
        <v>No</v>
      </c>
      <c r="F48" s="8">
        <v>6203.91</v>
      </c>
      <c r="G48" s="8">
        <v>5827.84</v>
      </c>
      <c r="H48" s="8">
        <v>5998.91</v>
      </c>
      <c r="I48" s="8">
        <f>$C48*'Kroger Payments'!F$19</f>
        <v>7336.9367395913832</v>
      </c>
      <c r="J48" s="8">
        <f>$C48*'Kroger Payments'!G$19</f>
        <v>7336.9367395913832</v>
      </c>
      <c r="K48" s="8">
        <f>$C48*'Kroger Payments'!H$19</f>
        <v>7336.9367395913832</v>
      </c>
      <c r="L48" s="8">
        <f>$C48*'Kroger Payments'!I$19</f>
        <v>7336.9367395913832</v>
      </c>
      <c r="M48" s="8">
        <f>$C48*'Kroger Payments'!J$19</f>
        <v>7723.0913048330358</v>
      </c>
      <c r="N48" s="8">
        <f>$C48*'Kroger Payments'!K$19</f>
        <v>7723.0913048330358</v>
      </c>
      <c r="O48" s="8">
        <f>$C48*'Kroger Payments'!L$19</f>
        <v>7723.0913048330358</v>
      </c>
      <c r="P48" s="8">
        <f>$C48*'Kroger Payments'!M$19</f>
        <v>7723.0913055409856</v>
      </c>
      <c r="Q48" s="6">
        <f t="shared" si="1"/>
        <v>78270.772178405634</v>
      </c>
    </row>
    <row r="49" spans="1:17" x14ac:dyDescent="0.3">
      <c r="A49" s="94">
        <v>47</v>
      </c>
      <c r="B49" s="3" t="s">
        <v>71</v>
      </c>
      <c r="C49" s="15">
        <v>2.1045927188000002E-3</v>
      </c>
      <c r="D49" s="7" t="s">
        <v>71</v>
      </c>
      <c r="E49" s="7" t="str">
        <f t="shared" si="2"/>
        <v>No</v>
      </c>
      <c r="F49" s="8">
        <v>3220.89</v>
      </c>
      <c r="G49" s="8">
        <v>3025.65</v>
      </c>
      <c r="H49" s="8">
        <v>3114.46</v>
      </c>
      <c r="I49" s="8">
        <f>$C49*'Kroger Payments'!F$19</f>
        <v>3809.1299344125919</v>
      </c>
      <c r="J49" s="8">
        <f>$C49*'Kroger Payments'!G$19</f>
        <v>3809.1299344125919</v>
      </c>
      <c r="K49" s="8">
        <f>$C49*'Kroger Payments'!H$19</f>
        <v>3809.1299344125919</v>
      </c>
      <c r="L49" s="8">
        <f>$C49*'Kroger Payments'!I$19</f>
        <v>3809.1299344125919</v>
      </c>
      <c r="M49" s="8">
        <f>$C49*'Kroger Payments'!J$19</f>
        <v>4009.6104572764129</v>
      </c>
      <c r="N49" s="8">
        <f>$C49*'Kroger Payments'!K$19</f>
        <v>4009.6104572764129</v>
      </c>
      <c r="O49" s="8">
        <f>$C49*'Kroger Payments'!L$19</f>
        <v>4009.6104572764129</v>
      </c>
      <c r="P49" s="8">
        <f>$C49*'Kroger Payments'!M$19</f>
        <v>4009.6104576439602</v>
      </c>
      <c r="Q49" s="6">
        <f t="shared" si="1"/>
        <v>40635.961567123566</v>
      </c>
    </row>
    <row r="50" spans="1:17" x14ac:dyDescent="0.3">
      <c r="A50" s="94">
        <v>48</v>
      </c>
      <c r="B50" s="3" t="s">
        <v>72</v>
      </c>
      <c r="C50" s="15">
        <v>3.1106809734000006E-3</v>
      </c>
      <c r="D50" s="7" t="s">
        <v>72</v>
      </c>
      <c r="E50" s="7" t="str">
        <f t="shared" si="2"/>
        <v>No</v>
      </c>
      <c r="F50" s="8">
        <v>4760.62</v>
      </c>
      <c r="G50" s="8">
        <v>4472.04</v>
      </c>
      <c r="H50" s="8">
        <v>4603.3100000000004</v>
      </c>
      <c r="I50" s="8">
        <f>$C50*'Kroger Payments'!F$19</f>
        <v>5630.0622473604853</v>
      </c>
      <c r="J50" s="8">
        <f>$C50*'Kroger Payments'!G$19</f>
        <v>5630.0622473604853</v>
      </c>
      <c r="K50" s="8">
        <f>$C50*'Kroger Payments'!H$19</f>
        <v>5630.0622473604853</v>
      </c>
      <c r="L50" s="8">
        <f>$C50*'Kroger Payments'!I$19</f>
        <v>5630.0622473604853</v>
      </c>
      <c r="M50" s="8">
        <f>$C50*'Kroger Payments'!J$19</f>
        <v>5926.3813130110375</v>
      </c>
      <c r="N50" s="8">
        <f>$C50*'Kroger Payments'!K$19</f>
        <v>5926.3813130110375</v>
      </c>
      <c r="O50" s="8">
        <f>$C50*'Kroger Payments'!L$19</f>
        <v>5926.3813130110375</v>
      </c>
      <c r="P50" s="8">
        <f>$C50*'Kroger Payments'!M$19</f>
        <v>5926.3813135542887</v>
      </c>
      <c r="Q50" s="6">
        <f t="shared" si="1"/>
        <v>60061.744242029337</v>
      </c>
    </row>
    <row r="51" spans="1:17" x14ac:dyDescent="0.3">
      <c r="A51" s="94">
        <v>49</v>
      </c>
      <c r="B51" s="3" t="s">
        <v>73</v>
      </c>
      <c r="C51" s="15">
        <v>1.4042316196929872E-3</v>
      </c>
      <c r="D51" s="7" t="s">
        <v>74</v>
      </c>
      <c r="E51" s="7" t="str">
        <f t="shared" si="2"/>
        <v>No</v>
      </c>
      <c r="F51" s="8">
        <v>2149.0500000000002</v>
      </c>
      <c r="G51" s="8">
        <v>2018.78</v>
      </c>
      <c r="H51" s="8">
        <v>2078.04</v>
      </c>
      <c r="I51" s="8">
        <f>$C51*'Kroger Payments'!F$19</f>
        <v>2541.5372055791777</v>
      </c>
      <c r="J51" s="8">
        <f>$C51*'Kroger Payments'!G$19</f>
        <v>2541.5372055791777</v>
      </c>
      <c r="K51" s="8">
        <f>$C51*'Kroger Payments'!H$19</f>
        <v>2541.5372055791777</v>
      </c>
      <c r="L51" s="8">
        <f>$C51*'Kroger Payments'!I$19</f>
        <v>2541.5372055791777</v>
      </c>
      <c r="M51" s="8">
        <f>$C51*'Kroger Payments'!J$19</f>
        <v>2675.3023216622923</v>
      </c>
      <c r="N51" s="8">
        <f>$C51*'Kroger Payments'!K$19</f>
        <v>2675.3023216622923</v>
      </c>
      <c r="O51" s="8">
        <f>$C51*'Kroger Payments'!L$19</f>
        <v>2675.3023216622923</v>
      </c>
      <c r="P51" s="8">
        <f>$C51*'Kroger Payments'!M$19</f>
        <v>2675.302321907528</v>
      </c>
      <c r="Q51" s="6">
        <f t="shared" si="1"/>
        <v>27113.228109211119</v>
      </c>
    </row>
    <row r="52" spans="1:17" x14ac:dyDescent="0.3">
      <c r="A52" s="94">
        <v>50</v>
      </c>
      <c r="B52" s="3" t="s">
        <v>75</v>
      </c>
      <c r="C52" s="15">
        <v>2.6323448756000005E-3</v>
      </c>
      <c r="D52" s="7" t="s">
        <v>75</v>
      </c>
      <c r="E52" s="7" t="str">
        <f t="shared" si="2"/>
        <v>No</v>
      </c>
      <c r="F52" s="8">
        <v>4028.57</v>
      </c>
      <c r="G52" s="8">
        <v>3784.36</v>
      </c>
      <c r="H52" s="8">
        <v>3895.45</v>
      </c>
      <c r="I52" s="8">
        <f>$C52*'Kroger Payments'!F$19</f>
        <v>4764.3154771830295</v>
      </c>
      <c r="J52" s="8">
        <f>$C52*'Kroger Payments'!G$19</f>
        <v>4764.3154771830295</v>
      </c>
      <c r="K52" s="8">
        <f>$C52*'Kroger Payments'!H$19</f>
        <v>4764.3154771830295</v>
      </c>
      <c r="L52" s="8">
        <f>$C52*'Kroger Payments'!I$19</f>
        <v>4764.3154771830295</v>
      </c>
      <c r="M52" s="8">
        <f>$C52*'Kroger Payments'!J$19</f>
        <v>5015.0689233505582</v>
      </c>
      <c r="N52" s="8">
        <f>$C52*'Kroger Payments'!K$19</f>
        <v>5015.0689233505582</v>
      </c>
      <c r="O52" s="8">
        <f>$C52*'Kroger Payments'!L$19</f>
        <v>5015.0689233505582</v>
      </c>
      <c r="P52" s="8">
        <f>$C52*'Kroger Payments'!M$19</f>
        <v>5015.0689238102723</v>
      </c>
      <c r="Q52" s="6">
        <f t="shared" si="1"/>
        <v>50825.917602594061</v>
      </c>
    </row>
    <row r="53" spans="1:17" x14ac:dyDescent="0.3">
      <c r="A53" s="94">
        <v>51</v>
      </c>
      <c r="B53" s="3" t="s">
        <v>76</v>
      </c>
      <c r="C53" s="15">
        <v>3.1141036893324917E-3</v>
      </c>
      <c r="D53" s="7" t="s">
        <v>76</v>
      </c>
      <c r="E53" s="7" t="str">
        <f t="shared" si="2"/>
        <v>No</v>
      </c>
      <c r="F53" s="8">
        <v>4765.8599999999997</v>
      </c>
      <c r="G53" s="8">
        <v>4476.96</v>
      </c>
      <c r="H53" s="8">
        <v>4608.38</v>
      </c>
      <c r="I53" s="8">
        <f>$C53*'Kroger Payments'!F$19</f>
        <v>5636.2570657683318</v>
      </c>
      <c r="J53" s="8">
        <f>$C53*'Kroger Payments'!G$19</f>
        <v>5636.2570657683318</v>
      </c>
      <c r="K53" s="8">
        <f>$C53*'Kroger Payments'!H$19</f>
        <v>5636.2570657683318</v>
      </c>
      <c r="L53" s="8">
        <f>$C53*'Kroger Payments'!I$19</f>
        <v>5636.2570657683318</v>
      </c>
      <c r="M53" s="8">
        <f>$C53*'Kroger Payments'!J$19</f>
        <v>5932.9021744929814</v>
      </c>
      <c r="N53" s="8">
        <f>$C53*'Kroger Payments'!K$19</f>
        <v>5932.9021744929814</v>
      </c>
      <c r="O53" s="8">
        <f>$C53*'Kroger Payments'!L$19</f>
        <v>5932.9021744929814</v>
      </c>
      <c r="P53" s="8">
        <f>$C53*'Kroger Payments'!M$19</f>
        <v>5932.9021750368302</v>
      </c>
      <c r="Q53" s="6">
        <f t="shared" si="1"/>
        <v>60127.836961589084</v>
      </c>
    </row>
    <row r="54" spans="1:17" x14ac:dyDescent="0.3">
      <c r="A54" s="94">
        <v>52</v>
      </c>
      <c r="B54" s="3" t="s">
        <v>32</v>
      </c>
      <c r="C54" s="15">
        <v>1.5515624389622691E-4</v>
      </c>
      <c r="D54" s="7" t="s">
        <v>77</v>
      </c>
      <c r="E54" s="7" t="str">
        <f t="shared" si="2"/>
        <v>No</v>
      </c>
      <c r="F54" s="8">
        <v>237.45</v>
      </c>
      <c r="G54" s="8">
        <v>223.06</v>
      </c>
      <c r="H54" s="8">
        <v>229.61</v>
      </c>
      <c r="I54" s="8">
        <f>$C54*'Kroger Payments'!F$19</f>
        <v>280.81931855828242</v>
      </c>
      <c r="J54" s="8">
        <f>$C54*'Kroger Payments'!G$19</f>
        <v>280.81931855828242</v>
      </c>
      <c r="K54" s="8">
        <f>$C54*'Kroger Payments'!H$19</f>
        <v>280.81931855828242</v>
      </c>
      <c r="L54" s="8">
        <f>$C54*'Kroger Payments'!I$19</f>
        <v>280.81931855828242</v>
      </c>
      <c r="M54" s="8">
        <f>$C54*'Kroger Payments'!J$19</f>
        <v>295.59928269292885</v>
      </c>
      <c r="N54" s="8">
        <f>$C54*'Kroger Payments'!K$19</f>
        <v>295.59928269292885</v>
      </c>
      <c r="O54" s="8">
        <f>$C54*'Kroger Payments'!L$19</f>
        <v>295.59928269292885</v>
      </c>
      <c r="P54" s="8">
        <f>$C54*'Kroger Payments'!M$19</f>
        <v>295.59928272002549</v>
      </c>
      <c r="Q54" s="6">
        <f t="shared" si="1"/>
        <v>2995.7944050319411</v>
      </c>
    </row>
    <row r="55" spans="1:17" x14ac:dyDescent="0.3">
      <c r="A55" s="94">
        <v>53</v>
      </c>
      <c r="B55" s="3" t="s">
        <v>73</v>
      </c>
      <c r="C55" s="15">
        <v>6.4078122657999998E-3</v>
      </c>
      <c r="D55" s="7" t="s">
        <v>78</v>
      </c>
      <c r="E55" s="7" t="str">
        <f t="shared" si="2"/>
        <v>No</v>
      </c>
      <c r="F55" s="8">
        <v>9806.59</v>
      </c>
      <c r="G55" s="8">
        <v>9212.1299999999992</v>
      </c>
      <c r="H55" s="8">
        <v>9482.5499999999993</v>
      </c>
      <c r="I55" s="8">
        <f>$C55*'Kroger Payments'!F$19</f>
        <v>11597.583369799006</v>
      </c>
      <c r="J55" s="8">
        <f>$C55*'Kroger Payments'!G$19</f>
        <v>11597.583369799006</v>
      </c>
      <c r="K55" s="8">
        <f>$C55*'Kroger Payments'!H$19</f>
        <v>11597.583369799006</v>
      </c>
      <c r="L55" s="8">
        <f>$C55*'Kroger Payments'!I$19</f>
        <v>11597.583369799006</v>
      </c>
      <c r="M55" s="8">
        <f>$C55*'Kroger Payments'!J$19</f>
        <v>12207.982494525269</v>
      </c>
      <c r="N55" s="8">
        <f>$C55*'Kroger Payments'!K$19</f>
        <v>12207.982494525269</v>
      </c>
      <c r="O55" s="8">
        <f>$C55*'Kroger Payments'!L$19</f>
        <v>12207.982494525269</v>
      </c>
      <c r="P55" s="8">
        <f>$C55*'Kroger Payments'!M$19</f>
        <v>12207.982495644334</v>
      </c>
      <c r="Q55" s="6">
        <f t="shared" si="1"/>
        <v>123723.53345841615</v>
      </c>
    </row>
    <row r="56" spans="1:17" x14ac:dyDescent="0.3">
      <c r="A56" s="94">
        <v>54</v>
      </c>
      <c r="B56" s="3" t="s">
        <v>38</v>
      </c>
      <c r="C56" s="15">
        <v>5.3061927798000001E-3</v>
      </c>
      <c r="D56" s="7" t="s">
        <v>38</v>
      </c>
      <c r="E56" s="7" t="str">
        <f t="shared" si="2"/>
        <v>No</v>
      </c>
      <c r="F56" s="8">
        <v>8120.66</v>
      </c>
      <c r="G56" s="8">
        <v>7628.4</v>
      </c>
      <c r="H56" s="8">
        <v>7852.32</v>
      </c>
      <c r="I56" s="8">
        <f>$C56*'Kroger Payments'!F$19</f>
        <v>9603.7478295680121</v>
      </c>
      <c r="J56" s="8">
        <f>$C56*'Kroger Payments'!G$19</f>
        <v>9603.7478295680121</v>
      </c>
      <c r="K56" s="8">
        <f>$C56*'Kroger Payments'!H$19</f>
        <v>9603.7478295680121</v>
      </c>
      <c r="L56" s="8">
        <f>$C56*'Kroger Payments'!I$19</f>
        <v>9603.7478295680121</v>
      </c>
      <c r="M56" s="8">
        <f>$C56*'Kroger Payments'!J$19</f>
        <v>10109.20824165054</v>
      </c>
      <c r="N56" s="8">
        <f>$C56*'Kroger Payments'!K$19</f>
        <v>10109.20824165054</v>
      </c>
      <c r="O56" s="8">
        <f>$C56*'Kroger Payments'!L$19</f>
        <v>10109.20824165054</v>
      </c>
      <c r="P56" s="8">
        <f>$C56*'Kroger Payments'!M$19</f>
        <v>10109.208242577217</v>
      </c>
      <c r="Q56" s="6">
        <f t="shared" si="1"/>
        <v>102453.20428580089</v>
      </c>
    </row>
    <row r="57" spans="1:17" x14ac:dyDescent="0.3">
      <c r="A57" s="94">
        <v>55</v>
      </c>
      <c r="B57" s="3" t="s">
        <v>56</v>
      </c>
      <c r="C57" s="15">
        <v>8.5958844840929426E-5</v>
      </c>
      <c r="D57" s="7" t="s">
        <v>79</v>
      </c>
      <c r="E57" s="7" t="str">
        <f t="shared" si="2"/>
        <v>No</v>
      </c>
      <c r="F57" s="8">
        <v>131.55000000000001</v>
      </c>
      <c r="G57" s="8">
        <v>123.58</v>
      </c>
      <c r="H57" s="8">
        <v>127.21</v>
      </c>
      <c r="I57" s="8">
        <f>$C57*'Kroger Payments'!F$19</f>
        <v>155.57803944024158</v>
      </c>
      <c r="J57" s="8">
        <f>$C57*'Kroger Payments'!G$19</f>
        <v>155.57803944024158</v>
      </c>
      <c r="K57" s="8">
        <f>$C57*'Kroger Payments'!H$19</f>
        <v>155.57803944024158</v>
      </c>
      <c r="L57" s="8">
        <f>$C57*'Kroger Payments'!I$19</f>
        <v>155.57803944024158</v>
      </c>
      <c r="M57" s="8">
        <f>$C57*'Kroger Payments'!J$19</f>
        <v>163.76635730551746</v>
      </c>
      <c r="N57" s="8">
        <f>$C57*'Kroger Payments'!K$19</f>
        <v>163.76635730551746</v>
      </c>
      <c r="O57" s="8">
        <f>$C57*'Kroger Payments'!L$19</f>
        <v>163.76635730551746</v>
      </c>
      <c r="P57" s="8">
        <f>$C57*'Kroger Payments'!M$19</f>
        <v>163.76635732052938</v>
      </c>
      <c r="Q57" s="6">
        <f t="shared" si="1"/>
        <v>1659.7175869980479</v>
      </c>
    </row>
    <row r="58" spans="1:17" x14ac:dyDescent="0.3">
      <c r="A58" s="94">
        <v>56</v>
      </c>
      <c r="B58" s="3" t="s">
        <v>32</v>
      </c>
      <c r="C58" s="15">
        <v>2.2117624342341905E-4</v>
      </c>
      <c r="D58" s="7" t="s">
        <v>80</v>
      </c>
      <c r="E58" s="7" t="str">
        <f t="shared" si="2"/>
        <v>No</v>
      </c>
      <c r="F58" s="8">
        <v>0</v>
      </c>
      <c r="G58" s="8">
        <v>0</v>
      </c>
      <c r="H58" s="8">
        <v>0</v>
      </c>
      <c r="I58" s="8">
        <f>$C58*'Kroger Payments'!F$19</f>
        <v>400.30978064270954</v>
      </c>
      <c r="J58" s="8">
        <f>$C58*'Kroger Payments'!G$19</f>
        <v>400.30978064270954</v>
      </c>
      <c r="K58" s="8">
        <f>$C58*'Kroger Payments'!H$19</f>
        <v>400.30978064270954</v>
      </c>
      <c r="L58" s="8">
        <f>$C58*'Kroger Payments'!I$19</f>
        <v>400.30978064270954</v>
      </c>
      <c r="M58" s="8">
        <f>$C58*'Kroger Payments'!J$19</f>
        <v>421.37871646601002</v>
      </c>
      <c r="N58" s="8">
        <f>$C58*'Kroger Payments'!K$19</f>
        <v>421.37871646601002</v>
      </c>
      <c r="O58" s="8">
        <f>$C58*'Kroger Payments'!L$19</f>
        <v>421.37871646601002</v>
      </c>
      <c r="P58" s="8">
        <f>$C58*'Kroger Payments'!M$19</f>
        <v>421.37871650463637</v>
      </c>
      <c r="Q58" s="6">
        <f t="shared" si="1"/>
        <v>3286.7539884735047</v>
      </c>
    </row>
    <row r="59" spans="1:17" x14ac:dyDescent="0.3">
      <c r="A59" s="94">
        <v>57</v>
      </c>
      <c r="B59" s="3" t="s">
        <v>81</v>
      </c>
      <c r="C59" s="15">
        <v>9.4006091954603268E-5</v>
      </c>
      <c r="D59" s="7" t="s">
        <v>82</v>
      </c>
      <c r="E59" s="7" t="str">
        <f t="shared" si="2"/>
        <v>No</v>
      </c>
      <c r="F59" s="8">
        <v>0</v>
      </c>
      <c r="G59" s="8">
        <v>0</v>
      </c>
      <c r="H59" s="8">
        <v>0</v>
      </c>
      <c r="I59" s="8">
        <f>$C59*'Kroger Payments'!F$19</f>
        <v>170.14285741974507</v>
      </c>
      <c r="J59" s="8">
        <f>$C59*'Kroger Payments'!G$19</f>
        <v>170.14285741974507</v>
      </c>
      <c r="K59" s="8">
        <f>$C59*'Kroger Payments'!H$19</f>
        <v>170.14285741974507</v>
      </c>
      <c r="L59" s="8">
        <f>$C59*'Kroger Payments'!I$19</f>
        <v>170.14285741974507</v>
      </c>
      <c r="M59" s="8">
        <f>$C59*'Kroger Payments'!J$19</f>
        <v>179.09774465236322</v>
      </c>
      <c r="N59" s="8">
        <f>$C59*'Kroger Payments'!K$19</f>
        <v>179.09774465236322</v>
      </c>
      <c r="O59" s="8">
        <f>$C59*'Kroger Payments'!L$19</f>
        <v>179.09774465236322</v>
      </c>
      <c r="P59" s="8">
        <f>$C59*'Kroger Payments'!M$19</f>
        <v>179.09774466878051</v>
      </c>
      <c r="Q59" s="6">
        <f t="shared" si="1"/>
        <v>1396.9624083048504</v>
      </c>
    </row>
    <row r="60" spans="1:17" x14ac:dyDescent="0.3">
      <c r="A60" s="94">
        <v>58</v>
      </c>
      <c r="B60" s="3" t="s">
        <v>81</v>
      </c>
      <c r="C60" s="15">
        <v>1.0667352852156161E-5</v>
      </c>
      <c r="D60" s="7" t="s">
        <v>83</v>
      </c>
      <c r="E60" s="7" t="str">
        <f t="shared" si="2"/>
        <v>Yes</v>
      </c>
      <c r="F60" s="8">
        <v>192.18</v>
      </c>
      <c r="G60" s="8">
        <v>0</v>
      </c>
      <c r="H60" s="8">
        <v>0</v>
      </c>
      <c r="I60" s="8">
        <f>$C60*'Kroger Payments'!F$19</f>
        <v>19.306981682070035</v>
      </c>
      <c r="J60" s="8">
        <f>$C60*'Kroger Payments'!G$19</f>
        <v>19.306981682070035</v>
      </c>
      <c r="K60" s="8">
        <f>$C60*'Kroger Payments'!H$19</f>
        <v>19.306981682070035</v>
      </c>
      <c r="L60" s="8">
        <f>$C60*'Kroger Payments'!I$19</f>
        <v>19.306981682070035</v>
      </c>
      <c r="M60" s="8">
        <f>$C60*'Kroger Payments'!J$19</f>
        <v>20.3231386127053</v>
      </c>
      <c r="N60" s="8">
        <f>$C60*'Kroger Payments'!K$19</f>
        <v>20.3231386127053</v>
      </c>
      <c r="O60" s="8">
        <f>$C60*'Kroger Payments'!L$19</f>
        <v>20.3231386127053</v>
      </c>
      <c r="P60" s="8">
        <f>$C60*'Kroger Payments'!M$19</f>
        <v>20.323138614568254</v>
      </c>
      <c r="Q60" s="6">
        <f t="shared" si="1"/>
        <v>350.70048118096435</v>
      </c>
    </row>
    <row r="61" spans="1:17" x14ac:dyDescent="0.3">
      <c r="A61" s="94">
        <v>59</v>
      </c>
      <c r="B61" s="3" t="s">
        <v>84</v>
      </c>
      <c r="C61" s="15">
        <v>2.8347130141000002E-3</v>
      </c>
      <c r="D61" s="7" t="s">
        <v>84</v>
      </c>
      <c r="E61" s="7" t="str">
        <f t="shared" si="2"/>
        <v>No</v>
      </c>
      <c r="F61" s="8">
        <v>4338.28</v>
      </c>
      <c r="G61" s="8">
        <v>4075.3</v>
      </c>
      <c r="H61" s="8">
        <v>4194.93</v>
      </c>
      <c r="I61" s="8">
        <f>$C61*'Kroger Payments'!F$19</f>
        <v>5130.5842223163991</v>
      </c>
      <c r="J61" s="8">
        <f>$C61*'Kroger Payments'!G$19</f>
        <v>5130.5842223163991</v>
      </c>
      <c r="K61" s="8">
        <f>$C61*'Kroger Payments'!H$19</f>
        <v>5130.5842223163991</v>
      </c>
      <c r="L61" s="8">
        <f>$C61*'Kroger Payments'!I$19</f>
        <v>5130.5842223163991</v>
      </c>
      <c r="M61" s="8">
        <f>$C61*'Kroger Payments'!J$19</f>
        <v>5400.6149708593675</v>
      </c>
      <c r="N61" s="8">
        <f>$C61*'Kroger Payments'!K$19</f>
        <v>5400.6149708593675</v>
      </c>
      <c r="O61" s="8">
        <f>$C61*'Kroger Payments'!L$19</f>
        <v>5400.6149708593675</v>
      </c>
      <c r="P61" s="8">
        <f>$C61*'Kroger Payments'!M$19</f>
        <v>5400.6149713544237</v>
      </c>
      <c r="Q61" s="6">
        <f t="shared" si="1"/>
        <v>54733.306773198114</v>
      </c>
    </row>
    <row r="62" spans="1:17" x14ac:dyDescent="0.3">
      <c r="A62" s="94">
        <v>60</v>
      </c>
      <c r="B62" s="3" t="s">
        <v>61</v>
      </c>
      <c r="C62" s="15">
        <v>9.8374671949130605E-5</v>
      </c>
      <c r="D62" s="7" t="s">
        <v>85</v>
      </c>
      <c r="E62" s="7" t="str">
        <f t="shared" si="2"/>
        <v>No</v>
      </c>
      <c r="F62" s="8">
        <v>150.55000000000001</v>
      </c>
      <c r="G62" s="8">
        <v>141.43</v>
      </c>
      <c r="H62" s="8">
        <v>145.58000000000001</v>
      </c>
      <c r="I62" s="8">
        <f>$C62*'Kroger Payments'!F$19</f>
        <v>178.04960758541046</v>
      </c>
      <c r="J62" s="8">
        <f>$C62*'Kroger Payments'!G$19</f>
        <v>178.04960758541046</v>
      </c>
      <c r="K62" s="8">
        <f>$C62*'Kroger Payments'!H$19</f>
        <v>178.04960758541046</v>
      </c>
      <c r="L62" s="8">
        <f>$C62*'Kroger Payments'!I$19</f>
        <v>178.04960758541046</v>
      </c>
      <c r="M62" s="8">
        <f>$C62*'Kroger Payments'!J$19</f>
        <v>187.42063956358996</v>
      </c>
      <c r="N62" s="8">
        <f>$C62*'Kroger Payments'!K$19</f>
        <v>187.42063956358996</v>
      </c>
      <c r="O62" s="8">
        <f>$C62*'Kroger Payments'!L$19</f>
        <v>187.42063956358996</v>
      </c>
      <c r="P62" s="8">
        <f>$C62*'Kroger Payments'!M$19</f>
        <v>187.42063958077017</v>
      </c>
      <c r="Q62" s="6">
        <f t="shared" si="1"/>
        <v>1899.4409886131821</v>
      </c>
    </row>
    <row r="63" spans="1:17" x14ac:dyDescent="0.3">
      <c r="A63" s="94">
        <v>61</v>
      </c>
      <c r="B63" s="3" t="s">
        <v>20</v>
      </c>
      <c r="C63" s="15">
        <v>3.3329570208184248E-3</v>
      </c>
      <c r="D63" s="7" t="s">
        <v>86</v>
      </c>
      <c r="E63" s="7" t="str">
        <f t="shared" si="2"/>
        <v>No</v>
      </c>
      <c r="F63" s="8">
        <v>5100.8</v>
      </c>
      <c r="G63" s="8">
        <v>4791.59</v>
      </c>
      <c r="H63" s="8">
        <v>4932.25</v>
      </c>
      <c r="I63" s="8">
        <f>$C63*'Kroger Payments'!F$19</f>
        <v>6032.3625776624885</v>
      </c>
      <c r="J63" s="8">
        <f>$C63*'Kroger Payments'!G$19</f>
        <v>6032.3625776624885</v>
      </c>
      <c r="K63" s="8">
        <f>$C63*'Kroger Payments'!H$19</f>
        <v>6032.3625776624885</v>
      </c>
      <c r="L63" s="8">
        <f>$C63*'Kroger Payments'!I$19</f>
        <v>6032.3625776624885</v>
      </c>
      <c r="M63" s="8">
        <f>$C63*'Kroger Payments'!J$19</f>
        <v>6349.8553449078836</v>
      </c>
      <c r="N63" s="8">
        <f>$C63*'Kroger Payments'!K$19</f>
        <v>6349.8553449078836</v>
      </c>
      <c r="O63" s="8">
        <f>$C63*'Kroger Payments'!L$19</f>
        <v>6349.8553449078836</v>
      </c>
      <c r="P63" s="8">
        <f>$C63*'Kroger Payments'!M$19</f>
        <v>6349.8553454899529</v>
      </c>
      <c r="Q63" s="6">
        <f t="shared" si="1"/>
        <v>64353.511690863561</v>
      </c>
    </row>
    <row r="64" spans="1:17" x14ac:dyDescent="0.3">
      <c r="A64" s="94">
        <v>62</v>
      </c>
      <c r="B64" s="3" t="s">
        <v>20</v>
      </c>
      <c r="C64" s="15">
        <v>1.1718915796436534E-3</v>
      </c>
      <c r="D64" s="7" t="s">
        <v>87</v>
      </c>
      <c r="E64" s="7" t="str">
        <f t="shared" si="2"/>
        <v>No</v>
      </c>
      <c r="F64" s="8">
        <v>1793.48</v>
      </c>
      <c r="G64" s="8">
        <v>1684.76</v>
      </c>
      <c r="H64" s="8">
        <v>1734.21</v>
      </c>
      <c r="I64" s="8">
        <f>$C64*'Kroger Payments'!F$19</f>
        <v>2121.0219231642709</v>
      </c>
      <c r="J64" s="8">
        <f>$C64*'Kroger Payments'!G$19</f>
        <v>2121.0219231642709</v>
      </c>
      <c r="K64" s="8">
        <f>$C64*'Kroger Payments'!H$19</f>
        <v>2121.0219231642709</v>
      </c>
      <c r="L64" s="8">
        <f>$C64*'Kroger Payments'!I$19</f>
        <v>2121.0219231642709</v>
      </c>
      <c r="M64" s="8">
        <f>$C64*'Kroger Payments'!J$19</f>
        <v>2232.6546559623907</v>
      </c>
      <c r="N64" s="8">
        <f>$C64*'Kroger Payments'!K$19</f>
        <v>2232.6546559623907</v>
      </c>
      <c r="O64" s="8">
        <f>$C64*'Kroger Payments'!L$19</f>
        <v>2232.6546559623907</v>
      </c>
      <c r="P64" s="8">
        <f>$C64*'Kroger Payments'!M$19</f>
        <v>2232.6546561670507</v>
      </c>
      <c r="Q64" s="6">
        <f t="shared" si="1"/>
        <v>22627.156316711305</v>
      </c>
    </row>
    <row r="65" spans="1:17" x14ac:dyDescent="0.3">
      <c r="A65" s="94">
        <v>63</v>
      </c>
      <c r="B65" s="3" t="s">
        <v>88</v>
      </c>
      <c r="C65" s="15">
        <v>2.1883911591306761E-4</v>
      </c>
      <c r="D65" s="7" t="s">
        <v>89</v>
      </c>
      <c r="E65" s="7" t="str">
        <f t="shared" si="2"/>
        <v>No</v>
      </c>
      <c r="F65" s="8">
        <v>334.91</v>
      </c>
      <c r="G65" s="8">
        <v>314.61</v>
      </c>
      <c r="H65" s="8">
        <v>323.85000000000002</v>
      </c>
      <c r="I65" s="8">
        <f>$C65*'Kroger Payments'!F$19</f>
        <v>396.07978294258686</v>
      </c>
      <c r="J65" s="8">
        <f>$C65*'Kroger Payments'!G$19</f>
        <v>396.07978294258686</v>
      </c>
      <c r="K65" s="8">
        <f>$C65*'Kroger Payments'!H$19</f>
        <v>396.07978294258686</v>
      </c>
      <c r="L65" s="8">
        <f>$C65*'Kroger Payments'!I$19</f>
        <v>396.07978294258686</v>
      </c>
      <c r="M65" s="8">
        <f>$C65*'Kroger Payments'!J$19</f>
        <v>416.92608730798622</v>
      </c>
      <c r="N65" s="8">
        <f>$C65*'Kroger Payments'!K$19</f>
        <v>416.92608730798622</v>
      </c>
      <c r="O65" s="8">
        <f>$C65*'Kroger Payments'!L$19</f>
        <v>416.92608730798622</v>
      </c>
      <c r="P65" s="8">
        <f>$C65*'Kroger Payments'!M$19</f>
        <v>416.92608734620444</v>
      </c>
      <c r="Q65" s="6">
        <f t="shared" si="1"/>
        <v>4225.3934810405099</v>
      </c>
    </row>
    <row r="66" spans="1:17" x14ac:dyDescent="0.3">
      <c r="A66" s="94">
        <v>64</v>
      </c>
      <c r="B66" s="3" t="s">
        <v>90</v>
      </c>
      <c r="C66" s="15">
        <v>4.5106164370591284E-4</v>
      </c>
      <c r="D66" s="7" t="s">
        <v>91</v>
      </c>
      <c r="E66" s="7" t="str">
        <f t="shared" si="2"/>
        <v>No</v>
      </c>
      <c r="F66" s="8">
        <v>690.31</v>
      </c>
      <c r="G66" s="8">
        <v>648.46</v>
      </c>
      <c r="H66" s="8">
        <v>667.5</v>
      </c>
      <c r="I66" s="8">
        <f>$C66*'Kroger Payments'!F$19</f>
        <v>816.382378384925</v>
      </c>
      <c r="J66" s="8">
        <f>$C66*'Kroger Payments'!G$19</f>
        <v>816.382378384925</v>
      </c>
      <c r="K66" s="8">
        <f>$C66*'Kroger Payments'!H$19</f>
        <v>816.382378384925</v>
      </c>
      <c r="L66" s="8">
        <f>$C66*'Kroger Payments'!I$19</f>
        <v>816.382378384925</v>
      </c>
      <c r="M66" s="8">
        <f>$C66*'Kroger Payments'!J$19</f>
        <v>859.3498719841316</v>
      </c>
      <c r="N66" s="8">
        <f>$C66*'Kroger Payments'!K$19</f>
        <v>859.3498719841316</v>
      </c>
      <c r="O66" s="8">
        <f>$C66*'Kroger Payments'!L$19</f>
        <v>859.3498719841316</v>
      </c>
      <c r="P66" s="8">
        <f>$C66*'Kroger Payments'!M$19</f>
        <v>859.34987206290532</v>
      </c>
      <c r="Q66" s="6">
        <f t="shared" si="1"/>
        <v>8709.199001555</v>
      </c>
    </row>
    <row r="67" spans="1:17" x14ac:dyDescent="0.3">
      <c r="A67" s="94">
        <v>65</v>
      </c>
      <c r="B67" s="3" t="s">
        <v>92</v>
      </c>
      <c r="C67" s="15">
        <v>2.5579764947000006E-3</v>
      </c>
      <c r="D67" s="7" t="s">
        <v>92</v>
      </c>
      <c r="E67" s="7" t="str">
        <f t="shared" si="2"/>
        <v>No</v>
      </c>
      <c r="F67" s="8">
        <v>3914.76</v>
      </c>
      <c r="G67" s="8">
        <v>3677.45</v>
      </c>
      <c r="H67" s="8">
        <v>3785.4</v>
      </c>
      <c r="I67" s="8">
        <f>$C67*'Kroger Payments'!F$19</f>
        <v>4629.7151702782776</v>
      </c>
      <c r="J67" s="8">
        <f>$C67*'Kroger Payments'!G$19</f>
        <v>4629.7151702782776</v>
      </c>
      <c r="K67" s="8">
        <f>$C67*'Kroger Payments'!H$19</f>
        <v>4629.7151702782776</v>
      </c>
      <c r="L67" s="8">
        <f>$C67*'Kroger Payments'!I$19</f>
        <v>4629.7151702782776</v>
      </c>
      <c r="M67" s="8">
        <f>$C67*'Kroger Payments'!J$19</f>
        <v>4873.3843897666075</v>
      </c>
      <c r="N67" s="8">
        <f>$C67*'Kroger Payments'!K$19</f>
        <v>4873.3843897666075</v>
      </c>
      <c r="O67" s="8">
        <f>$C67*'Kroger Payments'!L$19</f>
        <v>4873.3843897666075</v>
      </c>
      <c r="P67" s="8">
        <f>$C67*'Kroger Payments'!M$19</f>
        <v>4873.3843902133349</v>
      </c>
      <c r="Q67" s="6">
        <f t="shared" si="1"/>
        <v>49390.008240626274</v>
      </c>
    </row>
    <row r="68" spans="1:17" x14ac:dyDescent="0.3">
      <c r="A68" s="94">
        <v>66</v>
      </c>
      <c r="B68" s="3" t="s">
        <v>20</v>
      </c>
      <c r="C68" s="15">
        <v>7.0043022777200009E-2</v>
      </c>
      <c r="D68" s="7" t="s">
        <v>93</v>
      </c>
      <c r="E68" s="7" t="str">
        <f t="shared" si="2"/>
        <v>No</v>
      </c>
      <c r="F68" s="8">
        <v>107194.69</v>
      </c>
      <c r="G68" s="8">
        <v>100696.66</v>
      </c>
      <c r="H68" s="8">
        <v>103652.56</v>
      </c>
      <c r="I68" s="8">
        <f>$C68*'Kroger Payments'!F$19</f>
        <v>126771.78457098421</v>
      </c>
      <c r="J68" s="8">
        <f>$C68*'Kroger Payments'!G$19</f>
        <v>126771.78457098421</v>
      </c>
      <c r="K68" s="8">
        <f>$C68*'Kroger Payments'!H$19</f>
        <v>126771.78457098421</v>
      </c>
      <c r="L68" s="8">
        <f>$C68*'Kroger Payments'!I$19</f>
        <v>126771.78457098421</v>
      </c>
      <c r="M68" s="8">
        <f>$C68*'Kroger Payments'!J$19</f>
        <v>133443.98375893076</v>
      </c>
      <c r="N68" s="8">
        <f>$C68*'Kroger Payments'!K$19</f>
        <v>133443.98375893076</v>
      </c>
      <c r="O68" s="8">
        <f>$C68*'Kroger Payments'!L$19</f>
        <v>133443.98375893076</v>
      </c>
      <c r="P68" s="8">
        <f>$C68*'Kroger Payments'!M$19</f>
        <v>133443.9837711631</v>
      </c>
      <c r="Q68" s="6">
        <f t="shared" ref="Q68:Q131" si="3">SUM(F68:P68)</f>
        <v>1352406.9833318922</v>
      </c>
    </row>
    <row r="69" spans="1:17" ht="18.75" customHeight="1" x14ac:dyDescent="0.3">
      <c r="A69" s="94">
        <v>67</v>
      </c>
      <c r="B69" s="3" t="s">
        <v>20</v>
      </c>
      <c r="C69" s="15">
        <v>0</v>
      </c>
      <c r="D69" s="7" t="s">
        <v>94</v>
      </c>
      <c r="E69" s="7" t="s">
        <v>333</v>
      </c>
      <c r="F69" s="8">
        <v>0</v>
      </c>
      <c r="G69" s="8">
        <v>0</v>
      </c>
      <c r="H69" s="8">
        <v>0</v>
      </c>
      <c r="I69" s="8">
        <f>$C69*'Kroger Payments'!F$19</f>
        <v>0</v>
      </c>
      <c r="J69" s="8">
        <f>$C69*'Kroger Payments'!G$19</f>
        <v>0</v>
      </c>
      <c r="K69" s="8">
        <f>$C69*'Kroger Payments'!H$19</f>
        <v>0</v>
      </c>
      <c r="L69" s="8">
        <f>$C69*'Kroger Payments'!I$19</f>
        <v>0</v>
      </c>
      <c r="M69" s="8">
        <f>$C69*'Kroger Payments'!J$19</f>
        <v>0</v>
      </c>
      <c r="N69" s="8">
        <f>$C69*'Kroger Payments'!K$19</f>
        <v>0</v>
      </c>
      <c r="O69" s="8">
        <f>$C69*'Kroger Payments'!L$19</f>
        <v>0</v>
      </c>
      <c r="P69" s="8">
        <f>$C69*'Kroger Payments'!M$19</f>
        <v>0</v>
      </c>
      <c r="Q69" s="6">
        <f t="shared" si="3"/>
        <v>0</v>
      </c>
    </row>
    <row r="70" spans="1:17" x14ac:dyDescent="0.3">
      <c r="A70" s="94">
        <v>68</v>
      </c>
      <c r="B70" s="3" t="s">
        <v>38</v>
      </c>
      <c r="C70" s="15">
        <v>4.0897718893107563E-4</v>
      </c>
      <c r="D70" s="7" t="s">
        <v>95</v>
      </c>
      <c r="E70" s="7" t="str">
        <f t="shared" ref="E70:E133" si="4">IF(C70&lt;0.000011, "Yes", "No")</f>
        <v>No</v>
      </c>
      <c r="F70" s="8">
        <v>625.9</v>
      </c>
      <c r="G70" s="8">
        <v>587.96</v>
      </c>
      <c r="H70" s="8">
        <v>605.22</v>
      </c>
      <c r="I70" s="8">
        <f>$C70*'Kroger Payments'!F$19</f>
        <v>740.21317233176126</v>
      </c>
      <c r="J70" s="8">
        <f>$C70*'Kroger Payments'!G$19</f>
        <v>740.21317233176126</v>
      </c>
      <c r="K70" s="8">
        <f>$C70*'Kroger Payments'!H$19</f>
        <v>740.21317233176126</v>
      </c>
      <c r="L70" s="8">
        <f>$C70*'Kroger Payments'!I$19</f>
        <v>740.21317233176126</v>
      </c>
      <c r="M70" s="8">
        <f>$C70*'Kroger Payments'!J$19</f>
        <v>779.17176034922238</v>
      </c>
      <c r="N70" s="8">
        <f>$C70*'Kroger Payments'!K$19</f>
        <v>779.17176034922238</v>
      </c>
      <c r="O70" s="8">
        <f>$C70*'Kroger Payments'!L$19</f>
        <v>779.17176034922238</v>
      </c>
      <c r="P70" s="8">
        <f>$C70*'Kroger Payments'!M$19</f>
        <v>779.17176042064636</v>
      </c>
      <c r="Q70" s="6">
        <f t="shared" si="3"/>
        <v>7896.6197307953589</v>
      </c>
    </row>
    <row r="71" spans="1:17" x14ac:dyDescent="0.3">
      <c r="A71" s="94">
        <v>69</v>
      </c>
      <c r="B71" s="3" t="s">
        <v>96</v>
      </c>
      <c r="C71" s="15">
        <v>2.7234125776000001E-3</v>
      </c>
      <c r="D71" s="7" t="s">
        <v>96</v>
      </c>
      <c r="E71" s="7" t="str">
        <f t="shared" si="4"/>
        <v>No</v>
      </c>
      <c r="F71" s="8">
        <v>4167.9399999999996</v>
      </c>
      <c r="G71" s="8">
        <v>3915.29</v>
      </c>
      <c r="H71" s="8">
        <v>4030.22</v>
      </c>
      <c r="I71" s="8">
        <f>$C71*'Kroger Payments'!F$19</f>
        <v>4929.1401041275503</v>
      </c>
      <c r="J71" s="8">
        <f>$C71*'Kroger Payments'!G$19</f>
        <v>4929.1401041275503</v>
      </c>
      <c r="K71" s="8">
        <f>$C71*'Kroger Payments'!H$19</f>
        <v>4929.1401041275503</v>
      </c>
      <c r="L71" s="8">
        <f>$C71*'Kroger Payments'!I$19</f>
        <v>4929.1401041275503</v>
      </c>
      <c r="M71" s="8">
        <f>$C71*'Kroger Payments'!J$19</f>
        <v>5188.5685306605792</v>
      </c>
      <c r="N71" s="8">
        <f>$C71*'Kroger Payments'!K$19</f>
        <v>5188.5685306605792</v>
      </c>
      <c r="O71" s="8">
        <f>$C71*'Kroger Payments'!L$19</f>
        <v>5188.5685306605792</v>
      </c>
      <c r="P71" s="8">
        <f>$C71*'Kroger Payments'!M$19</f>
        <v>5188.5685311361976</v>
      </c>
      <c r="Q71" s="6">
        <f t="shared" si="3"/>
        <v>52584.284539628134</v>
      </c>
    </row>
    <row r="72" spans="1:17" x14ac:dyDescent="0.3">
      <c r="A72" s="94">
        <v>70</v>
      </c>
      <c r="B72" s="3" t="s">
        <v>97</v>
      </c>
      <c r="C72" s="15">
        <v>1.6290901617232397E-5</v>
      </c>
      <c r="D72" s="7" t="s">
        <v>98</v>
      </c>
      <c r="E72" s="7" t="str">
        <f t="shared" si="4"/>
        <v>No</v>
      </c>
      <c r="F72" s="8">
        <v>24.93</v>
      </c>
      <c r="G72" s="8">
        <v>23.42</v>
      </c>
      <c r="H72" s="8">
        <v>24.11</v>
      </c>
      <c r="I72" s="8">
        <f>$C72*'Kroger Payments'!F$19</f>
        <v>29.485116267128664</v>
      </c>
      <c r="J72" s="8">
        <f>$C72*'Kroger Payments'!G$19</f>
        <v>29.485116267128664</v>
      </c>
      <c r="K72" s="8">
        <f>$C72*'Kroger Payments'!H$19</f>
        <v>29.485116267128664</v>
      </c>
      <c r="L72" s="8">
        <f>$C72*'Kroger Payments'!I$19</f>
        <v>29.485116267128664</v>
      </c>
      <c r="M72" s="8">
        <f>$C72*'Kroger Payments'!J$19</f>
        <v>31.036964491714386</v>
      </c>
      <c r="N72" s="8">
        <f>$C72*'Kroger Payments'!K$19</f>
        <v>31.036964491714386</v>
      </c>
      <c r="O72" s="8">
        <f>$C72*'Kroger Payments'!L$19</f>
        <v>31.036964491714386</v>
      </c>
      <c r="P72" s="8">
        <f>$C72*'Kroger Payments'!M$19</f>
        <v>31.036964494559438</v>
      </c>
      <c r="Q72" s="6">
        <f t="shared" si="3"/>
        <v>314.54832303821723</v>
      </c>
    </row>
    <row r="73" spans="1:17" x14ac:dyDescent="0.3">
      <c r="A73" s="94">
        <v>71</v>
      </c>
      <c r="B73" s="3" t="s">
        <v>12</v>
      </c>
      <c r="C73" s="15">
        <v>2.3063005198609594E-4</v>
      </c>
      <c r="D73" s="7" t="s">
        <v>99</v>
      </c>
      <c r="E73" s="7" t="str">
        <f t="shared" si="4"/>
        <v>No</v>
      </c>
      <c r="F73" s="8">
        <v>352.96</v>
      </c>
      <c r="G73" s="8">
        <v>331.56</v>
      </c>
      <c r="H73" s="8">
        <v>341.3</v>
      </c>
      <c r="I73" s="8">
        <f>$C73*'Kroger Payments'!F$19</f>
        <v>417.42035261638398</v>
      </c>
      <c r="J73" s="8">
        <f>$C73*'Kroger Payments'!G$19</f>
        <v>417.42035261638398</v>
      </c>
      <c r="K73" s="8">
        <f>$C73*'Kroger Payments'!H$19</f>
        <v>417.42035261638398</v>
      </c>
      <c r="L73" s="8">
        <f>$C73*'Kroger Payments'!I$19</f>
        <v>417.42035261638398</v>
      </c>
      <c r="M73" s="8">
        <f>$C73*'Kroger Payments'!J$19</f>
        <v>439.38984485935157</v>
      </c>
      <c r="N73" s="8">
        <f>$C73*'Kroger Payments'!K$19</f>
        <v>439.38984485935157</v>
      </c>
      <c r="O73" s="8">
        <f>$C73*'Kroger Payments'!L$19</f>
        <v>439.38984485935157</v>
      </c>
      <c r="P73" s="8">
        <f>$C73*'Kroger Payments'!M$19</f>
        <v>439.38984489962894</v>
      </c>
      <c r="Q73" s="6">
        <f t="shared" si="3"/>
        <v>4453.0607899432198</v>
      </c>
    </row>
    <row r="74" spans="1:17" x14ac:dyDescent="0.3">
      <c r="A74" s="94">
        <v>72</v>
      </c>
      <c r="B74" s="3" t="s">
        <v>100</v>
      </c>
      <c r="C74" s="15">
        <v>1.8943307636000003E-3</v>
      </c>
      <c r="D74" s="7" t="s">
        <v>101</v>
      </c>
      <c r="E74" s="7" t="str">
        <f t="shared" si="4"/>
        <v>No</v>
      </c>
      <c r="F74" s="8">
        <v>2899.11</v>
      </c>
      <c r="G74" s="8">
        <v>2723.37</v>
      </c>
      <c r="H74" s="8">
        <v>2803.31</v>
      </c>
      <c r="I74" s="8">
        <f>$C74*'Kroger Payments'!F$19</f>
        <v>3428.5740670155474</v>
      </c>
      <c r="J74" s="8">
        <f>$C74*'Kroger Payments'!G$19</f>
        <v>3428.5740670155474</v>
      </c>
      <c r="K74" s="8">
        <f>$C74*'Kroger Payments'!H$19</f>
        <v>3428.5740670155474</v>
      </c>
      <c r="L74" s="8">
        <f>$C74*'Kroger Payments'!I$19</f>
        <v>3428.5740670155474</v>
      </c>
      <c r="M74" s="8">
        <f>$C74*'Kroger Payments'!J$19</f>
        <v>3609.0253337005761</v>
      </c>
      <c r="N74" s="8">
        <f>$C74*'Kroger Payments'!K$19</f>
        <v>3609.0253337005761</v>
      </c>
      <c r="O74" s="8">
        <f>$C74*'Kroger Payments'!L$19</f>
        <v>3609.0253337005761</v>
      </c>
      <c r="P74" s="8">
        <f>$C74*'Kroger Payments'!M$19</f>
        <v>3609.0253340314034</v>
      </c>
      <c r="Q74" s="6">
        <f t="shared" si="3"/>
        <v>36576.187603195322</v>
      </c>
    </row>
    <row r="75" spans="1:17" x14ac:dyDescent="0.3">
      <c r="A75" s="94">
        <v>73</v>
      </c>
      <c r="B75" s="3" t="s">
        <v>73</v>
      </c>
      <c r="C75" s="15">
        <v>1.8655251554173088E-3</v>
      </c>
      <c r="D75" s="7" t="s">
        <v>102</v>
      </c>
      <c r="E75" s="7" t="str">
        <f t="shared" si="4"/>
        <v>No</v>
      </c>
      <c r="F75" s="8">
        <v>2855.02</v>
      </c>
      <c r="G75" s="8">
        <v>2681.95</v>
      </c>
      <c r="H75" s="8">
        <v>2760.68</v>
      </c>
      <c r="I75" s="8">
        <f>$C75*'Kroger Payments'!F$19</f>
        <v>3376.4384193781207</v>
      </c>
      <c r="J75" s="8">
        <f>$C75*'Kroger Payments'!G$19</f>
        <v>3376.4384193781207</v>
      </c>
      <c r="K75" s="8">
        <f>$C75*'Kroger Payments'!H$19</f>
        <v>3376.4384193781207</v>
      </c>
      <c r="L75" s="8">
        <f>$C75*'Kroger Payments'!I$19</f>
        <v>3376.4384193781207</v>
      </c>
      <c r="M75" s="8">
        <f>$C75*'Kroger Payments'!J$19</f>
        <v>3554.1457046085484</v>
      </c>
      <c r="N75" s="8">
        <f>$C75*'Kroger Payments'!K$19</f>
        <v>3554.1457046085484</v>
      </c>
      <c r="O75" s="8">
        <f>$C75*'Kroger Payments'!L$19</f>
        <v>3554.1457046085484</v>
      </c>
      <c r="P75" s="8">
        <f>$C75*'Kroger Payments'!M$19</f>
        <v>3554.1457049343448</v>
      </c>
      <c r="Q75" s="6">
        <f t="shared" si="3"/>
        <v>36019.986496272475</v>
      </c>
    </row>
    <row r="76" spans="1:17" x14ac:dyDescent="0.3">
      <c r="A76" s="94">
        <v>74</v>
      </c>
      <c r="B76" s="3" t="s">
        <v>90</v>
      </c>
      <c r="C76" s="15">
        <v>9.8610898661000007E-3</v>
      </c>
      <c r="D76" s="7" t="s">
        <v>90</v>
      </c>
      <c r="E76" s="7" t="str">
        <f t="shared" si="4"/>
        <v>No</v>
      </c>
      <c r="F76" s="8">
        <v>15091.53</v>
      </c>
      <c r="G76" s="8">
        <v>14176.7</v>
      </c>
      <c r="H76" s="8">
        <v>14592.85</v>
      </c>
      <c r="I76" s="8">
        <f>$C76*'Kroger Payments'!F$19</f>
        <v>17847.715740607251</v>
      </c>
      <c r="J76" s="8">
        <f>$C76*'Kroger Payments'!G$19</f>
        <v>17847.715740607251</v>
      </c>
      <c r="K76" s="8">
        <f>$C76*'Kroger Payments'!H$19</f>
        <v>17847.715740607251</v>
      </c>
      <c r="L76" s="8">
        <f>$C76*'Kroger Payments'!I$19</f>
        <v>17847.715740607251</v>
      </c>
      <c r="M76" s="8">
        <f>$C76*'Kroger Payments'!J$19</f>
        <v>18787.069200639213</v>
      </c>
      <c r="N76" s="8">
        <f>$C76*'Kroger Payments'!K$19</f>
        <v>18787.069200639213</v>
      </c>
      <c r="O76" s="8">
        <f>$C76*'Kroger Payments'!L$19</f>
        <v>18787.069200639213</v>
      </c>
      <c r="P76" s="8">
        <f>$C76*'Kroger Payments'!M$19</f>
        <v>18787.069202361359</v>
      </c>
      <c r="Q76" s="6">
        <f t="shared" si="3"/>
        <v>190400.219766708</v>
      </c>
    </row>
    <row r="77" spans="1:17" x14ac:dyDescent="0.3">
      <c r="A77" s="94">
        <v>75</v>
      </c>
      <c r="B77" s="3" t="s">
        <v>103</v>
      </c>
      <c r="C77" s="15">
        <v>6.5849018532704044E-5</v>
      </c>
      <c r="D77" s="7" t="s">
        <v>104</v>
      </c>
      <c r="E77" s="7" t="str">
        <f t="shared" si="4"/>
        <v>No</v>
      </c>
      <c r="F77" s="8">
        <v>100.78</v>
      </c>
      <c r="G77" s="8">
        <v>94.67</v>
      </c>
      <c r="H77" s="8">
        <v>97.45</v>
      </c>
      <c r="I77" s="8">
        <f>$C77*'Kroger Payments'!F$19</f>
        <v>119.18100134244962</v>
      </c>
      <c r="J77" s="8">
        <f>$C77*'Kroger Payments'!G$19</f>
        <v>119.18100134244962</v>
      </c>
      <c r="K77" s="8">
        <f>$C77*'Kroger Payments'!H$19</f>
        <v>119.18100134244962</v>
      </c>
      <c r="L77" s="8">
        <f>$C77*'Kroger Payments'!I$19</f>
        <v>119.18100134244962</v>
      </c>
      <c r="M77" s="8">
        <f>$C77*'Kroger Payments'!J$19</f>
        <v>125.45368562363119</v>
      </c>
      <c r="N77" s="8">
        <f>$C77*'Kroger Payments'!K$19</f>
        <v>125.45368562363119</v>
      </c>
      <c r="O77" s="8">
        <f>$C77*'Kroger Payments'!L$19</f>
        <v>125.45368562363119</v>
      </c>
      <c r="P77" s="8">
        <f>$C77*'Kroger Payments'!M$19</f>
        <v>125.45368563513109</v>
      </c>
      <c r="Q77" s="6">
        <f t="shared" si="3"/>
        <v>1271.4387478758229</v>
      </c>
    </row>
    <row r="78" spans="1:17" x14ac:dyDescent="0.3">
      <c r="A78" s="94">
        <v>76</v>
      </c>
      <c r="B78" s="3" t="s">
        <v>105</v>
      </c>
      <c r="C78" s="15">
        <v>2.0167990000194021E-3</v>
      </c>
      <c r="D78" s="7" t="s">
        <v>105</v>
      </c>
      <c r="E78" s="7" t="str">
        <f t="shared" si="4"/>
        <v>No</v>
      </c>
      <c r="F78" s="8">
        <v>3086.53</v>
      </c>
      <c r="G78" s="8">
        <v>2899.43</v>
      </c>
      <c r="H78" s="8">
        <v>2984.54</v>
      </c>
      <c r="I78" s="8">
        <f>$C78*'Kroger Payments'!F$19</f>
        <v>3650.2309325899232</v>
      </c>
      <c r="J78" s="8">
        <f>$C78*'Kroger Payments'!G$19</f>
        <v>3650.2309325899232</v>
      </c>
      <c r="K78" s="8">
        <f>$C78*'Kroger Payments'!H$19</f>
        <v>3650.2309325899232</v>
      </c>
      <c r="L78" s="8">
        <f>$C78*'Kroger Payments'!I$19</f>
        <v>3650.2309325899232</v>
      </c>
      <c r="M78" s="8">
        <f>$C78*'Kroger Payments'!J$19</f>
        <v>3842.3483500946559</v>
      </c>
      <c r="N78" s="8">
        <f>$C78*'Kroger Payments'!K$19</f>
        <v>3842.3483500946559</v>
      </c>
      <c r="O78" s="8">
        <f>$C78*'Kroger Payments'!L$19</f>
        <v>3842.3483500946559</v>
      </c>
      <c r="P78" s="8">
        <f>$C78*'Kroger Payments'!M$19</f>
        <v>3842.3483504468713</v>
      </c>
      <c r="Q78" s="6">
        <f t="shared" si="3"/>
        <v>38940.817131090531</v>
      </c>
    </row>
    <row r="79" spans="1:17" x14ac:dyDescent="0.3">
      <c r="A79" s="94">
        <v>77</v>
      </c>
      <c r="B79" s="3" t="s">
        <v>40</v>
      </c>
      <c r="C79" s="15">
        <v>9.0526674808218127E-5</v>
      </c>
      <c r="D79" s="7" t="s">
        <v>106</v>
      </c>
      <c r="E79" s="7" t="str">
        <f t="shared" si="4"/>
        <v>No</v>
      </c>
      <c r="F79" s="8">
        <v>138.54</v>
      </c>
      <c r="G79" s="8">
        <v>130.13999999999999</v>
      </c>
      <c r="H79" s="8">
        <v>133.97</v>
      </c>
      <c r="I79" s="8">
        <f>$C79*'Kroger Payments'!F$19</f>
        <v>163.84541474201833</v>
      </c>
      <c r="J79" s="8">
        <f>$C79*'Kroger Payments'!G$19</f>
        <v>163.84541474201833</v>
      </c>
      <c r="K79" s="8">
        <f>$C79*'Kroger Payments'!H$19</f>
        <v>163.84541474201833</v>
      </c>
      <c r="L79" s="8">
        <f>$C79*'Kroger Payments'!I$19</f>
        <v>163.84541474201833</v>
      </c>
      <c r="M79" s="8">
        <f>$C79*'Kroger Payments'!J$19</f>
        <v>172.4688576231772</v>
      </c>
      <c r="N79" s="8">
        <f>$C79*'Kroger Payments'!K$19</f>
        <v>172.4688576231772</v>
      </c>
      <c r="O79" s="8">
        <f>$C79*'Kroger Payments'!L$19</f>
        <v>172.4688576231772</v>
      </c>
      <c r="P79" s="8">
        <f>$C79*'Kroger Payments'!M$19</f>
        <v>172.46885763898683</v>
      </c>
      <c r="Q79" s="6">
        <f t="shared" si="3"/>
        <v>1747.9070894765919</v>
      </c>
    </row>
    <row r="80" spans="1:17" x14ac:dyDescent="0.3">
      <c r="A80" s="94">
        <v>78</v>
      </c>
      <c r="B80" s="3" t="s">
        <v>92</v>
      </c>
      <c r="C80" s="15">
        <v>1.7778833270000002E-4</v>
      </c>
      <c r="D80" s="7" t="s">
        <v>107</v>
      </c>
      <c r="E80" s="7" t="str">
        <f t="shared" si="4"/>
        <v>No</v>
      </c>
      <c r="F80" s="8">
        <v>272.08999999999997</v>
      </c>
      <c r="G80" s="8">
        <v>255.6</v>
      </c>
      <c r="H80" s="8">
        <v>263.10000000000002</v>
      </c>
      <c r="I80" s="8">
        <f>$C80*'Kroger Payments'!F$19</f>
        <v>321.78143259139131</v>
      </c>
      <c r="J80" s="8">
        <f>$C80*'Kroger Payments'!G$19</f>
        <v>321.78143259139131</v>
      </c>
      <c r="K80" s="8">
        <f>$C80*'Kroger Payments'!H$19</f>
        <v>321.78143259139131</v>
      </c>
      <c r="L80" s="8">
        <f>$C80*'Kroger Payments'!I$19</f>
        <v>321.78143259139131</v>
      </c>
      <c r="M80" s="8">
        <f>$C80*'Kroger Payments'!J$19</f>
        <v>338.71729746462245</v>
      </c>
      <c r="N80" s="8">
        <f>$C80*'Kroger Payments'!K$19</f>
        <v>338.71729746462245</v>
      </c>
      <c r="O80" s="8">
        <f>$C80*'Kroger Payments'!L$19</f>
        <v>338.71729746462245</v>
      </c>
      <c r="P80" s="8">
        <f>$C80*'Kroger Payments'!M$19</f>
        <v>338.71729749567152</v>
      </c>
      <c r="Q80" s="6">
        <f t="shared" si="3"/>
        <v>3432.7849202551042</v>
      </c>
    </row>
    <row r="81" spans="1:17" x14ac:dyDescent="0.3">
      <c r="A81" s="94">
        <v>79</v>
      </c>
      <c r="B81" s="3" t="s">
        <v>32</v>
      </c>
      <c r="C81" s="15">
        <v>2.4497056557462262E-4</v>
      </c>
      <c r="D81" s="7" t="s">
        <v>108</v>
      </c>
      <c r="E81" s="7" t="str">
        <f t="shared" si="4"/>
        <v>No</v>
      </c>
      <c r="F81" s="8">
        <v>374.91</v>
      </c>
      <c r="G81" s="8">
        <v>352.18</v>
      </c>
      <c r="H81" s="8">
        <v>362.52</v>
      </c>
      <c r="I81" s="8">
        <f>$C81*'Kroger Payments'!F$19</f>
        <v>443.3754360379657</v>
      </c>
      <c r="J81" s="8">
        <f>$C81*'Kroger Payments'!G$19</f>
        <v>443.3754360379657</v>
      </c>
      <c r="K81" s="8">
        <f>$C81*'Kroger Payments'!H$19</f>
        <v>443.3754360379657</v>
      </c>
      <c r="L81" s="8">
        <f>$C81*'Kroger Payments'!I$19</f>
        <v>443.3754360379657</v>
      </c>
      <c r="M81" s="8">
        <f>$C81*'Kroger Payments'!J$19</f>
        <v>466.71098530312184</v>
      </c>
      <c r="N81" s="8">
        <f>$C81*'Kroger Payments'!K$19</f>
        <v>466.71098530312184</v>
      </c>
      <c r="O81" s="8">
        <f>$C81*'Kroger Payments'!L$19</f>
        <v>466.71098530312184</v>
      </c>
      <c r="P81" s="8">
        <f>$C81*'Kroger Payments'!M$19</f>
        <v>466.71098534590368</v>
      </c>
      <c r="Q81" s="6">
        <f t="shared" si="3"/>
        <v>4729.9556854071325</v>
      </c>
    </row>
    <row r="82" spans="1:17" x14ac:dyDescent="0.3">
      <c r="A82" s="94">
        <v>80</v>
      </c>
      <c r="B82" s="3" t="s">
        <v>32</v>
      </c>
      <c r="C82" s="15">
        <v>1.8365395239180815E-3</v>
      </c>
      <c r="D82" s="7" t="s">
        <v>109</v>
      </c>
      <c r="E82" s="7" t="str">
        <f t="shared" si="4"/>
        <v>No</v>
      </c>
      <c r="F82" s="8">
        <v>2810.66</v>
      </c>
      <c r="G82" s="8">
        <v>2640.28</v>
      </c>
      <c r="H82" s="8">
        <v>2717.79</v>
      </c>
      <c r="I82" s="8">
        <f>$C82*'Kroger Payments'!F$19</f>
        <v>3323.9769451815773</v>
      </c>
      <c r="J82" s="8">
        <f>$C82*'Kroger Payments'!G$19</f>
        <v>3323.9769451815773</v>
      </c>
      <c r="K82" s="8">
        <f>$C82*'Kroger Payments'!H$19</f>
        <v>3323.9769451815773</v>
      </c>
      <c r="L82" s="8">
        <f>$C82*'Kroger Payments'!I$19</f>
        <v>3323.9769451815773</v>
      </c>
      <c r="M82" s="8">
        <f>$C82*'Kroger Payments'!J$19</f>
        <v>3498.9231001911344</v>
      </c>
      <c r="N82" s="8">
        <f>$C82*'Kroger Payments'!K$19</f>
        <v>3498.9231001911344</v>
      </c>
      <c r="O82" s="8">
        <f>$C82*'Kroger Payments'!L$19</f>
        <v>3498.9231001911344</v>
      </c>
      <c r="P82" s="8">
        <f>$C82*'Kroger Payments'!M$19</f>
        <v>3498.9231005118686</v>
      </c>
      <c r="Q82" s="6">
        <f t="shared" si="3"/>
        <v>35460.330181811587</v>
      </c>
    </row>
    <row r="83" spans="1:17" x14ac:dyDescent="0.3">
      <c r="A83" s="94">
        <v>81</v>
      </c>
      <c r="B83" s="3" t="s">
        <v>61</v>
      </c>
      <c r="C83" s="15">
        <v>2.0606648915801768E-5</v>
      </c>
      <c r="D83" s="7" t="s">
        <v>110</v>
      </c>
      <c r="E83" s="7" t="str">
        <f t="shared" si="4"/>
        <v>No</v>
      </c>
      <c r="F83" s="8">
        <v>31.54</v>
      </c>
      <c r="G83" s="8">
        <v>29.62</v>
      </c>
      <c r="H83" s="8">
        <v>30.49</v>
      </c>
      <c r="I83" s="8">
        <f>$C83*'Kroger Payments'!F$19</f>
        <v>37.29624384420886</v>
      </c>
      <c r="J83" s="8">
        <f>$C83*'Kroger Payments'!G$19</f>
        <v>37.29624384420886</v>
      </c>
      <c r="K83" s="8">
        <f>$C83*'Kroger Payments'!H$19</f>
        <v>37.29624384420886</v>
      </c>
      <c r="L83" s="8">
        <f>$C83*'Kroger Payments'!I$19</f>
        <v>37.29624384420886</v>
      </c>
      <c r="M83" s="8">
        <f>$C83*'Kroger Payments'!J$19</f>
        <v>39.259204046535643</v>
      </c>
      <c r="N83" s="8">
        <f>$C83*'Kroger Payments'!K$19</f>
        <v>39.259204046535643</v>
      </c>
      <c r="O83" s="8">
        <f>$C83*'Kroger Payments'!L$19</f>
        <v>39.259204046535643</v>
      </c>
      <c r="P83" s="8">
        <f>$C83*'Kroger Payments'!M$19</f>
        <v>39.259204050134407</v>
      </c>
      <c r="Q83" s="6">
        <f t="shared" si="3"/>
        <v>397.87179156657675</v>
      </c>
    </row>
    <row r="84" spans="1:17" x14ac:dyDescent="0.3">
      <c r="A84" s="94">
        <v>82</v>
      </c>
      <c r="B84" s="3" t="s">
        <v>111</v>
      </c>
      <c r="C84" s="15">
        <v>5.3344425211050239E-4</v>
      </c>
      <c r="D84" s="7" t="s">
        <v>112</v>
      </c>
      <c r="E84" s="7" t="str">
        <f t="shared" si="4"/>
        <v>No</v>
      </c>
      <c r="F84" s="8">
        <v>816.39</v>
      </c>
      <c r="G84" s="8">
        <v>766.9</v>
      </c>
      <c r="H84" s="8">
        <v>789.41</v>
      </c>
      <c r="I84" s="8">
        <f>$C84*'Kroger Payments'!F$19</f>
        <v>965.48774064610336</v>
      </c>
      <c r="J84" s="8">
        <f>$C84*'Kroger Payments'!G$19</f>
        <v>965.48774064610336</v>
      </c>
      <c r="K84" s="8">
        <f>$C84*'Kroger Payments'!H$19</f>
        <v>965.48774064610336</v>
      </c>
      <c r="L84" s="8">
        <f>$C84*'Kroger Payments'!I$19</f>
        <v>965.48774064610336</v>
      </c>
      <c r="M84" s="8">
        <f>$C84*'Kroger Payments'!J$19</f>
        <v>1016.3028848906353</v>
      </c>
      <c r="N84" s="8">
        <f>$C84*'Kroger Payments'!K$19</f>
        <v>1016.3028848906353</v>
      </c>
      <c r="O84" s="8">
        <f>$C84*'Kroger Payments'!L$19</f>
        <v>1016.3028848906353</v>
      </c>
      <c r="P84" s="8">
        <f>$C84*'Kroger Payments'!M$19</f>
        <v>1016.3028849837963</v>
      </c>
      <c r="Q84" s="6">
        <f t="shared" si="3"/>
        <v>10299.862502240116</v>
      </c>
    </row>
    <row r="85" spans="1:17" x14ac:dyDescent="0.3">
      <c r="A85" s="94">
        <v>83</v>
      </c>
      <c r="B85" s="3" t="s">
        <v>32</v>
      </c>
      <c r="C85" s="15">
        <v>9.911629916316137E-4</v>
      </c>
      <c r="D85" s="7" t="s">
        <v>113</v>
      </c>
      <c r="E85" s="7" t="str">
        <f t="shared" si="4"/>
        <v>No</v>
      </c>
      <c r="F85" s="8">
        <v>1516.89</v>
      </c>
      <c r="G85" s="8">
        <v>1424.94</v>
      </c>
      <c r="H85" s="8">
        <v>1466.76</v>
      </c>
      <c r="I85" s="8">
        <f>$C85*'Kroger Payments'!F$19</f>
        <v>1793.9188839627934</v>
      </c>
      <c r="J85" s="8">
        <f>$C85*'Kroger Payments'!G$19</f>
        <v>1793.9188839627934</v>
      </c>
      <c r="K85" s="8">
        <f>$C85*'Kroger Payments'!H$19</f>
        <v>1793.9188839627934</v>
      </c>
      <c r="L85" s="8">
        <f>$C85*'Kroger Payments'!I$19</f>
        <v>1793.9188839627934</v>
      </c>
      <c r="M85" s="8">
        <f>$C85*'Kroger Payments'!J$19</f>
        <v>1888.3356673292562</v>
      </c>
      <c r="N85" s="8">
        <f>$C85*'Kroger Payments'!K$19</f>
        <v>1888.3356673292562</v>
      </c>
      <c r="O85" s="8">
        <f>$C85*'Kroger Payments'!L$19</f>
        <v>1888.3356673292562</v>
      </c>
      <c r="P85" s="8">
        <f>$C85*'Kroger Payments'!M$19</f>
        <v>1888.3356675023535</v>
      </c>
      <c r="Q85" s="6">
        <f t="shared" si="3"/>
        <v>19137.608205341294</v>
      </c>
    </row>
    <row r="86" spans="1:17" x14ac:dyDescent="0.3">
      <c r="A86" s="94">
        <v>84</v>
      </c>
      <c r="B86" s="3" t="s">
        <v>114</v>
      </c>
      <c r="C86" s="15">
        <v>1.9106490656931778E-4</v>
      </c>
      <c r="D86" s="7" t="s">
        <v>115</v>
      </c>
      <c r="E86" s="7" t="str">
        <f t="shared" si="4"/>
        <v>No</v>
      </c>
      <c r="F86" s="8">
        <v>292.41000000000003</v>
      </c>
      <c r="G86" s="8">
        <v>274.68</v>
      </c>
      <c r="H86" s="8">
        <v>282.75</v>
      </c>
      <c r="I86" s="8">
        <f>$C86*'Kroger Payments'!F$19</f>
        <v>345.81087757630678</v>
      </c>
      <c r="J86" s="8">
        <f>$C86*'Kroger Payments'!G$19</f>
        <v>345.81087757630678</v>
      </c>
      <c r="K86" s="8">
        <f>$C86*'Kroger Payments'!H$19</f>
        <v>345.81087757630678</v>
      </c>
      <c r="L86" s="8">
        <f>$C86*'Kroger Payments'!I$19</f>
        <v>345.81087757630678</v>
      </c>
      <c r="M86" s="8">
        <f>$C86*'Kroger Payments'!J$19</f>
        <v>364.01145008032296</v>
      </c>
      <c r="N86" s="8">
        <f>$C86*'Kroger Payments'!K$19</f>
        <v>364.01145008032296</v>
      </c>
      <c r="O86" s="8">
        <f>$C86*'Kroger Payments'!L$19</f>
        <v>364.01145008032296</v>
      </c>
      <c r="P86" s="8">
        <f>$C86*'Kroger Payments'!M$19</f>
        <v>364.01145011369061</v>
      </c>
      <c r="Q86" s="6">
        <f t="shared" si="3"/>
        <v>3689.129310659886</v>
      </c>
    </row>
    <row r="87" spans="1:17" x14ac:dyDescent="0.3">
      <c r="A87" s="94">
        <v>85</v>
      </c>
      <c r="B87" s="3" t="s">
        <v>61</v>
      </c>
      <c r="C87" s="15">
        <v>2.8446400771896013E-4</v>
      </c>
      <c r="D87" s="7" t="s">
        <v>116</v>
      </c>
      <c r="E87" s="7" t="str">
        <f t="shared" si="4"/>
        <v>No</v>
      </c>
      <c r="F87" s="8">
        <v>435.35</v>
      </c>
      <c r="G87" s="8">
        <v>408.96</v>
      </c>
      <c r="H87" s="8">
        <v>420.96</v>
      </c>
      <c r="I87" s="8">
        <f>$C87*'Kroger Payments'!F$19</f>
        <v>514.85513438585485</v>
      </c>
      <c r="J87" s="8">
        <f>$C87*'Kroger Payments'!G$19</f>
        <v>514.85513438585485</v>
      </c>
      <c r="K87" s="8">
        <f>$C87*'Kroger Payments'!H$19</f>
        <v>514.85513438585485</v>
      </c>
      <c r="L87" s="8">
        <f>$C87*'Kroger Payments'!I$19</f>
        <v>514.85513438585485</v>
      </c>
      <c r="M87" s="8">
        <f>$C87*'Kroger Payments'!J$19</f>
        <v>541.95277303774196</v>
      </c>
      <c r="N87" s="8">
        <f>$C87*'Kroger Payments'!K$19</f>
        <v>541.95277303774196</v>
      </c>
      <c r="O87" s="8">
        <f>$C87*'Kroger Payments'!L$19</f>
        <v>541.95277303774196</v>
      </c>
      <c r="P87" s="8">
        <f>$C87*'Kroger Payments'!M$19</f>
        <v>541.95277308742095</v>
      </c>
      <c r="Q87" s="6">
        <f t="shared" si="3"/>
        <v>5492.5016297440661</v>
      </c>
    </row>
    <row r="88" spans="1:17" x14ac:dyDescent="0.3">
      <c r="A88" s="94">
        <v>86</v>
      </c>
      <c r="B88" s="3" t="s">
        <v>61</v>
      </c>
      <c r="C88" s="15">
        <v>2.9020480514300003E-2</v>
      </c>
      <c r="D88" s="7" t="s">
        <v>117</v>
      </c>
      <c r="E88" s="7" t="str">
        <f t="shared" si="4"/>
        <v>No</v>
      </c>
      <c r="F88" s="8">
        <v>44413.3</v>
      </c>
      <c r="G88" s="8">
        <v>41721.01</v>
      </c>
      <c r="H88" s="8">
        <v>42945.71</v>
      </c>
      <c r="I88" s="8">
        <f>$C88*'Kroger Payments'!F$19</f>
        <v>52524.547885486805</v>
      </c>
      <c r="J88" s="8">
        <f>$C88*'Kroger Payments'!G$19</f>
        <v>52524.547885486805</v>
      </c>
      <c r="K88" s="8">
        <f>$C88*'Kroger Payments'!H$19</f>
        <v>52524.547885486805</v>
      </c>
      <c r="L88" s="8">
        <f>$C88*'Kroger Payments'!I$19</f>
        <v>52524.547885486805</v>
      </c>
      <c r="M88" s="8">
        <f>$C88*'Kroger Payments'!J$19</f>
        <v>55288.997774196643</v>
      </c>
      <c r="N88" s="8">
        <f>$C88*'Kroger Payments'!K$19</f>
        <v>55288.997774196643</v>
      </c>
      <c r="O88" s="8">
        <f>$C88*'Kroger Payments'!L$19</f>
        <v>55288.997774196643</v>
      </c>
      <c r="P88" s="8">
        <f>$C88*'Kroger Payments'!M$19</f>
        <v>55288.997779264799</v>
      </c>
      <c r="Q88" s="6">
        <f t="shared" si="3"/>
        <v>560334.20264380204</v>
      </c>
    </row>
    <row r="89" spans="1:17" x14ac:dyDescent="0.3">
      <c r="A89" s="94">
        <v>87</v>
      </c>
      <c r="B89" s="3" t="s">
        <v>61</v>
      </c>
      <c r="C89" s="15">
        <v>4.1632883534513242E-5</v>
      </c>
      <c r="D89" s="7" t="s">
        <v>118</v>
      </c>
      <c r="E89" s="7" t="str">
        <f t="shared" si="4"/>
        <v>No</v>
      </c>
      <c r="F89" s="8">
        <v>63.72</v>
      </c>
      <c r="G89" s="8">
        <v>59.85</v>
      </c>
      <c r="H89" s="8">
        <v>61.61</v>
      </c>
      <c r="I89" s="8">
        <f>$C89*'Kroger Payments'!F$19</f>
        <v>75.351901349183507</v>
      </c>
      <c r="J89" s="8">
        <f>$C89*'Kroger Payments'!G$19</f>
        <v>75.351901349183507</v>
      </c>
      <c r="K89" s="8">
        <f>$C89*'Kroger Payments'!H$19</f>
        <v>75.351901349183507</v>
      </c>
      <c r="L89" s="8">
        <f>$C89*'Kroger Payments'!I$19</f>
        <v>75.351901349183507</v>
      </c>
      <c r="M89" s="8">
        <f>$C89*'Kroger Payments'!J$19</f>
        <v>79.317790893877373</v>
      </c>
      <c r="N89" s="8">
        <f>$C89*'Kroger Payments'!K$19</f>
        <v>79.317790893877373</v>
      </c>
      <c r="O89" s="8">
        <f>$C89*'Kroger Payments'!L$19</f>
        <v>79.317790893877373</v>
      </c>
      <c r="P89" s="8">
        <f>$C89*'Kroger Payments'!M$19</f>
        <v>79.317790901148172</v>
      </c>
      <c r="Q89" s="6">
        <f t="shared" si="3"/>
        <v>803.85876897951437</v>
      </c>
    </row>
    <row r="90" spans="1:17" x14ac:dyDescent="0.3">
      <c r="A90" s="94">
        <v>88</v>
      </c>
      <c r="B90" s="3" t="s">
        <v>119</v>
      </c>
      <c r="C90" s="15">
        <v>1.0501484718507815E-4</v>
      </c>
      <c r="D90" s="7" t="s">
        <v>120</v>
      </c>
      <c r="E90" s="7" t="str">
        <f t="shared" si="4"/>
        <v>No</v>
      </c>
      <c r="F90" s="8">
        <v>160.72</v>
      </c>
      <c r="G90" s="8">
        <v>150.97</v>
      </c>
      <c r="H90" s="8">
        <v>155.41</v>
      </c>
      <c r="I90" s="8">
        <f>$C90*'Kroger Payments'!F$19</f>
        <v>190.06774773910954</v>
      </c>
      <c r="J90" s="8">
        <f>$C90*'Kroger Payments'!G$19</f>
        <v>190.06774773910954</v>
      </c>
      <c r="K90" s="8">
        <f>$C90*'Kroger Payments'!H$19</f>
        <v>190.06774773910954</v>
      </c>
      <c r="L90" s="8">
        <f>$C90*'Kroger Payments'!I$19</f>
        <v>190.06774773910954</v>
      </c>
      <c r="M90" s="8">
        <f>$C90*'Kroger Payments'!J$19</f>
        <v>200.07131340958898</v>
      </c>
      <c r="N90" s="8">
        <f>$C90*'Kroger Payments'!K$19</f>
        <v>200.07131340958898</v>
      </c>
      <c r="O90" s="8">
        <f>$C90*'Kroger Payments'!L$19</f>
        <v>200.07131340958898</v>
      </c>
      <c r="P90" s="8">
        <f>$C90*'Kroger Payments'!M$19</f>
        <v>200.07131342792886</v>
      </c>
      <c r="Q90" s="6">
        <f t="shared" si="3"/>
        <v>2027.656244613134</v>
      </c>
    </row>
    <row r="91" spans="1:17" x14ac:dyDescent="0.3">
      <c r="A91" s="94">
        <v>89</v>
      </c>
      <c r="B91" s="3" t="s">
        <v>73</v>
      </c>
      <c r="C91" s="15">
        <v>8.9081056190735638E-4</v>
      </c>
      <c r="D91" s="7" t="s">
        <v>121</v>
      </c>
      <c r="E91" s="7" t="str">
        <f t="shared" si="4"/>
        <v>No</v>
      </c>
      <c r="F91" s="8">
        <v>1363.31</v>
      </c>
      <c r="G91" s="8">
        <v>1280.67</v>
      </c>
      <c r="H91" s="8">
        <v>1318.26</v>
      </c>
      <c r="I91" s="8">
        <f>$C91*'Kroger Payments'!F$19</f>
        <v>1612.2897066692126</v>
      </c>
      <c r="J91" s="8">
        <f>$C91*'Kroger Payments'!G$19</f>
        <v>1612.2897066692126</v>
      </c>
      <c r="K91" s="8">
        <f>$C91*'Kroger Payments'!H$19</f>
        <v>1612.2897066692126</v>
      </c>
      <c r="L91" s="8">
        <f>$C91*'Kroger Payments'!I$19</f>
        <v>1612.2897066692126</v>
      </c>
      <c r="M91" s="8">
        <f>$C91*'Kroger Payments'!J$19</f>
        <v>1697.1470596518027</v>
      </c>
      <c r="N91" s="8">
        <f>$C91*'Kroger Payments'!K$19</f>
        <v>1697.1470596518027</v>
      </c>
      <c r="O91" s="8">
        <f>$C91*'Kroger Payments'!L$19</f>
        <v>1697.1470596518027</v>
      </c>
      <c r="P91" s="8">
        <f>$C91*'Kroger Payments'!M$19</f>
        <v>1697.1470598073745</v>
      </c>
      <c r="Q91" s="6">
        <f t="shared" si="3"/>
        <v>17199.987065439636</v>
      </c>
    </row>
    <row r="92" spans="1:17" x14ac:dyDescent="0.3">
      <c r="A92" s="94">
        <v>90</v>
      </c>
      <c r="B92" s="3" t="s">
        <v>43</v>
      </c>
      <c r="C92" s="15">
        <v>5.4371183825001801E-4</v>
      </c>
      <c r="D92" s="7" t="s">
        <v>122</v>
      </c>
      <c r="E92" s="7" t="str">
        <f t="shared" si="4"/>
        <v>No</v>
      </c>
      <c r="F92" s="8">
        <v>832.1</v>
      </c>
      <c r="G92" s="8">
        <v>781.66</v>
      </c>
      <c r="H92" s="8">
        <v>804.61</v>
      </c>
      <c r="I92" s="8">
        <f>$C92*'Kroger Payments'!F$19</f>
        <v>984.07117931754806</v>
      </c>
      <c r="J92" s="8">
        <f>$C92*'Kroger Payments'!G$19</f>
        <v>984.07117931754806</v>
      </c>
      <c r="K92" s="8">
        <f>$C92*'Kroger Payments'!H$19</f>
        <v>984.07117931754806</v>
      </c>
      <c r="L92" s="8">
        <f>$C92*'Kroger Payments'!I$19</f>
        <v>984.07117931754806</v>
      </c>
      <c r="M92" s="8">
        <f>$C92*'Kroger Payments'!J$19</f>
        <v>1035.8643992816296</v>
      </c>
      <c r="N92" s="8">
        <f>$C92*'Kroger Payments'!K$19</f>
        <v>1035.8643992816296</v>
      </c>
      <c r="O92" s="8">
        <f>$C92*'Kroger Payments'!L$19</f>
        <v>1035.8643992816296</v>
      </c>
      <c r="P92" s="8">
        <f>$C92*'Kroger Payments'!M$19</f>
        <v>1035.8643993765838</v>
      </c>
      <c r="Q92" s="6">
        <f t="shared" si="3"/>
        <v>10498.112314491664</v>
      </c>
    </row>
    <row r="93" spans="1:17" x14ac:dyDescent="0.3">
      <c r="A93" s="94">
        <v>91</v>
      </c>
      <c r="B93" s="3" t="s">
        <v>103</v>
      </c>
      <c r="C93" s="15">
        <v>1.437819386223277E-4</v>
      </c>
      <c r="D93" s="7" t="s">
        <v>123</v>
      </c>
      <c r="E93" s="7" t="str">
        <f t="shared" si="4"/>
        <v>No</v>
      </c>
      <c r="F93" s="8">
        <v>220.05</v>
      </c>
      <c r="G93" s="8">
        <v>206.71</v>
      </c>
      <c r="H93" s="8">
        <v>212.77</v>
      </c>
      <c r="I93" s="8">
        <f>$C93*'Kroger Payments'!F$19</f>
        <v>260.23281442618588</v>
      </c>
      <c r="J93" s="8">
        <f>$C93*'Kroger Payments'!G$19</f>
        <v>260.23281442618588</v>
      </c>
      <c r="K93" s="8">
        <f>$C93*'Kroger Payments'!H$19</f>
        <v>260.23281442618588</v>
      </c>
      <c r="L93" s="8">
        <f>$C93*'Kroger Payments'!I$19</f>
        <v>260.23281442618588</v>
      </c>
      <c r="M93" s="8">
        <f>$C93*'Kroger Payments'!J$19</f>
        <v>273.92927834335359</v>
      </c>
      <c r="N93" s="8">
        <f>$C93*'Kroger Payments'!K$19</f>
        <v>273.92927834335359</v>
      </c>
      <c r="O93" s="8">
        <f>$C93*'Kroger Payments'!L$19</f>
        <v>273.92927834335359</v>
      </c>
      <c r="P93" s="8">
        <f>$C93*'Kroger Payments'!M$19</f>
        <v>273.92927836846377</v>
      </c>
      <c r="Q93" s="6">
        <f t="shared" si="3"/>
        <v>2776.1783711032681</v>
      </c>
    </row>
    <row r="94" spans="1:17" x14ac:dyDescent="0.3">
      <c r="A94" s="94">
        <v>92</v>
      </c>
      <c r="B94" s="3" t="s">
        <v>12</v>
      </c>
      <c r="C94" s="15">
        <v>1.0000720909982541E-4</v>
      </c>
      <c r="D94" s="7" t="s">
        <v>336</v>
      </c>
      <c r="E94" s="7" t="str">
        <f t="shared" si="4"/>
        <v>No</v>
      </c>
      <c r="F94" s="8">
        <v>153.05000000000001</v>
      </c>
      <c r="G94" s="8">
        <v>143.77000000000001</v>
      </c>
      <c r="H94" s="8">
        <v>147.99</v>
      </c>
      <c r="I94" s="8">
        <f>$C94*'Kroger Payments'!F$19</f>
        <v>181.00435796262258</v>
      </c>
      <c r="J94" s="8">
        <f>$C94*'Kroger Payments'!G$19</f>
        <v>181.00435796262258</v>
      </c>
      <c r="K94" s="8">
        <f>$C94*'Kroger Payments'!H$19</f>
        <v>181.00435796262258</v>
      </c>
      <c r="L94" s="8">
        <f>$C94*'Kroger Payments'!I$19</f>
        <v>181.00435796262258</v>
      </c>
      <c r="M94" s="8">
        <f>$C94*'Kroger Payments'!J$19</f>
        <v>190.5309031185501</v>
      </c>
      <c r="N94" s="8">
        <f>$C94*'Kroger Payments'!K$19</f>
        <v>190.5309031185501</v>
      </c>
      <c r="O94" s="8">
        <f>$C94*'Kroger Payments'!L$19</f>
        <v>190.5309031185501</v>
      </c>
      <c r="P94" s="8">
        <f>$C94*'Kroger Payments'!M$19</f>
        <v>190.53090313601544</v>
      </c>
      <c r="Q94" s="6">
        <f t="shared" si="3"/>
        <v>1930.9510443421566</v>
      </c>
    </row>
    <row r="95" spans="1:17" x14ac:dyDescent="0.3">
      <c r="A95" s="94">
        <v>93</v>
      </c>
      <c r="B95" s="3" t="s">
        <v>20</v>
      </c>
      <c r="C95" s="15">
        <v>4.0066648615869299E-4</v>
      </c>
      <c r="D95" s="7" t="s">
        <v>125</v>
      </c>
      <c r="E95" s="7" t="str">
        <f t="shared" si="4"/>
        <v>No</v>
      </c>
      <c r="F95" s="8">
        <v>613.17999999999995</v>
      </c>
      <c r="G95" s="8">
        <v>576.01</v>
      </c>
      <c r="H95" s="8">
        <v>592.91999999999996</v>
      </c>
      <c r="I95" s="8">
        <f>$C95*'Kroger Payments'!F$19</f>
        <v>725.17152250397965</v>
      </c>
      <c r="J95" s="8">
        <f>$C95*'Kroger Payments'!G$19</f>
        <v>725.17152250397965</v>
      </c>
      <c r="K95" s="8">
        <f>$C95*'Kroger Payments'!H$19</f>
        <v>725.17152250397965</v>
      </c>
      <c r="L95" s="8">
        <f>$C95*'Kroger Payments'!I$19</f>
        <v>725.17152250397965</v>
      </c>
      <c r="M95" s="8">
        <f>$C95*'Kroger Payments'!J$19</f>
        <v>763.33844474103125</v>
      </c>
      <c r="N95" s="8">
        <f>$C95*'Kroger Payments'!K$19</f>
        <v>763.33844474103125</v>
      </c>
      <c r="O95" s="8">
        <f>$C95*'Kroger Payments'!L$19</f>
        <v>763.33844474103125</v>
      </c>
      <c r="P95" s="8">
        <f>$C95*'Kroger Payments'!M$19</f>
        <v>763.33844481100391</v>
      </c>
      <c r="Q95" s="6">
        <f t="shared" si="3"/>
        <v>7736.1498690500166</v>
      </c>
    </row>
    <row r="96" spans="1:17" x14ac:dyDescent="0.3">
      <c r="A96" s="94">
        <v>94</v>
      </c>
      <c r="B96" s="3" t="s">
        <v>97</v>
      </c>
      <c r="C96" s="15">
        <v>4.5230524746192109E-6</v>
      </c>
      <c r="D96" s="7" t="s">
        <v>126</v>
      </c>
      <c r="E96" s="7" t="str">
        <f t="shared" si="4"/>
        <v>Yes</v>
      </c>
      <c r="F96" s="8">
        <v>0</v>
      </c>
      <c r="G96" s="8">
        <v>0</v>
      </c>
      <c r="H96" s="8">
        <v>0</v>
      </c>
      <c r="I96" s="8">
        <f>$C96*'Kroger Payments'!F$19</f>
        <v>8.1863319311560598</v>
      </c>
      <c r="J96" s="8">
        <f>$C96*'Kroger Payments'!G$19</f>
        <v>8.1863319311560598</v>
      </c>
      <c r="K96" s="8">
        <f>$C96*'Kroger Payments'!H$19</f>
        <v>8.1863319311560598</v>
      </c>
      <c r="L96" s="8">
        <f>$C96*'Kroger Payments'!I$19</f>
        <v>8.1863319311560598</v>
      </c>
      <c r="M96" s="8">
        <f>$C96*'Kroger Payments'!J$19</f>
        <v>8.6171915064800633</v>
      </c>
      <c r="N96" s="8">
        <f>$C96*'Kroger Payments'!K$19</f>
        <v>8.6171915064800633</v>
      </c>
      <c r="O96" s="8">
        <f>$C96*'Kroger Payments'!L$19</f>
        <v>8.6171915064800633</v>
      </c>
      <c r="P96" s="8">
        <f>$C96*'Kroger Payments'!M$19</f>
        <v>8.6171915072699719</v>
      </c>
      <c r="Q96" s="6">
        <f t="shared" si="3"/>
        <v>67.214093751334389</v>
      </c>
    </row>
    <row r="97" spans="1:17" x14ac:dyDescent="0.3">
      <c r="A97" s="94">
        <v>95</v>
      </c>
      <c r="B97" s="3" t="s">
        <v>61</v>
      </c>
      <c r="C97" s="15">
        <v>1.439946936883912E-4</v>
      </c>
      <c r="D97" s="7" t="s">
        <v>127</v>
      </c>
      <c r="E97" s="7" t="str">
        <f t="shared" si="4"/>
        <v>No</v>
      </c>
      <c r="F97" s="8">
        <v>220.37</v>
      </c>
      <c r="G97" s="8">
        <v>207.01</v>
      </c>
      <c r="H97" s="8">
        <v>213.09</v>
      </c>
      <c r="I97" s="8">
        <f>$C97*'Kroger Payments'!F$19</f>
        <v>260.61788260759749</v>
      </c>
      <c r="J97" s="8">
        <f>$C97*'Kroger Payments'!G$19</f>
        <v>260.61788260759749</v>
      </c>
      <c r="K97" s="8">
        <f>$C97*'Kroger Payments'!H$19</f>
        <v>260.61788260759749</v>
      </c>
      <c r="L97" s="8">
        <f>$C97*'Kroger Payments'!I$19</f>
        <v>260.61788260759749</v>
      </c>
      <c r="M97" s="8">
        <f>$C97*'Kroger Payments'!J$19</f>
        <v>274.33461327115526</v>
      </c>
      <c r="N97" s="8">
        <f>$C97*'Kroger Payments'!K$19</f>
        <v>274.33461327115526</v>
      </c>
      <c r="O97" s="8">
        <f>$C97*'Kroger Payments'!L$19</f>
        <v>274.33461327115526</v>
      </c>
      <c r="P97" s="8">
        <f>$C97*'Kroger Payments'!M$19</f>
        <v>274.33461329630256</v>
      </c>
      <c r="Q97" s="6">
        <f t="shared" si="3"/>
        <v>2780.2799835401584</v>
      </c>
    </row>
    <row r="98" spans="1:17" x14ac:dyDescent="0.3">
      <c r="A98" s="94">
        <v>96</v>
      </c>
      <c r="B98" s="3" t="s">
        <v>61</v>
      </c>
      <c r="C98" s="15">
        <v>2.02229883702E-2</v>
      </c>
      <c r="D98" s="7" t="s">
        <v>61</v>
      </c>
      <c r="E98" s="7" t="str">
        <f t="shared" si="4"/>
        <v>No</v>
      </c>
      <c r="F98" s="8">
        <v>31037.439999999999</v>
      </c>
      <c r="G98" s="8">
        <v>29155.98</v>
      </c>
      <c r="H98" s="8">
        <v>30011.83</v>
      </c>
      <c r="I98" s="8">
        <f>$C98*'Kroger Payments'!F$19</f>
        <v>36601.851596316817</v>
      </c>
      <c r="J98" s="8">
        <f>$C98*'Kroger Payments'!G$19</f>
        <v>36601.851596316817</v>
      </c>
      <c r="K98" s="8">
        <f>$C98*'Kroger Payments'!H$19</f>
        <v>36601.851596316817</v>
      </c>
      <c r="L98" s="8">
        <f>$C98*'Kroger Payments'!I$19</f>
        <v>36601.851596316817</v>
      </c>
      <c r="M98" s="8">
        <f>$C98*'Kroger Payments'!J$19</f>
        <v>38528.264838228228</v>
      </c>
      <c r="N98" s="8">
        <f>$C98*'Kroger Payments'!K$19</f>
        <v>38528.264838228228</v>
      </c>
      <c r="O98" s="8">
        <f>$C98*'Kroger Payments'!L$19</f>
        <v>38528.264838228228</v>
      </c>
      <c r="P98" s="8">
        <f>$C98*'Kroger Payments'!M$19</f>
        <v>38528.264841759985</v>
      </c>
      <c r="Q98" s="6">
        <f t="shared" si="3"/>
        <v>390725.71574171196</v>
      </c>
    </row>
    <row r="99" spans="1:17" x14ac:dyDescent="0.3">
      <c r="A99" s="94">
        <v>97</v>
      </c>
      <c r="B99" s="3" t="s">
        <v>58</v>
      </c>
      <c r="C99" s="15">
        <v>8.4104895939118969E-7</v>
      </c>
      <c r="D99" s="7" t="s">
        <v>128</v>
      </c>
      <c r="E99" s="7" t="str">
        <f t="shared" si="4"/>
        <v>Yes</v>
      </c>
      <c r="F99" s="8">
        <v>0</v>
      </c>
      <c r="G99" s="8">
        <v>0</v>
      </c>
      <c r="H99" s="8">
        <v>0</v>
      </c>
      <c r="I99" s="8">
        <f>$C99*'Kroger Payments'!F$19</f>
        <v>1.5222255303392913</v>
      </c>
      <c r="J99" s="8">
        <f>$C99*'Kroger Payments'!G$19</f>
        <v>1.5222255303392913</v>
      </c>
      <c r="K99" s="8">
        <f>$C99*'Kroger Payments'!H$19</f>
        <v>1.5222255303392913</v>
      </c>
      <c r="L99" s="8">
        <f>$C99*'Kroger Payments'!I$19</f>
        <v>1.5222255303392913</v>
      </c>
      <c r="M99" s="8">
        <f>$C99*'Kroger Payments'!J$19</f>
        <v>1.6023426635150435</v>
      </c>
      <c r="N99" s="8">
        <f>$C99*'Kroger Payments'!K$19</f>
        <v>1.6023426635150435</v>
      </c>
      <c r="O99" s="8">
        <f>$C99*'Kroger Payments'!L$19</f>
        <v>1.6023426635150435</v>
      </c>
      <c r="P99" s="8">
        <f>$C99*'Kroger Payments'!M$19</f>
        <v>1.6023426636619249</v>
      </c>
      <c r="Q99" s="6">
        <f t="shared" si="3"/>
        <v>12.498272775564223</v>
      </c>
    </row>
    <row r="100" spans="1:17" x14ac:dyDescent="0.3">
      <c r="A100" s="94">
        <v>98</v>
      </c>
      <c r="B100" s="3" t="s">
        <v>22</v>
      </c>
      <c r="C100" s="15">
        <v>8.0112116433586752E-5</v>
      </c>
      <c r="D100" s="7" t="s">
        <v>129</v>
      </c>
      <c r="E100" s="7" t="str">
        <f t="shared" si="4"/>
        <v>No</v>
      </c>
      <c r="F100" s="8">
        <v>0</v>
      </c>
      <c r="G100" s="8">
        <v>0</v>
      </c>
      <c r="H100" s="8">
        <v>0</v>
      </c>
      <c r="I100" s="8">
        <f>$C100*'Kroger Payments'!F$19</f>
        <v>144.99596909672735</v>
      </c>
      <c r="J100" s="8">
        <f>$C100*'Kroger Payments'!G$19</f>
        <v>144.99596909672735</v>
      </c>
      <c r="K100" s="8">
        <f>$C100*'Kroger Payments'!H$19</f>
        <v>144.99596909672735</v>
      </c>
      <c r="L100" s="8">
        <f>$C100*'Kroger Payments'!I$19</f>
        <v>144.99596909672735</v>
      </c>
      <c r="M100" s="8">
        <f>$C100*'Kroger Payments'!J$19</f>
        <v>152.62733589129198</v>
      </c>
      <c r="N100" s="8">
        <f>$C100*'Kroger Payments'!K$19</f>
        <v>152.62733589129198</v>
      </c>
      <c r="O100" s="8">
        <f>$C100*'Kroger Payments'!L$19</f>
        <v>152.62733589129198</v>
      </c>
      <c r="P100" s="8">
        <f>$C100*'Kroger Payments'!M$19</f>
        <v>152.62733590528279</v>
      </c>
      <c r="Q100" s="6">
        <f t="shared" si="3"/>
        <v>1190.4932199660682</v>
      </c>
    </row>
    <row r="101" spans="1:17" x14ac:dyDescent="0.3">
      <c r="A101" s="94">
        <v>99</v>
      </c>
      <c r="B101" s="3" t="s">
        <v>130</v>
      </c>
      <c r="C101" s="15">
        <v>2.3916849635745889E-3</v>
      </c>
      <c r="D101" s="7" t="s">
        <v>130</v>
      </c>
      <c r="E101" s="7" t="str">
        <f t="shared" si="4"/>
        <v>No</v>
      </c>
      <c r="F101" s="8">
        <v>3660.26</v>
      </c>
      <c r="G101" s="8">
        <v>3438.38</v>
      </c>
      <c r="H101" s="8">
        <v>3539.31</v>
      </c>
      <c r="I101" s="8">
        <f>$C101*'Kroger Payments'!F$19</f>
        <v>4328.7419494784463</v>
      </c>
      <c r="J101" s="8">
        <f>$C101*'Kroger Payments'!G$19</f>
        <v>4328.7419494784463</v>
      </c>
      <c r="K101" s="8">
        <f>$C101*'Kroger Payments'!H$19</f>
        <v>4328.7419494784463</v>
      </c>
      <c r="L101" s="8">
        <f>$C101*'Kroger Payments'!I$19</f>
        <v>4328.7419494784463</v>
      </c>
      <c r="M101" s="8">
        <f>$C101*'Kroger Payments'!J$19</f>
        <v>4556.5704731352071</v>
      </c>
      <c r="N101" s="8">
        <f>$C101*'Kroger Payments'!K$19</f>
        <v>4556.5704731352071</v>
      </c>
      <c r="O101" s="8">
        <f>$C101*'Kroger Payments'!L$19</f>
        <v>4556.5704731352071</v>
      </c>
      <c r="P101" s="8">
        <f>$C101*'Kroger Payments'!M$19</f>
        <v>4556.5704735528925</v>
      </c>
      <c r="Q101" s="6">
        <f t="shared" si="3"/>
        <v>46179.199690872309</v>
      </c>
    </row>
    <row r="102" spans="1:17" x14ac:dyDescent="0.3">
      <c r="A102" s="94">
        <v>100</v>
      </c>
      <c r="B102" s="3" t="s">
        <v>131</v>
      </c>
      <c r="C102" s="15">
        <v>8.3054410497910159E-4</v>
      </c>
      <c r="D102" s="7" t="s">
        <v>131</v>
      </c>
      <c r="E102" s="7" t="str">
        <f t="shared" si="4"/>
        <v>No</v>
      </c>
      <c r="F102" s="8">
        <v>1271.07</v>
      </c>
      <c r="G102" s="8">
        <v>1194.02</v>
      </c>
      <c r="H102" s="8">
        <v>1229.07</v>
      </c>
      <c r="I102" s="8">
        <f>$C102*'Kroger Payments'!F$19</f>
        <v>1503.2126567128223</v>
      </c>
      <c r="J102" s="8">
        <f>$C102*'Kroger Payments'!G$19</f>
        <v>1503.2126567128223</v>
      </c>
      <c r="K102" s="8">
        <f>$C102*'Kroger Payments'!H$19</f>
        <v>1503.2126567128223</v>
      </c>
      <c r="L102" s="8">
        <f>$C102*'Kroger Payments'!I$19</f>
        <v>1503.2126567128223</v>
      </c>
      <c r="M102" s="8">
        <f>$C102*'Kroger Payments'!J$19</f>
        <v>1582.3291123292868</v>
      </c>
      <c r="N102" s="8">
        <f>$C102*'Kroger Payments'!K$19</f>
        <v>1582.3291123292868</v>
      </c>
      <c r="O102" s="8">
        <f>$C102*'Kroger Payments'!L$19</f>
        <v>1582.3291123292868</v>
      </c>
      <c r="P102" s="8">
        <f>$C102*'Kroger Payments'!M$19</f>
        <v>1582.3291124743337</v>
      </c>
      <c r="Q102" s="6">
        <f t="shared" si="3"/>
        <v>16036.327076313484</v>
      </c>
    </row>
    <row r="103" spans="1:17" x14ac:dyDescent="0.3">
      <c r="A103" s="94">
        <v>101</v>
      </c>
      <c r="B103" s="3" t="s">
        <v>61</v>
      </c>
      <c r="C103" s="15">
        <v>2.3338794024881367E-4</v>
      </c>
      <c r="D103" s="7" t="s">
        <v>132</v>
      </c>
      <c r="E103" s="7" t="str">
        <f t="shared" si="4"/>
        <v>No</v>
      </c>
      <c r="F103" s="8">
        <v>357.18</v>
      </c>
      <c r="G103" s="8">
        <v>335.53</v>
      </c>
      <c r="H103" s="8">
        <v>345.38</v>
      </c>
      <c r="I103" s="8">
        <f>$C103*'Kroger Payments'!F$19</f>
        <v>422.41189071467841</v>
      </c>
      <c r="J103" s="8">
        <f>$C103*'Kroger Payments'!G$19</f>
        <v>422.41189071467841</v>
      </c>
      <c r="K103" s="8">
        <f>$C103*'Kroger Payments'!H$19</f>
        <v>422.41189071467841</v>
      </c>
      <c r="L103" s="8">
        <f>$C103*'Kroger Payments'!I$19</f>
        <v>422.41189071467841</v>
      </c>
      <c r="M103" s="8">
        <f>$C103*'Kroger Payments'!J$19</f>
        <v>444.64409548913517</v>
      </c>
      <c r="N103" s="8">
        <f>$C103*'Kroger Payments'!K$19</f>
        <v>444.64409548913517</v>
      </c>
      <c r="O103" s="8">
        <f>$C103*'Kroger Payments'!L$19</f>
        <v>444.64409548913517</v>
      </c>
      <c r="P103" s="8">
        <f>$C103*'Kroger Payments'!M$19</f>
        <v>444.64409552989423</v>
      </c>
      <c r="Q103" s="6">
        <f t="shared" si="3"/>
        <v>4506.3139448560132</v>
      </c>
    </row>
    <row r="104" spans="1:17" x14ac:dyDescent="0.3">
      <c r="A104" s="94">
        <v>102</v>
      </c>
      <c r="B104" s="3" t="s">
        <v>22</v>
      </c>
      <c r="C104" s="15">
        <v>1.2541963948560226E-4</v>
      </c>
      <c r="D104" s="7" t="s">
        <v>133</v>
      </c>
      <c r="E104" s="7" t="str">
        <f t="shared" si="4"/>
        <v>No</v>
      </c>
      <c r="F104" s="8">
        <v>191.94</v>
      </c>
      <c r="G104" s="8">
        <v>180.31</v>
      </c>
      <c r="H104" s="8">
        <v>185.6</v>
      </c>
      <c r="I104" s="8">
        <f>$C104*'Kroger Payments'!F$19</f>
        <v>226.99864865076671</v>
      </c>
      <c r="J104" s="8">
        <f>$C104*'Kroger Payments'!G$19</f>
        <v>226.99864865076671</v>
      </c>
      <c r="K104" s="8">
        <f>$C104*'Kroger Payments'!H$19</f>
        <v>226.99864865076671</v>
      </c>
      <c r="L104" s="8">
        <f>$C104*'Kroger Payments'!I$19</f>
        <v>226.99864865076671</v>
      </c>
      <c r="M104" s="8">
        <f>$C104*'Kroger Payments'!J$19</f>
        <v>238.94594594817548</v>
      </c>
      <c r="N104" s="8">
        <f>$C104*'Kroger Payments'!K$19</f>
        <v>238.94594594817548</v>
      </c>
      <c r="O104" s="8">
        <f>$C104*'Kroger Payments'!L$19</f>
        <v>238.94594594817548</v>
      </c>
      <c r="P104" s="8">
        <f>$C104*'Kroger Payments'!M$19</f>
        <v>238.94594597007887</v>
      </c>
      <c r="Q104" s="6">
        <f t="shared" si="3"/>
        <v>2421.6283784176721</v>
      </c>
    </row>
    <row r="105" spans="1:17" x14ac:dyDescent="0.3">
      <c r="A105" s="94">
        <v>103</v>
      </c>
      <c r="B105" s="3" t="s">
        <v>22</v>
      </c>
      <c r="C105" s="15">
        <v>3.8676232266645461E-4</v>
      </c>
      <c r="D105" s="7" t="s">
        <v>134</v>
      </c>
      <c r="E105" s="7" t="str">
        <f t="shared" si="4"/>
        <v>No</v>
      </c>
      <c r="F105" s="8">
        <v>591.91</v>
      </c>
      <c r="G105" s="8">
        <v>556.03</v>
      </c>
      <c r="H105" s="8">
        <v>572.35</v>
      </c>
      <c r="I105" s="8">
        <f>$C105*'Kroger Payments'!F$19</f>
        <v>700.00619483837295</v>
      </c>
      <c r="J105" s="8">
        <f>$C105*'Kroger Payments'!G$19</f>
        <v>700.00619483837295</v>
      </c>
      <c r="K105" s="8">
        <f>$C105*'Kroger Payments'!H$19</f>
        <v>700.00619483837295</v>
      </c>
      <c r="L105" s="8">
        <f>$C105*'Kroger Payments'!I$19</f>
        <v>700.00619483837295</v>
      </c>
      <c r="M105" s="8">
        <f>$C105*'Kroger Payments'!J$19</f>
        <v>736.84862614565577</v>
      </c>
      <c r="N105" s="8">
        <f>$C105*'Kroger Payments'!K$19</f>
        <v>736.84862614565577</v>
      </c>
      <c r="O105" s="8">
        <f>$C105*'Kroger Payments'!L$19</f>
        <v>736.84862614565577</v>
      </c>
      <c r="P105" s="8">
        <f>$C105*'Kroger Payments'!M$19</f>
        <v>736.84862621320019</v>
      </c>
      <c r="Q105" s="6">
        <f t="shared" si="3"/>
        <v>7467.7092840036576</v>
      </c>
    </row>
    <row r="106" spans="1:17" x14ac:dyDescent="0.3">
      <c r="A106" s="94">
        <v>104</v>
      </c>
      <c r="B106" s="3" t="s">
        <v>12</v>
      </c>
      <c r="C106" s="15">
        <v>4.17854199744088E-5</v>
      </c>
      <c r="D106" s="7" t="s">
        <v>135</v>
      </c>
      <c r="E106" s="7" t="str">
        <f t="shared" si="4"/>
        <v>No</v>
      </c>
      <c r="F106" s="8">
        <v>63.95</v>
      </c>
      <c r="G106" s="8">
        <v>60.07</v>
      </c>
      <c r="H106" s="8">
        <v>61.84</v>
      </c>
      <c r="I106" s="8">
        <f>$C106*'Kroger Payments'!F$19</f>
        <v>75.627979050158444</v>
      </c>
      <c r="J106" s="8">
        <f>$C106*'Kroger Payments'!G$19</f>
        <v>75.627979050158444</v>
      </c>
      <c r="K106" s="8">
        <f>$C106*'Kroger Payments'!H$19</f>
        <v>75.627979050158444</v>
      </c>
      <c r="L106" s="8">
        <f>$C106*'Kroger Payments'!I$19</f>
        <v>75.627979050158444</v>
      </c>
      <c r="M106" s="8">
        <f>$C106*'Kroger Payments'!J$19</f>
        <v>79.608399000166784</v>
      </c>
      <c r="N106" s="8">
        <f>$C106*'Kroger Payments'!K$19</f>
        <v>79.608399000166784</v>
      </c>
      <c r="O106" s="8">
        <f>$C106*'Kroger Payments'!L$19</f>
        <v>79.608399000166784</v>
      </c>
      <c r="P106" s="8">
        <f>$C106*'Kroger Payments'!M$19</f>
        <v>79.608399007464214</v>
      </c>
      <c r="Q106" s="6">
        <f t="shared" si="3"/>
        <v>806.8055122085982</v>
      </c>
    </row>
    <row r="107" spans="1:17" x14ac:dyDescent="0.3">
      <c r="A107" s="94">
        <v>105</v>
      </c>
      <c r="B107" s="3" t="s">
        <v>12</v>
      </c>
      <c r="C107" s="15">
        <v>1.3200304570200001E-2</v>
      </c>
      <c r="D107" s="7" t="s">
        <v>136</v>
      </c>
      <c r="E107" s="7" t="str">
        <f t="shared" si="4"/>
        <v>No</v>
      </c>
      <c r="F107" s="8">
        <v>20201.91</v>
      </c>
      <c r="G107" s="8">
        <v>18977.29</v>
      </c>
      <c r="H107" s="8">
        <v>19534.36</v>
      </c>
      <c r="I107" s="8">
        <f>$C107*'Kroger Payments'!F$19</f>
        <v>23891.404181224123</v>
      </c>
      <c r="J107" s="8">
        <f>$C107*'Kroger Payments'!G$19</f>
        <v>23891.404181224123</v>
      </c>
      <c r="K107" s="8">
        <f>$C107*'Kroger Payments'!H$19</f>
        <v>23891.404181224123</v>
      </c>
      <c r="L107" s="8">
        <f>$C107*'Kroger Payments'!I$19</f>
        <v>23891.404181224123</v>
      </c>
      <c r="M107" s="8">
        <f>$C107*'Kroger Payments'!J$19</f>
        <v>25148.846506551708</v>
      </c>
      <c r="N107" s="8">
        <f>$C107*'Kroger Payments'!K$19</f>
        <v>25148.846506551708</v>
      </c>
      <c r="O107" s="8">
        <f>$C107*'Kroger Payments'!L$19</f>
        <v>25148.846506551708</v>
      </c>
      <c r="P107" s="8">
        <f>$C107*'Kroger Payments'!M$19</f>
        <v>25148.846508857019</v>
      </c>
      <c r="Q107" s="6">
        <f t="shared" si="3"/>
        <v>254874.56275340865</v>
      </c>
    </row>
    <row r="108" spans="1:17" x14ac:dyDescent="0.3">
      <c r="A108" s="94">
        <v>106</v>
      </c>
      <c r="B108" s="3" t="s">
        <v>97</v>
      </c>
      <c r="C108" s="15">
        <v>9.0689126594E-3</v>
      </c>
      <c r="D108" s="7" t="s">
        <v>97</v>
      </c>
      <c r="E108" s="7" t="str">
        <f t="shared" si="4"/>
        <v>No</v>
      </c>
      <c r="F108" s="8">
        <v>13960.66</v>
      </c>
      <c r="G108" s="8">
        <v>13037.83</v>
      </c>
      <c r="H108" s="8">
        <v>13420.55</v>
      </c>
      <c r="I108" s="8">
        <f>$C108*'Kroger Payments'!F$19</f>
        <v>16413.943835741567</v>
      </c>
      <c r="J108" s="8">
        <f>$C108*'Kroger Payments'!G$19</f>
        <v>16413.943835741567</v>
      </c>
      <c r="K108" s="8">
        <f>$C108*'Kroger Payments'!H$19</f>
        <v>16413.943835741567</v>
      </c>
      <c r="L108" s="8">
        <f>$C108*'Kroger Payments'!I$19</f>
        <v>16413.943835741567</v>
      </c>
      <c r="M108" s="8">
        <f>$C108*'Kroger Payments'!J$19</f>
        <v>17277.835616570072</v>
      </c>
      <c r="N108" s="8">
        <f>$C108*'Kroger Payments'!K$19</f>
        <v>17277.835616570072</v>
      </c>
      <c r="O108" s="8">
        <f>$C108*'Kroger Payments'!L$19</f>
        <v>17277.835616570072</v>
      </c>
      <c r="P108" s="8">
        <f>$C108*'Kroger Payments'!M$19</f>
        <v>17277.835618153873</v>
      </c>
      <c r="Q108" s="6">
        <f t="shared" si="3"/>
        <v>175186.15781083037</v>
      </c>
    </row>
    <row r="109" spans="1:17" x14ac:dyDescent="0.3">
      <c r="A109" s="94">
        <v>107</v>
      </c>
      <c r="B109" s="3" t="s">
        <v>12</v>
      </c>
      <c r="C109" s="15">
        <v>3.0922368018683455E-4</v>
      </c>
      <c r="D109" s="7" t="s">
        <v>137</v>
      </c>
      <c r="E109" s="7" t="str">
        <f t="shared" si="4"/>
        <v>No</v>
      </c>
      <c r="F109" s="8">
        <v>0</v>
      </c>
      <c r="G109" s="8">
        <v>0</v>
      </c>
      <c r="H109" s="8">
        <v>0</v>
      </c>
      <c r="I109" s="8">
        <f>$C109*'Kroger Payments'!F$19</f>
        <v>559.66798996648572</v>
      </c>
      <c r="J109" s="8">
        <f>$C109*'Kroger Payments'!G$19</f>
        <v>559.66798996648572</v>
      </c>
      <c r="K109" s="8">
        <f>$C109*'Kroger Payments'!H$19</f>
        <v>559.66798996648572</v>
      </c>
      <c r="L109" s="8">
        <f>$C109*'Kroger Payments'!I$19</f>
        <v>559.66798996648572</v>
      </c>
      <c r="M109" s="8">
        <f>$C109*'Kroger Payments'!J$19</f>
        <v>589.12419996472181</v>
      </c>
      <c r="N109" s="8">
        <f>$C109*'Kroger Payments'!K$19</f>
        <v>589.12419996472181</v>
      </c>
      <c r="O109" s="8">
        <f>$C109*'Kroger Payments'!L$19</f>
        <v>589.12419996472181</v>
      </c>
      <c r="P109" s="8">
        <f>$C109*'Kroger Payments'!M$19</f>
        <v>589.12420001872488</v>
      </c>
      <c r="Q109" s="6">
        <f t="shared" si="3"/>
        <v>4595.1687597788332</v>
      </c>
    </row>
    <row r="110" spans="1:17" x14ac:dyDescent="0.3">
      <c r="A110" s="94">
        <v>108</v>
      </c>
      <c r="B110" s="3" t="s">
        <v>138</v>
      </c>
      <c r="C110" s="15">
        <v>3.4622226991000002E-3</v>
      </c>
      <c r="D110" s="7" t="s">
        <v>138</v>
      </c>
      <c r="E110" s="7" t="str">
        <f t="shared" si="4"/>
        <v>No</v>
      </c>
      <c r="F110" s="8">
        <v>5298.63</v>
      </c>
      <c r="G110" s="8">
        <v>4977.43</v>
      </c>
      <c r="H110" s="8">
        <v>5123.54</v>
      </c>
      <c r="I110" s="8">
        <f>$C110*'Kroger Payments'!F$19</f>
        <v>6266.322222317749</v>
      </c>
      <c r="J110" s="8">
        <f>$C110*'Kroger Payments'!G$19</f>
        <v>6266.322222317749</v>
      </c>
      <c r="K110" s="8">
        <f>$C110*'Kroger Payments'!H$19</f>
        <v>6266.322222317749</v>
      </c>
      <c r="L110" s="8">
        <f>$C110*'Kroger Payments'!I$19</f>
        <v>6266.322222317749</v>
      </c>
      <c r="M110" s="8">
        <f>$C110*'Kroger Payments'!J$19</f>
        <v>6596.1286550713157</v>
      </c>
      <c r="N110" s="8">
        <f>$C110*'Kroger Payments'!K$19</f>
        <v>6596.1286550713157</v>
      </c>
      <c r="O110" s="8">
        <f>$C110*'Kroger Payments'!L$19</f>
        <v>6596.1286550713157</v>
      </c>
      <c r="P110" s="8">
        <f>$C110*'Kroger Payments'!M$19</f>
        <v>6596.1286556759605</v>
      </c>
      <c r="Q110" s="6">
        <f t="shared" si="3"/>
        <v>66849.403510160904</v>
      </c>
    </row>
    <row r="111" spans="1:17" x14ac:dyDescent="0.3">
      <c r="A111" s="94">
        <v>109</v>
      </c>
      <c r="B111" s="3" t="s">
        <v>58</v>
      </c>
      <c r="C111" s="15">
        <v>3.5780637844614547E-4</v>
      </c>
      <c r="D111" s="7" t="s">
        <v>139</v>
      </c>
      <c r="E111" s="7" t="str">
        <f t="shared" si="4"/>
        <v>No</v>
      </c>
      <c r="F111" s="8">
        <v>547.59</v>
      </c>
      <c r="G111" s="8">
        <v>514.4</v>
      </c>
      <c r="H111" s="8">
        <v>529.5</v>
      </c>
      <c r="I111" s="8">
        <f>$C111*'Kroger Payments'!F$19</f>
        <v>647.59845203688212</v>
      </c>
      <c r="J111" s="8">
        <f>$C111*'Kroger Payments'!G$19</f>
        <v>647.59845203688212</v>
      </c>
      <c r="K111" s="8">
        <f>$C111*'Kroger Payments'!H$19</f>
        <v>647.59845203688212</v>
      </c>
      <c r="L111" s="8">
        <f>$C111*'Kroger Payments'!I$19</f>
        <v>647.59845203688212</v>
      </c>
      <c r="M111" s="8">
        <f>$C111*'Kroger Payments'!J$19</f>
        <v>681.68258109145484</v>
      </c>
      <c r="N111" s="8">
        <f>$C111*'Kroger Payments'!K$19</f>
        <v>681.68258109145484</v>
      </c>
      <c r="O111" s="8">
        <f>$C111*'Kroger Payments'!L$19</f>
        <v>681.68258109145484</v>
      </c>
      <c r="P111" s="8">
        <f>$C111*'Kroger Payments'!M$19</f>
        <v>681.68258115394246</v>
      </c>
      <c r="Q111" s="6">
        <f t="shared" si="3"/>
        <v>6908.6141325758363</v>
      </c>
    </row>
    <row r="112" spans="1:17" x14ac:dyDescent="0.3">
      <c r="A112" s="94">
        <v>110</v>
      </c>
      <c r="B112" s="3" t="s">
        <v>20</v>
      </c>
      <c r="C112" s="15">
        <v>2.3826992713207727E-4</v>
      </c>
      <c r="D112" s="7" t="s">
        <v>140</v>
      </c>
      <c r="E112" s="7" t="str">
        <f t="shared" si="4"/>
        <v>No</v>
      </c>
      <c r="F112" s="8">
        <v>364.65</v>
      </c>
      <c r="G112" s="8">
        <v>342.55</v>
      </c>
      <c r="H112" s="8">
        <v>352.6</v>
      </c>
      <c r="I112" s="8">
        <f>$C112*'Kroger Payments'!F$19</f>
        <v>431.24786273450565</v>
      </c>
      <c r="J112" s="8">
        <f>$C112*'Kroger Payments'!G$19</f>
        <v>431.24786273450565</v>
      </c>
      <c r="K112" s="8">
        <f>$C112*'Kroger Payments'!H$19</f>
        <v>431.24786273450565</v>
      </c>
      <c r="L112" s="8">
        <f>$C112*'Kroger Payments'!I$19</f>
        <v>431.24786273450565</v>
      </c>
      <c r="M112" s="8">
        <f>$C112*'Kroger Payments'!J$19</f>
        <v>453.94511866790072</v>
      </c>
      <c r="N112" s="8">
        <f>$C112*'Kroger Payments'!K$19</f>
        <v>453.94511866790072</v>
      </c>
      <c r="O112" s="8">
        <f>$C112*'Kroger Payments'!L$19</f>
        <v>453.94511866790072</v>
      </c>
      <c r="P112" s="8">
        <f>$C112*'Kroger Payments'!M$19</f>
        <v>453.94511870951237</v>
      </c>
      <c r="Q112" s="6">
        <f t="shared" si="3"/>
        <v>4600.5719256512384</v>
      </c>
    </row>
    <row r="113" spans="1:17" x14ac:dyDescent="0.3">
      <c r="A113" s="94">
        <v>111</v>
      </c>
      <c r="B113" s="3" t="s">
        <v>20</v>
      </c>
      <c r="C113" s="15">
        <v>3.1489149136351198E-4</v>
      </c>
      <c r="D113" s="7" t="s">
        <v>141</v>
      </c>
      <c r="E113" s="7" t="str">
        <f t="shared" si="4"/>
        <v>No</v>
      </c>
      <c r="F113" s="8">
        <v>481.91</v>
      </c>
      <c r="G113" s="8">
        <v>452.7</v>
      </c>
      <c r="H113" s="8">
        <v>465.99</v>
      </c>
      <c r="I113" s="8">
        <f>$C113*'Kroger Payments'!F$19</f>
        <v>569.92623567019132</v>
      </c>
      <c r="J113" s="8">
        <f>$C113*'Kroger Payments'!G$19</f>
        <v>569.92623567019132</v>
      </c>
      <c r="K113" s="8">
        <f>$C113*'Kroger Payments'!H$19</f>
        <v>569.92623567019132</v>
      </c>
      <c r="L113" s="8">
        <f>$C113*'Kroger Payments'!I$19</f>
        <v>569.92623567019132</v>
      </c>
      <c r="M113" s="8">
        <f>$C113*'Kroger Payments'!J$19</f>
        <v>599.92235333704355</v>
      </c>
      <c r="N113" s="8">
        <f>$C113*'Kroger Payments'!K$19</f>
        <v>599.92235333704355</v>
      </c>
      <c r="O113" s="8">
        <f>$C113*'Kroger Payments'!L$19</f>
        <v>599.92235333704355</v>
      </c>
      <c r="P113" s="8">
        <f>$C113*'Kroger Payments'!M$19</f>
        <v>599.92235339203637</v>
      </c>
      <c r="Q113" s="6">
        <f t="shared" si="3"/>
        <v>6079.9943560839311</v>
      </c>
    </row>
    <row r="114" spans="1:17" x14ac:dyDescent="0.3">
      <c r="A114" s="94">
        <v>112</v>
      </c>
      <c r="B114" s="3" t="s">
        <v>20</v>
      </c>
      <c r="C114" s="15">
        <v>2.2439609028390264E-4</v>
      </c>
      <c r="D114" s="7" t="s">
        <v>142</v>
      </c>
      <c r="E114" s="7" t="str">
        <f t="shared" si="4"/>
        <v>No</v>
      </c>
      <c r="F114" s="8">
        <v>343.42</v>
      </c>
      <c r="G114" s="8">
        <v>322.60000000000002</v>
      </c>
      <c r="H114" s="8">
        <v>332.07</v>
      </c>
      <c r="I114" s="8">
        <f>$C114*'Kroger Payments'!F$19</f>
        <v>406.13742365930494</v>
      </c>
      <c r="J114" s="8">
        <f>$C114*'Kroger Payments'!G$19</f>
        <v>406.13742365930494</v>
      </c>
      <c r="K114" s="8">
        <f>$C114*'Kroger Payments'!H$19</f>
        <v>406.13742365930494</v>
      </c>
      <c r="L114" s="8">
        <f>$C114*'Kroger Payments'!I$19</f>
        <v>406.13742365930494</v>
      </c>
      <c r="M114" s="8">
        <f>$C114*'Kroger Payments'!J$19</f>
        <v>427.51307753611053</v>
      </c>
      <c r="N114" s="8">
        <f>$C114*'Kroger Payments'!K$19</f>
        <v>427.51307753611053</v>
      </c>
      <c r="O114" s="8">
        <f>$C114*'Kroger Payments'!L$19</f>
        <v>427.51307753611053</v>
      </c>
      <c r="P114" s="8">
        <f>$C114*'Kroger Payments'!M$19</f>
        <v>427.51307757529918</v>
      </c>
      <c r="Q114" s="6">
        <f t="shared" si="3"/>
        <v>4332.6920048208503</v>
      </c>
    </row>
    <row r="115" spans="1:17" x14ac:dyDescent="0.3">
      <c r="A115" s="94">
        <v>113</v>
      </c>
      <c r="B115" s="3" t="s">
        <v>58</v>
      </c>
      <c r="C115" s="15">
        <v>3.7739081076608753E-4</v>
      </c>
      <c r="D115" s="7" t="s">
        <v>143</v>
      </c>
      <c r="E115" s="7" t="str">
        <f t="shared" si="4"/>
        <v>No</v>
      </c>
      <c r="F115" s="8">
        <v>577.55999999999995</v>
      </c>
      <c r="G115" s="8">
        <v>542.54999999999995</v>
      </c>
      <c r="H115" s="8">
        <v>558.48</v>
      </c>
      <c r="I115" s="8">
        <f>$C115*'Kroger Payments'!F$19</f>
        <v>683.04457267199678</v>
      </c>
      <c r="J115" s="8">
        <f>$C115*'Kroger Payments'!G$19</f>
        <v>683.04457267199678</v>
      </c>
      <c r="K115" s="8">
        <f>$C115*'Kroger Payments'!H$19</f>
        <v>683.04457267199678</v>
      </c>
      <c r="L115" s="8">
        <f>$C115*'Kroger Payments'!I$19</f>
        <v>683.04457267199678</v>
      </c>
      <c r="M115" s="8">
        <f>$C115*'Kroger Payments'!J$19</f>
        <v>718.99428702315447</v>
      </c>
      <c r="N115" s="8">
        <f>$C115*'Kroger Payments'!K$19</f>
        <v>718.99428702315447</v>
      </c>
      <c r="O115" s="8">
        <f>$C115*'Kroger Payments'!L$19</f>
        <v>718.99428702315447</v>
      </c>
      <c r="P115" s="8">
        <f>$C115*'Kroger Payments'!M$19</f>
        <v>718.99428708906225</v>
      </c>
      <c r="Q115" s="6">
        <f t="shared" si="3"/>
        <v>7286.7454388465121</v>
      </c>
    </row>
    <row r="116" spans="1:17" x14ac:dyDescent="0.3">
      <c r="A116" s="94">
        <v>114</v>
      </c>
      <c r="B116" s="3" t="s">
        <v>20</v>
      </c>
      <c r="C116" s="15">
        <v>1.2038412787141262E-3</v>
      </c>
      <c r="D116" s="7" t="s">
        <v>144</v>
      </c>
      <c r="E116" s="7" t="str">
        <f t="shared" si="4"/>
        <v>No</v>
      </c>
      <c r="F116" s="8">
        <v>0</v>
      </c>
      <c r="G116" s="8">
        <v>0</v>
      </c>
      <c r="H116" s="8">
        <v>0</v>
      </c>
      <c r="I116" s="8">
        <f>$C116*'Kroger Payments'!F$19</f>
        <v>2178.8481020908062</v>
      </c>
      <c r="J116" s="8">
        <f>$C116*'Kroger Payments'!G$19</f>
        <v>2178.8481020908062</v>
      </c>
      <c r="K116" s="8">
        <f>$C116*'Kroger Payments'!H$19</f>
        <v>2178.8481020908062</v>
      </c>
      <c r="L116" s="8">
        <f>$C116*'Kroger Payments'!I$19</f>
        <v>2178.8481020908062</v>
      </c>
      <c r="M116" s="8">
        <f>$C116*'Kroger Payments'!J$19</f>
        <v>2293.5243179903227</v>
      </c>
      <c r="N116" s="8">
        <f>$C116*'Kroger Payments'!K$19</f>
        <v>2293.5243179903227</v>
      </c>
      <c r="O116" s="8">
        <f>$C116*'Kroger Payments'!L$19</f>
        <v>2293.5243179903227</v>
      </c>
      <c r="P116" s="8">
        <f>$C116*'Kroger Payments'!M$19</f>
        <v>2293.5243182005624</v>
      </c>
      <c r="Q116" s="6">
        <f t="shared" si="3"/>
        <v>17889.489680534756</v>
      </c>
    </row>
    <row r="117" spans="1:17" x14ac:dyDescent="0.3">
      <c r="A117" s="94">
        <v>115</v>
      </c>
      <c r="B117" s="3" t="s">
        <v>20</v>
      </c>
      <c r="C117" s="15">
        <v>3.3601865528679335E-4</v>
      </c>
      <c r="D117" s="7" t="s">
        <v>145</v>
      </c>
      <c r="E117" s="7" t="str">
        <f t="shared" si="4"/>
        <v>No</v>
      </c>
      <c r="F117" s="8">
        <v>0</v>
      </c>
      <c r="G117" s="8">
        <v>0</v>
      </c>
      <c r="H117" s="8">
        <v>0</v>
      </c>
      <c r="I117" s="8">
        <f>$C117*'Kroger Payments'!F$19</f>
        <v>608.16456644580046</v>
      </c>
      <c r="J117" s="8">
        <f>$C117*'Kroger Payments'!G$19</f>
        <v>608.16456644580046</v>
      </c>
      <c r="K117" s="8">
        <f>$C117*'Kroger Payments'!H$19</f>
        <v>608.16456644580046</v>
      </c>
      <c r="L117" s="8">
        <f>$C117*'Kroger Payments'!I$19</f>
        <v>608.16456644580046</v>
      </c>
      <c r="M117" s="8">
        <f>$C117*'Kroger Payments'!J$19</f>
        <v>640.17322783768475</v>
      </c>
      <c r="N117" s="8">
        <f>$C117*'Kroger Payments'!K$19</f>
        <v>640.17322783768475</v>
      </c>
      <c r="O117" s="8">
        <f>$C117*'Kroger Payments'!L$19</f>
        <v>640.17322783768475</v>
      </c>
      <c r="P117" s="8">
        <f>$C117*'Kroger Payments'!M$19</f>
        <v>640.17322789636728</v>
      </c>
      <c r="Q117" s="6">
        <f t="shared" si="3"/>
        <v>4993.3511771926233</v>
      </c>
    </row>
    <row r="118" spans="1:17" x14ac:dyDescent="0.3">
      <c r="A118" s="94">
        <v>116</v>
      </c>
      <c r="B118" s="3" t="s">
        <v>73</v>
      </c>
      <c r="C118" s="15">
        <v>1.2198699018000001E-3</v>
      </c>
      <c r="D118" s="7" t="s">
        <v>146</v>
      </c>
      <c r="E118" s="7" t="str">
        <f t="shared" si="4"/>
        <v>No</v>
      </c>
      <c r="F118" s="8">
        <v>1866.9</v>
      </c>
      <c r="G118" s="8">
        <v>1753.73</v>
      </c>
      <c r="H118" s="8">
        <v>1805.21</v>
      </c>
      <c r="I118" s="8">
        <f>$C118*'Kroger Payments'!F$19</f>
        <v>2207.85851700787</v>
      </c>
      <c r="J118" s="8">
        <f>$C118*'Kroger Payments'!G$19</f>
        <v>2207.85851700787</v>
      </c>
      <c r="K118" s="8">
        <f>$C118*'Kroger Payments'!H$19</f>
        <v>2207.85851700787</v>
      </c>
      <c r="L118" s="8">
        <f>$C118*'Kroger Payments'!I$19</f>
        <v>2207.85851700787</v>
      </c>
      <c r="M118" s="8">
        <f>$C118*'Kroger Payments'!J$19</f>
        <v>2324.0615968503894</v>
      </c>
      <c r="N118" s="8">
        <f>$C118*'Kroger Payments'!K$19</f>
        <v>2324.0615968503894</v>
      </c>
      <c r="O118" s="8">
        <f>$C118*'Kroger Payments'!L$19</f>
        <v>2324.0615968503894</v>
      </c>
      <c r="P118" s="8">
        <f>$C118*'Kroger Payments'!M$19</f>
        <v>2324.0615970634285</v>
      </c>
      <c r="Q118" s="6">
        <f t="shared" si="3"/>
        <v>23553.52045564607</v>
      </c>
    </row>
    <row r="119" spans="1:17" x14ac:dyDescent="0.3">
      <c r="A119" s="94">
        <v>117</v>
      </c>
      <c r="B119" s="3" t="s">
        <v>58</v>
      </c>
      <c r="C119" s="15">
        <v>3.2440470306271694E-6</v>
      </c>
      <c r="D119" s="7" t="s">
        <v>147</v>
      </c>
      <c r="E119" s="7" t="str">
        <f t="shared" si="4"/>
        <v>Yes</v>
      </c>
      <c r="F119" s="8">
        <v>0</v>
      </c>
      <c r="G119" s="8">
        <v>0</v>
      </c>
      <c r="H119" s="8">
        <v>0</v>
      </c>
      <c r="I119" s="8">
        <f>$C119*'Kroger Payments'!F$19</f>
        <v>5.8714432215891943</v>
      </c>
      <c r="J119" s="8">
        <f>$C119*'Kroger Payments'!G$19</f>
        <v>5.8714432215891943</v>
      </c>
      <c r="K119" s="8">
        <f>$C119*'Kroger Payments'!H$19</f>
        <v>5.8714432215891943</v>
      </c>
      <c r="L119" s="8">
        <f>$C119*'Kroger Payments'!I$19</f>
        <v>5.8714432215891943</v>
      </c>
      <c r="M119" s="8">
        <f>$C119*'Kroger Payments'!J$19</f>
        <v>6.1804665490412569</v>
      </c>
      <c r="N119" s="8">
        <f>$C119*'Kroger Payments'!K$19</f>
        <v>6.1804665490412569</v>
      </c>
      <c r="O119" s="8">
        <f>$C119*'Kroger Payments'!L$19</f>
        <v>6.1804665490412569</v>
      </c>
      <c r="P119" s="8">
        <f>$C119*'Kroger Payments'!M$19</f>
        <v>6.1804665496077993</v>
      </c>
      <c r="Q119" s="6">
        <f t="shared" si="3"/>
        <v>48.207639083088345</v>
      </c>
    </row>
    <row r="120" spans="1:17" x14ac:dyDescent="0.3">
      <c r="A120" s="94">
        <v>118</v>
      </c>
      <c r="B120" s="3" t="s">
        <v>32</v>
      </c>
      <c r="C120" s="15">
        <v>4.8938634165054549E-4</v>
      </c>
      <c r="D120" s="7" t="s">
        <v>148</v>
      </c>
      <c r="E120" s="7" t="str">
        <f t="shared" si="4"/>
        <v>No</v>
      </c>
      <c r="F120" s="8">
        <v>748.96</v>
      </c>
      <c r="G120" s="8">
        <v>703.56</v>
      </c>
      <c r="H120" s="8">
        <v>724.21</v>
      </c>
      <c r="I120" s="8">
        <f>$C120*'Kroger Payments'!F$19</f>
        <v>885.74675129383547</v>
      </c>
      <c r="J120" s="8">
        <f>$C120*'Kroger Payments'!G$19</f>
        <v>885.74675129383547</v>
      </c>
      <c r="K120" s="8">
        <f>$C120*'Kroger Payments'!H$19</f>
        <v>885.74675129383547</v>
      </c>
      <c r="L120" s="8">
        <f>$C120*'Kroger Payments'!I$19</f>
        <v>885.74675129383547</v>
      </c>
      <c r="M120" s="8">
        <f>$C120*'Kroger Payments'!J$19</f>
        <v>932.36500136193206</v>
      </c>
      <c r="N120" s="8">
        <f>$C120*'Kroger Payments'!K$19</f>
        <v>932.36500136193206</v>
      </c>
      <c r="O120" s="8">
        <f>$C120*'Kroger Payments'!L$19</f>
        <v>932.36500136193206</v>
      </c>
      <c r="P120" s="8">
        <f>$C120*'Kroger Payments'!M$19</f>
        <v>932.36500144739887</v>
      </c>
      <c r="Q120" s="6">
        <f t="shared" si="3"/>
        <v>9449.1770107085358</v>
      </c>
    </row>
    <row r="121" spans="1:17" x14ac:dyDescent="0.3">
      <c r="A121" s="94">
        <v>119</v>
      </c>
      <c r="B121" s="3" t="s">
        <v>32</v>
      </c>
      <c r="C121" s="15">
        <v>1.9565590720923404E-4</v>
      </c>
      <c r="D121" s="7" t="s">
        <v>149</v>
      </c>
      <c r="E121" s="7" t="str">
        <f t="shared" si="4"/>
        <v>No</v>
      </c>
      <c r="F121" s="8">
        <v>299.43</v>
      </c>
      <c r="G121" s="8">
        <v>281.27999999999997</v>
      </c>
      <c r="H121" s="8">
        <v>289.54000000000002</v>
      </c>
      <c r="I121" s="8">
        <f>$C121*'Kroger Payments'!F$19</f>
        <v>354.12018978203537</v>
      </c>
      <c r="J121" s="8">
        <f>$C121*'Kroger Payments'!G$19</f>
        <v>354.12018978203537</v>
      </c>
      <c r="K121" s="8">
        <f>$C121*'Kroger Payments'!H$19</f>
        <v>354.12018978203537</v>
      </c>
      <c r="L121" s="8">
        <f>$C121*'Kroger Payments'!I$19</f>
        <v>354.12018978203537</v>
      </c>
      <c r="M121" s="8">
        <f>$C121*'Kroger Payments'!J$19</f>
        <v>372.75809450740564</v>
      </c>
      <c r="N121" s="8">
        <f>$C121*'Kroger Payments'!K$19</f>
        <v>372.75809450740564</v>
      </c>
      <c r="O121" s="8">
        <f>$C121*'Kroger Payments'!L$19</f>
        <v>372.75809450740564</v>
      </c>
      <c r="P121" s="8">
        <f>$C121*'Kroger Payments'!M$19</f>
        <v>372.75809454157513</v>
      </c>
      <c r="Q121" s="6">
        <f t="shared" si="3"/>
        <v>3777.7631371919333</v>
      </c>
    </row>
    <row r="122" spans="1:17" x14ac:dyDescent="0.3">
      <c r="A122" s="94">
        <v>120</v>
      </c>
      <c r="B122" s="3" t="s">
        <v>20</v>
      </c>
      <c r="C122" s="15">
        <v>2.6020285795849804E-4</v>
      </c>
      <c r="D122" s="7" t="s">
        <v>150</v>
      </c>
      <c r="E122" s="7" t="str">
        <f t="shared" si="4"/>
        <v>No</v>
      </c>
      <c r="F122" s="8">
        <v>398.22</v>
      </c>
      <c r="G122" s="8">
        <v>374.08</v>
      </c>
      <c r="H122" s="8">
        <v>385.06</v>
      </c>
      <c r="I122" s="8">
        <f>$C122*'Kroger Payments'!F$19</f>
        <v>470.94456158460724</v>
      </c>
      <c r="J122" s="8">
        <f>$C122*'Kroger Payments'!G$19</f>
        <v>470.94456158460724</v>
      </c>
      <c r="K122" s="8">
        <f>$C122*'Kroger Payments'!H$19</f>
        <v>470.94456158460724</v>
      </c>
      <c r="L122" s="8">
        <f>$C122*'Kroger Payments'!I$19</f>
        <v>470.94456158460724</v>
      </c>
      <c r="M122" s="8">
        <f>$C122*'Kroger Payments'!J$19</f>
        <v>495.73111745748133</v>
      </c>
      <c r="N122" s="8">
        <f>$C122*'Kroger Payments'!K$19</f>
        <v>495.73111745748133</v>
      </c>
      <c r="O122" s="8">
        <f>$C122*'Kroger Payments'!L$19</f>
        <v>495.73111745748133</v>
      </c>
      <c r="P122" s="8">
        <f>$C122*'Kroger Payments'!M$19</f>
        <v>495.73111750292333</v>
      </c>
      <c r="Q122" s="6">
        <f t="shared" si="3"/>
        <v>5024.0627162137962</v>
      </c>
    </row>
    <row r="123" spans="1:17" x14ac:dyDescent="0.3">
      <c r="A123" s="94">
        <v>121</v>
      </c>
      <c r="B123" s="3" t="s">
        <v>151</v>
      </c>
      <c r="C123" s="15">
        <v>4.1050412370000006E-3</v>
      </c>
      <c r="D123" s="7" t="s">
        <v>151</v>
      </c>
      <c r="E123" s="7" t="str">
        <f t="shared" si="4"/>
        <v>No</v>
      </c>
      <c r="F123" s="8">
        <v>6282.4</v>
      </c>
      <c r="G123" s="8">
        <v>5901.57</v>
      </c>
      <c r="H123" s="8">
        <v>6074.81</v>
      </c>
      <c r="I123" s="8">
        <f>$C123*'Kroger Payments'!F$19</f>
        <v>7429.7679157469092</v>
      </c>
      <c r="J123" s="8">
        <f>$C123*'Kroger Payments'!G$19</f>
        <v>7429.7679157469092</v>
      </c>
      <c r="K123" s="8">
        <f>$C123*'Kroger Payments'!H$19</f>
        <v>7429.7679157469092</v>
      </c>
      <c r="L123" s="8">
        <f>$C123*'Kroger Payments'!I$19</f>
        <v>7429.7679157469092</v>
      </c>
      <c r="M123" s="8">
        <f>$C123*'Kroger Payments'!J$19</f>
        <v>7820.8083323651681</v>
      </c>
      <c r="N123" s="8">
        <f>$C123*'Kroger Payments'!K$19</f>
        <v>7820.8083323651681</v>
      </c>
      <c r="O123" s="8">
        <f>$C123*'Kroger Payments'!L$19</f>
        <v>7820.8083323651681</v>
      </c>
      <c r="P123" s="8">
        <f>$C123*'Kroger Payments'!M$19</f>
        <v>7820.8083330820746</v>
      </c>
      <c r="Q123" s="6">
        <f t="shared" si="3"/>
        <v>79261.084993165219</v>
      </c>
    </row>
    <row r="124" spans="1:17" x14ac:dyDescent="0.3">
      <c r="A124" s="94">
        <v>122</v>
      </c>
      <c r="B124" s="3" t="s">
        <v>22</v>
      </c>
      <c r="C124" s="15">
        <v>1.9389587187553203E-4</v>
      </c>
      <c r="D124" s="7" t="s">
        <v>152</v>
      </c>
      <c r="E124" s="7" t="str">
        <f t="shared" si="4"/>
        <v>No</v>
      </c>
      <c r="F124" s="8">
        <v>296.74</v>
      </c>
      <c r="G124" s="8">
        <v>278.75</v>
      </c>
      <c r="H124" s="8">
        <v>286.94</v>
      </c>
      <c r="I124" s="8">
        <f>$C124*'Kroger Payments'!F$19</f>
        <v>350.93467877302135</v>
      </c>
      <c r="J124" s="8">
        <f>$C124*'Kroger Payments'!G$19</f>
        <v>350.93467877302135</v>
      </c>
      <c r="K124" s="8">
        <f>$C124*'Kroger Payments'!H$19</f>
        <v>350.93467877302135</v>
      </c>
      <c r="L124" s="8">
        <f>$C124*'Kroger Payments'!I$19</f>
        <v>350.93467877302135</v>
      </c>
      <c r="M124" s="8">
        <f>$C124*'Kroger Payments'!J$19</f>
        <v>369.40492502423302</v>
      </c>
      <c r="N124" s="8">
        <f>$C124*'Kroger Payments'!K$19</f>
        <v>369.40492502423302</v>
      </c>
      <c r="O124" s="8">
        <f>$C124*'Kroger Payments'!L$19</f>
        <v>369.40492502423302</v>
      </c>
      <c r="P124" s="8">
        <f>$C124*'Kroger Payments'!M$19</f>
        <v>369.4049250580951</v>
      </c>
      <c r="Q124" s="6">
        <f t="shared" si="3"/>
        <v>3743.7884152228794</v>
      </c>
    </row>
    <row r="125" spans="1:17" x14ac:dyDescent="0.3">
      <c r="A125" s="94">
        <v>123</v>
      </c>
      <c r="B125" s="3" t="s">
        <v>153</v>
      </c>
      <c r="C125" s="15">
        <v>1.1005388939752758E-3</v>
      </c>
      <c r="D125" s="7" t="s">
        <v>154</v>
      </c>
      <c r="E125" s="7" t="str">
        <f t="shared" si="4"/>
        <v>No</v>
      </c>
      <c r="F125" s="8">
        <v>1684.28</v>
      </c>
      <c r="G125" s="8">
        <v>1582.18</v>
      </c>
      <c r="H125" s="8">
        <v>1628.62</v>
      </c>
      <c r="I125" s="8">
        <f>$C125*'Kroger Payments'!F$19</f>
        <v>1991.8797625684101</v>
      </c>
      <c r="J125" s="8">
        <f>$C125*'Kroger Payments'!G$19</f>
        <v>1991.8797625684101</v>
      </c>
      <c r="K125" s="8">
        <f>$C125*'Kroger Payments'!H$19</f>
        <v>1991.8797625684101</v>
      </c>
      <c r="L125" s="8">
        <f>$C125*'Kroger Payments'!I$19</f>
        <v>1991.8797625684101</v>
      </c>
      <c r="M125" s="8">
        <f>$C125*'Kroger Payments'!J$19</f>
        <v>2096.7155395456948</v>
      </c>
      <c r="N125" s="8">
        <f>$C125*'Kroger Payments'!K$19</f>
        <v>2096.7155395456948</v>
      </c>
      <c r="O125" s="8">
        <f>$C125*'Kroger Payments'!L$19</f>
        <v>2096.7155395456948</v>
      </c>
      <c r="P125" s="8">
        <f>$C125*'Kroger Payments'!M$19</f>
        <v>2096.7155397378938</v>
      </c>
      <c r="Q125" s="6">
        <f t="shared" si="3"/>
        <v>21249.461208648616</v>
      </c>
    </row>
    <row r="126" spans="1:17" x14ac:dyDescent="0.3">
      <c r="A126" s="94">
        <v>124</v>
      </c>
      <c r="B126" s="3" t="s">
        <v>32</v>
      </c>
      <c r="C126" s="15">
        <v>2.7246348947924944E-5</v>
      </c>
      <c r="D126" s="7" t="s">
        <v>155</v>
      </c>
      <c r="E126" s="7" t="str">
        <f t="shared" si="4"/>
        <v>No</v>
      </c>
      <c r="F126" s="8">
        <v>41.7</v>
      </c>
      <c r="G126" s="8">
        <v>39.17</v>
      </c>
      <c r="H126" s="8">
        <v>40.32</v>
      </c>
      <c r="I126" s="8">
        <f>$C126*'Kroger Payments'!F$19</f>
        <v>49.313523920280481</v>
      </c>
      <c r="J126" s="8">
        <f>$C126*'Kroger Payments'!G$19</f>
        <v>49.313523920280481</v>
      </c>
      <c r="K126" s="8">
        <f>$C126*'Kroger Payments'!H$19</f>
        <v>49.313523920280481</v>
      </c>
      <c r="L126" s="8">
        <f>$C126*'Kroger Payments'!I$19</f>
        <v>49.313523920280481</v>
      </c>
      <c r="M126" s="8">
        <f>$C126*'Kroger Payments'!J$19</f>
        <v>51.908972547663666</v>
      </c>
      <c r="N126" s="8">
        <f>$C126*'Kroger Payments'!K$19</f>
        <v>51.908972547663666</v>
      </c>
      <c r="O126" s="8">
        <f>$C126*'Kroger Payments'!L$19</f>
        <v>51.908972547663666</v>
      </c>
      <c r="P126" s="8">
        <f>$C126*'Kroger Payments'!M$19</f>
        <v>51.908972552421986</v>
      </c>
      <c r="Q126" s="6">
        <f t="shared" si="3"/>
        <v>526.07998587653492</v>
      </c>
    </row>
    <row r="127" spans="1:17" x14ac:dyDescent="0.3">
      <c r="A127" s="94">
        <v>125</v>
      </c>
      <c r="B127" s="3" t="s">
        <v>156</v>
      </c>
      <c r="C127" s="15">
        <v>2.4482072967000001E-3</v>
      </c>
      <c r="D127" s="7" t="s">
        <v>156</v>
      </c>
      <c r="E127" s="7" t="str">
        <f t="shared" si="4"/>
        <v>No</v>
      </c>
      <c r="F127" s="8">
        <v>3746.77</v>
      </c>
      <c r="G127" s="8">
        <v>3519.64</v>
      </c>
      <c r="H127" s="8">
        <v>3622.96</v>
      </c>
      <c r="I127" s="8">
        <f>$C127*'Kroger Payments'!F$19</f>
        <v>4431.0424607116147</v>
      </c>
      <c r="J127" s="8">
        <f>$C127*'Kroger Payments'!G$19</f>
        <v>4431.0424607116147</v>
      </c>
      <c r="K127" s="8">
        <f>$C127*'Kroger Payments'!H$19</f>
        <v>4431.0424607116147</v>
      </c>
      <c r="L127" s="8">
        <f>$C127*'Kroger Payments'!I$19</f>
        <v>4431.0424607116147</v>
      </c>
      <c r="M127" s="8">
        <f>$C127*'Kroger Payments'!J$19</f>
        <v>4664.2552218016999</v>
      </c>
      <c r="N127" s="8">
        <f>$C127*'Kroger Payments'!K$19</f>
        <v>4664.2552218016999</v>
      </c>
      <c r="O127" s="8">
        <f>$C127*'Kroger Payments'!L$19</f>
        <v>4664.2552218016999</v>
      </c>
      <c r="P127" s="8">
        <f>$C127*'Kroger Payments'!M$19</f>
        <v>4664.255222229257</v>
      </c>
      <c r="Q127" s="6">
        <f t="shared" si="3"/>
        <v>47270.560730480815</v>
      </c>
    </row>
    <row r="128" spans="1:17" x14ac:dyDescent="0.3">
      <c r="A128" s="94">
        <v>126</v>
      </c>
      <c r="B128" s="3" t="s">
        <v>20</v>
      </c>
      <c r="C128" s="15">
        <v>3.9749965640000005E-4</v>
      </c>
      <c r="D128" s="7" t="s">
        <v>157</v>
      </c>
      <c r="E128" s="7" t="str">
        <f t="shared" si="4"/>
        <v>No</v>
      </c>
      <c r="F128" s="8">
        <v>608.34</v>
      </c>
      <c r="G128" s="8">
        <v>571.46</v>
      </c>
      <c r="H128" s="8">
        <v>588.24</v>
      </c>
      <c r="I128" s="8">
        <f>$C128*'Kroger Payments'!F$19</f>
        <v>719.43983583450188</v>
      </c>
      <c r="J128" s="8">
        <f>$C128*'Kroger Payments'!G$19</f>
        <v>719.43983583450188</v>
      </c>
      <c r="K128" s="8">
        <f>$C128*'Kroger Payments'!H$19</f>
        <v>719.43983583450188</v>
      </c>
      <c r="L128" s="8">
        <f>$C128*'Kroger Payments'!I$19</f>
        <v>719.43983583450188</v>
      </c>
      <c r="M128" s="8">
        <f>$C128*'Kroger Payments'!J$19</f>
        <v>757.3050903521073</v>
      </c>
      <c r="N128" s="8">
        <f>$C128*'Kroger Payments'!K$19</f>
        <v>757.3050903521073</v>
      </c>
      <c r="O128" s="8">
        <f>$C128*'Kroger Payments'!L$19</f>
        <v>757.3050903521073</v>
      </c>
      <c r="P128" s="8">
        <f>$C128*'Kroger Payments'!M$19</f>
        <v>757.30509042152687</v>
      </c>
      <c r="Q128" s="6">
        <f t="shared" si="3"/>
        <v>7675.0197048158561</v>
      </c>
    </row>
    <row r="129" spans="1:17" x14ac:dyDescent="0.3">
      <c r="A129" s="94">
        <v>127</v>
      </c>
      <c r="B129" s="3" t="s">
        <v>158</v>
      </c>
      <c r="C129" s="15">
        <v>1.9471774931817251E-3</v>
      </c>
      <c r="D129" s="7" t="s">
        <v>158</v>
      </c>
      <c r="E129" s="7" t="str">
        <f t="shared" si="4"/>
        <v>No</v>
      </c>
      <c r="F129" s="8">
        <v>2979.98</v>
      </c>
      <c r="G129" s="8">
        <v>2799.34</v>
      </c>
      <c r="H129" s="8">
        <v>2881.51</v>
      </c>
      <c r="I129" s="8">
        <f>$C129*'Kroger Payments'!F$19</f>
        <v>3524.2220552402396</v>
      </c>
      <c r="J129" s="8">
        <f>$C129*'Kroger Payments'!G$19</f>
        <v>3524.2220552402396</v>
      </c>
      <c r="K129" s="8">
        <f>$C129*'Kroger Payments'!H$19</f>
        <v>3524.2220552402396</v>
      </c>
      <c r="L129" s="8">
        <f>$C129*'Kroger Payments'!I$19</f>
        <v>3524.2220552402396</v>
      </c>
      <c r="M129" s="8">
        <f>$C129*'Kroger Payments'!J$19</f>
        <v>3709.7074265686733</v>
      </c>
      <c r="N129" s="8">
        <f>$C129*'Kroger Payments'!K$19</f>
        <v>3709.7074265686733</v>
      </c>
      <c r="O129" s="8">
        <f>$C129*'Kroger Payments'!L$19</f>
        <v>3709.7074265686733</v>
      </c>
      <c r="P129" s="8">
        <f>$C129*'Kroger Payments'!M$19</f>
        <v>3709.7074269087298</v>
      </c>
      <c r="Q129" s="6">
        <f t="shared" si="3"/>
        <v>37596.54792757571</v>
      </c>
    </row>
    <row r="130" spans="1:17" x14ac:dyDescent="0.3">
      <c r="A130" s="94">
        <v>128</v>
      </c>
      <c r="B130" s="3" t="s">
        <v>32</v>
      </c>
      <c r="C130" s="15">
        <v>5.4856393182193598E-4</v>
      </c>
      <c r="D130" s="7" t="s">
        <v>159</v>
      </c>
      <c r="E130" s="7" t="str">
        <f t="shared" si="4"/>
        <v>No</v>
      </c>
      <c r="F130" s="8">
        <v>839.53</v>
      </c>
      <c r="G130" s="8">
        <v>788.64</v>
      </c>
      <c r="H130" s="8">
        <v>811.79</v>
      </c>
      <c r="I130" s="8">
        <f>$C130*'Kroger Payments'!F$19</f>
        <v>992.85304704153305</v>
      </c>
      <c r="J130" s="8">
        <f>$C130*'Kroger Payments'!G$19</f>
        <v>992.85304704153305</v>
      </c>
      <c r="K130" s="8">
        <f>$C130*'Kroger Payments'!H$19</f>
        <v>992.85304704153305</v>
      </c>
      <c r="L130" s="8">
        <f>$C130*'Kroger Payments'!I$19</f>
        <v>992.85304704153305</v>
      </c>
      <c r="M130" s="8">
        <f>$C130*'Kroger Payments'!J$19</f>
        <v>1045.1084705700348</v>
      </c>
      <c r="N130" s="8">
        <f>$C130*'Kroger Payments'!K$19</f>
        <v>1045.1084705700348</v>
      </c>
      <c r="O130" s="8">
        <f>$C130*'Kroger Payments'!L$19</f>
        <v>1045.1084705700348</v>
      </c>
      <c r="P130" s="8">
        <f>$C130*'Kroger Payments'!M$19</f>
        <v>1045.1084706658364</v>
      </c>
      <c r="Q130" s="6">
        <f t="shared" si="3"/>
        <v>10591.806070542074</v>
      </c>
    </row>
    <row r="131" spans="1:17" x14ac:dyDescent="0.3">
      <c r="A131" s="94">
        <v>129</v>
      </c>
      <c r="B131" s="3" t="s">
        <v>88</v>
      </c>
      <c r="C131" s="15">
        <v>2.3483828725500002E-2</v>
      </c>
      <c r="D131" s="7" t="s">
        <v>88</v>
      </c>
      <c r="E131" s="7" t="str">
        <f t="shared" si="4"/>
        <v>No</v>
      </c>
      <c r="F131" s="8">
        <v>35939.94</v>
      </c>
      <c r="G131" s="8">
        <v>33761.300000000003</v>
      </c>
      <c r="H131" s="8">
        <v>34752.339999999997</v>
      </c>
      <c r="I131" s="8">
        <f>$C131*'Kroger Payments'!F$19</f>
        <v>42503.689276243807</v>
      </c>
      <c r="J131" s="8">
        <f>$C131*'Kroger Payments'!G$19</f>
        <v>42503.689276243807</v>
      </c>
      <c r="K131" s="8">
        <f>$C131*'Kroger Payments'!H$19</f>
        <v>42503.689276243807</v>
      </c>
      <c r="L131" s="8">
        <f>$C131*'Kroger Payments'!I$19</f>
        <v>42503.689276243807</v>
      </c>
      <c r="M131" s="8">
        <f>$C131*'Kroger Payments'!J$19</f>
        <v>44740.725553940851</v>
      </c>
      <c r="N131" s="8">
        <f>$C131*'Kroger Payments'!K$19</f>
        <v>44740.725553940851</v>
      </c>
      <c r="O131" s="8">
        <f>$C131*'Kroger Payments'!L$19</f>
        <v>44740.725553940851</v>
      </c>
      <c r="P131" s="8">
        <f>$C131*'Kroger Payments'!M$19</f>
        <v>44740.725558042082</v>
      </c>
      <c r="Q131" s="6">
        <f t="shared" si="3"/>
        <v>453431.23932483984</v>
      </c>
    </row>
    <row r="132" spans="1:17" x14ac:dyDescent="0.3">
      <c r="A132" s="94">
        <v>130</v>
      </c>
      <c r="B132" s="3" t="s">
        <v>20</v>
      </c>
      <c r="C132" s="15">
        <v>1.109546617741783E-3</v>
      </c>
      <c r="D132" s="7" t="s">
        <v>160</v>
      </c>
      <c r="E132" s="7" t="str">
        <f t="shared" si="4"/>
        <v>No</v>
      </c>
      <c r="F132" s="8">
        <v>1698.06</v>
      </c>
      <c r="G132" s="8">
        <v>1595.13</v>
      </c>
      <c r="H132" s="8">
        <v>1641.95</v>
      </c>
      <c r="I132" s="8">
        <f>$C132*'Kroger Payments'!F$19</f>
        <v>2008.182959825258</v>
      </c>
      <c r="J132" s="8">
        <f>$C132*'Kroger Payments'!G$19</f>
        <v>2008.182959825258</v>
      </c>
      <c r="K132" s="8">
        <f>$C132*'Kroger Payments'!H$19</f>
        <v>2008.182959825258</v>
      </c>
      <c r="L132" s="8">
        <f>$C132*'Kroger Payments'!I$19</f>
        <v>2008.182959825258</v>
      </c>
      <c r="M132" s="8">
        <f>$C132*'Kroger Payments'!J$19</f>
        <v>2113.8767998160611</v>
      </c>
      <c r="N132" s="8">
        <f>$C132*'Kroger Payments'!K$19</f>
        <v>2113.8767998160611</v>
      </c>
      <c r="O132" s="8">
        <f>$C132*'Kroger Payments'!L$19</f>
        <v>2113.8767998160611</v>
      </c>
      <c r="P132" s="8">
        <f>$C132*'Kroger Payments'!M$19</f>
        <v>2113.876800009833</v>
      </c>
      <c r="Q132" s="6">
        <f t="shared" ref="Q132:Q195" si="5">SUM(F132:P132)</f>
        <v>21423.379038759052</v>
      </c>
    </row>
    <row r="133" spans="1:17" x14ac:dyDescent="0.3">
      <c r="A133" s="94">
        <v>131</v>
      </c>
      <c r="B133" s="3" t="s">
        <v>161</v>
      </c>
      <c r="C133" s="15">
        <v>2.9859845764296689E-4</v>
      </c>
      <c r="D133" s="7" t="s">
        <v>162</v>
      </c>
      <c r="E133" s="7" t="str">
        <f t="shared" si="4"/>
        <v>No</v>
      </c>
      <c r="F133" s="8">
        <v>456.98</v>
      </c>
      <c r="G133" s="8">
        <v>429.28</v>
      </c>
      <c r="H133" s="8">
        <v>441.88</v>
      </c>
      <c r="I133" s="8">
        <f>$C133*'Kroger Payments'!F$19</f>
        <v>540.43726048134397</v>
      </c>
      <c r="J133" s="8">
        <f>$C133*'Kroger Payments'!G$19</f>
        <v>540.43726048134397</v>
      </c>
      <c r="K133" s="8">
        <f>$C133*'Kroger Payments'!H$19</f>
        <v>540.43726048134397</v>
      </c>
      <c r="L133" s="8">
        <f>$C133*'Kroger Payments'!I$19</f>
        <v>540.43726048134397</v>
      </c>
      <c r="M133" s="8">
        <f>$C133*'Kroger Payments'!J$19</f>
        <v>568.88132682246737</v>
      </c>
      <c r="N133" s="8">
        <f>$C133*'Kroger Payments'!K$19</f>
        <v>568.88132682246737</v>
      </c>
      <c r="O133" s="8">
        <f>$C133*'Kroger Payments'!L$19</f>
        <v>568.88132682246737</v>
      </c>
      <c r="P133" s="8">
        <f>$C133*'Kroger Payments'!M$19</f>
        <v>568.88132687461484</v>
      </c>
      <c r="Q133" s="6">
        <f t="shared" si="5"/>
        <v>5765.414349267392</v>
      </c>
    </row>
    <row r="134" spans="1:17" x14ac:dyDescent="0.3">
      <c r="A134" s="94">
        <v>132</v>
      </c>
      <c r="B134" s="3" t="s">
        <v>161</v>
      </c>
      <c r="C134" s="15">
        <v>5.3961997892000005E-3</v>
      </c>
      <c r="D134" s="7" t="s">
        <v>161</v>
      </c>
      <c r="E134" s="7" t="str">
        <f t="shared" ref="E134:E197" si="6">IF(C134&lt;0.000011, "Yes", "No")</f>
        <v>No</v>
      </c>
      <c r="F134" s="8">
        <v>8258.41</v>
      </c>
      <c r="G134" s="8">
        <v>7757.79</v>
      </c>
      <c r="H134" s="8">
        <v>7985.52</v>
      </c>
      <c r="I134" s="8">
        <f>$C134*'Kroger Payments'!F$19</f>
        <v>9766.652695079465</v>
      </c>
      <c r="J134" s="8">
        <f>$C134*'Kroger Payments'!G$19</f>
        <v>9766.652695079465</v>
      </c>
      <c r="K134" s="8">
        <f>$C134*'Kroger Payments'!H$19</f>
        <v>9766.652695079465</v>
      </c>
      <c r="L134" s="8">
        <f>$C134*'Kroger Payments'!I$19</f>
        <v>9766.652695079465</v>
      </c>
      <c r="M134" s="8">
        <f>$C134*'Kroger Payments'!J$19</f>
        <v>10280.687047452069</v>
      </c>
      <c r="N134" s="8">
        <f>$C134*'Kroger Payments'!K$19</f>
        <v>10280.687047452069</v>
      </c>
      <c r="O134" s="8">
        <f>$C134*'Kroger Payments'!L$19</f>
        <v>10280.687047452069</v>
      </c>
      <c r="P134" s="8">
        <f>$C134*'Kroger Payments'!M$19</f>
        <v>10280.687048394466</v>
      </c>
      <c r="Q134" s="6">
        <f t="shared" si="5"/>
        <v>104191.07897106853</v>
      </c>
    </row>
    <row r="135" spans="1:17" x14ac:dyDescent="0.3">
      <c r="A135" s="94">
        <v>133</v>
      </c>
      <c r="B135" s="3" t="s">
        <v>163</v>
      </c>
      <c r="C135" s="15">
        <v>3.5337234878000004E-3</v>
      </c>
      <c r="D135" s="7" t="s">
        <v>163</v>
      </c>
      <c r="E135" s="7" t="str">
        <f t="shared" si="6"/>
        <v>No</v>
      </c>
      <c r="F135" s="8">
        <v>5408.05</v>
      </c>
      <c r="G135" s="8">
        <v>5080.22</v>
      </c>
      <c r="H135" s="8">
        <v>5229.3500000000004</v>
      </c>
      <c r="I135" s="8">
        <f>$C135*'Kroger Payments'!F$19</f>
        <v>6395.7324365308696</v>
      </c>
      <c r="J135" s="8">
        <f>$C135*'Kroger Payments'!G$19</f>
        <v>6395.7324365308696</v>
      </c>
      <c r="K135" s="8">
        <f>$C135*'Kroger Payments'!H$19</f>
        <v>6395.7324365308696</v>
      </c>
      <c r="L135" s="8">
        <f>$C135*'Kroger Payments'!I$19</f>
        <v>6395.7324365308696</v>
      </c>
      <c r="M135" s="8">
        <f>$C135*'Kroger Payments'!J$19</f>
        <v>6732.3499331903886</v>
      </c>
      <c r="N135" s="8">
        <f>$C135*'Kroger Payments'!K$19</f>
        <v>6732.3499331903886</v>
      </c>
      <c r="O135" s="8">
        <f>$C135*'Kroger Payments'!L$19</f>
        <v>6732.3499331903886</v>
      </c>
      <c r="P135" s="8">
        <f>$C135*'Kroger Payments'!M$19</f>
        <v>6732.3499338075208</v>
      </c>
      <c r="Q135" s="6">
        <f t="shared" si="5"/>
        <v>68229.94947950216</v>
      </c>
    </row>
    <row r="136" spans="1:17" x14ac:dyDescent="0.3">
      <c r="A136" s="94">
        <v>134</v>
      </c>
      <c r="B136" s="3" t="s">
        <v>164</v>
      </c>
      <c r="C136" s="15">
        <v>1.2127293508E-3</v>
      </c>
      <c r="D136" s="7" t="s">
        <v>164</v>
      </c>
      <c r="E136" s="7" t="str">
        <f t="shared" si="6"/>
        <v>No</v>
      </c>
      <c r="F136" s="8">
        <v>1855.98</v>
      </c>
      <c r="G136" s="8">
        <v>1743.47</v>
      </c>
      <c r="H136" s="8">
        <v>1794.65</v>
      </c>
      <c r="I136" s="8">
        <f>$C136*'Kroger Payments'!F$19</f>
        <v>2194.9347402032972</v>
      </c>
      <c r="J136" s="8">
        <f>$C136*'Kroger Payments'!G$19</f>
        <v>2194.9347402032972</v>
      </c>
      <c r="K136" s="8">
        <f>$C136*'Kroger Payments'!H$19</f>
        <v>2194.9347402032972</v>
      </c>
      <c r="L136" s="8">
        <f>$C136*'Kroger Payments'!I$19</f>
        <v>2194.9347402032972</v>
      </c>
      <c r="M136" s="8">
        <f>$C136*'Kroger Payments'!J$19</f>
        <v>2310.4576212666288</v>
      </c>
      <c r="N136" s="8">
        <f>$C136*'Kroger Payments'!K$19</f>
        <v>2310.4576212666288</v>
      </c>
      <c r="O136" s="8">
        <f>$C136*'Kroger Payments'!L$19</f>
        <v>2310.4576212666288</v>
      </c>
      <c r="P136" s="8">
        <f>$C136*'Kroger Payments'!M$19</f>
        <v>2310.4576214784206</v>
      </c>
      <c r="Q136" s="6">
        <f t="shared" si="5"/>
        <v>23415.669446091499</v>
      </c>
    </row>
    <row r="137" spans="1:17" x14ac:dyDescent="0.3">
      <c r="A137" s="94">
        <v>135</v>
      </c>
      <c r="B137" s="3" t="s">
        <v>96</v>
      </c>
      <c r="C137" s="15">
        <v>1.0105310050000001E-4</v>
      </c>
      <c r="D137" s="7" t="s">
        <v>165</v>
      </c>
      <c r="E137" s="7" t="str">
        <f t="shared" si="6"/>
        <v>No</v>
      </c>
      <c r="F137" s="8">
        <v>154.65</v>
      </c>
      <c r="G137" s="8">
        <v>145.28</v>
      </c>
      <c r="H137" s="8">
        <v>149.54</v>
      </c>
      <c r="I137" s="8">
        <f>$C137*'Kroger Payments'!F$19</f>
        <v>182.89733051021429</v>
      </c>
      <c r="J137" s="8">
        <f>$C137*'Kroger Payments'!G$19</f>
        <v>182.89733051021429</v>
      </c>
      <c r="K137" s="8">
        <f>$C137*'Kroger Payments'!H$19</f>
        <v>182.89733051021429</v>
      </c>
      <c r="L137" s="8">
        <f>$C137*'Kroger Payments'!I$19</f>
        <v>182.89733051021429</v>
      </c>
      <c r="M137" s="8">
        <f>$C137*'Kroger Payments'!J$19</f>
        <v>192.52350580022559</v>
      </c>
      <c r="N137" s="8">
        <f>$C137*'Kroger Payments'!K$19</f>
        <v>192.52350580022559</v>
      </c>
      <c r="O137" s="8">
        <f>$C137*'Kroger Payments'!L$19</f>
        <v>192.52350580022559</v>
      </c>
      <c r="P137" s="8">
        <f>$C137*'Kroger Payments'!M$19</f>
        <v>192.52350581787357</v>
      </c>
      <c r="Q137" s="6">
        <f t="shared" si="5"/>
        <v>1951.1533452594076</v>
      </c>
    </row>
    <row r="138" spans="1:17" x14ac:dyDescent="0.3">
      <c r="A138" s="94">
        <v>136</v>
      </c>
      <c r="B138" s="3" t="s">
        <v>166</v>
      </c>
      <c r="C138" s="15">
        <v>6.2922251458000008E-3</v>
      </c>
      <c r="D138" s="7" t="s">
        <v>166</v>
      </c>
      <c r="E138" s="7" t="str">
        <f t="shared" si="6"/>
        <v>No</v>
      </c>
      <c r="F138" s="8">
        <v>9629.7000000000007</v>
      </c>
      <c r="G138" s="8">
        <v>9045.9599999999991</v>
      </c>
      <c r="H138" s="8">
        <v>9311.49</v>
      </c>
      <c r="I138" s="8">
        <f>$C138*'Kroger Payments'!F$19</f>
        <v>11388.380726982879</v>
      </c>
      <c r="J138" s="8">
        <f>$C138*'Kroger Payments'!G$19</f>
        <v>11388.380726982879</v>
      </c>
      <c r="K138" s="8">
        <f>$C138*'Kroger Payments'!H$19</f>
        <v>11388.380726982879</v>
      </c>
      <c r="L138" s="8">
        <f>$C138*'Kroger Payments'!I$19</f>
        <v>11388.380726982879</v>
      </c>
      <c r="M138" s="8">
        <f>$C138*'Kroger Payments'!J$19</f>
        <v>11987.769186297768</v>
      </c>
      <c r="N138" s="8">
        <f>$C138*'Kroger Payments'!K$19</f>
        <v>11987.769186297768</v>
      </c>
      <c r="O138" s="8">
        <f>$C138*'Kroger Payments'!L$19</f>
        <v>11987.769186297768</v>
      </c>
      <c r="P138" s="8">
        <f>$C138*'Kroger Payments'!M$19</f>
        <v>11987.769187396647</v>
      </c>
      <c r="Q138" s="6">
        <f t="shared" si="5"/>
        <v>121491.74965422146</v>
      </c>
    </row>
    <row r="139" spans="1:17" x14ac:dyDescent="0.3">
      <c r="A139" s="94">
        <v>137</v>
      </c>
      <c r="B139" s="3" t="s">
        <v>53</v>
      </c>
      <c r="C139" s="15">
        <v>1.9406761110000003E-3</v>
      </c>
      <c r="D139" s="7" t="s">
        <v>167</v>
      </c>
      <c r="E139" s="7" t="str">
        <f t="shared" si="6"/>
        <v>No</v>
      </c>
      <c r="F139" s="8">
        <v>2970.03</v>
      </c>
      <c r="G139" s="8">
        <v>2789.99</v>
      </c>
      <c r="H139" s="8">
        <v>2871.89</v>
      </c>
      <c r="I139" s="8">
        <f>$C139*'Kroger Payments'!F$19</f>
        <v>3512.4551184537313</v>
      </c>
      <c r="J139" s="8">
        <f>$C139*'Kroger Payments'!G$19</f>
        <v>3512.4551184537313</v>
      </c>
      <c r="K139" s="8">
        <f>$C139*'Kroger Payments'!H$19</f>
        <v>3512.4551184537313</v>
      </c>
      <c r="L139" s="8">
        <f>$C139*'Kroger Payments'!I$19</f>
        <v>3512.4551184537313</v>
      </c>
      <c r="M139" s="8">
        <f>$C139*'Kroger Payments'!J$19</f>
        <v>3697.3211773197177</v>
      </c>
      <c r="N139" s="8">
        <f>$C139*'Kroger Payments'!K$19</f>
        <v>3697.3211773197177</v>
      </c>
      <c r="O139" s="8">
        <f>$C139*'Kroger Payments'!L$19</f>
        <v>3697.3211773197177</v>
      </c>
      <c r="P139" s="8">
        <f>$C139*'Kroger Payments'!M$19</f>
        <v>3697.3211776586386</v>
      </c>
      <c r="Q139" s="6">
        <f t="shared" si="5"/>
        <v>37471.015183432712</v>
      </c>
    </row>
    <row r="140" spans="1:17" x14ac:dyDescent="0.3">
      <c r="A140" s="94">
        <v>138</v>
      </c>
      <c r="B140" s="3" t="s">
        <v>53</v>
      </c>
      <c r="C140" s="15">
        <v>7.2147379172615407E-3</v>
      </c>
      <c r="D140" s="7" t="s">
        <v>53</v>
      </c>
      <c r="E140" s="7" t="str">
        <f t="shared" si="6"/>
        <v>No</v>
      </c>
      <c r="F140" s="8">
        <v>11041.52</v>
      </c>
      <c r="G140" s="8">
        <v>10372.200000000001</v>
      </c>
      <c r="H140" s="8">
        <v>10676.67</v>
      </c>
      <c r="I140" s="8">
        <f>$C140*'Kroger Payments'!F$19</f>
        <v>13058.04867806069</v>
      </c>
      <c r="J140" s="8">
        <f>$C140*'Kroger Payments'!G$19</f>
        <v>13058.04867806069</v>
      </c>
      <c r="K140" s="8">
        <f>$C140*'Kroger Payments'!H$19</f>
        <v>13058.04867806069</v>
      </c>
      <c r="L140" s="8">
        <f>$C140*'Kroger Payments'!I$19</f>
        <v>13058.04867806069</v>
      </c>
      <c r="M140" s="8">
        <f>$C140*'Kroger Payments'!J$19</f>
        <v>13745.31439795862</v>
      </c>
      <c r="N140" s="8">
        <f>$C140*'Kroger Payments'!K$19</f>
        <v>13745.31439795862</v>
      </c>
      <c r="O140" s="8">
        <f>$C140*'Kroger Payments'!L$19</f>
        <v>13745.31439795862</v>
      </c>
      <c r="P140" s="8">
        <f>$C140*'Kroger Payments'!M$19</f>
        <v>13745.314399218607</v>
      </c>
      <c r="Q140" s="6">
        <f t="shared" si="5"/>
        <v>139303.8423053372</v>
      </c>
    </row>
    <row r="141" spans="1:17" x14ac:dyDescent="0.3">
      <c r="A141" s="94">
        <v>139</v>
      </c>
      <c r="B141" s="3" t="s">
        <v>81</v>
      </c>
      <c r="C141" s="15">
        <v>3.4575585746555949E-4</v>
      </c>
      <c r="D141" s="7" t="s">
        <v>168</v>
      </c>
      <c r="E141" s="7" t="str">
        <f t="shared" si="6"/>
        <v>No</v>
      </c>
      <c r="F141" s="8">
        <v>529.15</v>
      </c>
      <c r="G141" s="8">
        <v>497.07</v>
      </c>
      <c r="H141" s="8">
        <v>511.66</v>
      </c>
      <c r="I141" s="8">
        <f>$C141*'Kroger Payments'!F$19</f>
        <v>625.7880562380268</v>
      </c>
      <c r="J141" s="8">
        <f>$C141*'Kroger Payments'!G$19</f>
        <v>625.7880562380268</v>
      </c>
      <c r="K141" s="8">
        <f>$C141*'Kroger Payments'!H$19</f>
        <v>625.7880562380268</v>
      </c>
      <c r="L141" s="8">
        <f>$C141*'Kroger Payments'!I$19</f>
        <v>625.7880562380268</v>
      </c>
      <c r="M141" s="8">
        <f>$C141*'Kroger Payments'!J$19</f>
        <v>658.72426972423875</v>
      </c>
      <c r="N141" s="8">
        <f>$C141*'Kroger Payments'!K$19</f>
        <v>658.72426972423875</v>
      </c>
      <c r="O141" s="8">
        <f>$C141*'Kroger Payments'!L$19</f>
        <v>658.72426972423875</v>
      </c>
      <c r="P141" s="8">
        <f>$C141*'Kroger Payments'!M$19</f>
        <v>658.72426978462181</v>
      </c>
      <c r="Q141" s="6">
        <f t="shared" si="5"/>
        <v>6675.9293039094464</v>
      </c>
    </row>
    <row r="142" spans="1:17" x14ac:dyDescent="0.3">
      <c r="A142" s="94">
        <v>140</v>
      </c>
      <c r="B142" s="3" t="s">
        <v>81</v>
      </c>
      <c r="C142" s="15">
        <v>2.5170974956060682E-3</v>
      </c>
      <c r="D142" s="7" t="s">
        <v>169</v>
      </c>
      <c r="E142" s="7" t="str">
        <f t="shared" si="6"/>
        <v>No</v>
      </c>
      <c r="F142" s="8">
        <v>3852.2</v>
      </c>
      <c r="G142" s="8">
        <v>3618.68</v>
      </c>
      <c r="H142" s="8">
        <v>3724.9</v>
      </c>
      <c r="I142" s="8">
        <f>$C142*'Kroger Payments'!F$19</f>
        <v>4555.7277342548796</v>
      </c>
      <c r="J142" s="8">
        <f>$C142*'Kroger Payments'!G$19</f>
        <v>4555.7277342548796</v>
      </c>
      <c r="K142" s="8">
        <f>$C142*'Kroger Payments'!H$19</f>
        <v>4555.7277342548796</v>
      </c>
      <c r="L142" s="8">
        <f>$C142*'Kroger Payments'!I$19</f>
        <v>4555.7277342548796</v>
      </c>
      <c r="M142" s="8">
        <f>$C142*'Kroger Payments'!J$19</f>
        <v>4795.5028781630317</v>
      </c>
      <c r="N142" s="8">
        <f>$C142*'Kroger Payments'!K$19</f>
        <v>4795.5028781630317</v>
      </c>
      <c r="O142" s="8">
        <f>$C142*'Kroger Payments'!L$19</f>
        <v>4795.5028781630317</v>
      </c>
      <c r="P142" s="8">
        <f>$C142*'Kroger Payments'!M$19</f>
        <v>4795.5028786026196</v>
      </c>
      <c r="Q142" s="6">
        <f t="shared" si="5"/>
        <v>48600.702450111232</v>
      </c>
    </row>
    <row r="143" spans="1:17" x14ac:dyDescent="0.3">
      <c r="A143" s="94">
        <v>141</v>
      </c>
      <c r="B143" s="3" t="s">
        <v>81</v>
      </c>
      <c r="C143" s="15">
        <v>2.1830160390500002E-2</v>
      </c>
      <c r="D143" s="7" t="s">
        <v>81</v>
      </c>
      <c r="E143" s="7" t="str">
        <f t="shared" si="6"/>
        <v>No</v>
      </c>
      <c r="F143" s="8">
        <v>33553.01</v>
      </c>
      <c r="G143" s="8">
        <v>31519.07</v>
      </c>
      <c r="H143" s="8">
        <v>32444.28</v>
      </c>
      <c r="I143" s="8">
        <f>$C143*'Kroger Payments'!F$19</f>
        <v>39510.69329171416</v>
      </c>
      <c r="J143" s="8">
        <f>$C143*'Kroger Payments'!G$19</f>
        <v>39510.69329171416</v>
      </c>
      <c r="K143" s="8">
        <f>$C143*'Kroger Payments'!H$19</f>
        <v>39510.69329171416</v>
      </c>
      <c r="L143" s="8">
        <f>$C143*'Kroger Payments'!I$19</f>
        <v>39510.69329171416</v>
      </c>
      <c r="M143" s="8">
        <f>$C143*'Kroger Payments'!J$19</f>
        <v>41590.20346496228</v>
      </c>
      <c r="N143" s="8">
        <f>$C143*'Kroger Payments'!K$19</f>
        <v>41590.20346496228</v>
      </c>
      <c r="O143" s="8">
        <f>$C143*'Kroger Payments'!L$19</f>
        <v>41590.20346496228</v>
      </c>
      <c r="P143" s="8">
        <f>$C143*'Kroger Payments'!M$19</f>
        <v>41590.203468774715</v>
      </c>
      <c r="Q143" s="6">
        <f t="shared" si="5"/>
        <v>421919.94703051826</v>
      </c>
    </row>
    <row r="144" spans="1:17" x14ac:dyDescent="0.3">
      <c r="A144" s="94">
        <v>142</v>
      </c>
      <c r="B144" s="3" t="s">
        <v>170</v>
      </c>
      <c r="C144" s="15">
        <v>1.0942313547701739E-3</v>
      </c>
      <c r="D144" s="7" t="s">
        <v>170</v>
      </c>
      <c r="E144" s="7" t="str">
        <f t="shared" si="6"/>
        <v>No</v>
      </c>
      <c r="F144" s="8">
        <v>1674.62</v>
      </c>
      <c r="G144" s="8">
        <v>1573.11</v>
      </c>
      <c r="H144" s="8">
        <v>1619.29</v>
      </c>
      <c r="I144" s="8">
        <f>$C144*'Kroger Payments'!F$19</f>
        <v>1980.4636647248644</v>
      </c>
      <c r="J144" s="8">
        <f>$C144*'Kroger Payments'!G$19</f>
        <v>1980.4636647248644</v>
      </c>
      <c r="K144" s="8">
        <f>$C144*'Kroger Payments'!H$19</f>
        <v>1980.4636647248644</v>
      </c>
      <c r="L144" s="8">
        <f>$C144*'Kroger Payments'!I$19</f>
        <v>1980.4636647248644</v>
      </c>
      <c r="M144" s="8">
        <f>$C144*'Kroger Payments'!J$19</f>
        <v>2084.6985944472258</v>
      </c>
      <c r="N144" s="8">
        <f>$C144*'Kroger Payments'!K$19</f>
        <v>2084.6985944472258</v>
      </c>
      <c r="O144" s="8">
        <f>$C144*'Kroger Payments'!L$19</f>
        <v>2084.6985944472258</v>
      </c>
      <c r="P144" s="8">
        <f>$C144*'Kroger Payments'!M$19</f>
        <v>2084.6985946383229</v>
      </c>
      <c r="Q144" s="6">
        <f t="shared" si="5"/>
        <v>21127.669036879459</v>
      </c>
    </row>
    <row r="145" spans="1:17" x14ac:dyDescent="0.3">
      <c r="A145" s="94">
        <v>143</v>
      </c>
      <c r="B145" s="3" t="s">
        <v>12</v>
      </c>
      <c r="C145" s="15">
        <v>3.0589085348800001E-2</v>
      </c>
      <c r="D145" s="7" t="s">
        <v>12</v>
      </c>
      <c r="E145" s="7" t="str">
        <f t="shared" si="6"/>
        <v>No</v>
      </c>
      <c r="F145" s="8">
        <v>47510</v>
      </c>
      <c r="G145" s="8">
        <v>44629.99</v>
      </c>
      <c r="H145" s="8">
        <v>45940.07</v>
      </c>
      <c r="I145" s="8">
        <f>$C145*'Kroger Payments'!F$19</f>
        <v>55363.586326028926</v>
      </c>
      <c r="J145" s="8">
        <f>$C145*'Kroger Payments'!G$19</f>
        <v>55363.586326028926</v>
      </c>
      <c r="K145" s="8">
        <f>$C145*'Kroger Payments'!H$19</f>
        <v>55363.586326028926</v>
      </c>
      <c r="L145" s="8">
        <f>$C145*'Kroger Payments'!I$19</f>
        <v>55363.586326028926</v>
      </c>
      <c r="M145" s="8">
        <f>$C145*'Kroger Payments'!J$19</f>
        <v>58277.45929055677</v>
      </c>
      <c r="N145" s="8">
        <f>$C145*'Kroger Payments'!K$19</f>
        <v>58277.45929055677</v>
      </c>
      <c r="O145" s="8">
        <f>$C145*'Kroger Payments'!L$19</f>
        <v>58277.45929055677</v>
      </c>
      <c r="P145" s="8">
        <f>$C145*'Kroger Payments'!M$19</f>
        <v>58277.459295898865</v>
      </c>
      <c r="Q145" s="6">
        <f t="shared" si="5"/>
        <v>592644.24247168493</v>
      </c>
    </row>
    <row r="146" spans="1:17" x14ac:dyDescent="0.3">
      <c r="A146" s="94">
        <v>144</v>
      </c>
      <c r="B146" s="3" t="s">
        <v>12</v>
      </c>
      <c r="C146" s="15">
        <v>9.4595939665291712E-4</v>
      </c>
      <c r="D146" s="7" t="s">
        <v>171</v>
      </c>
      <c r="E146" s="7" t="str">
        <f t="shared" si="6"/>
        <v>No</v>
      </c>
      <c r="F146" s="8">
        <v>1447.71</v>
      </c>
      <c r="G146" s="8">
        <v>1359.95</v>
      </c>
      <c r="H146" s="8">
        <v>1399.87</v>
      </c>
      <c r="I146" s="8">
        <f>$C146*'Kroger Payments'!F$19</f>
        <v>1712.1043051902348</v>
      </c>
      <c r="J146" s="8">
        <f>$C146*'Kroger Payments'!G$19</f>
        <v>1712.1043051902348</v>
      </c>
      <c r="K146" s="8">
        <f>$C146*'Kroger Payments'!H$19</f>
        <v>1712.1043051902348</v>
      </c>
      <c r="L146" s="8">
        <f>$C146*'Kroger Payments'!I$19</f>
        <v>1712.1043051902348</v>
      </c>
      <c r="M146" s="8">
        <f>$C146*'Kroger Payments'!J$19</f>
        <v>1802.215058094984</v>
      </c>
      <c r="N146" s="8">
        <f>$C146*'Kroger Payments'!K$19</f>
        <v>1802.215058094984</v>
      </c>
      <c r="O146" s="8">
        <f>$C146*'Kroger Payments'!L$19</f>
        <v>1802.215058094984</v>
      </c>
      <c r="P146" s="8">
        <f>$C146*'Kroger Payments'!M$19</f>
        <v>1802.2150582601869</v>
      </c>
      <c r="Q146" s="6">
        <f t="shared" si="5"/>
        <v>18264.807453306075</v>
      </c>
    </row>
    <row r="147" spans="1:17" x14ac:dyDescent="0.3">
      <c r="A147" s="94">
        <v>145</v>
      </c>
      <c r="B147" s="3" t="s">
        <v>172</v>
      </c>
      <c r="C147" s="15">
        <v>4.4979387832776362E-5</v>
      </c>
      <c r="D147" s="7" t="s">
        <v>172</v>
      </c>
      <c r="E147" s="7" t="str">
        <f t="shared" si="6"/>
        <v>No</v>
      </c>
      <c r="F147" s="8">
        <v>68.84</v>
      </c>
      <c r="G147" s="8">
        <v>64.66</v>
      </c>
      <c r="H147" s="8">
        <v>66.56</v>
      </c>
      <c r="I147" s="8">
        <f>$C147*'Kroger Payments'!F$19</f>
        <v>81.408783321778515</v>
      </c>
      <c r="J147" s="8">
        <f>$C147*'Kroger Payments'!G$19</f>
        <v>81.408783321778515</v>
      </c>
      <c r="K147" s="8">
        <f>$C147*'Kroger Payments'!H$19</f>
        <v>81.408783321778515</v>
      </c>
      <c r="L147" s="8">
        <f>$C147*'Kroger Payments'!I$19</f>
        <v>81.408783321778515</v>
      </c>
      <c r="M147" s="8">
        <f>$C147*'Kroger Payments'!J$19</f>
        <v>85.693456128187918</v>
      </c>
      <c r="N147" s="8">
        <f>$C147*'Kroger Payments'!K$19</f>
        <v>85.693456128187918</v>
      </c>
      <c r="O147" s="8">
        <f>$C147*'Kroger Payments'!L$19</f>
        <v>85.693456128187918</v>
      </c>
      <c r="P147" s="8">
        <f>$C147*'Kroger Payments'!M$19</f>
        <v>85.693456136043153</v>
      </c>
      <c r="Q147" s="6">
        <f t="shared" si="5"/>
        <v>868.46895780772093</v>
      </c>
    </row>
    <row r="148" spans="1:17" x14ac:dyDescent="0.3">
      <c r="A148" s="94">
        <v>146</v>
      </c>
      <c r="B148" s="3" t="s">
        <v>173</v>
      </c>
      <c r="C148" s="15">
        <v>8.011838681000001E-4</v>
      </c>
      <c r="D148" s="7" t="s">
        <v>173</v>
      </c>
      <c r="E148" s="7" t="str">
        <f t="shared" si="6"/>
        <v>No</v>
      </c>
      <c r="F148" s="8">
        <v>1226.1400000000001</v>
      </c>
      <c r="G148" s="8">
        <v>1151.81</v>
      </c>
      <c r="H148" s="8">
        <v>1185.6199999999999</v>
      </c>
      <c r="I148" s="8">
        <f>$C148*'Kroger Payments'!F$19</f>
        <v>1450.0731793314708</v>
      </c>
      <c r="J148" s="8">
        <f>$C148*'Kroger Payments'!G$19</f>
        <v>1450.0731793314708</v>
      </c>
      <c r="K148" s="8">
        <f>$C148*'Kroger Payments'!H$19</f>
        <v>1450.0731793314708</v>
      </c>
      <c r="L148" s="8">
        <f>$C148*'Kroger Payments'!I$19</f>
        <v>1450.0731793314708</v>
      </c>
      <c r="M148" s="8">
        <f>$C148*'Kroger Payments'!J$19</f>
        <v>1526.3928203489165</v>
      </c>
      <c r="N148" s="8">
        <f>$C148*'Kroger Payments'!K$19</f>
        <v>1526.3928203489165</v>
      </c>
      <c r="O148" s="8">
        <f>$C148*'Kroger Payments'!L$19</f>
        <v>1526.3928203489165</v>
      </c>
      <c r="P148" s="8">
        <f>$C148*'Kroger Payments'!M$19</f>
        <v>1526.3928204888359</v>
      </c>
      <c r="Q148" s="6">
        <f t="shared" si="5"/>
        <v>15469.433998861467</v>
      </c>
    </row>
    <row r="149" spans="1:17" x14ac:dyDescent="0.3">
      <c r="A149" s="94">
        <v>147</v>
      </c>
      <c r="B149" s="3" t="s">
        <v>174</v>
      </c>
      <c r="C149" s="15">
        <v>5.8387817675000005E-3</v>
      </c>
      <c r="D149" s="7" t="s">
        <v>175</v>
      </c>
      <c r="E149" s="7" t="str">
        <f t="shared" si="6"/>
        <v>No</v>
      </c>
      <c r="F149" s="8">
        <v>8935.74</v>
      </c>
      <c r="G149" s="8">
        <v>8394.07</v>
      </c>
      <c r="H149" s="8">
        <v>8640.4699999999993</v>
      </c>
      <c r="I149" s="8">
        <f>$C149*'Kroger Payments'!F$19</f>
        <v>10567.687615952573</v>
      </c>
      <c r="J149" s="8">
        <f>$C149*'Kroger Payments'!G$19</f>
        <v>10567.687615952573</v>
      </c>
      <c r="K149" s="8">
        <f>$C149*'Kroger Payments'!H$19</f>
        <v>10567.687615952573</v>
      </c>
      <c r="L149" s="8">
        <f>$C149*'Kroger Payments'!I$19</f>
        <v>10567.687615952573</v>
      </c>
      <c r="M149" s="8">
        <f>$C149*'Kroger Payments'!J$19</f>
        <v>11123.881701002707</v>
      </c>
      <c r="N149" s="8">
        <f>$C149*'Kroger Payments'!K$19</f>
        <v>11123.881701002707</v>
      </c>
      <c r="O149" s="8">
        <f>$C149*'Kroger Payments'!L$19</f>
        <v>11123.881701002707</v>
      </c>
      <c r="P149" s="8">
        <f>$C149*'Kroger Payments'!M$19</f>
        <v>11123.881702022396</v>
      </c>
      <c r="Q149" s="6">
        <f t="shared" si="5"/>
        <v>112736.55726884081</v>
      </c>
    </row>
    <row r="150" spans="1:17" x14ac:dyDescent="0.3">
      <c r="A150" s="94">
        <v>148</v>
      </c>
      <c r="B150" s="3" t="s">
        <v>176</v>
      </c>
      <c r="C150" s="15">
        <v>5.2617717409888416E-3</v>
      </c>
      <c r="D150" s="7" t="s">
        <v>176</v>
      </c>
      <c r="E150" s="7" t="str">
        <f t="shared" si="6"/>
        <v>No</v>
      </c>
      <c r="F150" s="8">
        <v>8052.68</v>
      </c>
      <c r="G150" s="8">
        <v>7564.53</v>
      </c>
      <c r="H150" s="8">
        <v>7786.59</v>
      </c>
      <c r="I150" s="8">
        <f>$C150*'Kroger Payments'!F$19</f>
        <v>9523.3496094554939</v>
      </c>
      <c r="J150" s="8">
        <f>$C150*'Kroger Payments'!G$19</f>
        <v>9523.3496094554939</v>
      </c>
      <c r="K150" s="8">
        <f>$C150*'Kroger Payments'!H$19</f>
        <v>9523.3496094554939</v>
      </c>
      <c r="L150" s="8">
        <f>$C150*'Kroger Payments'!I$19</f>
        <v>9523.3496094554939</v>
      </c>
      <c r="M150" s="8">
        <f>$C150*'Kroger Payments'!J$19</f>
        <v>10024.57853626894</v>
      </c>
      <c r="N150" s="8">
        <f>$C150*'Kroger Payments'!K$19</f>
        <v>10024.57853626894</v>
      </c>
      <c r="O150" s="8">
        <f>$C150*'Kroger Payments'!L$19</f>
        <v>10024.57853626894</v>
      </c>
      <c r="P150" s="8">
        <f>$C150*'Kroger Payments'!M$19</f>
        <v>10024.578537187861</v>
      </c>
      <c r="Q150" s="6">
        <f t="shared" si="5"/>
        <v>101595.51258381664</v>
      </c>
    </row>
    <row r="151" spans="1:17" x14ac:dyDescent="0.3">
      <c r="A151" s="94">
        <v>149</v>
      </c>
      <c r="B151" s="3" t="s">
        <v>177</v>
      </c>
      <c r="C151" s="15">
        <v>1.3611218302E-3</v>
      </c>
      <c r="D151" s="7" t="s">
        <v>177</v>
      </c>
      <c r="E151" s="7" t="str">
        <f t="shared" si="6"/>
        <v>No</v>
      </c>
      <c r="F151" s="8">
        <v>2083.08</v>
      </c>
      <c r="G151" s="8">
        <v>1956.8</v>
      </c>
      <c r="H151" s="8">
        <v>2014.24</v>
      </c>
      <c r="I151" s="8">
        <f>$C151*'Kroger Payments'!F$19</f>
        <v>2463.5122327865352</v>
      </c>
      <c r="J151" s="8">
        <f>$C151*'Kroger Payments'!G$19</f>
        <v>2463.5122327865352</v>
      </c>
      <c r="K151" s="8">
        <f>$C151*'Kroger Payments'!H$19</f>
        <v>2463.5122327865352</v>
      </c>
      <c r="L151" s="8">
        <f>$C151*'Kroger Payments'!I$19</f>
        <v>2463.5122327865352</v>
      </c>
      <c r="M151" s="8">
        <f>$C151*'Kroger Payments'!J$19</f>
        <v>2593.1707713542478</v>
      </c>
      <c r="N151" s="8">
        <f>$C151*'Kroger Payments'!K$19</f>
        <v>2593.1707713542478</v>
      </c>
      <c r="O151" s="8">
        <f>$C151*'Kroger Payments'!L$19</f>
        <v>2593.1707713542478</v>
      </c>
      <c r="P151" s="8">
        <f>$C151*'Kroger Payments'!M$19</f>
        <v>2593.1707715919551</v>
      </c>
      <c r="Q151" s="6">
        <f t="shared" si="5"/>
        <v>26280.852016800844</v>
      </c>
    </row>
    <row r="152" spans="1:17" x14ac:dyDescent="0.3">
      <c r="A152" s="94">
        <v>150</v>
      </c>
      <c r="B152" s="3" t="s">
        <v>14</v>
      </c>
      <c r="C152" s="15">
        <v>8.6662252226000006E-3</v>
      </c>
      <c r="D152" s="7" t="s">
        <v>14</v>
      </c>
      <c r="E152" s="7" t="str">
        <f t="shared" si="6"/>
        <v>No</v>
      </c>
      <c r="F152" s="8">
        <v>13262.9</v>
      </c>
      <c r="G152" s="8">
        <v>12458.91</v>
      </c>
      <c r="H152" s="8">
        <v>12824.64</v>
      </c>
      <c r="I152" s="8">
        <f>$C152*'Kroger Payments'!F$19</f>
        <v>15685.11456819504</v>
      </c>
      <c r="J152" s="8">
        <f>$C152*'Kroger Payments'!G$19</f>
        <v>15685.11456819504</v>
      </c>
      <c r="K152" s="8">
        <f>$C152*'Kroger Payments'!H$19</f>
        <v>15685.11456819504</v>
      </c>
      <c r="L152" s="8">
        <f>$C152*'Kroger Payments'!I$19</f>
        <v>15685.11456819504</v>
      </c>
      <c r="M152" s="8">
        <f>$C152*'Kroger Payments'!J$19</f>
        <v>16510.646913889515</v>
      </c>
      <c r="N152" s="8">
        <f>$C152*'Kroger Payments'!K$19</f>
        <v>16510.646913889515</v>
      </c>
      <c r="O152" s="8">
        <f>$C152*'Kroger Payments'!L$19</f>
        <v>16510.646913889515</v>
      </c>
      <c r="P152" s="8">
        <f>$C152*'Kroger Payments'!M$19</f>
        <v>16510.646915402991</v>
      </c>
      <c r="Q152" s="6">
        <f t="shared" si="5"/>
        <v>167329.49592985169</v>
      </c>
    </row>
    <row r="153" spans="1:17" x14ac:dyDescent="0.3">
      <c r="A153" s="94">
        <v>151</v>
      </c>
      <c r="B153" s="3" t="s">
        <v>73</v>
      </c>
      <c r="C153" s="15">
        <v>7.4382900947353106E-5</v>
      </c>
      <c r="D153" s="7" t="s">
        <v>178</v>
      </c>
      <c r="E153" s="7" t="str">
        <f t="shared" si="6"/>
        <v>No</v>
      </c>
      <c r="F153" s="8">
        <v>0</v>
      </c>
      <c r="G153" s="8">
        <v>0</v>
      </c>
      <c r="H153" s="8">
        <v>0</v>
      </c>
      <c r="I153" s="8">
        <f>$C153*'Kroger Payments'!F$19</f>
        <v>134.62658692868678</v>
      </c>
      <c r="J153" s="8">
        <f>$C153*'Kroger Payments'!G$19</f>
        <v>134.62658692868678</v>
      </c>
      <c r="K153" s="8">
        <f>$C153*'Kroger Payments'!H$19</f>
        <v>134.62658692868678</v>
      </c>
      <c r="L153" s="8">
        <f>$C153*'Kroger Payments'!I$19</f>
        <v>134.62658692868678</v>
      </c>
      <c r="M153" s="8">
        <f>$C153*'Kroger Payments'!J$19</f>
        <v>141.71219676703871</v>
      </c>
      <c r="N153" s="8">
        <f>$C153*'Kroger Payments'!K$19</f>
        <v>141.71219676703871</v>
      </c>
      <c r="O153" s="8">
        <f>$C153*'Kroger Payments'!L$19</f>
        <v>141.71219676703871</v>
      </c>
      <c r="P153" s="8">
        <f>$C153*'Kroger Payments'!M$19</f>
        <v>141.71219678002899</v>
      </c>
      <c r="Q153" s="6">
        <f t="shared" si="5"/>
        <v>1105.3551347958921</v>
      </c>
    </row>
    <row r="154" spans="1:17" x14ac:dyDescent="0.3">
      <c r="A154" s="94">
        <v>152</v>
      </c>
      <c r="B154" s="3" t="s">
        <v>53</v>
      </c>
      <c r="C154" s="15">
        <v>6.0431353984549699E-5</v>
      </c>
      <c r="D154" s="7" t="s">
        <v>179</v>
      </c>
      <c r="E154" s="7" t="str">
        <f t="shared" si="6"/>
        <v>No</v>
      </c>
      <c r="F154" s="8">
        <v>92.48</v>
      </c>
      <c r="G154" s="8">
        <v>86.88</v>
      </c>
      <c r="H154" s="8">
        <v>89.43</v>
      </c>
      <c r="I154" s="8">
        <f>$C154*'Kroger Payments'!F$19</f>
        <v>109.37549929892492</v>
      </c>
      <c r="J154" s="8">
        <f>$C154*'Kroger Payments'!G$19</f>
        <v>109.37549929892492</v>
      </c>
      <c r="K154" s="8">
        <f>$C154*'Kroger Payments'!H$19</f>
        <v>109.37549929892492</v>
      </c>
      <c r="L154" s="8">
        <f>$C154*'Kroger Payments'!I$19</f>
        <v>109.37549929892492</v>
      </c>
      <c r="M154" s="8">
        <f>$C154*'Kroger Payments'!J$19</f>
        <v>115.13210452518413</v>
      </c>
      <c r="N154" s="8">
        <f>$C154*'Kroger Payments'!K$19</f>
        <v>115.13210452518413</v>
      </c>
      <c r="O154" s="8">
        <f>$C154*'Kroger Payments'!L$19</f>
        <v>115.13210452518413</v>
      </c>
      <c r="P154" s="8">
        <f>$C154*'Kroger Payments'!M$19</f>
        <v>115.13210453573791</v>
      </c>
      <c r="Q154" s="6">
        <f t="shared" si="5"/>
        <v>1166.8204153069898</v>
      </c>
    </row>
    <row r="155" spans="1:17" x14ac:dyDescent="0.3">
      <c r="A155" s="94">
        <v>153</v>
      </c>
      <c r="B155" s="3" t="s">
        <v>45</v>
      </c>
      <c r="C155" s="15">
        <v>1.1862120143752041E-4</v>
      </c>
      <c r="D155" s="7" t="s">
        <v>180</v>
      </c>
      <c r="E155" s="7" t="str">
        <f t="shared" si="6"/>
        <v>No</v>
      </c>
      <c r="F155" s="8">
        <v>181.54</v>
      </c>
      <c r="G155" s="8">
        <v>170.53</v>
      </c>
      <c r="H155" s="8">
        <v>175.54</v>
      </c>
      <c r="I155" s="8">
        <f>$C155*'Kroger Payments'!F$19</f>
        <v>214.6940665599555</v>
      </c>
      <c r="J155" s="8">
        <f>$C155*'Kroger Payments'!G$19</f>
        <v>214.6940665599555</v>
      </c>
      <c r="K155" s="8">
        <f>$C155*'Kroger Payments'!H$19</f>
        <v>214.6940665599555</v>
      </c>
      <c r="L155" s="8">
        <f>$C155*'Kroger Payments'!I$19</f>
        <v>214.6940665599555</v>
      </c>
      <c r="M155" s="8">
        <f>$C155*'Kroger Payments'!J$19</f>
        <v>225.99375427363739</v>
      </c>
      <c r="N155" s="8">
        <f>$C155*'Kroger Payments'!K$19</f>
        <v>225.99375427363739</v>
      </c>
      <c r="O155" s="8">
        <f>$C155*'Kroger Payments'!L$19</f>
        <v>225.99375427363739</v>
      </c>
      <c r="P155" s="8">
        <f>$C155*'Kroger Payments'!M$19</f>
        <v>225.99375429435349</v>
      </c>
      <c r="Q155" s="6">
        <f t="shared" si="5"/>
        <v>2290.3612833550878</v>
      </c>
    </row>
    <row r="156" spans="1:17" x14ac:dyDescent="0.3">
      <c r="A156" s="94">
        <v>154</v>
      </c>
      <c r="B156" s="3" t="s">
        <v>20</v>
      </c>
      <c r="C156" s="15">
        <v>1.0559516091134637E-3</v>
      </c>
      <c r="D156" s="7" t="s">
        <v>181</v>
      </c>
      <c r="E156" s="7" t="str">
        <f t="shared" si="6"/>
        <v>No</v>
      </c>
      <c r="F156" s="8">
        <v>1616.04</v>
      </c>
      <c r="G156" s="8">
        <v>1518.08</v>
      </c>
      <c r="H156" s="8">
        <v>1562.64</v>
      </c>
      <c r="I156" s="8">
        <f>$C156*'Kroger Payments'!F$19</f>
        <v>1911.1806515507931</v>
      </c>
      <c r="J156" s="8">
        <f>$C156*'Kroger Payments'!G$19</f>
        <v>1911.1806515507931</v>
      </c>
      <c r="K156" s="8">
        <f>$C156*'Kroger Payments'!H$19</f>
        <v>1911.1806515507931</v>
      </c>
      <c r="L156" s="8">
        <f>$C156*'Kroger Payments'!I$19</f>
        <v>1911.1806515507931</v>
      </c>
      <c r="M156" s="8">
        <f>$C156*'Kroger Payments'!J$19</f>
        <v>2011.7691068955717</v>
      </c>
      <c r="N156" s="8">
        <f>$C156*'Kroger Payments'!K$19</f>
        <v>2011.7691068955717</v>
      </c>
      <c r="O156" s="8">
        <f>$C156*'Kroger Payments'!L$19</f>
        <v>2011.7691068955717</v>
      </c>
      <c r="P156" s="8">
        <f>$C156*'Kroger Payments'!M$19</f>
        <v>2011.7691070799838</v>
      </c>
      <c r="Q156" s="6">
        <f t="shared" si="5"/>
        <v>20388.559033969872</v>
      </c>
    </row>
    <row r="157" spans="1:17" x14ac:dyDescent="0.3">
      <c r="A157" s="94">
        <v>155</v>
      </c>
      <c r="B157" s="3" t="s">
        <v>58</v>
      </c>
      <c r="C157" s="15">
        <v>1.4709098660300001E-2</v>
      </c>
      <c r="D157" s="7" t="s">
        <v>58</v>
      </c>
      <c r="E157" s="7" t="str">
        <f t="shared" si="6"/>
        <v>No</v>
      </c>
      <c r="F157" s="8">
        <v>22584.579999999998</v>
      </c>
      <c r="G157" s="8">
        <v>21146.39</v>
      </c>
      <c r="H157" s="8">
        <v>21767.13</v>
      </c>
      <c r="I157" s="8">
        <f>$C157*'Kroger Payments'!F$19</f>
        <v>26622.190371885117</v>
      </c>
      <c r="J157" s="8">
        <f>$C157*'Kroger Payments'!G$19</f>
        <v>26622.190371885117</v>
      </c>
      <c r="K157" s="8">
        <f>$C157*'Kroger Payments'!H$19</f>
        <v>26622.190371885117</v>
      </c>
      <c r="L157" s="8">
        <f>$C157*'Kroger Payments'!I$19</f>
        <v>26622.190371885117</v>
      </c>
      <c r="M157" s="8">
        <f>$C157*'Kroger Payments'!J$19</f>
        <v>28023.358286194863</v>
      </c>
      <c r="N157" s="8">
        <f>$C157*'Kroger Payments'!K$19</f>
        <v>28023.358286194863</v>
      </c>
      <c r="O157" s="8">
        <f>$C157*'Kroger Payments'!L$19</f>
        <v>28023.358286194863</v>
      </c>
      <c r="P157" s="8">
        <f>$C157*'Kroger Payments'!M$19</f>
        <v>28023.358288763669</v>
      </c>
      <c r="Q157" s="6">
        <f t="shared" si="5"/>
        <v>284080.29463488865</v>
      </c>
    </row>
    <row r="158" spans="1:17" x14ac:dyDescent="0.3">
      <c r="A158" s="94">
        <v>156</v>
      </c>
      <c r="B158" s="3" t="s">
        <v>20</v>
      </c>
      <c r="C158" s="15">
        <v>4.3997455920000003E-3</v>
      </c>
      <c r="D158" s="7" t="s">
        <v>182</v>
      </c>
      <c r="E158" s="7" t="str">
        <f t="shared" si="6"/>
        <v>No</v>
      </c>
      <c r="F158" s="8">
        <v>6733.42</v>
      </c>
      <c r="G158" s="8">
        <v>6325.25</v>
      </c>
      <c r="H158" s="8">
        <v>6510.93</v>
      </c>
      <c r="I158" s="8">
        <f>$C158*'Kroger Payments'!F$19</f>
        <v>7963.1571888373919</v>
      </c>
      <c r="J158" s="8">
        <f>$C158*'Kroger Payments'!G$19</f>
        <v>7963.1571888373919</v>
      </c>
      <c r="K158" s="8">
        <f>$C158*'Kroger Payments'!H$19</f>
        <v>7963.1571888373919</v>
      </c>
      <c r="L158" s="8">
        <f>$C158*'Kroger Payments'!I$19</f>
        <v>7963.1571888373919</v>
      </c>
      <c r="M158" s="8">
        <f>$C158*'Kroger Payments'!J$19</f>
        <v>8382.2707250919921</v>
      </c>
      <c r="N158" s="8">
        <f>$C158*'Kroger Payments'!K$19</f>
        <v>8382.2707250919921</v>
      </c>
      <c r="O158" s="8">
        <f>$C158*'Kroger Payments'!L$19</f>
        <v>8382.2707250919921</v>
      </c>
      <c r="P158" s="8">
        <f>$C158*'Kroger Payments'!M$19</f>
        <v>8382.2707258603659</v>
      </c>
      <c r="Q158" s="6">
        <f t="shared" si="5"/>
        <v>84951.311656485908</v>
      </c>
    </row>
    <row r="159" spans="1:17" x14ac:dyDescent="0.3">
      <c r="A159" s="94">
        <v>157</v>
      </c>
      <c r="B159" s="3" t="s">
        <v>183</v>
      </c>
      <c r="C159" s="15">
        <v>7.0236704230000006E-4</v>
      </c>
      <c r="D159" s="7" t="s">
        <v>183</v>
      </c>
      <c r="E159" s="7" t="str">
        <f t="shared" si="6"/>
        <v>No</v>
      </c>
      <c r="F159" s="8">
        <v>1074.9100000000001</v>
      </c>
      <c r="G159" s="8">
        <v>1009.75</v>
      </c>
      <c r="H159" s="8">
        <v>1039.3900000000001</v>
      </c>
      <c r="I159" s="8">
        <f>$C159*'Kroger Payments'!F$19</f>
        <v>1271.2233116986326</v>
      </c>
      <c r="J159" s="8">
        <f>$C159*'Kroger Payments'!G$19</f>
        <v>1271.2233116986326</v>
      </c>
      <c r="K159" s="8">
        <f>$C159*'Kroger Payments'!H$19</f>
        <v>1271.2233116986326</v>
      </c>
      <c r="L159" s="8">
        <f>$C159*'Kroger Payments'!I$19</f>
        <v>1271.2233116986326</v>
      </c>
      <c r="M159" s="8">
        <f>$C159*'Kroger Payments'!J$19</f>
        <v>1338.1298017880345</v>
      </c>
      <c r="N159" s="8">
        <f>$C159*'Kroger Payments'!K$19</f>
        <v>1338.1298017880345</v>
      </c>
      <c r="O159" s="8">
        <f>$C159*'Kroger Payments'!L$19</f>
        <v>1338.1298017880345</v>
      </c>
      <c r="P159" s="8">
        <f>$C159*'Kroger Payments'!M$19</f>
        <v>1338.1298019106964</v>
      </c>
      <c r="Q159" s="6">
        <f t="shared" si="5"/>
        <v>13561.462454069329</v>
      </c>
    </row>
    <row r="160" spans="1:17" x14ac:dyDescent="0.3">
      <c r="A160" s="94">
        <v>158</v>
      </c>
      <c r="B160" s="3" t="s">
        <v>32</v>
      </c>
      <c r="C160" s="15">
        <v>4.0068160295727358E-5</v>
      </c>
      <c r="D160" s="7" t="s">
        <v>184</v>
      </c>
      <c r="E160" s="7" t="str">
        <f t="shared" si="6"/>
        <v>No</v>
      </c>
      <c r="F160" s="8">
        <v>61.32</v>
      </c>
      <c r="G160" s="8">
        <v>57.6</v>
      </c>
      <c r="H160" s="8">
        <v>59.29</v>
      </c>
      <c r="I160" s="8">
        <f>$C160*'Kroger Payments'!F$19</f>
        <v>72.519888259577854</v>
      </c>
      <c r="J160" s="8">
        <f>$C160*'Kroger Payments'!G$19</f>
        <v>72.519888259577854</v>
      </c>
      <c r="K160" s="8">
        <f>$C160*'Kroger Payments'!H$19</f>
        <v>72.519888259577854</v>
      </c>
      <c r="L160" s="8">
        <f>$C160*'Kroger Payments'!I$19</f>
        <v>72.519888259577854</v>
      </c>
      <c r="M160" s="8">
        <f>$C160*'Kroger Payments'!J$19</f>
        <v>76.336724483766176</v>
      </c>
      <c r="N160" s="8">
        <f>$C160*'Kroger Payments'!K$19</f>
        <v>76.336724483766176</v>
      </c>
      <c r="O160" s="8">
        <f>$C160*'Kroger Payments'!L$19</f>
        <v>76.336724483766176</v>
      </c>
      <c r="P160" s="8">
        <f>$C160*'Kroger Payments'!M$19</f>
        <v>76.3367244907637</v>
      </c>
      <c r="Q160" s="6">
        <f t="shared" si="5"/>
        <v>773.63645098037352</v>
      </c>
    </row>
    <row r="161" spans="1:17" x14ac:dyDescent="0.3">
      <c r="A161" s="94">
        <v>159</v>
      </c>
      <c r="B161" s="3" t="s">
        <v>185</v>
      </c>
      <c r="C161" s="15">
        <v>6.0449809904156778E-4</v>
      </c>
      <c r="D161" s="7" t="s">
        <v>185</v>
      </c>
      <c r="E161" s="7" t="str">
        <f t="shared" si="6"/>
        <v>No</v>
      </c>
      <c r="F161" s="8">
        <v>925.13</v>
      </c>
      <c r="G161" s="8">
        <v>869.05</v>
      </c>
      <c r="H161" s="8">
        <v>894.56</v>
      </c>
      <c r="I161" s="8">
        <f>$C161*'Kroger Payments'!F$19</f>
        <v>1094.0890290961618</v>
      </c>
      <c r="J161" s="8">
        <f>$C161*'Kroger Payments'!G$19</f>
        <v>1094.0890290961618</v>
      </c>
      <c r="K161" s="8">
        <f>$C161*'Kroger Payments'!H$19</f>
        <v>1094.0890290961618</v>
      </c>
      <c r="L161" s="8">
        <f>$C161*'Kroger Payments'!I$19</f>
        <v>1094.0890290961618</v>
      </c>
      <c r="M161" s="8">
        <f>$C161*'Kroger Payments'!J$19</f>
        <v>1151.6726622064862</v>
      </c>
      <c r="N161" s="8">
        <f>$C161*'Kroger Payments'!K$19</f>
        <v>1151.6726622064862</v>
      </c>
      <c r="O161" s="8">
        <f>$C161*'Kroger Payments'!L$19</f>
        <v>1151.6726622064862</v>
      </c>
      <c r="P161" s="8">
        <f>$C161*'Kroger Payments'!M$19</f>
        <v>1151.6726623120562</v>
      </c>
      <c r="Q161" s="6">
        <f t="shared" si="5"/>
        <v>11671.786765316159</v>
      </c>
    </row>
    <row r="162" spans="1:17" x14ac:dyDescent="0.3">
      <c r="A162" s="94">
        <v>160</v>
      </c>
      <c r="B162" s="3" t="s">
        <v>73</v>
      </c>
      <c r="C162" s="15">
        <v>8.4966206433900002E-2</v>
      </c>
      <c r="D162" s="7" t="s">
        <v>73</v>
      </c>
      <c r="E162" s="7" t="str">
        <f t="shared" si="6"/>
        <v>No</v>
      </c>
      <c r="F162" s="8">
        <v>130147.15</v>
      </c>
      <c r="G162" s="8">
        <v>122257.77</v>
      </c>
      <c r="H162" s="8">
        <v>125846.57</v>
      </c>
      <c r="I162" s="8">
        <f>$C162*'Kroger Payments'!F$19</f>
        <v>153781.45018262061</v>
      </c>
      <c r="J162" s="8">
        <f>$C162*'Kroger Payments'!G$19</f>
        <v>153781.45018262061</v>
      </c>
      <c r="K162" s="8">
        <f>$C162*'Kroger Payments'!H$19</f>
        <v>153781.45018262061</v>
      </c>
      <c r="L162" s="8">
        <f>$C162*'Kroger Payments'!I$19</f>
        <v>153781.45018262061</v>
      </c>
      <c r="M162" s="8">
        <f>$C162*'Kroger Payments'!J$19</f>
        <v>161875.21071854801</v>
      </c>
      <c r="N162" s="8">
        <f>$C162*'Kroger Payments'!K$19</f>
        <v>161875.21071854801</v>
      </c>
      <c r="O162" s="8">
        <f>$C162*'Kroger Payments'!L$19</f>
        <v>161875.21071854801</v>
      </c>
      <c r="P162" s="8">
        <f>$C162*'Kroger Payments'!M$19</f>
        <v>161875.21073338657</v>
      </c>
      <c r="Q162" s="6">
        <f t="shared" si="5"/>
        <v>1640878.1336195129</v>
      </c>
    </row>
    <row r="163" spans="1:17" x14ac:dyDescent="0.3">
      <c r="A163" s="94">
        <v>161</v>
      </c>
      <c r="B163" s="3" t="s">
        <v>73</v>
      </c>
      <c r="C163" s="15">
        <v>7.190750647071369E-4</v>
      </c>
      <c r="D163" s="7" t="s">
        <v>186</v>
      </c>
      <c r="E163" s="7" t="str">
        <f t="shared" si="6"/>
        <v>No</v>
      </c>
      <c r="F163" s="8">
        <v>1100.48</v>
      </c>
      <c r="G163" s="8">
        <v>1033.77</v>
      </c>
      <c r="H163" s="8">
        <v>1064.1199999999999</v>
      </c>
      <c r="I163" s="8">
        <f>$C163*'Kroger Payments'!F$19</f>
        <v>1301.4633803481856</v>
      </c>
      <c r="J163" s="8">
        <f>$C163*'Kroger Payments'!G$19</f>
        <v>1301.4633803481856</v>
      </c>
      <c r="K163" s="8">
        <f>$C163*'Kroger Payments'!H$19</f>
        <v>1301.4633803481856</v>
      </c>
      <c r="L163" s="8">
        <f>$C163*'Kroger Payments'!I$19</f>
        <v>1301.4633803481856</v>
      </c>
      <c r="M163" s="8">
        <f>$C163*'Kroger Payments'!J$19</f>
        <v>1369.9614529980902</v>
      </c>
      <c r="N163" s="8">
        <f>$C163*'Kroger Payments'!K$19</f>
        <v>1369.9614529980902</v>
      </c>
      <c r="O163" s="8">
        <f>$C163*'Kroger Payments'!L$19</f>
        <v>1369.9614529980902</v>
      </c>
      <c r="P163" s="8">
        <f>$C163*'Kroger Payments'!M$19</f>
        <v>1369.96145312367</v>
      </c>
      <c r="Q163" s="6">
        <f t="shared" si="5"/>
        <v>13884.069333510681</v>
      </c>
    </row>
    <row r="164" spans="1:17" x14ac:dyDescent="0.3">
      <c r="A164" s="94">
        <v>162</v>
      </c>
      <c r="B164" s="3" t="s">
        <v>32</v>
      </c>
      <c r="C164" s="15">
        <v>9.5917010683512795E-4</v>
      </c>
      <c r="D164" s="7" t="s">
        <v>187</v>
      </c>
      <c r="E164" s="7" t="str">
        <f t="shared" si="6"/>
        <v>No</v>
      </c>
      <c r="F164" s="8">
        <v>1467.93</v>
      </c>
      <c r="G164" s="8">
        <v>1378.94</v>
      </c>
      <c r="H164" s="8">
        <v>1419.42</v>
      </c>
      <c r="I164" s="8">
        <f>$C164*'Kroger Payments'!F$19</f>
        <v>1736.014542624963</v>
      </c>
      <c r="J164" s="8">
        <f>$C164*'Kroger Payments'!G$19</f>
        <v>1736.014542624963</v>
      </c>
      <c r="K164" s="8">
        <f>$C164*'Kroger Payments'!H$19</f>
        <v>1736.014542624963</v>
      </c>
      <c r="L164" s="8">
        <f>$C164*'Kroger Payments'!I$19</f>
        <v>1736.014542624963</v>
      </c>
      <c r="M164" s="8">
        <f>$C164*'Kroger Payments'!J$19</f>
        <v>1827.3837290789086</v>
      </c>
      <c r="N164" s="8">
        <f>$C164*'Kroger Payments'!K$19</f>
        <v>1827.3837290789086</v>
      </c>
      <c r="O164" s="8">
        <f>$C164*'Kroger Payments'!L$19</f>
        <v>1827.3837290789086</v>
      </c>
      <c r="P164" s="8">
        <f>$C164*'Kroger Payments'!M$19</f>
        <v>1827.3837292464186</v>
      </c>
      <c r="Q164" s="6">
        <f t="shared" si="5"/>
        <v>18519.883086982998</v>
      </c>
    </row>
    <row r="165" spans="1:17" x14ac:dyDescent="0.3">
      <c r="A165" s="94">
        <v>163</v>
      </c>
      <c r="B165" s="3" t="s">
        <v>188</v>
      </c>
      <c r="C165" s="15">
        <v>3.4330491778000001E-3</v>
      </c>
      <c r="D165" s="7" t="s">
        <v>188</v>
      </c>
      <c r="E165" s="7" t="str">
        <f t="shared" si="6"/>
        <v>No</v>
      </c>
      <c r="F165" s="8">
        <v>5253.98</v>
      </c>
      <c r="G165" s="8">
        <v>4935.49</v>
      </c>
      <c r="H165" s="8">
        <v>5080.37</v>
      </c>
      <c r="I165" s="8">
        <f>$C165*'Kroger Payments'!F$19</f>
        <v>6213.5206839092079</v>
      </c>
      <c r="J165" s="8">
        <f>$C165*'Kroger Payments'!G$19</f>
        <v>6213.5206839092079</v>
      </c>
      <c r="K165" s="8">
        <f>$C165*'Kroger Payments'!H$19</f>
        <v>6213.5206839092079</v>
      </c>
      <c r="L165" s="8">
        <f>$C165*'Kroger Payments'!I$19</f>
        <v>6213.5206839092079</v>
      </c>
      <c r="M165" s="8">
        <f>$C165*'Kroger Payments'!J$19</f>
        <v>6540.5480883254831</v>
      </c>
      <c r="N165" s="8">
        <f>$C165*'Kroger Payments'!K$19</f>
        <v>6540.5480883254831</v>
      </c>
      <c r="O165" s="8">
        <f>$C165*'Kroger Payments'!L$19</f>
        <v>6540.5480883254831</v>
      </c>
      <c r="P165" s="8">
        <f>$C165*'Kroger Payments'!M$19</f>
        <v>6540.548088925033</v>
      </c>
      <c r="Q165" s="6">
        <f t="shared" si="5"/>
        <v>66286.115089538318</v>
      </c>
    </row>
    <row r="166" spans="1:17" x14ac:dyDescent="0.3">
      <c r="A166" s="94">
        <v>164</v>
      </c>
      <c r="B166" s="3" t="s">
        <v>58</v>
      </c>
      <c r="C166" s="15">
        <v>1.3216488394866789E-6</v>
      </c>
      <c r="D166" s="7" t="s">
        <v>189</v>
      </c>
      <c r="E166" s="7" t="str">
        <f t="shared" si="6"/>
        <v>Yes</v>
      </c>
      <c r="F166" s="8">
        <v>23.81</v>
      </c>
      <c r="G166" s="8">
        <v>0</v>
      </c>
      <c r="H166" s="8">
        <v>0</v>
      </c>
      <c r="I166" s="8">
        <f>$C166*'Kroger Payments'!F$19</f>
        <v>2.3920695497515809</v>
      </c>
      <c r="J166" s="8">
        <f>$C166*'Kroger Payments'!G$19</f>
        <v>2.3920695497515809</v>
      </c>
      <c r="K166" s="8">
        <f>$C166*'Kroger Payments'!H$19</f>
        <v>2.3920695497515809</v>
      </c>
      <c r="L166" s="8">
        <f>$C166*'Kroger Payments'!I$19</f>
        <v>2.3920695497515809</v>
      </c>
      <c r="M166" s="8">
        <f>$C166*'Kroger Payments'!J$19</f>
        <v>2.5179679471069272</v>
      </c>
      <c r="N166" s="8">
        <f>$C166*'Kroger Payments'!K$19</f>
        <v>2.5179679471069272</v>
      </c>
      <c r="O166" s="8">
        <f>$C166*'Kroger Payments'!L$19</f>
        <v>2.5179679471069272</v>
      </c>
      <c r="P166" s="8">
        <f>$C166*'Kroger Payments'!M$19</f>
        <v>2.5179679473377408</v>
      </c>
      <c r="Q166" s="6">
        <f t="shared" si="5"/>
        <v>43.450149987664837</v>
      </c>
    </row>
    <row r="167" spans="1:17" x14ac:dyDescent="0.3">
      <c r="A167" s="94">
        <v>165</v>
      </c>
      <c r="B167" s="3" t="s">
        <v>190</v>
      </c>
      <c r="C167" s="15">
        <v>2.0834305642714426E-4</v>
      </c>
      <c r="D167" s="7" t="s">
        <v>191</v>
      </c>
      <c r="E167" s="7" t="str">
        <f t="shared" si="6"/>
        <v>No</v>
      </c>
      <c r="F167" s="8">
        <v>318.85000000000002</v>
      </c>
      <c r="G167" s="8">
        <v>299.52</v>
      </c>
      <c r="H167" s="8">
        <v>308.31</v>
      </c>
      <c r="I167" s="8">
        <f>$C167*'Kroger Payments'!F$19</f>
        <v>377.08282736820752</v>
      </c>
      <c r="J167" s="8">
        <f>$C167*'Kroger Payments'!G$19</f>
        <v>377.08282736820752</v>
      </c>
      <c r="K167" s="8">
        <f>$C167*'Kroger Payments'!H$19</f>
        <v>377.08282736820752</v>
      </c>
      <c r="L167" s="8">
        <f>$C167*'Kroger Payments'!I$19</f>
        <v>377.08282736820752</v>
      </c>
      <c r="M167" s="8">
        <f>$C167*'Kroger Payments'!J$19</f>
        <v>396.92929196653427</v>
      </c>
      <c r="N167" s="8">
        <f>$C167*'Kroger Payments'!K$19</f>
        <v>396.92929196653427</v>
      </c>
      <c r="O167" s="8">
        <f>$C167*'Kroger Payments'!L$19</f>
        <v>396.92929196653427</v>
      </c>
      <c r="P167" s="8">
        <f>$C167*'Kroger Payments'!M$19</f>
        <v>396.9292920029194</v>
      </c>
      <c r="Q167" s="6">
        <f t="shared" si="5"/>
        <v>4022.7284773753518</v>
      </c>
    </row>
    <row r="168" spans="1:17" x14ac:dyDescent="0.3">
      <c r="A168" s="94">
        <v>166</v>
      </c>
      <c r="B168" s="3" t="s">
        <v>190</v>
      </c>
      <c r="C168" s="15">
        <v>5.9275014392000001E-3</v>
      </c>
      <c r="D168" s="7" t="s">
        <v>190</v>
      </c>
      <c r="E168" s="7" t="str">
        <f t="shared" si="6"/>
        <v>No</v>
      </c>
      <c r="F168" s="8">
        <v>9071.52</v>
      </c>
      <c r="G168" s="8">
        <v>8521.61</v>
      </c>
      <c r="H168" s="8">
        <v>8771.76</v>
      </c>
      <c r="I168" s="8">
        <f>$C168*'Kroger Payments'!F$19</f>
        <v>10728.262512095145</v>
      </c>
      <c r="J168" s="8">
        <f>$C168*'Kroger Payments'!G$19</f>
        <v>10728.262512095145</v>
      </c>
      <c r="K168" s="8">
        <f>$C168*'Kroger Payments'!H$19</f>
        <v>10728.262512095145</v>
      </c>
      <c r="L168" s="8">
        <f>$C168*'Kroger Payments'!I$19</f>
        <v>10728.262512095145</v>
      </c>
      <c r="M168" s="8">
        <f>$C168*'Kroger Payments'!J$19</f>
        <v>11292.907907468574</v>
      </c>
      <c r="N168" s="8">
        <f>$C168*'Kroger Payments'!K$19</f>
        <v>11292.907907468574</v>
      </c>
      <c r="O168" s="8">
        <f>$C168*'Kroger Payments'!L$19</f>
        <v>11292.907907468574</v>
      </c>
      <c r="P168" s="8">
        <f>$C168*'Kroger Payments'!M$19</f>
        <v>11292.907908503757</v>
      </c>
      <c r="Q168" s="6">
        <f t="shared" si="5"/>
        <v>114449.57167929003</v>
      </c>
    </row>
    <row r="169" spans="1:17" x14ac:dyDescent="0.3">
      <c r="A169" s="94">
        <v>167</v>
      </c>
      <c r="B169" s="3" t="s">
        <v>192</v>
      </c>
      <c r="C169" s="15">
        <v>2.7360244131E-3</v>
      </c>
      <c r="D169" s="7" t="s">
        <v>192</v>
      </c>
      <c r="E169" s="7" t="str">
        <f t="shared" si="6"/>
        <v>No</v>
      </c>
      <c r="F169" s="8">
        <v>4187.24</v>
      </c>
      <c r="G169" s="8">
        <v>3933.42</v>
      </c>
      <c r="H169" s="8">
        <v>4048.88</v>
      </c>
      <c r="I169" s="8">
        <f>$C169*'Kroger Payments'!F$19</f>
        <v>4951.9664304289772</v>
      </c>
      <c r="J169" s="8">
        <f>$C169*'Kroger Payments'!G$19</f>
        <v>4951.9664304289772</v>
      </c>
      <c r="K169" s="8">
        <f>$C169*'Kroger Payments'!H$19</f>
        <v>4951.9664304289772</v>
      </c>
      <c r="L169" s="8">
        <f>$C169*'Kroger Payments'!I$19</f>
        <v>4951.9664304289772</v>
      </c>
      <c r="M169" s="8">
        <f>$C169*'Kroger Payments'!J$19</f>
        <v>5212.5962425568187</v>
      </c>
      <c r="N169" s="8">
        <f>$C169*'Kroger Payments'!K$19</f>
        <v>5212.5962425568187</v>
      </c>
      <c r="O169" s="8">
        <f>$C169*'Kroger Payments'!L$19</f>
        <v>5212.5962425568187</v>
      </c>
      <c r="P169" s="8">
        <f>$C169*'Kroger Payments'!M$19</f>
        <v>5212.5962430346399</v>
      </c>
      <c r="Q169" s="6">
        <f t="shared" si="5"/>
        <v>52827.790692421011</v>
      </c>
    </row>
    <row r="170" spans="1:17" x14ac:dyDescent="0.3">
      <c r="A170" s="94">
        <v>168</v>
      </c>
      <c r="B170" s="3" t="s">
        <v>50</v>
      </c>
      <c r="C170" s="15">
        <v>2.2074414769736924E-3</v>
      </c>
      <c r="D170" s="7" t="s">
        <v>50</v>
      </c>
      <c r="E170" s="7" t="str">
        <f t="shared" si="6"/>
        <v>No</v>
      </c>
      <c r="F170" s="8">
        <v>3378.3</v>
      </c>
      <c r="G170" s="8">
        <v>3173.51</v>
      </c>
      <c r="H170" s="8">
        <v>3266.66</v>
      </c>
      <c r="I170" s="8">
        <f>$C170*'Kroger Payments'!F$19</f>
        <v>3995.2772492716635</v>
      </c>
      <c r="J170" s="8">
        <f>$C170*'Kroger Payments'!G$19</f>
        <v>3995.2772492716635</v>
      </c>
      <c r="K170" s="8">
        <f>$C170*'Kroger Payments'!H$19</f>
        <v>3995.2772492716635</v>
      </c>
      <c r="L170" s="8">
        <f>$C170*'Kroger Payments'!I$19</f>
        <v>3995.2772492716635</v>
      </c>
      <c r="M170" s="8">
        <f>$C170*'Kroger Payments'!J$19</f>
        <v>4205.5549992333299</v>
      </c>
      <c r="N170" s="8">
        <f>$C170*'Kroger Payments'!K$19</f>
        <v>4205.5549992333299</v>
      </c>
      <c r="O170" s="8">
        <f>$C170*'Kroger Payments'!L$19</f>
        <v>4205.5549992333299</v>
      </c>
      <c r="P170" s="8">
        <f>$C170*'Kroger Payments'!M$19</f>
        <v>4205.5549996188392</v>
      </c>
      <c r="Q170" s="6">
        <f t="shared" si="5"/>
        <v>42621.798994405493</v>
      </c>
    </row>
    <row r="171" spans="1:17" x14ac:dyDescent="0.3">
      <c r="A171" s="94">
        <v>169</v>
      </c>
      <c r="B171" s="3" t="s">
        <v>20</v>
      </c>
      <c r="C171" s="15">
        <v>3.4540213501270623E-4</v>
      </c>
      <c r="D171" s="7" t="s">
        <v>193</v>
      </c>
      <c r="E171" s="7" t="str">
        <f t="shared" si="6"/>
        <v>No</v>
      </c>
      <c r="F171" s="8">
        <v>528.61</v>
      </c>
      <c r="G171" s="8">
        <v>496.56</v>
      </c>
      <c r="H171" s="8">
        <v>511.14</v>
      </c>
      <c r="I171" s="8">
        <f>$C171*'Kroger Payments'!F$19</f>
        <v>625.14784933642466</v>
      </c>
      <c r="J171" s="8">
        <f>$C171*'Kroger Payments'!G$19</f>
        <v>625.14784933642466</v>
      </c>
      <c r="K171" s="8">
        <f>$C171*'Kroger Payments'!H$19</f>
        <v>625.14784933642466</v>
      </c>
      <c r="L171" s="8">
        <f>$C171*'Kroger Payments'!I$19</f>
        <v>625.14784933642466</v>
      </c>
      <c r="M171" s="8">
        <f>$C171*'Kroger Payments'!J$19</f>
        <v>658.05036772255232</v>
      </c>
      <c r="N171" s="8">
        <f>$C171*'Kroger Payments'!K$19</f>
        <v>658.05036772255232</v>
      </c>
      <c r="O171" s="8">
        <f>$C171*'Kroger Payments'!L$19</f>
        <v>658.05036772255232</v>
      </c>
      <c r="P171" s="8">
        <f>$C171*'Kroger Payments'!M$19</f>
        <v>658.05036778287365</v>
      </c>
      <c r="Q171" s="6">
        <f t="shared" si="5"/>
        <v>6669.1028682962296</v>
      </c>
    </row>
    <row r="172" spans="1:17" x14ac:dyDescent="0.3">
      <c r="A172" s="94">
        <v>170</v>
      </c>
      <c r="B172" s="3" t="s">
        <v>194</v>
      </c>
      <c r="C172" s="15">
        <v>1.0502202615239173E-3</v>
      </c>
      <c r="D172" s="7" t="s">
        <v>194</v>
      </c>
      <c r="E172" s="7" t="str">
        <f t="shared" si="6"/>
        <v>No</v>
      </c>
      <c r="F172" s="8">
        <v>1607.27</v>
      </c>
      <c r="G172" s="8">
        <v>1509.84</v>
      </c>
      <c r="H172" s="8">
        <v>1554.16</v>
      </c>
      <c r="I172" s="8">
        <f>$C172*'Kroger Payments'!F$19</f>
        <v>1900.8074104610334</v>
      </c>
      <c r="J172" s="8">
        <f>$C172*'Kroger Payments'!G$19</f>
        <v>1900.8074104610334</v>
      </c>
      <c r="K172" s="8">
        <f>$C172*'Kroger Payments'!H$19</f>
        <v>1900.8074104610334</v>
      </c>
      <c r="L172" s="8">
        <f>$C172*'Kroger Payments'!I$19</f>
        <v>1900.8074104610334</v>
      </c>
      <c r="M172" s="8">
        <f>$C172*'Kroger Payments'!J$19</f>
        <v>2000.8499057484564</v>
      </c>
      <c r="N172" s="8">
        <f>$C172*'Kroger Payments'!K$19</f>
        <v>2000.8499057484564</v>
      </c>
      <c r="O172" s="8">
        <f>$C172*'Kroger Payments'!L$19</f>
        <v>2000.8499057484564</v>
      </c>
      <c r="P172" s="8">
        <f>$C172*'Kroger Payments'!M$19</f>
        <v>2000.8499059318674</v>
      </c>
      <c r="Q172" s="6">
        <f t="shared" si="5"/>
        <v>20277.89926502137</v>
      </c>
    </row>
    <row r="173" spans="1:17" x14ac:dyDescent="0.3">
      <c r="A173" s="94">
        <v>171</v>
      </c>
      <c r="B173" s="3" t="s">
        <v>88</v>
      </c>
      <c r="C173" s="15">
        <v>4.7056969116496841E-4</v>
      </c>
      <c r="D173" s="7" t="s">
        <v>195</v>
      </c>
      <c r="E173" s="7" t="str">
        <f t="shared" si="6"/>
        <v>No</v>
      </c>
      <c r="F173" s="8">
        <v>720.17</v>
      </c>
      <c r="G173" s="8">
        <v>676.51</v>
      </c>
      <c r="H173" s="8">
        <v>696.37</v>
      </c>
      <c r="I173" s="8">
        <f>$C173*'Kroger Payments'!F$19</f>
        <v>851.69024905958906</v>
      </c>
      <c r="J173" s="8">
        <f>$C173*'Kroger Payments'!G$19</f>
        <v>851.69024905958906</v>
      </c>
      <c r="K173" s="8">
        <f>$C173*'Kroger Payments'!H$19</f>
        <v>851.69024905958906</v>
      </c>
      <c r="L173" s="8">
        <f>$C173*'Kroger Payments'!I$19</f>
        <v>851.69024905958906</v>
      </c>
      <c r="M173" s="8">
        <f>$C173*'Kroger Payments'!J$19</f>
        <v>896.51605164167268</v>
      </c>
      <c r="N173" s="8">
        <f>$C173*'Kroger Payments'!K$19</f>
        <v>896.51605164167268</v>
      </c>
      <c r="O173" s="8">
        <f>$C173*'Kroger Payments'!L$19</f>
        <v>896.51605164167268</v>
      </c>
      <c r="P173" s="8">
        <f>$C173*'Kroger Payments'!M$19</f>
        <v>896.51605172385337</v>
      </c>
      <c r="Q173" s="6">
        <f t="shared" si="5"/>
        <v>9085.8752028872277</v>
      </c>
    </row>
    <row r="174" spans="1:17" x14ac:dyDescent="0.3">
      <c r="A174" s="94">
        <v>172</v>
      </c>
      <c r="B174" s="3" t="s">
        <v>196</v>
      </c>
      <c r="C174" s="15">
        <v>2.0091959787577069E-3</v>
      </c>
      <c r="D174" s="7" t="s">
        <v>197</v>
      </c>
      <c r="E174" s="7" t="str">
        <f t="shared" si="6"/>
        <v>No</v>
      </c>
      <c r="F174" s="8">
        <v>3074.9</v>
      </c>
      <c r="G174" s="8">
        <v>2888.5</v>
      </c>
      <c r="H174" s="8">
        <v>2973.29</v>
      </c>
      <c r="I174" s="8">
        <f>$C174*'Kroger Payments'!F$19</f>
        <v>3636.4701247998005</v>
      </c>
      <c r="J174" s="8">
        <f>$C174*'Kroger Payments'!G$19</f>
        <v>3636.4701247998005</v>
      </c>
      <c r="K174" s="8">
        <f>$C174*'Kroger Payments'!H$19</f>
        <v>3636.4701247998005</v>
      </c>
      <c r="L174" s="8">
        <f>$C174*'Kroger Payments'!I$19</f>
        <v>3636.4701247998005</v>
      </c>
      <c r="M174" s="8">
        <f>$C174*'Kroger Payments'!J$19</f>
        <v>3827.863289262948</v>
      </c>
      <c r="N174" s="8">
        <f>$C174*'Kroger Payments'!K$19</f>
        <v>3827.863289262948</v>
      </c>
      <c r="O174" s="8">
        <f>$C174*'Kroger Payments'!L$19</f>
        <v>3827.863289262948</v>
      </c>
      <c r="P174" s="8">
        <f>$C174*'Kroger Payments'!M$19</f>
        <v>3827.8632896138351</v>
      </c>
      <c r="Q174" s="6">
        <f t="shared" si="5"/>
        <v>38794.023656601879</v>
      </c>
    </row>
    <row r="175" spans="1:17" x14ac:dyDescent="0.3">
      <c r="A175" s="94">
        <v>173</v>
      </c>
      <c r="B175" s="3" t="s">
        <v>198</v>
      </c>
      <c r="C175" s="15">
        <v>3.5787854283245092E-3</v>
      </c>
      <c r="D175" s="7" t="s">
        <v>198</v>
      </c>
      <c r="E175" s="7" t="str">
        <f t="shared" si="6"/>
        <v>No</v>
      </c>
      <c r="F175" s="8">
        <v>5477.02</v>
      </c>
      <c r="G175" s="8">
        <v>5145.01</v>
      </c>
      <c r="H175" s="8">
        <v>5296.03</v>
      </c>
      <c r="I175" s="8">
        <f>$C175*'Kroger Payments'!F$19</f>
        <v>6477.2906330509522</v>
      </c>
      <c r="J175" s="8">
        <f>$C175*'Kroger Payments'!G$19</f>
        <v>6477.2906330509522</v>
      </c>
      <c r="K175" s="8">
        <f>$C175*'Kroger Payments'!H$19</f>
        <v>6477.2906330509522</v>
      </c>
      <c r="L175" s="8">
        <f>$C175*'Kroger Payments'!I$19</f>
        <v>6477.2906330509522</v>
      </c>
      <c r="M175" s="8">
        <f>$C175*'Kroger Payments'!J$19</f>
        <v>6818.2006663694237</v>
      </c>
      <c r="N175" s="8">
        <f>$C175*'Kroger Payments'!K$19</f>
        <v>6818.2006663694237</v>
      </c>
      <c r="O175" s="8">
        <f>$C175*'Kroger Payments'!L$19</f>
        <v>6818.2006663694237</v>
      </c>
      <c r="P175" s="8">
        <f>$C175*'Kroger Payments'!M$19</f>
        <v>6818.2006669944249</v>
      </c>
      <c r="Q175" s="6">
        <f t="shared" si="5"/>
        <v>69100.02519830651</v>
      </c>
    </row>
    <row r="176" spans="1:17" x14ac:dyDescent="0.3">
      <c r="A176" s="94">
        <v>174</v>
      </c>
      <c r="B176" s="3" t="s">
        <v>32</v>
      </c>
      <c r="C176" s="15">
        <v>4.2718822637047213E-5</v>
      </c>
      <c r="D176" s="7" t="s">
        <v>199</v>
      </c>
      <c r="E176" s="7" t="str">
        <f t="shared" si="6"/>
        <v>No</v>
      </c>
      <c r="F176" s="8">
        <v>65.38</v>
      </c>
      <c r="G176" s="8">
        <v>61.41</v>
      </c>
      <c r="H176" s="8">
        <v>63.22</v>
      </c>
      <c r="I176" s="8">
        <f>$C176*'Kroger Payments'!F$19</f>
        <v>77.317356757947749</v>
      </c>
      <c r="J176" s="8">
        <f>$C176*'Kroger Payments'!G$19</f>
        <v>77.317356757947749</v>
      </c>
      <c r="K176" s="8">
        <f>$C176*'Kroger Payments'!H$19</f>
        <v>77.317356757947749</v>
      </c>
      <c r="L176" s="8">
        <f>$C176*'Kroger Payments'!I$19</f>
        <v>77.317356757947749</v>
      </c>
      <c r="M176" s="8">
        <f>$C176*'Kroger Payments'!J$19</f>
        <v>81.386691324155521</v>
      </c>
      <c r="N176" s="8">
        <f>$C176*'Kroger Payments'!K$19</f>
        <v>81.386691324155521</v>
      </c>
      <c r="O176" s="8">
        <f>$C176*'Kroger Payments'!L$19</f>
        <v>81.386691324155521</v>
      </c>
      <c r="P176" s="8">
        <f>$C176*'Kroger Payments'!M$19</f>
        <v>81.386691331615964</v>
      </c>
      <c r="Q176" s="6">
        <f t="shared" si="5"/>
        <v>824.82619233587366</v>
      </c>
    </row>
    <row r="177" spans="1:17" x14ac:dyDescent="0.3">
      <c r="A177" s="94">
        <v>175</v>
      </c>
      <c r="B177" s="3" t="s">
        <v>200</v>
      </c>
      <c r="C177" s="15">
        <v>6.6649194513310141E-4</v>
      </c>
      <c r="D177" s="7" t="s">
        <v>200</v>
      </c>
      <c r="E177" s="7" t="str">
        <f t="shared" si="6"/>
        <v>No</v>
      </c>
      <c r="F177" s="8">
        <v>1020.01</v>
      </c>
      <c r="G177" s="8">
        <v>958.18</v>
      </c>
      <c r="H177" s="8">
        <v>986.3</v>
      </c>
      <c r="I177" s="8">
        <f>$C177*'Kroger Payments'!F$19</f>
        <v>1206.2925033300135</v>
      </c>
      <c r="J177" s="8">
        <f>$C177*'Kroger Payments'!G$19</f>
        <v>1206.2925033300135</v>
      </c>
      <c r="K177" s="8">
        <f>$C177*'Kroger Payments'!H$19</f>
        <v>1206.2925033300135</v>
      </c>
      <c r="L177" s="8">
        <f>$C177*'Kroger Payments'!I$19</f>
        <v>1206.2925033300135</v>
      </c>
      <c r="M177" s="8">
        <f>$C177*'Kroger Payments'!J$19</f>
        <v>1269.7815824526458</v>
      </c>
      <c r="N177" s="8">
        <f>$C177*'Kroger Payments'!K$19</f>
        <v>1269.7815824526458</v>
      </c>
      <c r="O177" s="8">
        <f>$C177*'Kroger Payments'!L$19</f>
        <v>1269.7815824526458</v>
      </c>
      <c r="P177" s="8">
        <f>$C177*'Kroger Payments'!M$19</f>
        <v>1269.7815825690425</v>
      </c>
      <c r="Q177" s="6">
        <f t="shared" si="5"/>
        <v>12868.786343247035</v>
      </c>
    </row>
    <row r="178" spans="1:17" x14ac:dyDescent="0.3">
      <c r="A178" s="94">
        <v>176</v>
      </c>
      <c r="B178" s="3" t="s">
        <v>34</v>
      </c>
      <c r="C178" s="15">
        <v>2.9359445436850499E-5</v>
      </c>
      <c r="D178" s="7" t="s">
        <v>201</v>
      </c>
      <c r="E178" s="7" t="str">
        <f t="shared" si="6"/>
        <v>No</v>
      </c>
      <c r="F178" s="8">
        <v>0</v>
      </c>
      <c r="G178" s="8">
        <v>0</v>
      </c>
      <c r="H178" s="8">
        <v>0</v>
      </c>
      <c r="I178" s="8">
        <f>$C178*'Kroger Payments'!F$19</f>
        <v>53.138044939652772</v>
      </c>
      <c r="J178" s="8">
        <f>$C178*'Kroger Payments'!G$19</f>
        <v>53.138044939652772</v>
      </c>
      <c r="K178" s="8">
        <f>$C178*'Kroger Payments'!H$19</f>
        <v>53.138044939652772</v>
      </c>
      <c r="L178" s="8">
        <f>$C178*'Kroger Payments'!I$19</f>
        <v>53.138044939652772</v>
      </c>
      <c r="M178" s="8">
        <f>$C178*'Kroger Payments'!J$19</f>
        <v>55.934784147002915</v>
      </c>
      <c r="N178" s="8">
        <f>$C178*'Kroger Payments'!K$19</f>
        <v>55.934784147002915</v>
      </c>
      <c r="O178" s="8">
        <f>$C178*'Kroger Payments'!L$19</f>
        <v>55.934784147002915</v>
      </c>
      <c r="P178" s="8">
        <f>$C178*'Kroger Payments'!M$19</f>
        <v>55.93478415213027</v>
      </c>
      <c r="Q178" s="6">
        <f t="shared" si="5"/>
        <v>436.29131635175008</v>
      </c>
    </row>
    <row r="179" spans="1:17" x14ac:dyDescent="0.3">
      <c r="A179" s="94">
        <v>177</v>
      </c>
      <c r="B179" s="3" t="s">
        <v>43</v>
      </c>
      <c r="C179" s="15">
        <v>7.9574543270364385E-5</v>
      </c>
      <c r="D179" s="7" t="s">
        <v>202</v>
      </c>
      <c r="E179" s="7" t="str">
        <f t="shared" si="6"/>
        <v>No</v>
      </c>
      <c r="F179" s="8">
        <v>121.78</v>
      </c>
      <c r="G179" s="8">
        <v>114.4</v>
      </c>
      <c r="H179" s="8">
        <v>117.76</v>
      </c>
      <c r="I179" s="8">
        <f>$C179*'Kroger Payments'!F$19</f>
        <v>144.02300838576627</v>
      </c>
      <c r="J179" s="8">
        <f>$C179*'Kroger Payments'!G$19</f>
        <v>144.02300838576627</v>
      </c>
      <c r="K179" s="8">
        <f>$C179*'Kroger Payments'!H$19</f>
        <v>144.02300838576627</v>
      </c>
      <c r="L179" s="8">
        <f>$C179*'Kroger Payments'!I$19</f>
        <v>144.02300838576627</v>
      </c>
      <c r="M179" s="8">
        <f>$C179*'Kroger Payments'!J$19</f>
        <v>151.60316672185922</v>
      </c>
      <c r="N179" s="8">
        <f>$C179*'Kroger Payments'!K$19</f>
        <v>151.60316672185922</v>
      </c>
      <c r="O179" s="8">
        <f>$C179*'Kroger Payments'!L$19</f>
        <v>151.60316672185922</v>
      </c>
      <c r="P179" s="8">
        <f>$C179*'Kroger Payments'!M$19</f>
        <v>151.60316673575619</v>
      </c>
      <c r="Q179" s="6">
        <f t="shared" si="5"/>
        <v>1536.4447004443991</v>
      </c>
    </row>
    <row r="180" spans="1:17" x14ac:dyDescent="0.3">
      <c r="A180" s="94">
        <v>178</v>
      </c>
      <c r="B180" s="3" t="s">
        <v>43</v>
      </c>
      <c r="C180" s="15">
        <v>1.3969915611062012E-3</v>
      </c>
      <c r="D180" s="7" t="s">
        <v>203</v>
      </c>
      <c r="E180" s="7" t="str">
        <f t="shared" si="6"/>
        <v>No</v>
      </c>
      <c r="F180" s="8">
        <v>2137.9699999999998</v>
      </c>
      <c r="G180" s="8">
        <v>2008.37</v>
      </c>
      <c r="H180" s="8">
        <v>2067.33</v>
      </c>
      <c r="I180" s="8">
        <f>$C180*'Kroger Payments'!F$19</f>
        <v>2528.433328689614</v>
      </c>
      <c r="J180" s="8">
        <f>$C180*'Kroger Payments'!G$19</f>
        <v>2528.433328689614</v>
      </c>
      <c r="K180" s="8">
        <f>$C180*'Kroger Payments'!H$19</f>
        <v>2528.433328689614</v>
      </c>
      <c r="L180" s="8">
        <f>$C180*'Kroger Payments'!I$19</f>
        <v>2528.433328689614</v>
      </c>
      <c r="M180" s="8">
        <f>$C180*'Kroger Payments'!J$19</f>
        <v>2661.5087670416988</v>
      </c>
      <c r="N180" s="8">
        <f>$C180*'Kroger Payments'!K$19</f>
        <v>2661.5087670416988</v>
      </c>
      <c r="O180" s="8">
        <f>$C180*'Kroger Payments'!L$19</f>
        <v>2661.5087670416988</v>
      </c>
      <c r="P180" s="8">
        <f>$C180*'Kroger Payments'!M$19</f>
        <v>2661.5087672856703</v>
      </c>
      <c r="Q180" s="6">
        <f t="shared" si="5"/>
        <v>26973.438383169225</v>
      </c>
    </row>
    <row r="181" spans="1:17" x14ac:dyDescent="0.3">
      <c r="A181" s="94">
        <v>179</v>
      </c>
      <c r="B181" s="3" t="s">
        <v>43</v>
      </c>
      <c r="C181" s="15">
        <v>1.6848065467200003E-2</v>
      </c>
      <c r="D181" s="7" t="s">
        <v>43</v>
      </c>
      <c r="E181" s="7" t="str">
        <f t="shared" si="6"/>
        <v>No</v>
      </c>
      <c r="F181" s="8">
        <v>25784.48</v>
      </c>
      <c r="G181" s="8">
        <v>24221.46</v>
      </c>
      <c r="H181" s="8">
        <v>24932.46</v>
      </c>
      <c r="I181" s="8">
        <f>$C181*'Kroger Payments'!F$19</f>
        <v>30493.534418691157</v>
      </c>
      <c r="J181" s="8">
        <f>$C181*'Kroger Payments'!G$19</f>
        <v>30493.534418691157</v>
      </c>
      <c r="K181" s="8">
        <f>$C181*'Kroger Payments'!H$19</f>
        <v>30493.534418691157</v>
      </c>
      <c r="L181" s="8">
        <f>$C181*'Kroger Payments'!I$19</f>
        <v>30493.534418691157</v>
      </c>
      <c r="M181" s="8">
        <f>$C181*'Kroger Payments'!J$19</f>
        <v>32098.457282832798</v>
      </c>
      <c r="N181" s="8">
        <f>$C181*'Kroger Payments'!K$19</f>
        <v>32098.457282832798</v>
      </c>
      <c r="O181" s="8">
        <f>$C181*'Kroger Payments'!L$19</f>
        <v>32098.457282832798</v>
      </c>
      <c r="P181" s="8">
        <f>$C181*'Kroger Payments'!M$19</f>
        <v>32098.457285775155</v>
      </c>
      <c r="Q181" s="6">
        <f t="shared" si="5"/>
        <v>325306.36680903815</v>
      </c>
    </row>
    <row r="182" spans="1:17" x14ac:dyDescent="0.3">
      <c r="A182" s="94">
        <v>180</v>
      </c>
      <c r="B182" s="3" t="s">
        <v>204</v>
      </c>
      <c r="C182" s="15">
        <v>6.8335870900000008E-3</v>
      </c>
      <c r="D182" s="7" t="s">
        <v>204</v>
      </c>
      <c r="E182" s="7" t="str">
        <f t="shared" si="6"/>
        <v>No</v>
      </c>
      <c r="F182" s="8">
        <v>10458.200000000001</v>
      </c>
      <c r="G182" s="8">
        <v>9824.24</v>
      </c>
      <c r="H182" s="8">
        <v>10112.620000000001</v>
      </c>
      <c r="I182" s="8">
        <f>$C182*'Kroger Payments'!F$19</f>
        <v>12368.198802272906</v>
      </c>
      <c r="J182" s="8">
        <f>$C182*'Kroger Payments'!G$19</f>
        <v>12368.198802272906</v>
      </c>
      <c r="K182" s="8">
        <f>$C182*'Kroger Payments'!H$19</f>
        <v>12368.198802272906</v>
      </c>
      <c r="L182" s="8">
        <f>$C182*'Kroger Payments'!I$19</f>
        <v>12368.198802272906</v>
      </c>
      <c r="M182" s="8">
        <f>$C182*'Kroger Payments'!J$19</f>
        <v>13019.156633971479</v>
      </c>
      <c r="N182" s="8">
        <f>$C182*'Kroger Payments'!K$19</f>
        <v>13019.156633971479</v>
      </c>
      <c r="O182" s="8">
        <f>$C182*'Kroger Payments'!L$19</f>
        <v>13019.156633971479</v>
      </c>
      <c r="P182" s="8">
        <f>$C182*'Kroger Payments'!M$19</f>
        <v>13019.156635164902</v>
      </c>
      <c r="Q182" s="6">
        <f t="shared" si="5"/>
        <v>131944.48174617096</v>
      </c>
    </row>
    <row r="183" spans="1:17" x14ac:dyDescent="0.3">
      <c r="A183" s="94">
        <v>181</v>
      </c>
      <c r="B183" s="3" t="s">
        <v>205</v>
      </c>
      <c r="C183" s="15">
        <v>9.6824372920000011E-4</v>
      </c>
      <c r="D183" s="7" t="s">
        <v>205</v>
      </c>
      <c r="E183" s="7" t="str">
        <f t="shared" si="6"/>
        <v>No</v>
      </c>
      <c r="F183" s="8">
        <v>1481.81</v>
      </c>
      <c r="G183" s="8">
        <v>1391.99</v>
      </c>
      <c r="H183" s="8">
        <v>1432.85</v>
      </c>
      <c r="I183" s="8">
        <f>$C183*'Kroger Payments'!F$19</f>
        <v>1752.4370106183414</v>
      </c>
      <c r="J183" s="8">
        <f>$C183*'Kroger Payments'!G$19</f>
        <v>1752.4370106183414</v>
      </c>
      <c r="K183" s="8">
        <f>$C183*'Kroger Payments'!H$19</f>
        <v>1752.4370106183414</v>
      </c>
      <c r="L183" s="8">
        <f>$C183*'Kroger Payments'!I$19</f>
        <v>1752.4370106183414</v>
      </c>
      <c r="M183" s="8">
        <f>$C183*'Kroger Payments'!J$19</f>
        <v>1844.6705374929911</v>
      </c>
      <c r="N183" s="8">
        <f>$C183*'Kroger Payments'!K$19</f>
        <v>1844.6705374929911</v>
      </c>
      <c r="O183" s="8">
        <f>$C183*'Kroger Payments'!L$19</f>
        <v>1844.6705374929911</v>
      </c>
      <c r="P183" s="8">
        <f>$C183*'Kroger Payments'!M$19</f>
        <v>1844.6705376620857</v>
      </c>
      <c r="Q183" s="6">
        <f t="shared" si="5"/>
        <v>18695.080192614423</v>
      </c>
    </row>
    <row r="184" spans="1:17" x14ac:dyDescent="0.3">
      <c r="A184" s="94">
        <v>182</v>
      </c>
      <c r="B184" s="3" t="s">
        <v>73</v>
      </c>
      <c r="C184" s="15">
        <v>3.343069033201294E-4</v>
      </c>
      <c r="D184" s="7" t="s">
        <v>206</v>
      </c>
      <c r="E184" s="7" t="str">
        <f t="shared" si="6"/>
        <v>No</v>
      </c>
      <c r="F184" s="8">
        <v>511.63</v>
      </c>
      <c r="G184" s="8">
        <v>480.61</v>
      </c>
      <c r="H184" s="8">
        <v>494.72</v>
      </c>
      <c r="I184" s="8">
        <f>$C184*'Kroger Payments'!F$19</f>
        <v>605.06644413535787</v>
      </c>
      <c r="J184" s="8">
        <f>$C184*'Kroger Payments'!G$19</f>
        <v>605.06644413535787</v>
      </c>
      <c r="K184" s="8">
        <f>$C184*'Kroger Payments'!H$19</f>
        <v>605.06644413535787</v>
      </c>
      <c r="L184" s="8">
        <f>$C184*'Kroger Payments'!I$19</f>
        <v>605.06644413535787</v>
      </c>
      <c r="M184" s="8">
        <f>$C184*'Kroger Payments'!J$19</f>
        <v>636.91204645827145</v>
      </c>
      <c r="N184" s="8">
        <f>$C184*'Kroger Payments'!K$19</f>
        <v>636.91204645827145</v>
      </c>
      <c r="O184" s="8">
        <f>$C184*'Kroger Payments'!L$19</f>
        <v>636.91204645827145</v>
      </c>
      <c r="P184" s="8">
        <f>$C184*'Kroger Payments'!M$19</f>
        <v>636.9120465166551</v>
      </c>
      <c r="Q184" s="6">
        <f t="shared" si="5"/>
        <v>6454.8739624329</v>
      </c>
    </row>
    <row r="185" spans="1:17" x14ac:dyDescent="0.3">
      <c r="A185" s="94">
        <v>183</v>
      </c>
      <c r="B185" s="3" t="s">
        <v>61</v>
      </c>
      <c r="C185" s="15">
        <v>1.6548268685402778E-4</v>
      </c>
      <c r="D185" s="7" t="s">
        <v>207</v>
      </c>
      <c r="E185" s="7" t="str">
        <f t="shared" si="6"/>
        <v>No</v>
      </c>
      <c r="F185" s="8">
        <v>253.26</v>
      </c>
      <c r="G185" s="8">
        <v>237.9</v>
      </c>
      <c r="H185" s="8">
        <v>244.89</v>
      </c>
      <c r="I185" s="8">
        <f>$C185*'Kroger Payments'!F$19</f>
        <v>299.50928295623555</v>
      </c>
      <c r="J185" s="8">
        <f>$C185*'Kroger Payments'!G$19</f>
        <v>299.50928295623555</v>
      </c>
      <c r="K185" s="8">
        <f>$C185*'Kroger Payments'!H$19</f>
        <v>299.50928295623555</v>
      </c>
      <c r="L185" s="8">
        <f>$C185*'Kroger Payments'!I$19</f>
        <v>299.50928295623555</v>
      </c>
      <c r="M185" s="8">
        <f>$C185*'Kroger Payments'!J$19</f>
        <v>315.27292942761642</v>
      </c>
      <c r="N185" s="8">
        <f>$C185*'Kroger Payments'!K$19</f>
        <v>315.27292942761642</v>
      </c>
      <c r="O185" s="8">
        <f>$C185*'Kroger Payments'!L$19</f>
        <v>315.27292942761642</v>
      </c>
      <c r="P185" s="8">
        <f>$C185*'Kroger Payments'!M$19</f>
        <v>315.27292945651641</v>
      </c>
      <c r="Q185" s="6">
        <f t="shared" si="5"/>
        <v>3195.1788495643077</v>
      </c>
    </row>
    <row r="186" spans="1:17" x14ac:dyDescent="0.3">
      <c r="A186" s="94">
        <v>184</v>
      </c>
      <c r="B186" s="3" t="s">
        <v>166</v>
      </c>
      <c r="C186" s="15">
        <v>2.377868462227841E-4</v>
      </c>
      <c r="D186" s="7" t="s">
        <v>208</v>
      </c>
      <c r="E186" s="7" t="str">
        <f t="shared" si="6"/>
        <v>No</v>
      </c>
      <c r="F186" s="8">
        <v>363.91</v>
      </c>
      <c r="G186" s="8">
        <v>341.85</v>
      </c>
      <c r="H186" s="8">
        <v>351.89</v>
      </c>
      <c r="I186" s="8">
        <f>$C186*'Kroger Payments'!F$19</f>
        <v>430.37352826784405</v>
      </c>
      <c r="J186" s="8">
        <f>$C186*'Kroger Payments'!G$19</f>
        <v>430.37352826784405</v>
      </c>
      <c r="K186" s="8">
        <f>$C186*'Kroger Payments'!H$19</f>
        <v>430.37352826784405</v>
      </c>
      <c r="L186" s="8">
        <f>$C186*'Kroger Payments'!I$19</f>
        <v>430.37352826784405</v>
      </c>
      <c r="M186" s="8">
        <f>$C186*'Kroger Payments'!J$19</f>
        <v>453.0247665977306</v>
      </c>
      <c r="N186" s="8">
        <f>$C186*'Kroger Payments'!K$19</f>
        <v>453.0247665977306</v>
      </c>
      <c r="O186" s="8">
        <f>$C186*'Kroger Payments'!L$19</f>
        <v>453.0247665977306</v>
      </c>
      <c r="P186" s="8">
        <f>$C186*'Kroger Payments'!M$19</f>
        <v>453.0247666392579</v>
      </c>
      <c r="Q186" s="6">
        <f t="shared" si="5"/>
        <v>4591.2431795038256</v>
      </c>
    </row>
    <row r="187" spans="1:17" x14ac:dyDescent="0.3">
      <c r="A187" s="94">
        <v>185</v>
      </c>
      <c r="B187" s="3" t="s">
        <v>61</v>
      </c>
      <c r="C187" s="15">
        <v>1.0022123159762744E-4</v>
      </c>
      <c r="D187" s="7" t="s">
        <v>209</v>
      </c>
      <c r="E187" s="7" t="str">
        <f t="shared" si="6"/>
        <v>No</v>
      </c>
      <c r="F187" s="8">
        <v>153.38</v>
      </c>
      <c r="G187" s="8">
        <v>144.08000000000001</v>
      </c>
      <c r="H187" s="8">
        <v>148.31</v>
      </c>
      <c r="I187" s="8">
        <f>$C187*'Kroger Payments'!F$19</f>
        <v>181.39172008534263</v>
      </c>
      <c r="J187" s="8">
        <f>$C187*'Kroger Payments'!G$19</f>
        <v>181.39172008534263</v>
      </c>
      <c r="K187" s="8">
        <f>$C187*'Kroger Payments'!H$19</f>
        <v>181.39172008534263</v>
      </c>
      <c r="L187" s="8">
        <f>$C187*'Kroger Payments'!I$19</f>
        <v>181.39172008534263</v>
      </c>
      <c r="M187" s="8">
        <f>$C187*'Kroger Payments'!J$19</f>
        <v>190.93865272141329</v>
      </c>
      <c r="N187" s="8">
        <f>$C187*'Kroger Payments'!K$19</f>
        <v>190.93865272141329</v>
      </c>
      <c r="O187" s="8">
        <f>$C187*'Kroger Payments'!L$19</f>
        <v>190.93865272141329</v>
      </c>
      <c r="P187" s="8">
        <f>$C187*'Kroger Payments'!M$19</f>
        <v>190.93865273891601</v>
      </c>
      <c r="Q187" s="6">
        <f t="shared" si="5"/>
        <v>1935.0914912445264</v>
      </c>
    </row>
    <row r="188" spans="1:17" x14ac:dyDescent="0.3">
      <c r="A188" s="94">
        <v>186</v>
      </c>
      <c r="B188" s="3" t="s">
        <v>103</v>
      </c>
      <c r="C188" s="15">
        <v>2.3984047444234967E-4</v>
      </c>
      <c r="D188" s="7" t="s">
        <v>210</v>
      </c>
      <c r="E188" s="7" t="str">
        <f t="shared" si="6"/>
        <v>No</v>
      </c>
      <c r="F188" s="8">
        <v>367.05</v>
      </c>
      <c r="G188" s="8">
        <v>344.8</v>
      </c>
      <c r="H188" s="8">
        <v>354.93</v>
      </c>
      <c r="I188" s="8">
        <f>$C188*'Kroger Payments'!F$19</f>
        <v>434.090416887397</v>
      </c>
      <c r="J188" s="8">
        <f>$C188*'Kroger Payments'!G$19</f>
        <v>434.090416887397</v>
      </c>
      <c r="K188" s="8">
        <f>$C188*'Kroger Payments'!H$19</f>
        <v>434.090416887397</v>
      </c>
      <c r="L188" s="8">
        <f>$C188*'Kroger Payments'!I$19</f>
        <v>434.090416887397</v>
      </c>
      <c r="M188" s="8">
        <f>$C188*'Kroger Payments'!J$19</f>
        <v>456.93728093410215</v>
      </c>
      <c r="N188" s="8">
        <f>$C188*'Kroger Payments'!K$19</f>
        <v>456.93728093410215</v>
      </c>
      <c r="O188" s="8">
        <f>$C188*'Kroger Payments'!L$19</f>
        <v>456.93728093410215</v>
      </c>
      <c r="P188" s="8">
        <f>$C188*'Kroger Payments'!M$19</f>
        <v>456.93728097598802</v>
      </c>
      <c r="Q188" s="6">
        <f t="shared" si="5"/>
        <v>4630.8907913278827</v>
      </c>
    </row>
    <row r="189" spans="1:17" x14ac:dyDescent="0.3">
      <c r="A189" s="94">
        <v>187</v>
      </c>
      <c r="B189" s="3" t="s">
        <v>103</v>
      </c>
      <c r="C189" s="15">
        <v>1.1618802599603737E-3</v>
      </c>
      <c r="D189" s="7" t="s">
        <v>211</v>
      </c>
      <c r="E189" s="7" t="str">
        <f t="shared" si="6"/>
        <v>No</v>
      </c>
      <c r="F189" s="8">
        <v>1778.16</v>
      </c>
      <c r="G189" s="8">
        <v>1670.37</v>
      </c>
      <c r="H189" s="8">
        <v>1719.4</v>
      </c>
      <c r="I189" s="8">
        <f>$C189*'Kroger Payments'!F$19</f>
        <v>2102.9023045093618</v>
      </c>
      <c r="J189" s="8">
        <f>$C189*'Kroger Payments'!G$19</f>
        <v>2102.9023045093618</v>
      </c>
      <c r="K189" s="8">
        <f>$C189*'Kroger Payments'!H$19</f>
        <v>2102.9023045093618</v>
      </c>
      <c r="L189" s="8">
        <f>$C189*'Kroger Payments'!I$19</f>
        <v>2102.9023045093618</v>
      </c>
      <c r="M189" s="8">
        <f>$C189*'Kroger Payments'!J$19</f>
        <v>2213.5813731677495</v>
      </c>
      <c r="N189" s="8">
        <f>$C189*'Kroger Payments'!K$19</f>
        <v>2213.5813731677495</v>
      </c>
      <c r="O189" s="8">
        <f>$C189*'Kroger Payments'!L$19</f>
        <v>2213.5813731677495</v>
      </c>
      <c r="P189" s="8">
        <f>$C189*'Kroger Payments'!M$19</f>
        <v>2213.5813733706609</v>
      </c>
      <c r="Q189" s="6">
        <f t="shared" si="5"/>
        <v>22433.864710911355</v>
      </c>
    </row>
    <row r="190" spans="1:17" x14ac:dyDescent="0.3">
      <c r="A190" s="94">
        <v>188</v>
      </c>
      <c r="B190" s="3" t="s">
        <v>103</v>
      </c>
      <c r="C190" s="15">
        <v>1.8759295924600003E-2</v>
      </c>
      <c r="D190" s="7" t="s">
        <v>103</v>
      </c>
      <c r="E190" s="7" t="str">
        <f t="shared" si="6"/>
        <v>No</v>
      </c>
      <c r="F190" s="8">
        <v>28709.45</v>
      </c>
      <c r="G190" s="8">
        <v>26969.119999999999</v>
      </c>
      <c r="H190" s="8">
        <v>27760.78</v>
      </c>
      <c r="I190" s="8">
        <f>$C190*'Kroger Payments'!F$19</f>
        <v>33952.695462921321</v>
      </c>
      <c r="J190" s="8">
        <f>$C190*'Kroger Payments'!G$19</f>
        <v>33952.695462921321</v>
      </c>
      <c r="K190" s="8">
        <f>$C190*'Kroger Payments'!H$19</f>
        <v>33952.695462921321</v>
      </c>
      <c r="L190" s="8">
        <f>$C190*'Kroger Payments'!I$19</f>
        <v>33952.695462921321</v>
      </c>
      <c r="M190" s="8">
        <f>$C190*'Kroger Payments'!J$19</f>
        <v>35739.679434654026</v>
      </c>
      <c r="N190" s="8">
        <f>$C190*'Kroger Payments'!K$19</f>
        <v>35739.679434654026</v>
      </c>
      <c r="O190" s="8">
        <f>$C190*'Kroger Payments'!L$19</f>
        <v>35739.679434654026</v>
      </c>
      <c r="P190" s="8">
        <f>$C190*'Kroger Payments'!M$19</f>
        <v>35739.679437930157</v>
      </c>
      <c r="Q190" s="6">
        <f t="shared" si="5"/>
        <v>362208.8495935775</v>
      </c>
    </row>
    <row r="191" spans="1:17" x14ac:dyDescent="0.3">
      <c r="A191" s="94">
        <v>189</v>
      </c>
      <c r="B191" s="3" t="s">
        <v>103</v>
      </c>
      <c r="C191" s="15">
        <v>3.3261031401087655E-4</v>
      </c>
      <c r="D191" s="7" t="s">
        <v>212</v>
      </c>
      <c r="E191" s="7" t="str">
        <f t="shared" si="6"/>
        <v>No</v>
      </c>
      <c r="F191" s="8">
        <v>509.03</v>
      </c>
      <c r="G191" s="8">
        <v>478.17</v>
      </c>
      <c r="H191" s="8">
        <v>492.21</v>
      </c>
      <c r="I191" s="8">
        <f>$C191*'Kroger Payments'!F$19</f>
        <v>601.99576491721245</v>
      </c>
      <c r="J191" s="8">
        <f>$C191*'Kroger Payments'!G$19</f>
        <v>601.99576491721245</v>
      </c>
      <c r="K191" s="8">
        <f>$C191*'Kroger Payments'!H$19</f>
        <v>601.99576491721245</v>
      </c>
      <c r="L191" s="8">
        <f>$C191*'Kroger Payments'!I$19</f>
        <v>601.99576491721245</v>
      </c>
      <c r="M191" s="8">
        <f>$C191*'Kroger Payments'!J$19</f>
        <v>633.67975254443411</v>
      </c>
      <c r="N191" s="8">
        <f>$C191*'Kroger Payments'!K$19</f>
        <v>633.67975254443411</v>
      </c>
      <c r="O191" s="8">
        <f>$C191*'Kroger Payments'!L$19</f>
        <v>633.67975254443411</v>
      </c>
      <c r="P191" s="8">
        <f>$C191*'Kroger Payments'!M$19</f>
        <v>633.67975260252149</v>
      </c>
      <c r="Q191" s="6">
        <f t="shared" si="5"/>
        <v>6422.1120699046742</v>
      </c>
    </row>
    <row r="192" spans="1:17" x14ac:dyDescent="0.3">
      <c r="A192" s="94">
        <v>190</v>
      </c>
      <c r="B192" s="3" t="s">
        <v>73</v>
      </c>
      <c r="C192" s="15">
        <v>3.1931124648988825E-4</v>
      </c>
      <c r="D192" s="7" t="s">
        <v>213</v>
      </c>
      <c r="E192" s="7" t="str">
        <f t="shared" si="6"/>
        <v>No</v>
      </c>
      <c r="F192" s="8">
        <v>488.68</v>
      </c>
      <c r="G192" s="8">
        <v>459.05</v>
      </c>
      <c r="H192" s="8">
        <v>472.53</v>
      </c>
      <c r="I192" s="8">
        <f>$C192*'Kroger Payments'!F$19</f>
        <v>577.92560837744497</v>
      </c>
      <c r="J192" s="8">
        <f>$C192*'Kroger Payments'!G$19</f>
        <v>577.92560837744497</v>
      </c>
      <c r="K192" s="8">
        <f>$C192*'Kroger Payments'!H$19</f>
        <v>577.92560837744497</v>
      </c>
      <c r="L192" s="8">
        <f>$C192*'Kroger Payments'!I$19</f>
        <v>577.92560837744497</v>
      </c>
      <c r="M192" s="8">
        <f>$C192*'Kroger Payments'!J$19</f>
        <v>608.34274566046838</v>
      </c>
      <c r="N192" s="8">
        <f>$C192*'Kroger Payments'!K$19</f>
        <v>608.34274566046838</v>
      </c>
      <c r="O192" s="8">
        <f>$C192*'Kroger Payments'!L$19</f>
        <v>608.34274566046838</v>
      </c>
      <c r="P192" s="8">
        <f>$C192*'Kroger Payments'!M$19</f>
        <v>608.34274571623314</v>
      </c>
      <c r="Q192" s="6">
        <f t="shared" si="5"/>
        <v>6165.3334162074188</v>
      </c>
    </row>
    <row r="193" spans="1:17" x14ac:dyDescent="0.3">
      <c r="A193" s="94">
        <v>191</v>
      </c>
      <c r="B193" s="3" t="s">
        <v>214</v>
      </c>
      <c r="C193" s="15">
        <v>5.1383874938000004E-3</v>
      </c>
      <c r="D193" s="7" t="s">
        <v>214</v>
      </c>
      <c r="E193" s="7" t="str">
        <f t="shared" si="6"/>
        <v>No</v>
      </c>
      <c r="F193" s="8">
        <v>7863.85</v>
      </c>
      <c r="G193" s="8">
        <v>7387.15</v>
      </c>
      <c r="H193" s="8">
        <v>7604</v>
      </c>
      <c r="I193" s="8">
        <f>$C193*'Kroger Payments'!F$19</f>
        <v>9300.0348439886839</v>
      </c>
      <c r="J193" s="8">
        <f>$C193*'Kroger Payments'!G$19</f>
        <v>9300.0348439886839</v>
      </c>
      <c r="K193" s="8">
        <f>$C193*'Kroger Payments'!H$19</f>
        <v>9300.0348439886839</v>
      </c>
      <c r="L193" s="8">
        <f>$C193*'Kroger Payments'!I$19</f>
        <v>9300.0348439886839</v>
      </c>
      <c r="M193" s="8">
        <f>$C193*'Kroger Payments'!J$19</f>
        <v>9789.5103620933514</v>
      </c>
      <c r="N193" s="8">
        <f>$C193*'Kroger Payments'!K$19</f>
        <v>9789.5103620933514</v>
      </c>
      <c r="O193" s="8">
        <f>$C193*'Kroger Payments'!L$19</f>
        <v>9789.5103620933514</v>
      </c>
      <c r="P193" s="8">
        <f>$C193*'Kroger Payments'!M$19</f>
        <v>9789.5103629907226</v>
      </c>
      <c r="Q193" s="6">
        <f t="shared" si="5"/>
        <v>99213.180825225514</v>
      </c>
    </row>
    <row r="194" spans="1:17" x14ac:dyDescent="0.3">
      <c r="A194" s="94">
        <v>192</v>
      </c>
      <c r="B194" s="3" t="s">
        <v>215</v>
      </c>
      <c r="C194" s="15">
        <v>3.876818121586606E-4</v>
      </c>
      <c r="D194" s="7" t="s">
        <v>216</v>
      </c>
      <c r="E194" s="7" t="str">
        <f t="shared" si="6"/>
        <v>No</v>
      </c>
      <c r="F194" s="8">
        <v>593.30999999999995</v>
      </c>
      <c r="G194" s="8">
        <v>557.35</v>
      </c>
      <c r="H194" s="8">
        <v>573.71</v>
      </c>
      <c r="I194" s="8">
        <f>$C194*'Kroger Payments'!F$19</f>
        <v>701.67039091671768</v>
      </c>
      <c r="J194" s="8">
        <f>$C194*'Kroger Payments'!G$19</f>
        <v>701.67039091671768</v>
      </c>
      <c r="K194" s="8">
        <f>$C194*'Kroger Payments'!H$19</f>
        <v>701.67039091671768</v>
      </c>
      <c r="L194" s="8">
        <f>$C194*'Kroger Payments'!I$19</f>
        <v>701.67039091671768</v>
      </c>
      <c r="M194" s="8">
        <f>$C194*'Kroger Payments'!J$19</f>
        <v>738.60041149128176</v>
      </c>
      <c r="N194" s="8">
        <f>$C194*'Kroger Payments'!K$19</f>
        <v>738.60041149128176</v>
      </c>
      <c r="O194" s="8">
        <f>$C194*'Kroger Payments'!L$19</f>
        <v>738.60041149128176</v>
      </c>
      <c r="P194" s="8">
        <f>$C194*'Kroger Payments'!M$19</f>
        <v>738.60041155898671</v>
      </c>
      <c r="Q194" s="6">
        <f t="shared" si="5"/>
        <v>7485.4532096997036</v>
      </c>
    </row>
    <row r="195" spans="1:17" x14ac:dyDescent="0.3">
      <c r="A195" s="94">
        <v>193</v>
      </c>
      <c r="B195" s="3" t="s">
        <v>45</v>
      </c>
      <c r="C195" s="15">
        <v>1.4312495770428543E-4</v>
      </c>
      <c r="D195" s="7" t="s">
        <v>217</v>
      </c>
      <c r="E195" s="7" t="str">
        <f t="shared" si="6"/>
        <v>No</v>
      </c>
      <c r="F195" s="8">
        <v>0</v>
      </c>
      <c r="G195" s="8">
        <v>0</v>
      </c>
      <c r="H195" s="8">
        <v>0</v>
      </c>
      <c r="I195" s="8">
        <f>$C195*'Kroger Payments'!F$19</f>
        <v>259.04373605539325</v>
      </c>
      <c r="J195" s="8">
        <f>$C195*'Kroger Payments'!G$19</f>
        <v>259.04373605539325</v>
      </c>
      <c r="K195" s="8">
        <f>$C195*'Kroger Payments'!H$19</f>
        <v>259.04373605539325</v>
      </c>
      <c r="L195" s="8">
        <f>$C195*'Kroger Payments'!I$19</f>
        <v>259.04373605539325</v>
      </c>
      <c r="M195" s="8">
        <f>$C195*'Kroger Payments'!J$19</f>
        <v>272.67761690041397</v>
      </c>
      <c r="N195" s="8">
        <f>$C195*'Kroger Payments'!K$19</f>
        <v>272.67761690041397</v>
      </c>
      <c r="O195" s="8">
        <f>$C195*'Kroger Payments'!L$19</f>
        <v>272.67761690041397</v>
      </c>
      <c r="P195" s="8">
        <f>$C195*'Kroger Payments'!M$19</f>
        <v>272.67761692540944</v>
      </c>
      <c r="Q195" s="6">
        <f t="shared" si="5"/>
        <v>2126.8854118482245</v>
      </c>
    </row>
    <row r="196" spans="1:17" x14ac:dyDescent="0.3">
      <c r="A196" s="94">
        <v>194</v>
      </c>
      <c r="B196" s="3" t="s">
        <v>20</v>
      </c>
      <c r="C196" s="15">
        <v>9.2067103810000012E-4</v>
      </c>
      <c r="D196" s="7" t="s">
        <v>218</v>
      </c>
      <c r="E196" s="7" t="str">
        <f t="shared" si="6"/>
        <v>No</v>
      </c>
      <c r="F196" s="8">
        <v>1409.01</v>
      </c>
      <c r="G196" s="8">
        <v>1323.59</v>
      </c>
      <c r="H196" s="8">
        <v>1362.45</v>
      </c>
      <c r="I196" s="8">
        <f>$C196*'Kroger Payments'!F$19</f>
        <v>1666.3345737378716</v>
      </c>
      <c r="J196" s="8">
        <f>$C196*'Kroger Payments'!G$19</f>
        <v>1666.3345737378716</v>
      </c>
      <c r="K196" s="8">
        <f>$C196*'Kroger Payments'!H$19</f>
        <v>1666.3345737378716</v>
      </c>
      <c r="L196" s="8">
        <f>$C196*'Kroger Payments'!I$19</f>
        <v>1666.3345737378716</v>
      </c>
      <c r="M196" s="8">
        <f>$C196*'Kroger Payments'!J$19</f>
        <v>1754.0363934082859</v>
      </c>
      <c r="N196" s="8">
        <f>$C196*'Kroger Payments'!K$19</f>
        <v>1754.0363934082859</v>
      </c>
      <c r="O196" s="8">
        <f>$C196*'Kroger Payments'!L$19</f>
        <v>1754.0363934082859</v>
      </c>
      <c r="P196" s="8">
        <f>$C196*'Kroger Payments'!M$19</f>
        <v>1754.0363935690725</v>
      </c>
      <c r="Q196" s="6">
        <f t="shared" ref="Q196:Q259" si="7">SUM(F196:P196)</f>
        <v>17776.533868745413</v>
      </c>
    </row>
    <row r="197" spans="1:17" x14ac:dyDescent="0.3">
      <c r="A197" s="94">
        <v>195</v>
      </c>
      <c r="B197" s="3" t="s">
        <v>103</v>
      </c>
      <c r="C197" s="15">
        <v>4.6644987738170089E-4</v>
      </c>
      <c r="D197" s="7" t="s">
        <v>219</v>
      </c>
      <c r="E197" s="7" t="str">
        <f t="shared" si="6"/>
        <v>No</v>
      </c>
      <c r="F197" s="8">
        <v>713.86</v>
      </c>
      <c r="G197" s="8">
        <v>670.59</v>
      </c>
      <c r="H197" s="8">
        <v>690.27</v>
      </c>
      <c r="I197" s="8">
        <f>$C197*'Kroger Payments'!F$19</f>
        <v>844.23374411881468</v>
      </c>
      <c r="J197" s="8">
        <f>$C197*'Kroger Payments'!G$19</f>
        <v>844.23374411881468</v>
      </c>
      <c r="K197" s="8">
        <f>$C197*'Kroger Payments'!H$19</f>
        <v>844.23374411881468</v>
      </c>
      <c r="L197" s="8">
        <f>$C197*'Kroger Payments'!I$19</f>
        <v>844.23374411881468</v>
      </c>
      <c r="M197" s="8">
        <f>$C197*'Kroger Payments'!J$19</f>
        <v>888.6670990724366</v>
      </c>
      <c r="N197" s="8">
        <f>$C197*'Kroger Payments'!K$19</f>
        <v>888.6670990724366</v>
      </c>
      <c r="O197" s="8">
        <f>$C197*'Kroger Payments'!L$19</f>
        <v>888.6670990724366</v>
      </c>
      <c r="P197" s="8">
        <f>$C197*'Kroger Payments'!M$19</f>
        <v>888.66709915389777</v>
      </c>
      <c r="Q197" s="6">
        <f t="shared" si="7"/>
        <v>9006.3233728464675</v>
      </c>
    </row>
    <row r="198" spans="1:17" x14ac:dyDescent="0.3">
      <c r="A198" s="94">
        <v>196</v>
      </c>
      <c r="B198" s="3" t="s">
        <v>32</v>
      </c>
      <c r="C198" s="15">
        <v>9.7421107750697046E-4</v>
      </c>
      <c r="D198" s="7" t="s">
        <v>220</v>
      </c>
      <c r="E198" s="7" t="str">
        <f t="shared" ref="E198:E261" si="8">IF(C198&lt;0.000011, "Yes", "No")</f>
        <v>No</v>
      </c>
      <c r="F198" s="8">
        <v>1490.94</v>
      </c>
      <c r="G198" s="8">
        <v>1400.56</v>
      </c>
      <c r="H198" s="8">
        <v>1441.68</v>
      </c>
      <c r="I198" s="8">
        <f>$C198*'Kroger Payments'!F$19</f>
        <v>1763.2373924984554</v>
      </c>
      <c r="J198" s="8">
        <f>$C198*'Kroger Payments'!G$19</f>
        <v>1763.2373924984554</v>
      </c>
      <c r="K198" s="8">
        <f>$C198*'Kroger Payments'!H$19</f>
        <v>1763.2373924984554</v>
      </c>
      <c r="L198" s="8">
        <f>$C198*'Kroger Payments'!I$19</f>
        <v>1763.2373924984554</v>
      </c>
      <c r="M198" s="8">
        <f>$C198*'Kroger Payments'!J$19</f>
        <v>1856.0393605246898</v>
      </c>
      <c r="N198" s="8">
        <f>$C198*'Kroger Payments'!K$19</f>
        <v>1856.0393605246898</v>
      </c>
      <c r="O198" s="8">
        <f>$C198*'Kroger Payments'!L$19</f>
        <v>1856.0393605246898</v>
      </c>
      <c r="P198" s="8">
        <f>$C198*'Kroger Payments'!M$19</f>
        <v>1856.0393606948267</v>
      </c>
      <c r="Q198" s="6">
        <f t="shared" si="7"/>
        <v>18810.287012262717</v>
      </c>
    </row>
    <row r="199" spans="1:17" x14ac:dyDescent="0.3">
      <c r="A199" s="94">
        <v>197</v>
      </c>
      <c r="B199" s="3" t="s">
        <v>32</v>
      </c>
      <c r="C199" s="15">
        <v>6.8972714179994083E-4</v>
      </c>
      <c r="D199" s="7" t="s">
        <v>221</v>
      </c>
      <c r="E199" s="7" t="str">
        <f t="shared" si="8"/>
        <v>No</v>
      </c>
      <c r="F199" s="8">
        <v>1055.57</v>
      </c>
      <c r="G199" s="8">
        <v>991.58</v>
      </c>
      <c r="H199" s="8">
        <v>1020.69</v>
      </c>
      <c r="I199" s="8">
        <f>$C199*'Kroger Payments'!F$19</f>
        <v>1248.3461901859132</v>
      </c>
      <c r="J199" s="8">
        <f>$C199*'Kroger Payments'!G$19</f>
        <v>1248.3461901859132</v>
      </c>
      <c r="K199" s="8">
        <f>$C199*'Kroger Payments'!H$19</f>
        <v>1248.3461901859132</v>
      </c>
      <c r="L199" s="8">
        <f>$C199*'Kroger Payments'!I$19</f>
        <v>1248.3461901859132</v>
      </c>
      <c r="M199" s="8">
        <f>$C199*'Kroger Payments'!J$19</f>
        <v>1314.0486212483297</v>
      </c>
      <c r="N199" s="8">
        <f>$C199*'Kroger Payments'!K$19</f>
        <v>1314.0486212483297</v>
      </c>
      <c r="O199" s="8">
        <f>$C199*'Kroger Payments'!L$19</f>
        <v>1314.0486212483297</v>
      </c>
      <c r="P199" s="8">
        <f>$C199*'Kroger Payments'!M$19</f>
        <v>1314.0486213687841</v>
      </c>
      <c r="Q199" s="6">
        <f t="shared" si="7"/>
        <v>13317.419245857429</v>
      </c>
    </row>
    <row r="200" spans="1:17" x14ac:dyDescent="0.3">
      <c r="A200" s="94">
        <v>198</v>
      </c>
      <c r="B200" s="3" t="s">
        <v>32</v>
      </c>
      <c r="C200" s="15">
        <v>1.8234094927113156E-4</v>
      </c>
      <c r="D200" s="7" t="s">
        <v>222</v>
      </c>
      <c r="E200" s="7" t="str">
        <f t="shared" si="8"/>
        <v>No</v>
      </c>
      <c r="F200" s="8">
        <v>279.06</v>
      </c>
      <c r="G200" s="8">
        <v>262.14</v>
      </c>
      <c r="H200" s="8">
        <v>269.83999999999997</v>
      </c>
      <c r="I200" s="8">
        <f>$C200*'Kroger Payments'!F$19</f>
        <v>330.02127296814967</v>
      </c>
      <c r="J200" s="8">
        <f>$C200*'Kroger Payments'!G$19</f>
        <v>330.02127296814967</v>
      </c>
      <c r="K200" s="8">
        <f>$C200*'Kroger Payments'!H$19</f>
        <v>330.02127296814967</v>
      </c>
      <c r="L200" s="8">
        <f>$C200*'Kroger Payments'!I$19</f>
        <v>330.02127296814967</v>
      </c>
      <c r="M200" s="8">
        <f>$C200*'Kroger Payments'!J$19</f>
        <v>347.39081365068387</v>
      </c>
      <c r="N200" s="8">
        <f>$C200*'Kroger Payments'!K$19</f>
        <v>347.39081365068387</v>
      </c>
      <c r="O200" s="8">
        <f>$C200*'Kroger Payments'!L$19</f>
        <v>347.39081365068387</v>
      </c>
      <c r="P200" s="8">
        <f>$C200*'Kroger Payments'!M$19</f>
        <v>347.39081368252801</v>
      </c>
      <c r="Q200" s="6">
        <f t="shared" si="7"/>
        <v>3520.6883465071787</v>
      </c>
    </row>
    <row r="201" spans="1:17" x14ac:dyDescent="0.3">
      <c r="A201" s="94">
        <v>199</v>
      </c>
      <c r="B201" s="3" t="s">
        <v>32</v>
      </c>
      <c r="C201" s="15">
        <v>5.7490446272600006E-2</v>
      </c>
      <c r="D201" s="7" t="s">
        <v>32</v>
      </c>
      <c r="E201" s="7" t="str">
        <f t="shared" si="8"/>
        <v>No</v>
      </c>
      <c r="F201" s="8">
        <v>88322.57</v>
      </c>
      <c r="G201" s="8">
        <v>82968.55</v>
      </c>
      <c r="H201" s="8">
        <v>85404.05</v>
      </c>
      <c r="I201" s="8">
        <f>$C201*'Kroger Payments'!F$19</f>
        <v>104052.7119016941</v>
      </c>
      <c r="J201" s="8">
        <f>$C201*'Kroger Payments'!G$19</f>
        <v>104052.7119016941</v>
      </c>
      <c r="K201" s="8">
        <f>$C201*'Kroger Payments'!H$19</f>
        <v>104052.7119016941</v>
      </c>
      <c r="L201" s="8">
        <f>$C201*'Kroger Payments'!I$19</f>
        <v>104052.7119016941</v>
      </c>
      <c r="M201" s="8">
        <f>$C201*'Kroger Payments'!J$19</f>
        <v>109529.17042283589</v>
      </c>
      <c r="N201" s="8">
        <f>$C201*'Kroger Payments'!K$19</f>
        <v>109529.17042283589</v>
      </c>
      <c r="O201" s="8">
        <f>$C201*'Kroger Payments'!L$19</f>
        <v>109529.17042283589</v>
      </c>
      <c r="P201" s="8">
        <f>$C201*'Kroger Payments'!M$19</f>
        <v>109529.17043287607</v>
      </c>
      <c r="Q201" s="6">
        <f t="shared" si="7"/>
        <v>1111022.69930816</v>
      </c>
    </row>
    <row r="202" spans="1:17" x14ac:dyDescent="0.3">
      <c r="A202" s="94">
        <v>200</v>
      </c>
      <c r="B202" s="3" t="s">
        <v>223</v>
      </c>
      <c r="C202" s="15">
        <v>2.3941128233000001E-3</v>
      </c>
      <c r="D202" s="7" t="s">
        <v>223</v>
      </c>
      <c r="E202" s="7" t="str">
        <f t="shared" si="8"/>
        <v>No</v>
      </c>
      <c r="F202" s="8">
        <v>3663.98</v>
      </c>
      <c r="G202" s="8">
        <v>3441.87</v>
      </c>
      <c r="H202" s="8">
        <v>3542.91</v>
      </c>
      <c r="I202" s="8">
        <f>$C202*'Kroger Payments'!F$19</f>
        <v>4333.1361646033056</v>
      </c>
      <c r="J202" s="8">
        <f>$C202*'Kroger Payments'!G$19</f>
        <v>4333.1361646033056</v>
      </c>
      <c r="K202" s="8">
        <f>$C202*'Kroger Payments'!H$19</f>
        <v>4333.1361646033056</v>
      </c>
      <c r="L202" s="8">
        <f>$C202*'Kroger Payments'!I$19</f>
        <v>4333.1361646033056</v>
      </c>
      <c r="M202" s="8">
        <f>$C202*'Kroger Payments'!J$19</f>
        <v>4561.1959627403212</v>
      </c>
      <c r="N202" s="8">
        <f>$C202*'Kroger Payments'!K$19</f>
        <v>4561.1959627403212</v>
      </c>
      <c r="O202" s="8">
        <f>$C202*'Kroger Payments'!L$19</f>
        <v>4561.1959627403212</v>
      </c>
      <c r="P202" s="8">
        <f>$C202*'Kroger Payments'!M$19</f>
        <v>4561.1959631584305</v>
      </c>
      <c r="Q202" s="6">
        <f t="shared" si="7"/>
        <v>46226.088509792608</v>
      </c>
    </row>
    <row r="203" spans="1:17" x14ac:dyDescent="0.3">
      <c r="A203" s="94">
        <v>201</v>
      </c>
      <c r="B203" s="3" t="s">
        <v>58</v>
      </c>
      <c r="C203" s="15">
        <v>2.40299807123598E-6</v>
      </c>
      <c r="D203" s="7" t="s">
        <v>224</v>
      </c>
      <c r="E203" s="7" t="str">
        <f t="shared" si="8"/>
        <v>Yes</v>
      </c>
      <c r="F203" s="8">
        <v>43.29</v>
      </c>
      <c r="G203" s="8">
        <v>0</v>
      </c>
      <c r="H203" s="8">
        <v>0</v>
      </c>
      <c r="I203" s="8">
        <v>0</v>
      </c>
      <c r="J203" s="8">
        <v>0</v>
      </c>
      <c r="K203" s="8">
        <v>0</v>
      </c>
      <c r="L203" s="8">
        <v>0</v>
      </c>
      <c r="M203" s="8">
        <v>0</v>
      </c>
      <c r="N203" s="8">
        <v>0</v>
      </c>
      <c r="O203" s="8">
        <v>0</v>
      </c>
      <c r="P203" s="8">
        <v>0</v>
      </c>
      <c r="Q203" s="6">
        <f t="shared" si="7"/>
        <v>43.29</v>
      </c>
    </row>
    <row r="204" spans="1:17" x14ac:dyDescent="0.3">
      <c r="A204" s="94">
        <v>202</v>
      </c>
      <c r="B204" s="3" t="s">
        <v>225</v>
      </c>
      <c r="C204" s="15">
        <v>6.1199806404000001E-3</v>
      </c>
      <c r="D204" s="7" t="s">
        <v>225</v>
      </c>
      <c r="E204" s="7" t="str">
        <f t="shared" si="8"/>
        <v>No</v>
      </c>
      <c r="F204" s="8">
        <v>9366.09</v>
      </c>
      <c r="G204" s="8">
        <v>8798.33</v>
      </c>
      <c r="H204" s="8">
        <v>9056.6</v>
      </c>
      <c r="I204" s="8">
        <f>$C204*'Kroger Payments'!F$19</f>
        <v>11076.633140052458</v>
      </c>
      <c r="J204" s="8">
        <f>$C204*'Kroger Payments'!G$19</f>
        <v>11076.633140052458</v>
      </c>
      <c r="K204" s="8">
        <f>$C204*'Kroger Payments'!H$19</f>
        <v>11076.633140052458</v>
      </c>
      <c r="L204" s="8">
        <f>$C204*'Kroger Payments'!I$19</f>
        <v>11076.633140052458</v>
      </c>
      <c r="M204" s="8">
        <f>$C204*'Kroger Payments'!J$19</f>
        <v>11659.613831634168</v>
      </c>
      <c r="N204" s="8">
        <f>$C204*'Kroger Payments'!K$19</f>
        <v>11659.613831634168</v>
      </c>
      <c r="O204" s="8">
        <f>$C204*'Kroger Payments'!L$19</f>
        <v>11659.613831634168</v>
      </c>
      <c r="P204" s="8">
        <f>$C204*'Kroger Payments'!M$19</f>
        <v>11659.613832702964</v>
      </c>
      <c r="Q204" s="6">
        <f t="shared" si="7"/>
        <v>118166.00788781529</v>
      </c>
    </row>
    <row r="205" spans="1:17" x14ac:dyDescent="0.3">
      <c r="A205" s="94">
        <v>203</v>
      </c>
      <c r="B205" s="3" t="s">
        <v>226</v>
      </c>
      <c r="C205" s="15">
        <v>5.5478390439999998E-4</v>
      </c>
      <c r="D205" s="7" t="s">
        <v>226</v>
      </c>
      <c r="E205" s="7" t="str">
        <f t="shared" si="8"/>
        <v>No</v>
      </c>
      <c r="F205" s="8">
        <v>849.05</v>
      </c>
      <c r="G205" s="8">
        <v>797.58</v>
      </c>
      <c r="H205" s="8">
        <v>820.99</v>
      </c>
      <c r="I205" s="8">
        <f>$C205*'Kroger Payments'!F$19</f>
        <v>1004.1106568995764</v>
      </c>
      <c r="J205" s="8">
        <f>$C205*'Kroger Payments'!G$19</f>
        <v>1004.1106568995764</v>
      </c>
      <c r="K205" s="8">
        <f>$C205*'Kroger Payments'!H$19</f>
        <v>1004.1106568995764</v>
      </c>
      <c r="L205" s="8">
        <f>$C205*'Kroger Payments'!I$19</f>
        <v>1004.1106568995764</v>
      </c>
      <c r="M205" s="8">
        <f>$C205*'Kroger Payments'!J$19</f>
        <v>1056.9585862100805</v>
      </c>
      <c r="N205" s="8">
        <f>$C205*'Kroger Payments'!K$19</f>
        <v>1056.9585862100805</v>
      </c>
      <c r="O205" s="8">
        <f>$C205*'Kroger Payments'!L$19</f>
        <v>1056.9585862100805</v>
      </c>
      <c r="P205" s="8">
        <f>$C205*'Kroger Payments'!M$19</f>
        <v>1056.9585863069683</v>
      </c>
      <c r="Q205" s="6">
        <f t="shared" si="7"/>
        <v>10711.896972535516</v>
      </c>
    </row>
    <row r="206" spans="1:17" x14ac:dyDescent="0.3">
      <c r="A206" s="94">
        <v>204</v>
      </c>
      <c r="B206" s="3" t="s">
        <v>32</v>
      </c>
      <c r="C206" s="15">
        <v>3.2208636305125645E-4</v>
      </c>
      <c r="D206" s="7" t="s">
        <v>227</v>
      </c>
      <c r="E206" s="7" t="str">
        <f t="shared" si="8"/>
        <v>No</v>
      </c>
      <c r="F206" s="8">
        <v>492.92</v>
      </c>
      <c r="G206" s="8">
        <v>463.04</v>
      </c>
      <c r="H206" s="8">
        <v>476.64</v>
      </c>
      <c r="I206" s="8">
        <f>$C206*'Kroger Payments'!F$19</f>
        <v>582.94832819917804</v>
      </c>
      <c r="J206" s="8">
        <f>$C206*'Kroger Payments'!G$19</f>
        <v>582.94832819917804</v>
      </c>
      <c r="K206" s="8">
        <f>$C206*'Kroger Payments'!H$19</f>
        <v>582.94832819917804</v>
      </c>
      <c r="L206" s="8">
        <f>$C206*'Kroger Payments'!I$19</f>
        <v>582.94832819917804</v>
      </c>
      <c r="M206" s="8">
        <f>$C206*'Kroger Payments'!J$19</f>
        <v>613.62981915702949</v>
      </c>
      <c r="N206" s="8">
        <f>$C206*'Kroger Payments'!K$19</f>
        <v>613.62981915702949</v>
      </c>
      <c r="O206" s="8">
        <f>$C206*'Kroger Payments'!L$19</f>
        <v>613.62981915702949</v>
      </c>
      <c r="P206" s="8">
        <f>$C206*'Kroger Payments'!M$19</f>
        <v>613.62981921327889</v>
      </c>
      <c r="Q206" s="6">
        <f t="shared" si="7"/>
        <v>6218.9125894810795</v>
      </c>
    </row>
    <row r="207" spans="1:17" x14ac:dyDescent="0.3">
      <c r="A207" s="94">
        <v>205</v>
      </c>
      <c r="B207" s="3" t="s">
        <v>228</v>
      </c>
      <c r="C207" s="15">
        <v>2.1166375450000002E-3</v>
      </c>
      <c r="D207" s="7" t="s">
        <v>228</v>
      </c>
      <c r="E207" s="7" t="str">
        <f t="shared" si="8"/>
        <v>No</v>
      </c>
      <c r="F207" s="8">
        <v>3239.33</v>
      </c>
      <c r="G207" s="8">
        <v>3042.96</v>
      </c>
      <c r="H207" s="8">
        <v>3132.29</v>
      </c>
      <c r="I207" s="8">
        <f>$C207*'Kroger Payments'!F$19</f>
        <v>3830.9300231534567</v>
      </c>
      <c r="J207" s="8">
        <f>$C207*'Kroger Payments'!G$19</f>
        <v>3830.9300231534567</v>
      </c>
      <c r="K207" s="8">
        <f>$C207*'Kroger Payments'!H$19</f>
        <v>3830.9300231534567</v>
      </c>
      <c r="L207" s="8">
        <f>$C207*'Kroger Payments'!I$19</f>
        <v>3830.9300231534567</v>
      </c>
      <c r="M207" s="8">
        <f>$C207*'Kroger Payments'!J$19</f>
        <v>4032.5579191089018</v>
      </c>
      <c r="N207" s="8">
        <f>$C207*'Kroger Payments'!K$19</f>
        <v>4032.5579191089018</v>
      </c>
      <c r="O207" s="8">
        <f>$C207*'Kroger Payments'!L$19</f>
        <v>4032.5579191089018</v>
      </c>
      <c r="P207" s="8">
        <f>$C207*'Kroger Payments'!M$19</f>
        <v>4032.5579194785528</v>
      </c>
      <c r="Q207" s="6">
        <f t="shared" si="7"/>
        <v>40868.531769419089</v>
      </c>
    </row>
    <row r="208" spans="1:17" x14ac:dyDescent="0.3">
      <c r="A208" s="94">
        <v>206</v>
      </c>
      <c r="B208" s="3" t="s">
        <v>229</v>
      </c>
      <c r="C208" s="15">
        <v>6.5246008141315302E-4</v>
      </c>
      <c r="D208" s="7" t="s">
        <v>229</v>
      </c>
      <c r="E208" s="7" t="str">
        <f t="shared" si="8"/>
        <v>No</v>
      </c>
      <c r="F208" s="8">
        <v>998.53</v>
      </c>
      <c r="G208" s="8">
        <v>938</v>
      </c>
      <c r="H208" s="8">
        <v>965.54</v>
      </c>
      <c r="I208" s="8">
        <f>$C208*'Kroger Payments'!F$19</f>
        <v>1180.8960493492505</v>
      </c>
      <c r="J208" s="8">
        <f>$C208*'Kroger Payments'!G$19</f>
        <v>1180.8960493492505</v>
      </c>
      <c r="K208" s="8">
        <f>$C208*'Kroger Payments'!H$19</f>
        <v>1180.8960493492505</v>
      </c>
      <c r="L208" s="8">
        <f>$C208*'Kroger Payments'!I$19</f>
        <v>1180.8960493492505</v>
      </c>
      <c r="M208" s="8">
        <f>$C208*'Kroger Payments'!J$19</f>
        <v>1243.0484729992111</v>
      </c>
      <c r="N208" s="8">
        <f>$C208*'Kroger Payments'!K$19</f>
        <v>1243.0484729992111</v>
      </c>
      <c r="O208" s="8">
        <f>$C208*'Kroger Payments'!L$19</f>
        <v>1243.0484729992111</v>
      </c>
      <c r="P208" s="8">
        <f>$C208*'Kroger Payments'!M$19</f>
        <v>1243.0484731131571</v>
      </c>
      <c r="Q208" s="6">
        <f t="shared" si="7"/>
        <v>12597.848089507792</v>
      </c>
    </row>
    <row r="209" spans="1:17" x14ac:dyDescent="0.3">
      <c r="A209" s="94">
        <v>207</v>
      </c>
      <c r="B209" s="3" t="s">
        <v>81</v>
      </c>
      <c r="C209" s="15">
        <v>8.2672044087765892E-5</v>
      </c>
      <c r="D209" s="7" t="s">
        <v>230</v>
      </c>
      <c r="E209" s="7" t="str">
        <f t="shared" si="8"/>
        <v>No</v>
      </c>
      <c r="F209" s="8">
        <v>126.52</v>
      </c>
      <c r="G209" s="8">
        <v>118.85</v>
      </c>
      <c r="H209" s="8">
        <v>122.34</v>
      </c>
      <c r="I209" s="8">
        <f>$C209*'Kroger Payments'!F$19</f>
        <v>149.62921569610944</v>
      </c>
      <c r="J209" s="8">
        <f>$C209*'Kroger Payments'!G$19</f>
        <v>149.62921569610944</v>
      </c>
      <c r="K209" s="8">
        <f>$C209*'Kroger Payments'!H$19</f>
        <v>149.62921569610944</v>
      </c>
      <c r="L209" s="8">
        <f>$C209*'Kroger Payments'!I$19</f>
        <v>149.62921569610944</v>
      </c>
      <c r="M209" s="8">
        <f>$C209*'Kroger Payments'!J$19</f>
        <v>157.50443757485203</v>
      </c>
      <c r="N209" s="8">
        <f>$C209*'Kroger Payments'!K$19</f>
        <v>157.50443757485203</v>
      </c>
      <c r="O209" s="8">
        <f>$C209*'Kroger Payments'!L$19</f>
        <v>157.50443757485203</v>
      </c>
      <c r="P209" s="8">
        <f>$C209*'Kroger Payments'!M$19</f>
        <v>157.50443758928995</v>
      </c>
      <c r="Q209" s="6">
        <f t="shared" si="7"/>
        <v>1596.2446130982839</v>
      </c>
    </row>
    <row r="210" spans="1:17" x14ac:dyDescent="0.3">
      <c r="A210" s="94">
        <v>208</v>
      </c>
      <c r="B210" s="3" t="s">
        <v>231</v>
      </c>
      <c r="C210" s="15">
        <v>3.1224344525000005E-3</v>
      </c>
      <c r="D210" s="7" t="s">
        <v>231</v>
      </c>
      <c r="E210" s="7" t="str">
        <f t="shared" si="8"/>
        <v>No</v>
      </c>
      <c r="F210" s="8">
        <v>4778.6099999999997</v>
      </c>
      <c r="G210" s="8">
        <v>4488.9399999999996</v>
      </c>
      <c r="H210" s="8">
        <v>4620.71</v>
      </c>
      <c r="I210" s="8">
        <f>$C210*'Kroger Payments'!F$19</f>
        <v>5651.335023168067</v>
      </c>
      <c r="J210" s="8">
        <f>$C210*'Kroger Payments'!G$19</f>
        <v>5651.335023168067</v>
      </c>
      <c r="K210" s="8">
        <f>$C210*'Kroger Payments'!H$19</f>
        <v>5651.335023168067</v>
      </c>
      <c r="L210" s="8">
        <f>$C210*'Kroger Payments'!I$19</f>
        <v>5651.335023168067</v>
      </c>
      <c r="M210" s="8">
        <f>$C210*'Kroger Payments'!J$19</f>
        <v>5948.7737085979661</v>
      </c>
      <c r="N210" s="8">
        <f>$C210*'Kroger Payments'!K$19</f>
        <v>5948.7737085979661</v>
      </c>
      <c r="O210" s="8">
        <f>$C210*'Kroger Payments'!L$19</f>
        <v>5948.7737085979661</v>
      </c>
      <c r="P210" s="8">
        <f>$C210*'Kroger Payments'!M$19</f>
        <v>5948.77370914327</v>
      </c>
      <c r="Q210" s="6">
        <f t="shared" si="7"/>
        <v>60288.694927609438</v>
      </c>
    </row>
    <row r="211" spans="1:17" x14ac:dyDescent="0.3">
      <c r="A211" s="94">
        <v>209</v>
      </c>
      <c r="B211" s="3" t="s">
        <v>22</v>
      </c>
      <c r="C211" s="15">
        <v>9.8560524430686587E-3</v>
      </c>
      <c r="D211" s="7" t="s">
        <v>22</v>
      </c>
      <c r="E211" s="7" t="str">
        <f t="shared" si="8"/>
        <v>No</v>
      </c>
      <c r="F211" s="8">
        <v>15285.529999999999</v>
      </c>
      <c r="G211" s="8">
        <v>14358.939999999999</v>
      </c>
      <c r="H211" s="8">
        <v>14780.439999999999</v>
      </c>
      <c r="I211" s="8">
        <f>$C211*'Kroger Payments'!F$19</f>
        <v>17838.598442666618</v>
      </c>
      <c r="J211" s="8">
        <f>$C211*'Kroger Payments'!G$19</f>
        <v>17838.598442666618</v>
      </c>
      <c r="K211" s="8">
        <f>$C211*'Kroger Payments'!H$19</f>
        <v>17838.598442666618</v>
      </c>
      <c r="L211" s="8">
        <f>$C211*'Kroger Payments'!I$19</f>
        <v>17838.598442666618</v>
      </c>
      <c r="M211" s="8">
        <f>$C211*'Kroger Payments'!J$19</f>
        <v>18777.472044912232</v>
      </c>
      <c r="N211" s="8">
        <f>$C211*'Kroger Payments'!K$19</f>
        <v>18777.472044912232</v>
      </c>
      <c r="O211" s="8">
        <f>$C211*'Kroger Payments'!L$19</f>
        <v>18777.472044912232</v>
      </c>
      <c r="P211" s="8">
        <f>$C211*'Kroger Payments'!M$19</f>
        <v>18777.472046633498</v>
      </c>
      <c r="Q211" s="6">
        <f t="shared" si="7"/>
        <v>190889.19195203664</v>
      </c>
    </row>
    <row r="212" spans="1:17" x14ac:dyDescent="0.3">
      <c r="A212" s="94">
        <v>210</v>
      </c>
      <c r="B212" s="3" t="s">
        <v>232</v>
      </c>
      <c r="C212" s="15">
        <v>3.9903291818124074E-4</v>
      </c>
      <c r="D212" s="7" t="s">
        <v>233</v>
      </c>
      <c r="E212" s="7" t="str">
        <f t="shared" si="8"/>
        <v>No</v>
      </c>
      <c r="F212" s="8">
        <v>610.67999999999995</v>
      </c>
      <c r="G212" s="8">
        <v>573.66999999999996</v>
      </c>
      <c r="H212" s="8">
        <v>590.51</v>
      </c>
      <c r="I212" s="8">
        <f>$C212*'Kroger Payments'!F$19</f>
        <v>722.21490641991409</v>
      </c>
      <c r="J212" s="8">
        <f>$C212*'Kroger Payments'!G$19</f>
        <v>722.21490641991409</v>
      </c>
      <c r="K212" s="8">
        <f>$C212*'Kroger Payments'!H$19</f>
        <v>722.21490641991409</v>
      </c>
      <c r="L212" s="8">
        <f>$C212*'Kroger Payments'!I$19</f>
        <v>722.21490641991409</v>
      </c>
      <c r="M212" s="8">
        <f>$C212*'Kroger Payments'!J$19</f>
        <v>760.22621728412014</v>
      </c>
      <c r="N212" s="8">
        <f>$C212*'Kroger Payments'!K$19</f>
        <v>760.22621728412014</v>
      </c>
      <c r="O212" s="8">
        <f>$C212*'Kroger Payments'!L$19</f>
        <v>760.22621728412014</v>
      </c>
      <c r="P212" s="8">
        <f>$C212*'Kroger Payments'!M$19</f>
        <v>760.22621735380756</v>
      </c>
      <c r="Q212" s="6">
        <f t="shared" si="7"/>
        <v>7704.6244948858239</v>
      </c>
    </row>
    <row r="213" spans="1:17" x14ac:dyDescent="0.3">
      <c r="A213" s="94">
        <v>211</v>
      </c>
      <c r="B213" s="3" t="s">
        <v>32</v>
      </c>
      <c r="C213" s="15">
        <v>1.4664946537970547E-4</v>
      </c>
      <c r="D213" s="7" t="s">
        <v>234</v>
      </c>
      <c r="E213" s="7" t="str">
        <f t="shared" si="8"/>
        <v>No</v>
      </c>
      <c r="F213" s="8">
        <v>224.43</v>
      </c>
      <c r="G213" s="8">
        <v>210.83</v>
      </c>
      <c r="H213" s="8">
        <v>217.02</v>
      </c>
      <c r="I213" s="8">
        <f>$C213*'Kroger Payments'!F$19</f>
        <v>265.42278867235962</v>
      </c>
      <c r="J213" s="8">
        <f>$C213*'Kroger Payments'!G$19</f>
        <v>265.42278867235962</v>
      </c>
      <c r="K213" s="8">
        <f>$C213*'Kroger Payments'!H$19</f>
        <v>265.42278867235962</v>
      </c>
      <c r="L213" s="8">
        <f>$C213*'Kroger Payments'!I$19</f>
        <v>265.42278867235962</v>
      </c>
      <c r="M213" s="8">
        <f>$C213*'Kroger Payments'!J$19</f>
        <v>279.39240912879961</v>
      </c>
      <c r="N213" s="8">
        <f>$C213*'Kroger Payments'!K$19</f>
        <v>279.39240912879961</v>
      </c>
      <c r="O213" s="8">
        <f>$C213*'Kroger Payments'!L$19</f>
        <v>279.39240912879961</v>
      </c>
      <c r="P213" s="8">
        <f>$C213*'Kroger Payments'!M$19</f>
        <v>279.39240915441059</v>
      </c>
      <c r="Q213" s="6">
        <f t="shared" si="7"/>
        <v>2831.5407912302476</v>
      </c>
    </row>
    <row r="214" spans="1:17" x14ac:dyDescent="0.3">
      <c r="A214" s="94">
        <v>212</v>
      </c>
      <c r="B214" s="3" t="s">
        <v>22</v>
      </c>
      <c r="C214" s="15">
        <v>4.6131296524684136E-5</v>
      </c>
      <c r="D214" s="7" t="s">
        <v>235</v>
      </c>
      <c r="E214" s="7" t="str">
        <f t="shared" si="8"/>
        <v>No</v>
      </c>
      <c r="F214" s="8">
        <v>70.599999999999994</v>
      </c>
      <c r="G214" s="8">
        <v>66.319999999999993</v>
      </c>
      <c r="H214" s="8">
        <v>68.27</v>
      </c>
      <c r="I214" s="8">
        <f>$C214*'Kroger Payments'!F$19</f>
        <v>83.493637954630131</v>
      </c>
      <c r="J214" s="8">
        <f>$C214*'Kroger Payments'!G$19</f>
        <v>83.493637954630131</v>
      </c>
      <c r="K214" s="8">
        <f>$C214*'Kroger Payments'!H$19</f>
        <v>83.493637954630131</v>
      </c>
      <c r="L214" s="8">
        <f>$C214*'Kroger Payments'!I$19</f>
        <v>83.493637954630131</v>
      </c>
      <c r="M214" s="8">
        <f>$C214*'Kroger Payments'!J$19</f>
        <v>87.888039952242252</v>
      </c>
      <c r="N214" s="8">
        <f>$C214*'Kroger Payments'!K$19</f>
        <v>87.888039952242252</v>
      </c>
      <c r="O214" s="8">
        <f>$C214*'Kroger Payments'!L$19</f>
        <v>87.888039952242252</v>
      </c>
      <c r="P214" s="8">
        <f>$C214*'Kroger Payments'!M$19</f>
        <v>87.888039960298656</v>
      </c>
      <c r="Q214" s="6">
        <f t="shared" si="7"/>
        <v>890.71671163554595</v>
      </c>
    </row>
    <row r="215" spans="1:17" x14ac:dyDescent="0.3">
      <c r="A215" s="94">
        <v>213</v>
      </c>
      <c r="B215" s="3" t="s">
        <v>26</v>
      </c>
      <c r="C215" s="15">
        <v>2.7973429550000003E-4</v>
      </c>
      <c r="D215" s="7" t="s">
        <v>236</v>
      </c>
      <c r="E215" s="7" t="str">
        <f t="shared" si="8"/>
        <v>No</v>
      </c>
      <c r="F215" s="8">
        <v>428.11</v>
      </c>
      <c r="G215" s="8">
        <v>402.16</v>
      </c>
      <c r="H215" s="8">
        <v>413.96</v>
      </c>
      <c r="I215" s="8">
        <f>$C215*'Kroger Payments'!F$19</f>
        <v>506.29476627592885</v>
      </c>
      <c r="J215" s="8">
        <f>$C215*'Kroger Payments'!G$19</f>
        <v>506.29476627592885</v>
      </c>
      <c r="K215" s="8">
        <f>$C215*'Kroger Payments'!H$19</f>
        <v>506.29476627592885</v>
      </c>
      <c r="L215" s="8">
        <f>$C215*'Kroger Payments'!I$19</f>
        <v>506.29476627592885</v>
      </c>
      <c r="M215" s="8">
        <f>$C215*'Kroger Payments'!J$19</f>
        <v>532.94185923781993</v>
      </c>
      <c r="N215" s="8">
        <f>$C215*'Kroger Payments'!K$19</f>
        <v>532.94185923781993</v>
      </c>
      <c r="O215" s="8">
        <f>$C215*'Kroger Payments'!L$19</f>
        <v>532.94185923781993</v>
      </c>
      <c r="P215" s="8">
        <f>$C215*'Kroger Payments'!M$19</f>
        <v>532.94185928667287</v>
      </c>
      <c r="Q215" s="6">
        <f t="shared" si="7"/>
        <v>5401.1765021038482</v>
      </c>
    </row>
    <row r="216" spans="1:17" x14ac:dyDescent="0.3">
      <c r="A216" s="94">
        <v>214</v>
      </c>
      <c r="B216" s="3" t="s">
        <v>12</v>
      </c>
      <c r="C216" s="15">
        <v>9.7865851608075385E-5</v>
      </c>
      <c r="D216" s="7" t="s">
        <v>237</v>
      </c>
      <c r="E216" s="7" t="str">
        <f t="shared" si="8"/>
        <v>No</v>
      </c>
      <c r="F216" s="8">
        <v>149.78</v>
      </c>
      <c r="G216" s="8">
        <v>140.69999999999999</v>
      </c>
      <c r="H216" s="8">
        <v>144.83000000000001</v>
      </c>
      <c r="I216" s="8">
        <f>$C216*'Kroger Payments'!F$19</f>
        <v>177.12868698398569</v>
      </c>
      <c r="J216" s="8">
        <f>$C216*'Kroger Payments'!G$19</f>
        <v>177.12868698398569</v>
      </c>
      <c r="K216" s="8">
        <f>$C216*'Kroger Payments'!H$19</f>
        <v>177.12868698398569</v>
      </c>
      <c r="L216" s="8">
        <f>$C216*'Kroger Payments'!I$19</f>
        <v>177.12868698398569</v>
      </c>
      <c r="M216" s="8">
        <f>$C216*'Kroger Payments'!J$19</f>
        <v>186.45124945682704</v>
      </c>
      <c r="N216" s="8">
        <f>$C216*'Kroger Payments'!K$19</f>
        <v>186.45124945682704</v>
      </c>
      <c r="O216" s="8">
        <f>$C216*'Kroger Payments'!L$19</f>
        <v>186.45124945682704</v>
      </c>
      <c r="P216" s="8">
        <f>$C216*'Kroger Payments'!M$19</f>
        <v>186.45124947391841</v>
      </c>
      <c r="Q216" s="6">
        <f t="shared" si="7"/>
        <v>1889.6297457803425</v>
      </c>
    </row>
    <row r="217" spans="1:17" x14ac:dyDescent="0.3">
      <c r="A217" s="94">
        <v>215</v>
      </c>
      <c r="B217" s="3" t="s">
        <v>20</v>
      </c>
      <c r="C217" s="15">
        <v>4.1143144986409733E-4</v>
      </c>
      <c r="D217" s="7" t="s">
        <v>238</v>
      </c>
      <c r="E217" s="7" t="str">
        <f t="shared" si="8"/>
        <v>No</v>
      </c>
      <c r="F217" s="8">
        <v>629.66</v>
      </c>
      <c r="G217" s="8">
        <v>591.49</v>
      </c>
      <c r="H217" s="8">
        <v>608.85</v>
      </c>
      <c r="I217" s="8">
        <f>$C217*'Kroger Payments'!F$19</f>
        <v>744.65517134816128</v>
      </c>
      <c r="J217" s="8">
        <f>$C217*'Kroger Payments'!G$19</f>
        <v>744.65517134816128</v>
      </c>
      <c r="K217" s="8">
        <f>$C217*'Kroger Payments'!H$19</f>
        <v>744.65517134816128</v>
      </c>
      <c r="L217" s="8">
        <f>$C217*'Kroger Payments'!I$19</f>
        <v>744.65517134816128</v>
      </c>
      <c r="M217" s="8">
        <f>$C217*'Kroger Payments'!J$19</f>
        <v>783.84754878753824</v>
      </c>
      <c r="N217" s="8">
        <f>$C217*'Kroger Payments'!K$19</f>
        <v>783.84754878753824</v>
      </c>
      <c r="O217" s="8">
        <f>$C217*'Kroger Payments'!L$19</f>
        <v>783.84754878753824</v>
      </c>
      <c r="P217" s="8">
        <f>$C217*'Kroger Payments'!M$19</f>
        <v>783.84754885939094</v>
      </c>
      <c r="Q217" s="6">
        <f t="shared" si="7"/>
        <v>7944.0108806146518</v>
      </c>
    </row>
    <row r="218" spans="1:17" x14ac:dyDescent="0.3">
      <c r="A218" s="94">
        <v>216</v>
      </c>
      <c r="B218" s="3" t="s">
        <v>32</v>
      </c>
      <c r="C218" s="15">
        <v>3.3086573333E-3</v>
      </c>
      <c r="D218" s="7" t="s">
        <v>239</v>
      </c>
      <c r="E218" s="7" t="str">
        <f t="shared" si="8"/>
        <v>No</v>
      </c>
      <c r="F218" s="8">
        <v>5063.6099999999997</v>
      </c>
      <c r="G218" s="8">
        <v>4756.66</v>
      </c>
      <c r="H218" s="8">
        <v>4896.29</v>
      </c>
      <c r="I218" s="8">
        <f>$C218*'Kroger Payments'!F$19</f>
        <v>5988.3822548682147</v>
      </c>
      <c r="J218" s="8">
        <f>$C218*'Kroger Payments'!G$19</f>
        <v>5988.3822548682147</v>
      </c>
      <c r="K218" s="8">
        <f>$C218*'Kroger Payments'!H$19</f>
        <v>5988.3822548682147</v>
      </c>
      <c r="L218" s="8">
        <f>$C218*'Kroger Payments'!I$19</f>
        <v>5988.3822548682147</v>
      </c>
      <c r="M218" s="8">
        <f>$C218*'Kroger Payments'!J$19</f>
        <v>6303.560268282331</v>
      </c>
      <c r="N218" s="8">
        <f>$C218*'Kroger Payments'!K$19</f>
        <v>6303.560268282331</v>
      </c>
      <c r="O218" s="8">
        <f>$C218*'Kroger Payments'!L$19</f>
        <v>6303.560268282331</v>
      </c>
      <c r="P218" s="8">
        <f>$C218*'Kroger Payments'!M$19</f>
        <v>6303.5602688601575</v>
      </c>
      <c r="Q218" s="6">
        <f t="shared" si="7"/>
        <v>63884.330093180004</v>
      </c>
    </row>
    <row r="219" spans="1:17" x14ac:dyDescent="0.3">
      <c r="A219" s="94">
        <v>217</v>
      </c>
      <c r="B219" s="3" t="s">
        <v>119</v>
      </c>
      <c r="C219" s="15">
        <v>9.5929413968563133E-5</v>
      </c>
      <c r="D219" s="7" t="s">
        <v>240</v>
      </c>
      <c r="E219" s="7" t="str">
        <f t="shared" si="8"/>
        <v>No</v>
      </c>
      <c r="F219" s="8">
        <v>146.81</v>
      </c>
      <c r="G219" s="8">
        <v>137.91</v>
      </c>
      <c r="H219" s="8">
        <v>141.96</v>
      </c>
      <c r="I219" s="8">
        <f>$C219*'Kroger Payments'!F$19</f>
        <v>173.62390313060664</v>
      </c>
      <c r="J219" s="8">
        <f>$C219*'Kroger Payments'!G$19</f>
        <v>173.62390313060664</v>
      </c>
      <c r="K219" s="8">
        <f>$C219*'Kroger Payments'!H$19</f>
        <v>173.62390313060664</v>
      </c>
      <c r="L219" s="8">
        <f>$C219*'Kroger Payments'!I$19</f>
        <v>173.62390313060664</v>
      </c>
      <c r="M219" s="8">
        <f>$C219*'Kroger Payments'!J$19</f>
        <v>182.76200329537542</v>
      </c>
      <c r="N219" s="8">
        <f>$C219*'Kroger Payments'!K$19</f>
        <v>182.76200329537542</v>
      </c>
      <c r="O219" s="8">
        <f>$C219*'Kroger Payments'!L$19</f>
        <v>182.76200329537542</v>
      </c>
      <c r="P219" s="8">
        <f>$C219*'Kroger Payments'!M$19</f>
        <v>182.7620033121286</v>
      </c>
      <c r="Q219" s="6">
        <f t="shared" si="7"/>
        <v>1852.2236257206819</v>
      </c>
    </row>
    <row r="220" spans="1:17" x14ac:dyDescent="0.3">
      <c r="A220" s="94">
        <v>218</v>
      </c>
      <c r="B220" s="3" t="s">
        <v>119</v>
      </c>
      <c r="C220" s="15">
        <v>1.7318860270380137E-3</v>
      </c>
      <c r="D220" s="7" t="s">
        <v>241</v>
      </c>
      <c r="E220" s="7" t="str">
        <f t="shared" si="8"/>
        <v>No</v>
      </c>
      <c r="F220" s="8">
        <v>2650.5</v>
      </c>
      <c r="G220" s="8">
        <v>2489.83</v>
      </c>
      <c r="H220" s="8">
        <v>2562.92</v>
      </c>
      <c r="I220" s="8">
        <f>$C220*'Kroger Payments'!F$19</f>
        <v>3134.5632100936227</v>
      </c>
      <c r="J220" s="8">
        <f>$C220*'Kroger Payments'!G$19</f>
        <v>3134.5632100936227</v>
      </c>
      <c r="K220" s="8">
        <f>$C220*'Kroger Payments'!H$19</f>
        <v>3134.5632100936227</v>
      </c>
      <c r="L220" s="8">
        <f>$C220*'Kroger Payments'!I$19</f>
        <v>3134.5632100936227</v>
      </c>
      <c r="M220" s="8">
        <f>$C220*'Kroger Payments'!J$19</f>
        <v>3299.5402211511819</v>
      </c>
      <c r="N220" s="8">
        <f>$C220*'Kroger Payments'!K$19</f>
        <v>3299.5402211511819</v>
      </c>
      <c r="O220" s="8">
        <f>$C220*'Kroger Payments'!L$19</f>
        <v>3299.5402211511819</v>
      </c>
      <c r="P220" s="8">
        <f>$C220*'Kroger Payments'!M$19</f>
        <v>3299.5402214536398</v>
      </c>
      <c r="Q220" s="6">
        <f t="shared" si="7"/>
        <v>33439.66372528168</v>
      </c>
    </row>
    <row r="221" spans="1:17" x14ac:dyDescent="0.3">
      <c r="A221" s="94">
        <v>219</v>
      </c>
      <c r="B221" s="3" t="s">
        <v>81</v>
      </c>
      <c r="C221" s="15">
        <v>6.5277589655785755E-4</v>
      </c>
      <c r="D221" s="7" t="s">
        <v>242</v>
      </c>
      <c r="E221" s="7" t="str">
        <f t="shared" si="8"/>
        <v>No</v>
      </c>
      <c r="F221" s="8">
        <v>999.02</v>
      </c>
      <c r="G221" s="8">
        <v>938.46</v>
      </c>
      <c r="H221" s="8">
        <v>966</v>
      </c>
      <c r="I221" s="8">
        <f>$C221*'Kroger Payments'!F$19</f>
        <v>1181.4676473172035</v>
      </c>
      <c r="J221" s="8">
        <f>$C221*'Kroger Payments'!G$19</f>
        <v>1181.4676473172035</v>
      </c>
      <c r="K221" s="8">
        <f>$C221*'Kroger Payments'!H$19</f>
        <v>1181.4676473172035</v>
      </c>
      <c r="L221" s="8">
        <f>$C221*'Kroger Payments'!I$19</f>
        <v>1181.4676473172035</v>
      </c>
      <c r="M221" s="8">
        <f>$C221*'Kroger Payments'!J$19</f>
        <v>1243.6501550707405</v>
      </c>
      <c r="N221" s="8">
        <f>$C221*'Kroger Payments'!K$19</f>
        <v>1243.6501550707405</v>
      </c>
      <c r="O221" s="8">
        <f>$C221*'Kroger Payments'!L$19</f>
        <v>1243.6501550707405</v>
      </c>
      <c r="P221" s="8">
        <f>$C221*'Kroger Payments'!M$19</f>
        <v>1243.6501551847418</v>
      </c>
      <c r="Q221" s="6">
        <f t="shared" si="7"/>
        <v>12603.951209665776</v>
      </c>
    </row>
    <row r="222" spans="1:17" x14ac:dyDescent="0.3">
      <c r="A222" s="94">
        <v>220</v>
      </c>
      <c r="B222" s="3" t="s">
        <v>243</v>
      </c>
      <c r="C222" s="15">
        <v>1.6007423883000001E-3</v>
      </c>
      <c r="D222" s="7" t="s">
        <v>243</v>
      </c>
      <c r="E222" s="7" t="str">
        <f t="shared" si="8"/>
        <v>No</v>
      </c>
      <c r="F222" s="8">
        <v>2449.8000000000002</v>
      </c>
      <c r="G222" s="8">
        <v>2301.29</v>
      </c>
      <c r="H222" s="8">
        <v>2368.84</v>
      </c>
      <c r="I222" s="8">
        <f>$C222*'Kroger Payments'!F$19</f>
        <v>2897.2046202047491</v>
      </c>
      <c r="J222" s="8">
        <f>$C222*'Kroger Payments'!G$19</f>
        <v>2897.2046202047491</v>
      </c>
      <c r="K222" s="8">
        <f>$C222*'Kroger Payments'!H$19</f>
        <v>2897.2046202047491</v>
      </c>
      <c r="L222" s="8">
        <f>$C222*'Kroger Payments'!I$19</f>
        <v>2897.2046202047491</v>
      </c>
      <c r="M222" s="8">
        <f>$C222*'Kroger Payments'!J$19</f>
        <v>3049.6890738997363</v>
      </c>
      <c r="N222" s="8">
        <f>$C222*'Kroger Payments'!K$19</f>
        <v>3049.6890738997363</v>
      </c>
      <c r="O222" s="8">
        <f>$C222*'Kroger Payments'!L$19</f>
        <v>3049.6890738997363</v>
      </c>
      <c r="P222" s="8">
        <f>$C222*'Kroger Payments'!M$19</f>
        <v>3049.6890741792909</v>
      </c>
      <c r="Q222" s="6">
        <f t="shared" si="7"/>
        <v>30907.504776697497</v>
      </c>
    </row>
    <row r="223" spans="1:17" x14ac:dyDescent="0.3">
      <c r="A223" s="94">
        <v>221</v>
      </c>
      <c r="B223" s="3" t="s">
        <v>20</v>
      </c>
      <c r="C223" s="15">
        <v>1.4088373569684245E-3</v>
      </c>
      <c r="D223" s="7" t="s">
        <v>244</v>
      </c>
      <c r="E223" s="7" t="str">
        <f t="shared" si="8"/>
        <v>No</v>
      </c>
      <c r="F223" s="8">
        <v>2156.1</v>
      </c>
      <c r="G223" s="8">
        <v>2025.4</v>
      </c>
      <c r="H223" s="8">
        <v>2084.86</v>
      </c>
      <c r="I223" s="8">
        <f>$C223*'Kroger Payments'!F$19</f>
        <v>2549.8731898146029</v>
      </c>
      <c r="J223" s="8">
        <f>$C223*'Kroger Payments'!G$19</f>
        <v>2549.8731898146029</v>
      </c>
      <c r="K223" s="8">
        <f>$C223*'Kroger Payments'!H$19</f>
        <v>2549.8731898146029</v>
      </c>
      <c r="L223" s="8">
        <f>$C223*'Kroger Payments'!I$19</f>
        <v>2549.8731898146029</v>
      </c>
      <c r="M223" s="8">
        <f>$C223*'Kroger Payments'!J$19</f>
        <v>2684.0770419101086</v>
      </c>
      <c r="N223" s="8">
        <f>$C223*'Kroger Payments'!K$19</f>
        <v>2684.0770419101086</v>
      </c>
      <c r="O223" s="8">
        <f>$C223*'Kroger Payments'!L$19</f>
        <v>2684.0770419101086</v>
      </c>
      <c r="P223" s="8">
        <f>$C223*'Kroger Payments'!M$19</f>
        <v>2684.0770421561488</v>
      </c>
      <c r="Q223" s="6">
        <f t="shared" si="7"/>
        <v>27202.160927144894</v>
      </c>
    </row>
    <row r="224" spans="1:17" x14ac:dyDescent="0.3">
      <c r="A224" s="94">
        <v>222</v>
      </c>
      <c r="B224" s="3" t="s">
        <v>20</v>
      </c>
      <c r="C224" s="15">
        <v>3.2076333312988582E-4</v>
      </c>
      <c r="D224" s="7" t="s">
        <v>245</v>
      </c>
      <c r="E224" s="7" t="str">
        <f t="shared" si="8"/>
        <v>No</v>
      </c>
      <c r="F224" s="8">
        <v>490.9</v>
      </c>
      <c r="G224" s="8">
        <v>461.14</v>
      </c>
      <c r="H224" s="8">
        <v>474.68</v>
      </c>
      <c r="I224" s="8">
        <f>$C224*'Kroger Payments'!F$19</f>
        <v>580.5537590112308</v>
      </c>
      <c r="J224" s="8">
        <f>$C224*'Kroger Payments'!G$19</f>
        <v>580.5537590112308</v>
      </c>
      <c r="K224" s="8">
        <f>$C224*'Kroger Payments'!H$19</f>
        <v>580.5537590112308</v>
      </c>
      <c r="L224" s="8">
        <f>$C224*'Kroger Payments'!I$19</f>
        <v>580.5537590112308</v>
      </c>
      <c r="M224" s="8">
        <f>$C224*'Kroger Payments'!J$19</f>
        <v>611.109220011822</v>
      </c>
      <c r="N224" s="8">
        <f>$C224*'Kroger Payments'!K$19</f>
        <v>611.109220011822</v>
      </c>
      <c r="O224" s="8">
        <f>$C224*'Kroger Payments'!L$19</f>
        <v>611.109220011822</v>
      </c>
      <c r="P224" s="8">
        <f>$C224*'Kroger Payments'!M$19</f>
        <v>611.10922006784028</v>
      </c>
      <c r="Q224" s="6">
        <f t="shared" si="7"/>
        <v>6193.3719161482295</v>
      </c>
    </row>
    <row r="225" spans="1:17" x14ac:dyDescent="0.3">
      <c r="A225" s="94">
        <v>223</v>
      </c>
      <c r="B225" s="3" t="s">
        <v>32</v>
      </c>
      <c r="C225" s="15">
        <v>2.6531286225834624E-4</v>
      </c>
      <c r="D225" s="7" t="s">
        <v>246</v>
      </c>
      <c r="E225" s="7" t="str">
        <f t="shared" si="8"/>
        <v>No</v>
      </c>
      <c r="F225" s="8">
        <v>406.04</v>
      </c>
      <c r="G225" s="8">
        <v>381.42</v>
      </c>
      <c r="H225" s="8">
        <v>392.62</v>
      </c>
      <c r="I225" s="8">
        <f>$C225*'Kroger Payments'!F$19</f>
        <v>480.19322531400911</v>
      </c>
      <c r="J225" s="8">
        <f>$C225*'Kroger Payments'!G$19</f>
        <v>480.19322531400911</v>
      </c>
      <c r="K225" s="8">
        <f>$C225*'Kroger Payments'!H$19</f>
        <v>480.19322531400911</v>
      </c>
      <c r="L225" s="8">
        <f>$C225*'Kroger Payments'!I$19</f>
        <v>480.19322531400911</v>
      </c>
      <c r="M225" s="8">
        <f>$C225*'Kroger Payments'!J$19</f>
        <v>505.46655296211486</v>
      </c>
      <c r="N225" s="8">
        <f>$C225*'Kroger Payments'!K$19</f>
        <v>505.46655296211486</v>
      </c>
      <c r="O225" s="8">
        <f>$C225*'Kroger Payments'!L$19</f>
        <v>505.46655296211486</v>
      </c>
      <c r="P225" s="8">
        <f>$C225*'Kroger Payments'!M$19</f>
        <v>505.4665530084493</v>
      </c>
      <c r="Q225" s="6">
        <f t="shared" si="7"/>
        <v>5122.7191131508307</v>
      </c>
    </row>
    <row r="226" spans="1:17" x14ac:dyDescent="0.3">
      <c r="A226" s="94">
        <v>224</v>
      </c>
      <c r="B226" s="3" t="s">
        <v>32</v>
      </c>
      <c r="C226" s="15">
        <v>4.491948948733984E-4</v>
      </c>
      <c r="D226" s="7" t="s">
        <v>247</v>
      </c>
      <c r="E226" s="7" t="str">
        <f t="shared" si="8"/>
        <v>No</v>
      </c>
      <c r="F226" s="8">
        <v>687.45</v>
      </c>
      <c r="G226" s="8">
        <v>645.78</v>
      </c>
      <c r="H226" s="8">
        <v>664.74</v>
      </c>
      <c r="I226" s="8">
        <f>$C226*'Kroger Payments'!F$19</f>
        <v>813.0037252163371</v>
      </c>
      <c r="J226" s="8">
        <f>$C226*'Kroger Payments'!G$19</f>
        <v>813.0037252163371</v>
      </c>
      <c r="K226" s="8">
        <f>$C226*'Kroger Payments'!H$19</f>
        <v>813.0037252163371</v>
      </c>
      <c r="L226" s="8">
        <f>$C226*'Kroger Payments'!I$19</f>
        <v>813.0037252163371</v>
      </c>
      <c r="M226" s="8">
        <f>$C226*'Kroger Payments'!J$19</f>
        <v>855.79339496456544</v>
      </c>
      <c r="N226" s="8">
        <f>$C226*'Kroger Payments'!K$19</f>
        <v>855.79339496456544</v>
      </c>
      <c r="O226" s="8">
        <f>$C226*'Kroger Payments'!L$19</f>
        <v>855.79339496456544</v>
      </c>
      <c r="P226" s="8">
        <f>$C226*'Kroger Payments'!M$19</f>
        <v>855.79339504301311</v>
      </c>
      <c r="Q226" s="6">
        <f t="shared" si="7"/>
        <v>8673.1584808020598</v>
      </c>
    </row>
    <row r="227" spans="1:17" x14ac:dyDescent="0.3">
      <c r="A227" s="94">
        <v>225</v>
      </c>
      <c r="B227" s="3" t="s">
        <v>20</v>
      </c>
      <c r="C227" s="15">
        <v>1.0244286074000001E-3</v>
      </c>
      <c r="D227" s="7" t="s">
        <v>248</v>
      </c>
      <c r="E227" s="7" t="str">
        <f t="shared" si="8"/>
        <v>No</v>
      </c>
      <c r="F227" s="8">
        <v>1567.8</v>
      </c>
      <c r="G227" s="8">
        <v>1472.76</v>
      </c>
      <c r="H227" s="8">
        <v>1515.99</v>
      </c>
      <c r="I227" s="8">
        <f>$C227*'Kroger Payments'!F$19</f>
        <v>1854.1267577609492</v>
      </c>
      <c r="J227" s="8">
        <f>$C227*'Kroger Payments'!G$19</f>
        <v>1854.1267577609492</v>
      </c>
      <c r="K227" s="8">
        <f>$C227*'Kroger Payments'!H$19</f>
        <v>1854.1267577609492</v>
      </c>
      <c r="L227" s="8">
        <f>$C227*'Kroger Payments'!I$19</f>
        <v>1854.1267577609492</v>
      </c>
      <c r="M227" s="8">
        <f>$C227*'Kroger Payments'!J$19</f>
        <v>1951.7123765904728</v>
      </c>
      <c r="N227" s="8">
        <f>$C227*'Kroger Payments'!K$19</f>
        <v>1951.7123765904728</v>
      </c>
      <c r="O227" s="8">
        <f>$C227*'Kroger Payments'!L$19</f>
        <v>1951.7123765904728</v>
      </c>
      <c r="P227" s="8">
        <f>$C227*'Kroger Payments'!M$19</f>
        <v>1951.7123767693797</v>
      </c>
      <c r="Q227" s="6">
        <f t="shared" si="7"/>
        <v>19779.906537584597</v>
      </c>
    </row>
    <row r="228" spans="1:17" x14ac:dyDescent="0.3">
      <c r="A228" s="94">
        <v>226</v>
      </c>
      <c r="B228" s="3" t="s">
        <v>249</v>
      </c>
      <c r="C228" s="15">
        <v>4.2250181677000002E-3</v>
      </c>
      <c r="D228" s="7" t="s">
        <v>249</v>
      </c>
      <c r="E228" s="7" t="str">
        <f t="shared" si="8"/>
        <v>No</v>
      </c>
      <c r="F228" s="8">
        <v>6466.02</v>
      </c>
      <c r="G228" s="8">
        <v>6074.06</v>
      </c>
      <c r="H228" s="8">
        <v>6252.36</v>
      </c>
      <c r="I228" s="8">
        <f>$C228*'Kroger Payments'!F$19</f>
        <v>7646.9157344606847</v>
      </c>
      <c r="J228" s="8">
        <f>$C228*'Kroger Payments'!G$19</f>
        <v>7646.9157344606847</v>
      </c>
      <c r="K228" s="8">
        <f>$C228*'Kroger Payments'!H$19</f>
        <v>7646.9157344606847</v>
      </c>
      <c r="L228" s="8">
        <f>$C228*'Kroger Payments'!I$19</f>
        <v>7646.9157344606847</v>
      </c>
      <c r="M228" s="8">
        <f>$C228*'Kroger Payments'!J$19</f>
        <v>8049.3849836428262</v>
      </c>
      <c r="N228" s="8">
        <f>$C228*'Kroger Payments'!K$19</f>
        <v>8049.3849836428262</v>
      </c>
      <c r="O228" s="8">
        <f>$C228*'Kroger Payments'!L$19</f>
        <v>8049.3849836428262</v>
      </c>
      <c r="P228" s="8">
        <f>$C228*'Kroger Payments'!M$19</f>
        <v>8049.3849843806856</v>
      </c>
      <c r="Q228" s="6">
        <f t="shared" si="7"/>
        <v>81577.642873151912</v>
      </c>
    </row>
    <row r="229" spans="1:17" x14ac:dyDescent="0.3">
      <c r="A229" s="94">
        <v>227</v>
      </c>
      <c r="B229" s="3" t="s">
        <v>73</v>
      </c>
      <c r="C229" s="15">
        <v>2.8402397495918821E-3</v>
      </c>
      <c r="D229" s="7" t="s">
        <v>250</v>
      </c>
      <c r="E229" s="7" t="str">
        <f t="shared" si="8"/>
        <v>No</v>
      </c>
      <c r="F229" s="8">
        <v>4346.74</v>
      </c>
      <c r="G229" s="8">
        <v>4083.24</v>
      </c>
      <c r="H229" s="8">
        <v>4203.1000000000004</v>
      </c>
      <c r="I229" s="8">
        <f>$C229*'Kroger Payments'!F$19</f>
        <v>5140.5871332899351</v>
      </c>
      <c r="J229" s="8">
        <f>$C229*'Kroger Payments'!G$19</f>
        <v>5140.5871332899351</v>
      </c>
      <c r="K229" s="8">
        <f>$C229*'Kroger Payments'!H$19</f>
        <v>5140.5871332899351</v>
      </c>
      <c r="L229" s="8">
        <f>$C229*'Kroger Payments'!I$19</f>
        <v>5140.5871332899351</v>
      </c>
      <c r="M229" s="8">
        <f>$C229*'Kroger Payments'!J$19</f>
        <v>5411.1443508315106</v>
      </c>
      <c r="N229" s="8">
        <f>$C229*'Kroger Payments'!K$19</f>
        <v>5411.1443508315106</v>
      </c>
      <c r="O229" s="8">
        <f>$C229*'Kroger Payments'!L$19</f>
        <v>5411.1443508315106</v>
      </c>
      <c r="P229" s="8">
        <f>$C229*'Kroger Payments'!M$19</f>
        <v>5411.1443513275317</v>
      </c>
      <c r="Q229" s="6">
        <f t="shared" si="7"/>
        <v>54840.005936981805</v>
      </c>
    </row>
    <row r="230" spans="1:17" x14ac:dyDescent="0.3">
      <c r="A230" s="94">
        <v>228</v>
      </c>
      <c r="B230" s="3" t="s">
        <v>32</v>
      </c>
      <c r="C230" s="15">
        <v>1.7253966123753619E-3</v>
      </c>
      <c r="D230" s="7" t="s">
        <v>251</v>
      </c>
      <c r="E230" s="7" t="str">
        <f t="shared" si="8"/>
        <v>No</v>
      </c>
      <c r="F230" s="8">
        <v>2640.57</v>
      </c>
      <c r="G230" s="8">
        <v>2480.5</v>
      </c>
      <c r="H230" s="8">
        <v>2553.31</v>
      </c>
      <c r="I230" s="8">
        <f>$C230*'Kroger Payments'!F$19</f>
        <v>3122.8179334766737</v>
      </c>
      <c r="J230" s="8">
        <f>$C230*'Kroger Payments'!G$19</f>
        <v>3122.8179334766737</v>
      </c>
      <c r="K230" s="8">
        <f>$C230*'Kroger Payments'!H$19</f>
        <v>3122.8179334766737</v>
      </c>
      <c r="L230" s="8">
        <f>$C230*'Kroger Payments'!I$19</f>
        <v>3122.8179334766737</v>
      </c>
      <c r="M230" s="8">
        <f>$C230*'Kroger Payments'!J$19</f>
        <v>3287.1767720807093</v>
      </c>
      <c r="N230" s="8">
        <f>$C230*'Kroger Payments'!K$19</f>
        <v>3287.1767720807093</v>
      </c>
      <c r="O230" s="8">
        <f>$C230*'Kroger Payments'!L$19</f>
        <v>3287.1767720807093</v>
      </c>
      <c r="P230" s="8">
        <f>$C230*'Kroger Payments'!M$19</f>
        <v>3287.176772382034</v>
      </c>
      <c r="Q230" s="6">
        <f t="shared" si="7"/>
        <v>33314.358822530863</v>
      </c>
    </row>
    <row r="231" spans="1:17" x14ac:dyDescent="0.3">
      <c r="A231" s="94">
        <v>229</v>
      </c>
      <c r="B231" s="3" t="s">
        <v>252</v>
      </c>
      <c r="C231" s="15">
        <v>4.5994640532591777E-4</v>
      </c>
      <c r="D231" s="7" t="s">
        <v>253</v>
      </c>
      <c r="E231" s="7" t="str">
        <f t="shared" si="8"/>
        <v>No</v>
      </c>
      <c r="F231" s="8">
        <v>703.91</v>
      </c>
      <c r="G231" s="8">
        <v>661.24</v>
      </c>
      <c r="H231" s="8">
        <v>680.65</v>
      </c>
      <c r="I231" s="8">
        <f>$C231*'Kroger Payments'!F$19</f>
        <v>832.46302484186879</v>
      </c>
      <c r="J231" s="8">
        <f>$C231*'Kroger Payments'!G$19</f>
        <v>832.46302484186879</v>
      </c>
      <c r="K231" s="8">
        <f>$C231*'Kroger Payments'!H$19</f>
        <v>832.46302484186879</v>
      </c>
      <c r="L231" s="8">
        <f>$C231*'Kroger Payments'!I$19</f>
        <v>832.46302484186879</v>
      </c>
      <c r="M231" s="8">
        <f>$C231*'Kroger Payments'!J$19</f>
        <v>876.27686825459875</v>
      </c>
      <c r="N231" s="8">
        <f>$C231*'Kroger Payments'!K$19</f>
        <v>876.27686825459875</v>
      </c>
      <c r="O231" s="8">
        <f>$C231*'Kroger Payments'!L$19</f>
        <v>876.27686825459875</v>
      </c>
      <c r="P231" s="8">
        <f>$C231*'Kroger Payments'!M$19</f>
        <v>876.27686833492407</v>
      </c>
      <c r="Q231" s="6">
        <f t="shared" si="7"/>
        <v>8880.7595724661951</v>
      </c>
    </row>
    <row r="232" spans="1:17" x14ac:dyDescent="0.3">
      <c r="A232" s="94">
        <v>230</v>
      </c>
      <c r="B232" s="3" t="s">
        <v>252</v>
      </c>
      <c r="C232" s="15">
        <v>2.8629943204584174E-3</v>
      </c>
      <c r="D232" s="7" t="s">
        <v>254</v>
      </c>
      <c r="E232" s="7" t="str">
        <f t="shared" si="8"/>
        <v>No</v>
      </c>
      <c r="F232" s="8">
        <v>4381.5600000000004</v>
      </c>
      <c r="G232" s="8">
        <v>4115.96</v>
      </c>
      <c r="H232" s="8">
        <v>4236.78</v>
      </c>
      <c r="I232" s="8">
        <f>$C232*'Kroger Payments'!F$19</f>
        <v>5181.7709292130967</v>
      </c>
      <c r="J232" s="8">
        <f>$C232*'Kroger Payments'!G$19</f>
        <v>5181.7709292130967</v>
      </c>
      <c r="K232" s="8">
        <f>$C232*'Kroger Payments'!H$19</f>
        <v>5181.7709292130967</v>
      </c>
      <c r="L232" s="8">
        <f>$C232*'Kroger Payments'!I$19</f>
        <v>5181.7709292130967</v>
      </c>
      <c r="M232" s="8">
        <f>$C232*'Kroger Payments'!J$19</f>
        <v>5454.4957149611546</v>
      </c>
      <c r="N232" s="8">
        <f>$C232*'Kroger Payments'!K$19</f>
        <v>5454.4957149611546</v>
      </c>
      <c r="O232" s="8">
        <f>$C232*'Kroger Payments'!L$19</f>
        <v>5454.4957149611546</v>
      </c>
      <c r="P232" s="8">
        <f>$C232*'Kroger Payments'!M$19</f>
        <v>5454.4957154611502</v>
      </c>
      <c r="Q232" s="6">
        <f t="shared" si="7"/>
        <v>55279.366577197012</v>
      </c>
    </row>
    <row r="233" spans="1:17" x14ac:dyDescent="0.3">
      <c r="A233" s="94">
        <v>231</v>
      </c>
      <c r="B233" s="3" t="s">
        <v>252</v>
      </c>
      <c r="C233" s="15">
        <v>1.7730393593000004E-2</v>
      </c>
      <c r="D233" s="7" t="s">
        <v>252</v>
      </c>
      <c r="E233" s="7" t="str">
        <f t="shared" si="8"/>
        <v>No</v>
      </c>
      <c r="F233" s="8">
        <v>27134.81</v>
      </c>
      <c r="G233" s="8">
        <v>25489.93</v>
      </c>
      <c r="H233" s="8">
        <v>26238.17</v>
      </c>
      <c r="I233" s="8">
        <f>$C233*'Kroger Payments'!F$19</f>
        <v>32090.471653119712</v>
      </c>
      <c r="J233" s="8">
        <f>$C233*'Kroger Payments'!G$19</f>
        <v>32090.471653119712</v>
      </c>
      <c r="K233" s="8">
        <f>$C233*'Kroger Payments'!H$19</f>
        <v>32090.471653119712</v>
      </c>
      <c r="L233" s="8">
        <f>$C233*'Kroger Payments'!I$19</f>
        <v>32090.471653119712</v>
      </c>
      <c r="M233" s="8">
        <f>$C233*'Kroger Payments'!J$19</f>
        <v>33779.443845389171</v>
      </c>
      <c r="N233" s="8">
        <f>$C233*'Kroger Payments'!K$19</f>
        <v>33779.443845389171</v>
      </c>
      <c r="O233" s="8">
        <f>$C233*'Kroger Payments'!L$19</f>
        <v>33779.443845389171</v>
      </c>
      <c r="P233" s="8">
        <f>$C233*'Kroger Payments'!M$19</f>
        <v>33779.443848485615</v>
      </c>
      <c r="Q233" s="6">
        <f t="shared" si="7"/>
        <v>342342.57199713198</v>
      </c>
    </row>
    <row r="234" spans="1:17" x14ac:dyDescent="0.3">
      <c r="A234" s="94">
        <v>232</v>
      </c>
      <c r="B234" s="3" t="s">
        <v>255</v>
      </c>
      <c r="C234" s="15">
        <v>3.8152176293000007E-3</v>
      </c>
      <c r="D234" s="7" t="s">
        <v>255</v>
      </c>
      <c r="E234" s="7" t="str">
        <f t="shared" si="8"/>
        <v>No</v>
      </c>
      <c r="F234" s="8">
        <v>5838.86</v>
      </c>
      <c r="G234" s="8">
        <v>5484.91</v>
      </c>
      <c r="H234" s="8">
        <v>5645.92</v>
      </c>
      <c r="I234" s="8">
        <f>$C234*'Kroger Payments'!F$19</f>
        <v>6905.2123711382646</v>
      </c>
      <c r="J234" s="8">
        <f>$C234*'Kroger Payments'!G$19</f>
        <v>6905.2123711382646</v>
      </c>
      <c r="K234" s="8">
        <f>$C234*'Kroger Payments'!H$19</f>
        <v>6905.2123711382646</v>
      </c>
      <c r="L234" s="8">
        <f>$C234*'Kroger Payments'!I$19</f>
        <v>6905.2123711382646</v>
      </c>
      <c r="M234" s="8">
        <f>$C234*'Kroger Payments'!J$19</f>
        <v>7268.6446011981734</v>
      </c>
      <c r="N234" s="8">
        <f>$C234*'Kroger Payments'!K$19</f>
        <v>7268.6446011981734</v>
      </c>
      <c r="O234" s="8">
        <f>$C234*'Kroger Payments'!L$19</f>
        <v>7268.6446011981734</v>
      </c>
      <c r="P234" s="8">
        <f>$C234*'Kroger Payments'!M$19</f>
        <v>7268.6446018644656</v>
      </c>
      <c r="Q234" s="6">
        <f t="shared" si="7"/>
        <v>73665.117890012058</v>
      </c>
    </row>
    <row r="235" spans="1:17" x14ac:dyDescent="0.3">
      <c r="A235" s="94">
        <v>233</v>
      </c>
      <c r="B235" s="3" t="s">
        <v>75</v>
      </c>
      <c r="C235" s="15">
        <v>1.0831677703000001E-3</v>
      </c>
      <c r="D235" s="7" t="s">
        <v>256</v>
      </c>
      <c r="E235" s="7" t="str">
        <f t="shared" si="8"/>
        <v>No</v>
      </c>
      <c r="F235" s="8">
        <v>1657.69</v>
      </c>
      <c r="G235" s="8">
        <v>1557.21</v>
      </c>
      <c r="H235" s="8">
        <v>1602.92</v>
      </c>
      <c r="I235" s="8">
        <f>$C235*'Kroger Payments'!F$19</f>
        <v>1960.439538246241</v>
      </c>
      <c r="J235" s="8">
        <f>$C235*'Kroger Payments'!G$19</f>
        <v>1960.439538246241</v>
      </c>
      <c r="K235" s="8">
        <f>$C235*'Kroger Payments'!H$19</f>
        <v>1960.439538246241</v>
      </c>
      <c r="L235" s="8">
        <f>$C235*'Kroger Payments'!I$19</f>
        <v>1960.439538246241</v>
      </c>
      <c r="M235" s="8">
        <f>$C235*'Kroger Payments'!J$19</f>
        <v>2063.6205665749903</v>
      </c>
      <c r="N235" s="8">
        <f>$C235*'Kroger Payments'!K$19</f>
        <v>2063.6205665749903</v>
      </c>
      <c r="O235" s="8">
        <f>$C235*'Kroger Payments'!L$19</f>
        <v>2063.6205665749903</v>
      </c>
      <c r="P235" s="8">
        <f>$C235*'Kroger Payments'!M$19</f>
        <v>2063.6205667641557</v>
      </c>
      <c r="Q235" s="6">
        <f t="shared" si="7"/>
        <v>20914.060419474092</v>
      </c>
    </row>
    <row r="236" spans="1:17" x14ac:dyDescent="0.3">
      <c r="A236" s="94">
        <v>234</v>
      </c>
      <c r="B236" s="3" t="s">
        <v>257</v>
      </c>
      <c r="C236" s="15">
        <v>5.247619758369889E-4</v>
      </c>
      <c r="D236" s="7" t="s">
        <v>257</v>
      </c>
      <c r="E236" s="7" t="str">
        <f t="shared" si="8"/>
        <v>No</v>
      </c>
      <c r="F236" s="8">
        <v>803.1</v>
      </c>
      <c r="G236" s="8">
        <v>754.42</v>
      </c>
      <c r="H236" s="8">
        <v>776.56</v>
      </c>
      <c r="I236" s="8">
        <f>$C236*'Kroger Payments'!F$19</f>
        <v>949.77357507057229</v>
      </c>
      <c r="J236" s="8">
        <f>$C236*'Kroger Payments'!G$19</f>
        <v>949.77357507057229</v>
      </c>
      <c r="K236" s="8">
        <f>$C236*'Kroger Payments'!H$19</f>
        <v>949.77357507057229</v>
      </c>
      <c r="L236" s="8">
        <f>$C236*'Kroger Payments'!I$19</f>
        <v>949.77357507057229</v>
      </c>
      <c r="M236" s="8">
        <f>$C236*'Kroger Payments'!J$19</f>
        <v>999.76165796902353</v>
      </c>
      <c r="N236" s="8">
        <f>$C236*'Kroger Payments'!K$19</f>
        <v>999.76165796902353</v>
      </c>
      <c r="O236" s="8">
        <f>$C236*'Kroger Payments'!L$19</f>
        <v>999.76165796902353</v>
      </c>
      <c r="P236" s="8">
        <f>$C236*'Kroger Payments'!M$19</f>
        <v>999.76165806066831</v>
      </c>
      <c r="Q236" s="6">
        <f t="shared" si="7"/>
        <v>10132.220932250029</v>
      </c>
    </row>
    <row r="237" spans="1:17" x14ac:dyDescent="0.3">
      <c r="A237" s="94">
        <v>235</v>
      </c>
      <c r="B237" s="3" t="s">
        <v>26</v>
      </c>
      <c r="C237" s="15">
        <v>3.4246408335544811E-5</v>
      </c>
      <c r="D237" s="7" t="s">
        <v>258</v>
      </c>
      <c r="E237" s="7" t="str">
        <f t="shared" si="8"/>
        <v>No</v>
      </c>
      <c r="F237" s="8">
        <v>52.41</v>
      </c>
      <c r="G237" s="8">
        <v>49.23</v>
      </c>
      <c r="H237" s="8">
        <v>50.68</v>
      </c>
      <c r="I237" s="8">
        <f>$C237*'Kroger Payments'!F$19</f>
        <v>61.983023114999781</v>
      </c>
      <c r="J237" s="8">
        <f>$C237*'Kroger Payments'!G$19</f>
        <v>61.983023114999781</v>
      </c>
      <c r="K237" s="8">
        <f>$C237*'Kroger Payments'!H$19</f>
        <v>61.983023114999781</v>
      </c>
      <c r="L237" s="8">
        <f>$C237*'Kroger Payments'!I$19</f>
        <v>61.983023114999781</v>
      </c>
      <c r="M237" s="8">
        <f>$C237*'Kroger Payments'!J$19</f>
        <v>65.245287489473455</v>
      </c>
      <c r="N237" s="8">
        <f>$C237*'Kroger Payments'!K$19</f>
        <v>65.245287489473455</v>
      </c>
      <c r="O237" s="8">
        <f>$C237*'Kroger Payments'!L$19</f>
        <v>65.245287489473455</v>
      </c>
      <c r="P237" s="8">
        <f>$C237*'Kroger Payments'!M$19</f>
        <v>65.245287495454278</v>
      </c>
      <c r="Q237" s="6">
        <f t="shared" si="7"/>
        <v>661.23324242387378</v>
      </c>
    </row>
    <row r="238" spans="1:17" x14ac:dyDescent="0.3">
      <c r="A238" s="94">
        <v>236</v>
      </c>
      <c r="B238" s="3" t="s">
        <v>73</v>
      </c>
      <c r="C238" s="15">
        <v>3.3666331606383901E-3</v>
      </c>
      <c r="D238" s="7" t="s">
        <v>259</v>
      </c>
      <c r="E238" s="7" t="str">
        <f t="shared" si="8"/>
        <v>No</v>
      </c>
      <c r="F238" s="8">
        <v>5152.34</v>
      </c>
      <c r="G238" s="8">
        <v>4840.01</v>
      </c>
      <c r="H238" s="8">
        <v>4982.08</v>
      </c>
      <c r="I238" s="8">
        <f>$C238*'Kroger Payments'!F$19</f>
        <v>6093.3134643199483</v>
      </c>
      <c r="J238" s="8">
        <f>$C238*'Kroger Payments'!G$19</f>
        <v>6093.3134643199483</v>
      </c>
      <c r="K238" s="8">
        <f>$C238*'Kroger Payments'!H$19</f>
        <v>6093.3134643199483</v>
      </c>
      <c r="L238" s="8">
        <f>$C238*'Kroger Payments'!I$19</f>
        <v>6093.3134643199483</v>
      </c>
      <c r="M238" s="8">
        <f>$C238*'Kroger Payments'!J$19</f>
        <v>6414.0141729683673</v>
      </c>
      <c r="N238" s="8">
        <f>$C238*'Kroger Payments'!K$19</f>
        <v>6414.0141729683673</v>
      </c>
      <c r="O238" s="8">
        <f>$C238*'Kroger Payments'!L$19</f>
        <v>6414.0141729683673</v>
      </c>
      <c r="P238" s="8">
        <f>$C238*'Kroger Payments'!M$19</f>
        <v>6414.0141735563184</v>
      </c>
      <c r="Q238" s="6">
        <f t="shared" si="7"/>
        <v>65003.740549741204</v>
      </c>
    </row>
    <row r="239" spans="1:17" x14ac:dyDescent="0.3">
      <c r="A239" s="94">
        <v>237</v>
      </c>
      <c r="B239" s="3" t="s">
        <v>232</v>
      </c>
      <c r="C239" s="15">
        <v>7.9809331547000002E-3</v>
      </c>
      <c r="D239" s="7" t="s">
        <v>232</v>
      </c>
      <c r="E239" s="7" t="str">
        <f t="shared" si="8"/>
        <v>No</v>
      </c>
      <c r="F239" s="8">
        <v>12214.12</v>
      </c>
      <c r="G239" s="8">
        <v>11473.71</v>
      </c>
      <c r="H239" s="8">
        <v>11810.51</v>
      </c>
      <c r="I239" s="8">
        <f>$C239*'Kroger Payments'!F$19</f>
        <v>14444.795476365349</v>
      </c>
      <c r="J239" s="8">
        <f>$C239*'Kroger Payments'!G$19</f>
        <v>14444.795476365349</v>
      </c>
      <c r="K239" s="8">
        <f>$C239*'Kroger Payments'!H$19</f>
        <v>14444.795476365349</v>
      </c>
      <c r="L239" s="8">
        <f>$C239*'Kroger Payments'!I$19</f>
        <v>14444.795476365349</v>
      </c>
      <c r="M239" s="8">
        <f>$C239*'Kroger Payments'!J$19</f>
        <v>15205.047869858263</v>
      </c>
      <c r="N239" s="8">
        <f>$C239*'Kroger Payments'!K$19</f>
        <v>15205.047869858263</v>
      </c>
      <c r="O239" s="8">
        <f>$C239*'Kroger Payments'!L$19</f>
        <v>15205.047869858263</v>
      </c>
      <c r="P239" s="8">
        <f>$C239*'Kroger Payments'!M$19</f>
        <v>15205.047871252058</v>
      </c>
      <c r="Q239" s="6">
        <f t="shared" si="7"/>
        <v>154097.71338628823</v>
      </c>
    </row>
    <row r="240" spans="1:17" x14ac:dyDescent="0.3">
      <c r="A240" s="94">
        <v>238</v>
      </c>
      <c r="B240" s="3" t="s">
        <v>32</v>
      </c>
      <c r="C240" s="15">
        <v>1.7210815802087018E-4</v>
      </c>
      <c r="D240" s="7" t="s">
        <v>260</v>
      </c>
      <c r="E240" s="7" t="str">
        <f t="shared" si="8"/>
        <v>No</v>
      </c>
      <c r="F240" s="8">
        <v>263.39999999999998</v>
      </c>
      <c r="G240" s="8">
        <v>247.43</v>
      </c>
      <c r="H240" s="8">
        <v>254.69</v>
      </c>
      <c r="I240" s="8">
        <f>$C240*'Kroger Payments'!F$19</f>
        <v>311.5008100226205</v>
      </c>
      <c r="J240" s="8">
        <f>$C240*'Kroger Payments'!G$19</f>
        <v>311.5008100226205</v>
      </c>
      <c r="K240" s="8">
        <f>$C240*'Kroger Payments'!H$19</f>
        <v>311.5008100226205</v>
      </c>
      <c r="L240" s="8">
        <f>$C240*'Kroger Payments'!I$19</f>
        <v>311.5008100226205</v>
      </c>
      <c r="M240" s="8">
        <f>$C240*'Kroger Payments'!J$19</f>
        <v>327.89558949749528</v>
      </c>
      <c r="N240" s="8">
        <f>$C240*'Kroger Payments'!K$19</f>
        <v>327.89558949749528</v>
      </c>
      <c r="O240" s="8">
        <f>$C240*'Kroger Payments'!L$19</f>
        <v>327.89558949749528</v>
      </c>
      <c r="P240" s="8">
        <f>$C240*'Kroger Payments'!M$19</f>
        <v>327.89558952755237</v>
      </c>
      <c r="Q240" s="6">
        <f t="shared" si="7"/>
        <v>3323.1055981105201</v>
      </c>
    </row>
    <row r="241" spans="1:17" x14ac:dyDescent="0.3">
      <c r="A241" s="94">
        <v>239</v>
      </c>
      <c r="B241" s="3" t="s">
        <v>32</v>
      </c>
      <c r="C241" s="15">
        <v>2.6147248341069377E-3</v>
      </c>
      <c r="D241" s="7" t="s">
        <v>261</v>
      </c>
      <c r="E241" s="7" t="str">
        <f t="shared" si="8"/>
        <v>No</v>
      </c>
      <c r="F241" s="8">
        <v>4001.61</v>
      </c>
      <c r="G241" s="8">
        <v>3759.03</v>
      </c>
      <c r="H241" s="8">
        <v>3869.38</v>
      </c>
      <c r="I241" s="8">
        <f>$C241*'Kroger Payments'!F$19</f>
        <v>4732.4247332413297</v>
      </c>
      <c r="J241" s="8">
        <f>$C241*'Kroger Payments'!G$19</f>
        <v>4732.4247332413297</v>
      </c>
      <c r="K241" s="8">
        <f>$C241*'Kroger Payments'!H$19</f>
        <v>4732.4247332413297</v>
      </c>
      <c r="L241" s="8">
        <f>$C241*'Kroger Payments'!I$19</f>
        <v>4732.4247332413297</v>
      </c>
      <c r="M241" s="8">
        <f>$C241*'Kroger Payments'!J$19</f>
        <v>4981.4997192013998</v>
      </c>
      <c r="N241" s="8">
        <f>$C241*'Kroger Payments'!K$19</f>
        <v>4981.4997192013998</v>
      </c>
      <c r="O241" s="8">
        <f>$C241*'Kroger Payments'!L$19</f>
        <v>4981.4997192013998</v>
      </c>
      <c r="P241" s="8">
        <f>$C241*'Kroger Payments'!M$19</f>
        <v>4981.4997196580371</v>
      </c>
      <c r="Q241" s="6">
        <f t="shared" si="7"/>
        <v>50485.71781022755</v>
      </c>
    </row>
    <row r="242" spans="1:17" x14ac:dyDescent="0.3">
      <c r="A242" s="94">
        <v>240</v>
      </c>
      <c r="B242" s="3" t="s">
        <v>32</v>
      </c>
      <c r="C242" s="15">
        <v>7.3971955313977248E-7</v>
      </c>
      <c r="D242" s="7" t="s">
        <v>262</v>
      </c>
      <c r="E242" s="7" t="str">
        <f t="shared" si="8"/>
        <v>Yes</v>
      </c>
      <c r="F242" s="8">
        <v>13.33</v>
      </c>
      <c r="G242" s="8">
        <v>0</v>
      </c>
      <c r="H242" s="8">
        <v>0</v>
      </c>
      <c r="I242" s="8">
        <f>$C242*'Kroger Payments'!F$19</f>
        <v>1.3388281104296544</v>
      </c>
      <c r="J242" s="8">
        <f>$C242*'Kroger Payments'!G$19</f>
        <v>1.3388281104296544</v>
      </c>
      <c r="K242" s="8">
        <f>$C242*'Kroger Payments'!H$19</f>
        <v>1.3388281104296544</v>
      </c>
      <c r="L242" s="8">
        <f>$C242*'Kroger Payments'!I$19</f>
        <v>1.3388281104296544</v>
      </c>
      <c r="M242" s="8">
        <f>$C242*'Kroger Payments'!J$19</f>
        <v>1.4092927478206889</v>
      </c>
      <c r="N242" s="8">
        <f>$C242*'Kroger Payments'!K$19</f>
        <v>1.4092927478206889</v>
      </c>
      <c r="O242" s="8">
        <f>$C242*'Kroger Payments'!L$19</f>
        <v>1.4092927478206889</v>
      </c>
      <c r="P242" s="8">
        <f>$C242*'Kroger Payments'!M$19</f>
        <v>1.4092927479498742</v>
      </c>
      <c r="Q242" s="6">
        <f t="shared" si="7"/>
        <v>24.322483433130564</v>
      </c>
    </row>
    <row r="243" spans="1:17" x14ac:dyDescent="0.3">
      <c r="A243" s="94">
        <v>241</v>
      </c>
      <c r="B243" s="3" t="s">
        <v>20</v>
      </c>
      <c r="C243" s="15">
        <v>5.9046481436249125E-4</v>
      </c>
      <c r="D243" s="7" t="s">
        <v>263</v>
      </c>
      <c r="E243" s="7" t="str">
        <f t="shared" si="8"/>
        <v>No</v>
      </c>
      <c r="F243" s="8">
        <v>903.65</v>
      </c>
      <c r="G243" s="8">
        <v>848.88</v>
      </c>
      <c r="H243" s="8">
        <v>873.79</v>
      </c>
      <c r="I243" s="8">
        <f>$C243*'Kroger Payments'!F$19</f>
        <v>1068.6900033028564</v>
      </c>
      <c r="J243" s="8">
        <f>$C243*'Kroger Payments'!G$19</f>
        <v>1068.6900033028564</v>
      </c>
      <c r="K243" s="8">
        <f>$C243*'Kroger Payments'!H$19</f>
        <v>1068.6900033028564</v>
      </c>
      <c r="L243" s="8">
        <f>$C243*'Kroger Payments'!I$19</f>
        <v>1068.6900033028564</v>
      </c>
      <c r="M243" s="8">
        <f>$C243*'Kroger Payments'!J$19</f>
        <v>1124.936845581954</v>
      </c>
      <c r="N243" s="8">
        <f>$C243*'Kroger Payments'!K$19</f>
        <v>1124.936845581954</v>
      </c>
      <c r="O243" s="8">
        <f>$C243*'Kroger Payments'!L$19</f>
        <v>1124.936845581954</v>
      </c>
      <c r="P243" s="8">
        <f>$C243*'Kroger Payments'!M$19</f>
        <v>1124.9368456850732</v>
      </c>
      <c r="Q243" s="6">
        <f t="shared" si="7"/>
        <v>11400.82739564236</v>
      </c>
    </row>
    <row r="244" spans="1:17" x14ac:dyDescent="0.3">
      <c r="A244" s="94">
        <v>242</v>
      </c>
      <c r="B244" s="3" t="s">
        <v>22</v>
      </c>
      <c r="C244" s="15">
        <v>6.9094120981055794E-5</v>
      </c>
      <c r="D244" s="7" t="s">
        <v>264</v>
      </c>
      <c r="E244" s="7" t="str">
        <f t="shared" si="8"/>
        <v>No</v>
      </c>
      <c r="F244" s="8">
        <v>105.74</v>
      </c>
      <c r="G244" s="8">
        <v>99.33</v>
      </c>
      <c r="H244" s="8">
        <v>102.25</v>
      </c>
      <c r="I244" s="8">
        <f>$C244*'Kroger Payments'!F$19</f>
        <v>125.05435477840575</v>
      </c>
      <c r="J244" s="8">
        <f>$C244*'Kroger Payments'!G$19</f>
        <v>125.05435477840575</v>
      </c>
      <c r="K244" s="8">
        <f>$C244*'Kroger Payments'!H$19</f>
        <v>125.05435477840575</v>
      </c>
      <c r="L244" s="8">
        <f>$C244*'Kroger Payments'!I$19</f>
        <v>125.05435477840575</v>
      </c>
      <c r="M244" s="8">
        <f>$C244*'Kroger Payments'!J$19</f>
        <v>131.63616292463763</v>
      </c>
      <c r="N244" s="8">
        <f>$C244*'Kroger Payments'!K$19</f>
        <v>131.63616292463763</v>
      </c>
      <c r="O244" s="8">
        <f>$C244*'Kroger Payments'!L$19</f>
        <v>131.63616292463763</v>
      </c>
      <c r="P244" s="8">
        <f>$C244*'Kroger Payments'!M$19</f>
        <v>131.6361629367043</v>
      </c>
      <c r="Q244" s="6">
        <f t="shared" si="7"/>
        <v>1334.08207082424</v>
      </c>
    </row>
    <row r="245" spans="1:17" x14ac:dyDescent="0.3">
      <c r="A245" s="94">
        <v>243</v>
      </c>
      <c r="B245" s="3" t="s">
        <v>32</v>
      </c>
      <c r="C245" s="15">
        <v>2.9712081899425406E-5</v>
      </c>
      <c r="D245" s="7" t="s">
        <v>265</v>
      </c>
      <c r="E245" s="7" t="str">
        <f t="shared" si="8"/>
        <v>No</v>
      </c>
      <c r="F245" s="8">
        <v>45.47</v>
      </c>
      <c r="G245" s="8">
        <v>42.72</v>
      </c>
      <c r="H245" s="8">
        <v>43.97</v>
      </c>
      <c r="I245" s="8">
        <f>$C245*'Kroger Payments'!F$19</f>
        <v>53.776286293222277</v>
      </c>
      <c r="J245" s="8">
        <f>$C245*'Kroger Payments'!G$19</f>
        <v>53.776286293222277</v>
      </c>
      <c r="K245" s="8">
        <f>$C245*'Kroger Payments'!H$19</f>
        <v>53.776286293222277</v>
      </c>
      <c r="L245" s="8">
        <f>$C245*'Kroger Payments'!I$19</f>
        <v>53.776286293222277</v>
      </c>
      <c r="M245" s="8">
        <f>$C245*'Kroger Payments'!J$19</f>
        <v>56.606617150760293</v>
      </c>
      <c r="N245" s="8">
        <f>$C245*'Kroger Payments'!K$19</f>
        <v>56.606617150760293</v>
      </c>
      <c r="O245" s="8">
        <f>$C245*'Kroger Payments'!L$19</f>
        <v>56.606617150760293</v>
      </c>
      <c r="P245" s="8">
        <f>$C245*'Kroger Payments'!M$19</f>
        <v>56.60661715594923</v>
      </c>
      <c r="Q245" s="6">
        <f t="shared" si="7"/>
        <v>573.69161378111926</v>
      </c>
    </row>
    <row r="246" spans="1:17" x14ac:dyDescent="0.3">
      <c r="A246" s="94">
        <v>244</v>
      </c>
      <c r="B246" s="3" t="s">
        <v>119</v>
      </c>
      <c r="C246" s="15">
        <v>2.1956069742200001E-2</v>
      </c>
      <c r="D246" s="7" t="s">
        <v>119</v>
      </c>
      <c r="E246" s="7" t="str">
        <f t="shared" si="8"/>
        <v>No</v>
      </c>
      <c r="F246" s="8">
        <v>33601.839999999997</v>
      </c>
      <c r="G246" s="8">
        <v>31564.93</v>
      </c>
      <c r="H246" s="8">
        <v>32491.5</v>
      </c>
      <c r="I246" s="8">
        <f>$C246*'Kroger Payments'!F$19</f>
        <v>39738.578276917578</v>
      </c>
      <c r="J246" s="8">
        <f>$C246*'Kroger Payments'!G$19</f>
        <v>39738.578276917578</v>
      </c>
      <c r="K246" s="8">
        <f>$C246*'Kroger Payments'!H$19</f>
        <v>39738.578276917578</v>
      </c>
      <c r="L246" s="8">
        <f>$C246*'Kroger Payments'!I$19</f>
        <v>39738.578276917578</v>
      </c>
      <c r="M246" s="8">
        <f>$C246*'Kroger Payments'!J$19</f>
        <v>41830.082396755344</v>
      </c>
      <c r="N246" s="8">
        <f>$C246*'Kroger Payments'!K$19</f>
        <v>41830.082396755344</v>
      </c>
      <c r="O246" s="8">
        <f>$C246*'Kroger Payments'!L$19</f>
        <v>41830.082396755344</v>
      </c>
      <c r="P246" s="8">
        <f>$C246*'Kroger Payments'!M$19</f>
        <v>41830.082400589767</v>
      </c>
      <c r="Q246" s="6">
        <f t="shared" si="7"/>
        <v>423932.91269852611</v>
      </c>
    </row>
    <row r="247" spans="1:17" x14ac:dyDescent="0.3">
      <c r="A247" s="94">
        <v>245</v>
      </c>
      <c r="B247" s="3" t="s">
        <v>266</v>
      </c>
      <c r="C247" s="15">
        <v>2.8350670602583245E-3</v>
      </c>
      <c r="D247" s="7" t="s">
        <v>266</v>
      </c>
      <c r="E247" s="7" t="str">
        <f t="shared" si="8"/>
        <v>No</v>
      </c>
      <c r="F247" s="8">
        <v>4338.82</v>
      </c>
      <c r="G247" s="8">
        <v>4075.81</v>
      </c>
      <c r="H247" s="8">
        <v>4195.45</v>
      </c>
      <c r="I247" s="8">
        <f>$C247*'Kroger Payments'!F$19</f>
        <v>5131.2250150967739</v>
      </c>
      <c r="J247" s="8">
        <f>$C247*'Kroger Payments'!G$19</f>
        <v>5131.2250150967739</v>
      </c>
      <c r="K247" s="8">
        <f>$C247*'Kroger Payments'!H$19</f>
        <v>5131.2250150967739</v>
      </c>
      <c r="L247" s="8">
        <f>$C247*'Kroger Payments'!I$19</f>
        <v>5131.2250150967739</v>
      </c>
      <c r="M247" s="8">
        <f>$C247*'Kroger Payments'!J$19</f>
        <v>5401.2894895755517</v>
      </c>
      <c r="N247" s="8">
        <f>$C247*'Kroger Payments'!K$19</f>
        <v>5401.2894895755517</v>
      </c>
      <c r="O247" s="8">
        <f>$C247*'Kroger Payments'!L$19</f>
        <v>5401.2894895755517</v>
      </c>
      <c r="P247" s="8">
        <f>$C247*'Kroger Payments'!M$19</f>
        <v>5401.2894900706697</v>
      </c>
      <c r="Q247" s="6">
        <f t="shared" si="7"/>
        <v>54740.138019184422</v>
      </c>
    </row>
    <row r="248" spans="1:17" x14ac:dyDescent="0.3">
      <c r="A248" s="94">
        <v>246</v>
      </c>
      <c r="B248" s="3" t="s">
        <v>73</v>
      </c>
      <c r="C248" s="15">
        <v>2.2591003689743133E-3</v>
      </c>
      <c r="D248" s="7" t="s">
        <v>267</v>
      </c>
      <c r="E248" s="7" t="str">
        <f t="shared" si="8"/>
        <v>No</v>
      </c>
      <c r="F248" s="8">
        <v>3457.35</v>
      </c>
      <c r="G248" s="8">
        <v>3247.77</v>
      </c>
      <c r="H248" s="8">
        <v>3343.11</v>
      </c>
      <c r="I248" s="8">
        <f>$C248*'Kroger Payments'!F$19</f>
        <v>4088.7753546962372</v>
      </c>
      <c r="J248" s="8">
        <f>$C248*'Kroger Payments'!G$19</f>
        <v>4088.7753546962372</v>
      </c>
      <c r="K248" s="8">
        <f>$C248*'Kroger Payments'!H$19</f>
        <v>4088.7753546962372</v>
      </c>
      <c r="L248" s="8">
        <f>$C248*'Kroger Payments'!I$19</f>
        <v>4088.7753546962372</v>
      </c>
      <c r="M248" s="8">
        <f>$C248*'Kroger Payments'!J$19</f>
        <v>4303.9740575749865</v>
      </c>
      <c r="N248" s="8">
        <f>$C248*'Kroger Payments'!K$19</f>
        <v>4303.9740575749865</v>
      </c>
      <c r="O248" s="8">
        <f>$C248*'Kroger Payments'!L$19</f>
        <v>4303.9740575749865</v>
      </c>
      <c r="P248" s="8">
        <f>$C248*'Kroger Payments'!M$19</f>
        <v>4303.9740579695172</v>
      </c>
      <c r="Q248" s="6">
        <f t="shared" si="7"/>
        <v>43619.227649479435</v>
      </c>
    </row>
    <row r="249" spans="1:17" x14ac:dyDescent="0.3">
      <c r="A249" s="94">
        <v>247</v>
      </c>
      <c r="B249" s="3" t="s">
        <v>73</v>
      </c>
      <c r="C249" s="15">
        <v>1.0348308714700001E-2</v>
      </c>
      <c r="D249" s="7" t="s">
        <v>269</v>
      </c>
      <c r="E249" s="7" t="str">
        <f t="shared" si="8"/>
        <v>No</v>
      </c>
      <c r="F249" s="8">
        <v>15837.18</v>
      </c>
      <c r="G249" s="8">
        <v>14877.14</v>
      </c>
      <c r="H249" s="8">
        <v>15313.85</v>
      </c>
      <c r="I249" s="8">
        <f>$C249*'Kroger Payments'!F$19</f>
        <v>18729.539517832178</v>
      </c>
      <c r="J249" s="8">
        <f>$C249*'Kroger Payments'!G$19</f>
        <v>18729.539517832178</v>
      </c>
      <c r="K249" s="8">
        <f>$C249*'Kroger Payments'!H$19</f>
        <v>18729.539517832178</v>
      </c>
      <c r="L249" s="8">
        <f>$C249*'Kroger Payments'!I$19</f>
        <v>18729.539517832178</v>
      </c>
      <c r="M249" s="8">
        <f>$C249*'Kroger Payments'!J$19</f>
        <v>19715.304755612822</v>
      </c>
      <c r="N249" s="8">
        <f>$C249*'Kroger Payments'!K$19</f>
        <v>19715.304755612822</v>
      </c>
      <c r="O249" s="8">
        <f>$C249*'Kroger Payments'!L$19</f>
        <v>19715.304755612822</v>
      </c>
      <c r="P249" s="8">
        <f>$C249*'Kroger Payments'!M$19</f>
        <v>19715.304757420057</v>
      </c>
      <c r="Q249" s="6">
        <f t="shared" si="7"/>
        <v>199807.54709558724</v>
      </c>
    </row>
    <row r="250" spans="1:17" x14ac:dyDescent="0.3">
      <c r="A250" s="94">
        <v>248</v>
      </c>
      <c r="B250" s="3" t="s">
        <v>266</v>
      </c>
      <c r="C250" s="15">
        <v>3.9831978678053954E-4</v>
      </c>
      <c r="D250" s="7" t="s">
        <v>270</v>
      </c>
      <c r="E250" s="7" t="str">
        <f t="shared" si="8"/>
        <v>No</v>
      </c>
      <c r="F250" s="8">
        <v>609.59</v>
      </c>
      <c r="G250" s="8">
        <v>572.64</v>
      </c>
      <c r="H250" s="8">
        <v>589.45000000000005</v>
      </c>
      <c r="I250" s="8">
        <f>$C250*'Kroger Payments'!F$19</f>
        <v>720.92420055491937</v>
      </c>
      <c r="J250" s="8">
        <f>$C250*'Kroger Payments'!G$19</f>
        <v>720.92420055491937</v>
      </c>
      <c r="K250" s="8">
        <f>$C250*'Kroger Payments'!H$19</f>
        <v>720.92420055491937</v>
      </c>
      <c r="L250" s="8">
        <f>$C250*'Kroger Payments'!I$19</f>
        <v>720.92420055491937</v>
      </c>
      <c r="M250" s="8">
        <f>$C250*'Kroger Payments'!J$19</f>
        <v>758.86757953149402</v>
      </c>
      <c r="N250" s="8">
        <f>$C250*'Kroger Payments'!K$19</f>
        <v>758.86757953149402</v>
      </c>
      <c r="O250" s="8">
        <f>$C250*'Kroger Payments'!L$19</f>
        <v>758.86757953149402</v>
      </c>
      <c r="P250" s="8">
        <f>$C250*'Kroger Payments'!M$19</f>
        <v>758.86757960105683</v>
      </c>
      <c r="Q250" s="6">
        <f t="shared" si="7"/>
        <v>7690.8471204152156</v>
      </c>
    </row>
    <row r="251" spans="1:17" x14ac:dyDescent="0.3">
      <c r="A251" s="94">
        <v>249</v>
      </c>
      <c r="B251" s="3" t="s">
        <v>53</v>
      </c>
      <c r="C251" s="15">
        <v>9.7847760631712997E-5</v>
      </c>
      <c r="D251" s="7" t="s">
        <v>271</v>
      </c>
      <c r="E251" s="7" t="str">
        <f t="shared" si="8"/>
        <v>No</v>
      </c>
      <c r="F251" s="8">
        <v>149.75</v>
      </c>
      <c r="G251" s="8">
        <v>140.66999999999999</v>
      </c>
      <c r="H251" s="8">
        <v>144.80000000000001</v>
      </c>
      <c r="I251" s="8">
        <f>$C251*'Kroger Payments'!F$19</f>
        <v>177.09594388885421</v>
      </c>
      <c r="J251" s="8">
        <f>$C251*'Kroger Payments'!G$19</f>
        <v>177.09594388885421</v>
      </c>
      <c r="K251" s="8">
        <f>$C251*'Kroger Payments'!H$19</f>
        <v>177.09594388885421</v>
      </c>
      <c r="L251" s="8">
        <f>$C251*'Kroger Payments'!I$19</f>
        <v>177.09594388885421</v>
      </c>
      <c r="M251" s="8">
        <f>$C251*'Kroger Payments'!J$19</f>
        <v>186.41678304089916</v>
      </c>
      <c r="N251" s="8">
        <f>$C251*'Kroger Payments'!K$19</f>
        <v>186.41678304089916</v>
      </c>
      <c r="O251" s="8">
        <f>$C251*'Kroger Payments'!L$19</f>
        <v>186.41678304089916</v>
      </c>
      <c r="P251" s="8">
        <f>$C251*'Kroger Payments'!M$19</f>
        <v>186.41678305798737</v>
      </c>
      <c r="Q251" s="6">
        <f t="shared" si="7"/>
        <v>1889.2709077361019</v>
      </c>
    </row>
    <row r="252" spans="1:17" x14ac:dyDescent="0.3">
      <c r="A252" s="94">
        <v>250</v>
      </c>
      <c r="B252" s="3" t="s">
        <v>26</v>
      </c>
      <c r="C252" s="15">
        <v>8.0576480958407414E-5</v>
      </c>
      <c r="D252" s="7" t="s">
        <v>272</v>
      </c>
      <c r="E252" s="7" t="str">
        <f t="shared" si="8"/>
        <v>No</v>
      </c>
      <c r="F252" s="8">
        <v>123.32</v>
      </c>
      <c r="G252" s="8">
        <v>115.84</v>
      </c>
      <c r="H252" s="8">
        <v>119.24</v>
      </c>
      <c r="I252" s="8">
        <f>$C252*'Kroger Payments'!F$19</f>
        <v>145.83642853392536</v>
      </c>
      <c r="J252" s="8">
        <f>$C252*'Kroger Payments'!G$19</f>
        <v>145.83642853392536</v>
      </c>
      <c r="K252" s="8">
        <f>$C252*'Kroger Payments'!H$19</f>
        <v>145.83642853392536</v>
      </c>
      <c r="L252" s="8">
        <f>$C252*'Kroger Payments'!I$19</f>
        <v>145.83642853392536</v>
      </c>
      <c r="M252" s="8">
        <f>$C252*'Kroger Payments'!J$19</f>
        <v>153.51203003571092</v>
      </c>
      <c r="N252" s="8">
        <f>$C252*'Kroger Payments'!K$19</f>
        <v>153.51203003571092</v>
      </c>
      <c r="O252" s="8">
        <f>$C252*'Kroger Payments'!L$19</f>
        <v>153.51203003571092</v>
      </c>
      <c r="P252" s="8">
        <f>$C252*'Kroger Payments'!M$19</f>
        <v>153.51203004978285</v>
      </c>
      <c r="Q252" s="6">
        <f t="shared" si="7"/>
        <v>1555.793834292617</v>
      </c>
    </row>
    <row r="253" spans="1:17" x14ac:dyDescent="0.3">
      <c r="A253" s="94">
        <v>251</v>
      </c>
      <c r="B253" s="3" t="s">
        <v>20</v>
      </c>
      <c r="C253" s="15">
        <v>2.5021499340551977E-3</v>
      </c>
      <c r="D253" s="7" t="s">
        <v>273</v>
      </c>
      <c r="E253" s="7" t="str">
        <f t="shared" si="8"/>
        <v>No</v>
      </c>
      <c r="F253" s="8">
        <v>3829.32</v>
      </c>
      <c r="G253" s="8">
        <v>3597.19</v>
      </c>
      <c r="H253" s="8">
        <v>3702.78</v>
      </c>
      <c r="I253" s="8">
        <f>$C253*'Kroger Payments'!F$19</f>
        <v>4528.673946773205</v>
      </c>
      <c r="J253" s="8">
        <f>$C253*'Kroger Payments'!G$19</f>
        <v>4528.673946773205</v>
      </c>
      <c r="K253" s="8">
        <f>$C253*'Kroger Payments'!H$19</f>
        <v>4528.673946773205</v>
      </c>
      <c r="L253" s="8">
        <f>$C253*'Kroger Payments'!I$19</f>
        <v>4528.673946773205</v>
      </c>
      <c r="M253" s="8">
        <f>$C253*'Kroger Payments'!J$19</f>
        <v>4767.02520712969</v>
      </c>
      <c r="N253" s="8">
        <f>$C253*'Kroger Payments'!K$19</f>
        <v>4767.02520712969</v>
      </c>
      <c r="O253" s="8">
        <f>$C253*'Kroger Payments'!L$19</f>
        <v>4767.02520712969</v>
      </c>
      <c r="P253" s="8">
        <f>$C253*'Kroger Payments'!M$19</f>
        <v>4767.0252075666667</v>
      </c>
      <c r="Q253" s="6">
        <f t="shared" si="7"/>
        <v>48312.08661604856</v>
      </c>
    </row>
    <row r="254" spans="1:17" x14ac:dyDescent="0.3">
      <c r="A254" s="94">
        <v>252</v>
      </c>
      <c r="B254" s="3" t="s">
        <v>81</v>
      </c>
      <c r="C254" s="15">
        <v>3.4602262891710712E-5</v>
      </c>
      <c r="D254" s="7" t="s">
        <v>274</v>
      </c>
      <c r="E254" s="7" t="str">
        <f t="shared" si="8"/>
        <v>No</v>
      </c>
      <c r="F254" s="8">
        <v>52.96</v>
      </c>
      <c r="G254" s="8">
        <v>49.75</v>
      </c>
      <c r="H254" s="8">
        <v>51.21</v>
      </c>
      <c r="I254" s="8">
        <f>$C254*'Kroger Payments'!F$19</f>
        <v>62.627088938320469</v>
      </c>
      <c r="J254" s="8">
        <f>$C254*'Kroger Payments'!G$19</f>
        <v>62.627088938320469</v>
      </c>
      <c r="K254" s="8">
        <f>$C254*'Kroger Payments'!H$19</f>
        <v>62.627088938320469</v>
      </c>
      <c r="L254" s="8">
        <f>$C254*'Kroger Payments'!I$19</f>
        <v>62.627088938320469</v>
      </c>
      <c r="M254" s="8">
        <f>$C254*'Kroger Payments'!J$19</f>
        <v>65.923251514021544</v>
      </c>
      <c r="N254" s="8">
        <f>$C254*'Kroger Payments'!K$19</f>
        <v>65.923251514021544</v>
      </c>
      <c r="O254" s="8">
        <f>$C254*'Kroger Payments'!L$19</f>
        <v>65.923251514021544</v>
      </c>
      <c r="P254" s="8">
        <f>$C254*'Kroger Payments'!M$19</f>
        <v>65.923251520064511</v>
      </c>
      <c r="Q254" s="6">
        <f t="shared" si="7"/>
        <v>668.12136181541098</v>
      </c>
    </row>
    <row r="255" spans="1:17" x14ac:dyDescent="0.3">
      <c r="A255" s="94">
        <v>253</v>
      </c>
      <c r="B255" s="3" t="s">
        <v>252</v>
      </c>
      <c r="C255" s="15">
        <v>8.4482591926445666E-5</v>
      </c>
      <c r="D255" s="7" t="s">
        <v>275</v>
      </c>
      <c r="E255" s="7" t="str">
        <f t="shared" si="8"/>
        <v>No</v>
      </c>
      <c r="F255" s="8">
        <v>129.29</v>
      </c>
      <c r="G255" s="8">
        <v>121.46</v>
      </c>
      <c r="H255" s="8">
        <v>125.02</v>
      </c>
      <c r="I255" s="8">
        <f>$C255*'Kroger Payments'!F$19</f>
        <v>152.90614994965634</v>
      </c>
      <c r="J255" s="8">
        <f>$C255*'Kroger Payments'!G$19</f>
        <v>152.90614994965634</v>
      </c>
      <c r="K255" s="8">
        <f>$C255*'Kroger Payments'!H$19</f>
        <v>152.90614994965634</v>
      </c>
      <c r="L255" s="8">
        <f>$C255*'Kroger Payments'!I$19</f>
        <v>152.90614994965634</v>
      </c>
      <c r="M255" s="8">
        <f>$C255*'Kroger Payments'!J$19</f>
        <v>160.95384205226983</v>
      </c>
      <c r="N255" s="8">
        <f>$C255*'Kroger Payments'!K$19</f>
        <v>160.95384205226983</v>
      </c>
      <c r="O255" s="8">
        <f>$C255*'Kroger Payments'!L$19</f>
        <v>160.95384205226983</v>
      </c>
      <c r="P255" s="8">
        <f>$C255*'Kroger Payments'!M$19</f>
        <v>160.95384206702394</v>
      </c>
      <c r="Q255" s="6">
        <f t="shared" si="7"/>
        <v>1631.209968022459</v>
      </c>
    </row>
    <row r="256" spans="1:17" x14ac:dyDescent="0.3">
      <c r="A256" s="94">
        <v>254</v>
      </c>
      <c r="B256" s="3" t="s">
        <v>276</v>
      </c>
      <c r="C256" s="15">
        <v>6.8234252350000003E-4</v>
      </c>
      <c r="D256" s="7" t="s">
        <v>277</v>
      </c>
      <c r="E256" s="7" t="str">
        <f t="shared" si="8"/>
        <v>No</v>
      </c>
      <c r="F256" s="8">
        <v>1044.27</v>
      </c>
      <c r="G256" s="8">
        <v>980.96</v>
      </c>
      <c r="H256" s="8">
        <v>1009.76</v>
      </c>
      <c r="I256" s="8">
        <f>$C256*'Kroger Payments'!F$19</f>
        <v>1234.9806727776072</v>
      </c>
      <c r="J256" s="8">
        <f>$C256*'Kroger Payments'!G$19</f>
        <v>1234.9806727776072</v>
      </c>
      <c r="K256" s="8">
        <f>$C256*'Kroger Payments'!H$19</f>
        <v>1234.9806727776072</v>
      </c>
      <c r="L256" s="8">
        <f>$C256*'Kroger Payments'!I$19</f>
        <v>1234.9806727776072</v>
      </c>
      <c r="M256" s="8">
        <f>$C256*'Kroger Payments'!J$19</f>
        <v>1299.979655555376</v>
      </c>
      <c r="N256" s="8">
        <f>$C256*'Kroger Payments'!K$19</f>
        <v>1299.979655555376</v>
      </c>
      <c r="O256" s="8">
        <f>$C256*'Kroger Payments'!L$19</f>
        <v>1299.979655555376</v>
      </c>
      <c r="P256" s="8">
        <f>$C256*'Kroger Payments'!M$19</f>
        <v>1299.9796556745407</v>
      </c>
      <c r="Q256" s="6">
        <f t="shared" si="7"/>
        <v>13174.831313451097</v>
      </c>
    </row>
    <row r="257" spans="1:17" x14ac:dyDescent="0.3">
      <c r="A257" s="94">
        <v>255</v>
      </c>
      <c r="B257" s="3" t="s">
        <v>20</v>
      </c>
      <c r="C257" s="15">
        <v>3.2024518815994138E-4</v>
      </c>
      <c r="D257" s="7" t="s">
        <v>278</v>
      </c>
      <c r="E257" s="7" t="str">
        <f t="shared" si="8"/>
        <v>No</v>
      </c>
      <c r="F257" s="8">
        <v>490.11</v>
      </c>
      <c r="G257" s="8">
        <v>460.4</v>
      </c>
      <c r="H257" s="8">
        <v>473.91</v>
      </c>
      <c r="I257" s="8">
        <f>$C257*'Kroger Payments'!F$19</f>
        <v>579.61596164181583</v>
      </c>
      <c r="J257" s="8">
        <f>$C257*'Kroger Payments'!G$19</f>
        <v>579.61596164181583</v>
      </c>
      <c r="K257" s="8">
        <f>$C257*'Kroger Payments'!H$19</f>
        <v>579.61596164181583</v>
      </c>
      <c r="L257" s="8">
        <f>$C257*'Kroger Payments'!I$19</f>
        <v>579.61596164181583</v>
      </c>
      <c r="M257" s="8">
        <f>$C257*'Kroger Payments'!J$19</f>
        <v>610.12206488612196</v>
      </c>
      <c r="N257" s="8">
        <f>$C257*'Kroger Payments'!K$19</f>
        <v>610.12206488612196</v>
      </c>
      <c r="O257" s="8">
        <f>$C257*'Kroger Payments'!L$19</f>
        <v>610.12206488612196</v>
      </c>
      <c r="P257" s="8">
        <f>$C257*'Kroger Payments'!M$19</f>
        <v>610.12206494204975</v>
      </c>
      <c r="Q257" s="6">
        <f t="shared" si="7"/>
        <v>6183.3721061676788</v>
      </c>
    </row>
    <row r="258" spans="1:17" x14ac:dyDescent="0.3">
      <c r="A258" s="94">
        <v>256</v>
      </c>
      <c r="B258" s="3" t="s">
        <v>32</v>
      </c>
      <c r="C258" s="15">
        <v>1.5686376415621943E-3</v>
      </c>
      <c r="D258" s="7" t="s">
        <v>279</v>
      </c>
      <c r="E258" s="7" t="str">
        <f t="shared" si="8"/>
        <v>No</v>
      </c>
      <c r="F258" s="8">
        <v>2400.66</v>
      </c>
      <c r="G258" s="8">
        <v>2255.14</v>
      </c>
      <c r="H258" s="8">
        <v>2321.33</v>
      </c>
      <c r="I258" s="8">
        <f>$C258*'Kroger Payments'!F$19</f>
        <v>2839.0978184738001</v>
      </c>
      <c r="J258" s="8">
        <f>$C258*'Kroger Payments'!G$19</f>
        <v>2839.0978184738001</v>
      </c>
      <c r="K258" s="8">
        <f>$C258*'Kroger Payments'!H$19</f>
        <v>2839.0978184738001</v>
      </c>
      <c r="L258" s="8">
        <f>$C258*'Kroger Payments'!I$19</f>
        <v>2839.0978184738001</v>
      </c>
      <c r="M258" s="8">
        <f>$C258*'Kroger Payments'!J$19</f>
        <v>2988.5240194461057</v>
      </c>
      <c r="N258" s="8">
        <f>$C258*'Kroger Payments'!K$19</f>
        <v>2988.5240194461057</v>
      </c>
      <c r="O258" s="8">
        <f>$C258*'Kroger Payments'!L$19</f>
        <v>2988.5240194461057</v>
      </c>
      <c r="P258" s="8">
        <f>$C258*'Kroger Payments'!M$19</f>
        <v>2988.5240197200533</v>
      </c>
      <c r="Q258" s="6">
        <f t="shared" si="7"/>
        <v>30287.617351953573</v>
      </c>
    </row>
    <row r="259" spans="1:17" x14ac:dyDescent="0.3">
      <c r="A259" s="94">
        <v>257</v>
      </c>
      <c r="B259" s="3" t="s">
        <v>280</v>
      </c>
      <c r="C259" s="15">
        <v>4.8754650570999999E-3</v>
      </c>
      <c r="D259" s="7" t="s">
        <v>280</v>
      </c>
      <c r="E259" s="7" t="str">
        <f t="shared" si="8"/>
        <v>No</v>
      </c>
      <c r="F259" s="8">
        <v>7461.47</v>
      </c>
      <c r="G259" s="8">
        <v>7009.16</v>
      </c>
      <c r="H259" s="8">
        <v>7214.91</v>
      </c>
      <c r="I259" s="8">
        <f>$C259*'Kroger Payments'!F$19</f>
        <v>8824.1680812101295</v>
      </c>
      <c r="J259" s="8">
        <f>$C259*'Kroger Payments'!G$19</f>
        <v>8824.1680812101295</v>
      </c>
      <c r="K259" s="8">
        <f>$C259*'Kroger Payments'!H$19</f>
        <v>8824.1680812101295</v>
      </c>
      <c r="L259" s="8">
        <f>$C259*'Kroger Payments'!I$19</f>
        <v>8824.1680812101295</v>
      </c>
      <c r="M259" s="8">
        <f>$C259*'Kroger Payments'!J$19</f>
        <v>9288.5979802211896</v>
      </c>
      <c r="N259" s="8">
        <f>$C259*'Kroger Payments'!K$19</f>
        <v>9288.5979802211896</v>
      </c>
      <c r="O259" s="8">
        <f>$C259*'Kroger Payments'!L$19</f>
        <v>9288.5979802211896</v>
      </c>
      <c r="P259" s="8">
        <f>$C259*'Kroger Payments'!M$19</f>
        <v>9288.597981072644</v>
      </c>
      <c r="Q259" s="6">
        <f t="shared" si="7"/>
        <v>94136.604246576739</v>
      </c>
    </row>
    <row r="260" spans="1:17" x14ac:dyDescent="0.3">
      <c r="A260" s="94">
        <v>258</v>
      </c>
      <c r="B260" s="3" t="s">
        <v>58</v>
      </c>
      <c r="C260" s="15">
        <v>6.4039892317772936E-5</v>
      </c>
      <c r="D260" s="7" t="s">
        <v>281</v>
      </c>
      <c r="E260" s="7" t="str">
        <f t="shared" si="8"/>
        <v>No</v>
      </c>
      <c r="F260" s="8">
        <v>98.01</v>
      </c>
      <c r="G260" s="8">
        <v>92.07</v>
      </c>
      <c r="H260" s="8">
        <v>94.77</v>
      </c>
      <c r="I260" s="8">
        <f>$C260*'Kroger Payments'!F$19</f>
        <v>115.90664010435037</v>
      </c>
      <c r="J260" s="8">
        <f>$C260*'Kroger Payments'!G$19</f>
        <v>115.90664010435037</v>
      </c>
      <c r="K260" s="8">
        <f>$C260*'Kroger Payments'!H$19</f>
        <v>115.90664010435037</v>
      </c>
      <c r="L260" s="8">
        <f>$C260*'Kroger Payments'!I$19</f>
        <v>115.90664010435037</v>
      </c>
      <c r="M260" s="8">
        <f>$C260*'Kroger Payments'!J$19</f>
        <v>122.00698958352672</v>
      </c>
      <c r="N260" s="8">
        <f>$C260*'Kroger Payments'!K$19</f>
        <v>122.00698958352672</v>
      </c>
      <c r="O260" s="8">
        <f>$C260*'Kroger Payments'!L$19</f>
        <v>122.00698958352672</v>
      </c>
      <c r="P260" s="8">
        <f>$C260*'Kroger Payments'!M$19</f>
        <v>122.00698959471067</v>
      </c>
      <c r="Q260" s="6">
        <f t="shared" ref="Q260:Q283" si="9">SUM(F260:P260)</f>
        <v>1236.5045187626922</v>
      </c>
    </row>
    <row r="261" spans="1:17" x14ac:dyDescent="0.3">
      <c r="A261" s="94">
        <v>259</v>
      </c>
      <c r="B261" s="3" t="s">
        <v>166</v>
      </c>
      <c r="C261" s="15">
        <v>3.4045529377365945E-7</v>
      </c>
      <c r="D261" s="7" t="s">
        <v>282</v>
      </c>
      <c r="E261" s="7" t="str">
        <f t="shared" si="8"/>
        <v>Yes</v>
      </c>
      <c r="F261" s="8">
        <v>6.13</v>
      </c>
      <c r="G261" s="8">
        <v>0</v>
      </c>
      <c r="H261" s="8">
        <v>0</v>
      </c>
      <c r="I261" s="8">
        <f>$C261*'Kroger Payments'!F$19</f>
        <v>0.61619449656839664</v>
      </c>
      <c r="J261" s="8">
        <f>$C261*'Kroger Payments'!G$19</f>
        <v>0.61619449656839664</v>
      </c>
      <c r="K261" s="8">
        <f>$C261*'Kroger Payments'!H$19</f>
        <v>0.61619449656839664</v>
      </c>
      <c r="L261" s="8">
        <f>$C261*'Kroger Payments'!I$19</f>
        <v>0.61619449656839664</v>
      </c>
      <c r="M261" s="8">
        <f>$C261*'Kroger Payments'!J$19</f>
        <v>0.64862578586147013</v>
      </c>
      <c r="N261" s="8">
        <f>$C261*'Kroger Payments'!K$19</f>
        <v>0.64862578586147013</v>
      </c>
      <c r="O261" s="8">
        <f>$C261*'Kroger Payments'!L$19</f>
        <v>0.64862578586147013</v>
      </c>
      <c r="P261" s="8">
        <f>$C261*'Kroger Payments'!M$19</f>
        <v>0.64862578592092746</v>
      </c>
      <c r="Q261" s="6">
        <f t="shared" si="9"/>
        <v>11.189281129778923</v>
      </c>
    </row>
    <row r="262" spans="1:17" x14ac:dyDescent="0.3">
      <c r="A262" s="94">
        <v>260</v>
      </c>
      <c r="B262" s="3" t="s">
        <v>20</v>
      </c>
      <c r="C262" s="15">
        <v>7.5555414330000009E-4</v>
      </c>
      <c r="D262" s="7" t="s">
        <v>283</v>
      </c>
      <c r="E262" s="7" t="str">
        <f t="shared" ref="E262:E282" si="10">IF(C262&lt;0.000011, "Yes", "No")</f>
        <v>No</v>
      </c>
      <c r="F262" s="8">
        <v>1156.31</v>
      </c>
      <c r="G262" s="8">
        <v>1086.22</v>
      </c>
      <c r="H262" s="8">
        <v>1118.0999999999999</v>
      </c>
      <c r="I262" s="8">
        <f>$C262*'Kroger Payments'!F$19</f>
        <v>1367.4873426125298</v>
      </c>
      <c r="J262" s="8">
        <f>$C262*'Kroger Payments'!G$19</f>
        <v>1367.4873426125298</v>
      </c>
      <c r="K262" s="8">
        <f>$C262*'Kroger Payments'!H$19</f>
        <v>1367.4873426125298</v>
      </c>
      <c r="L262" s="8">
        <f>$C262*'Kroger Payments'!I$19</f>
        <v>1367.4873426125298</v>
      </c>
      <c r="M262" s="8">
        <f>$C262*'Kroger Payments'!J$19</f>
        <v>1439.4603606447683</v>
      </c>
      <c r="N262" s="8">
        <f>$C262*'Kroger Payments'!K$19</f>
        <v>1439.4603606447683</v>
      </c>
      <c r="O262" s="8">
        <f>$C262*'Kroger Payments'!L$19</f>
        <v>1439.4603606447683</v>
      </c>
      <c r="P262" s="8">
        <f>$C262*'Kroger Payments'!M$19</f>
        <v>1439.4603607767187</v>
      </c>
      <c r="Q262" s="6">
        <f t="shared" si="9"/>
        <v>14588.420813161145</v>
      </c>
    </row>
    <row r="263" spans="1:17" x14ac:dyDescent="0.3">
      <c r="A263" s="94">
        <v>261</v>
      </c>
      <c r="B263" s="3" t="s">
        <v>29</v>
      </c>
      <c r="C263" s="15">
        <v>5.0703727767649294E-3</v>
      </c>
      <c r="D263" s="7" t="s">
        <v>29</v>
      </c>
      <c r="E263" s="7" t="str">
        <f t="shared" si="10"/>
        <v>No</v>
      </c>
      <c r="F263" s="8">
        <v>7917.01</v>
      </c>
      <c r="G263" s="8">
        <v>7289.37</v>
      </c>
      <c r="H263" s="8">
        <v>7503.35</v>
      </c>
      <c r="I263" s="8">
        <f>$C263*'Kroger Payments'!F$19</f>
        <v>9176.9341165535861</v>
      </c>
      <c r="J263" s="8">
        <f>$C263*'Kroger Payments'!G$19</f>
        <v>9176.9341165535861</v>
      </c>
      <c r="K263" s="8">
        <f>$C263*'Kroger Payments'!H$19</f>
        <v>9176.9341165535861</v>
      </c>
      <c r="L263" s="8">
        <f>$C263*'Kroger Payments'!I$19</f>
        <v>9176.9341165535861</v>
      </c>
      <c r="M263" s="8">
        <f>$C263*'Kroger Payments'!J$19</f>
        <v>9659.9306490037743</v>
      </c>
      <c r="N263" s="8">
        <f>$C263*'Kroger Payments'!K$19</f>
        <v>9659.9306490037743</v>
      </c>
      <c r="O263" s="8">
        <f>$C263*'Kroger Payments'!L$19</f>
        <v>9659.9306490037743</v>
      </c>
      <c r="P263" s="8">
        <f>$C263*'Kroger Payments'!M$19</f>
        <v>9659.9306498892674</v>
      </c>
      <c r="Q263" s="6">
        <f t="shared" si="9"/>
        <v>98057.189063114944</v>
      </c>
    </row>
    <row r="264" spans="1:17" x14ac:dyDescent="0.3">
      <c r="A264" s="94">
        <v>262</v>
      </c>
      <c r="B264" s="3" t="s">
        <v>61</v>
      </c>
      <c r="C264" s="15">
        <v>5.7455156420299657E-5</v>
      </c>
      <c r="D264" s="7" t="s">
        <v>284</v>
      </c>
      <c r="E264" s="7" t="str">
        <f t="shared" si="10"/>
        <v>No</v>
      </c>
      <c r="F264" s="8">
        <v>0</v>
      </c>
      <c r="G264" s="8">
        <v>0</v>
      </c>
      <c r="H264" s="8">
        <v>0</v>
      </c>
      <c r="I264" s="8">
        <f>$C264*'Kroger Payments'!F$19</f>
        <v>103.98884033567684</v>
      </c>
      <c r="J264" s="8">
        <f>$C264*'Kroger Payments'!G$19</f>
        <v>103.98884033567684</v>
      </c>
      <c r="K264" s="8">
        <f>$C264*'Kroger Payments'!H$19</f>
        <v>103.98884033567684</v>
      </c>
      <c r="L264" s="8">
        <f>$C264*'Kroger Payments'!I$19</f>
        <v>103.98884033567684</v>
      </c>
      <c r="M264" s="8">
        <f>$C264*'Kroger Payments'!J$19</f>
        <v>109.46193719544931</v>
      </c>
      <c r="N264" s="8">
        <f>$C264*'Kroger Payments'!K$19</f>
        <v>109.46193719544931</v>
      </c>
      <c r="O264" s="8">
        <f>$C264*'Kroger Payments'!L$19</f>
        <v>109.46193719544931</v>
      </c>
      <c r="P264" s="8">
        <f>$C264*'Kroger Payments'!M$19</f>
        <v>109.46193720548332</v>
      </c>
      <c r="Q264" s="6">
        <f t="shared" si="9"/>
        <v>853.80311013453866</v>
      </c>
    </row>
    <row r="265" spans="1:17" x14ac:dyDescent="0.3">
      <c r="A265" s="94">
        <v>263</v>
      </c>
      <c r="B265" s="3" t="s">
        <v>12</v>
      </c>
      <c r="C265" s="15">
        <v>3.8359246724829375E-4</v>
      </c>
      <c r="D265" s="7" t="s">
        <v>285</v>
      </c>
      <c r="E265" s="7" t="str">
        <f t="shared" si="10"/>
        <v>No</v>
      </c>
      <c r="F265" s="8">
        <v>587.04999999999995</v>
      </c>
      <c r="G265" s="8">
        <v>551.47</v>
      </c>
      <c r="H265" s="8">
        <v>567.66</v>
      </c>
      <c r="I265" s="8">
        <f>$C265*'Kroger Payments'!F$19</f>
        <v>694.26903198818457</v>
      </c>
      <c r="J265" s="8">
        <f>$C265*'Kroger Payments'!G$19</f>
        <v>694.26903198818457</v>
      </c>
      <c r="K265" s="8">
        <f>$C265*'Kroger Payments'!H$19</f>
        <v>694.26903198818457</v>
      </c>
      <c r="L265" s="8">
        <f>$C265*'Kroger Payments'!I$19</f>
        <v>694.26903198818457</v>
      </c>
      <c r="M265" s="8">
        <f>$C265*'Kroger Payments'!J$19</f>
        <v>730.80950735598378</v>
      </c>
      <c r="N265" s="8">
        <f>$C265*'Kroger Payments'!K$19</f>
        <v>730.80950735598378</v>
      </c>
      <c r="O265" s="8">
        <f>$C265*'Kroger Payments'!L$19</f>
        <v>730.80950735598378</v>
      </c>
      <c r="P265" s="8">
        <f>$C265*'Kroger Payments'!M$19</f>
        <v>730.80950742297455</v>
      </c>
      <c r="Q265" s="6">
        <f t="shared" si="9"/>
        <v>7406.4941574436634</v>
      </c>
    </row>
    <row r="266" spans="1:17" x14ac:dyDescent="0.3">
      <c r="A266" s="94">
        <v>264</v>
      </c>
      <c r="B266" s="3" t="s">
        <v>73</v>
      </c>
      <c r="C266" s="15">
        <v>1.2919233878100001E-2</v>
      </c>
      <c r="D266" s="7" t="s">
        <v>286</v>
      </c>
      <c r="E266" s="7" t="str">
        <f t="shared" si="10"/>
        <v>No</v>
      </c>
      <c r="F266" s="8">
        <v>19771.75</v>
      </c>
      <c r="G266" s="8">
        <v>18573.21</v>
      </c>
      <c r="H266" s="8">
        <v>19118.419999999998</v>
      </c>
      <c r="I266" s="8">
        <f>$C266*'Kroger Payments'!F$19</f>
        <v>23382.690653233476</v>
      </c>
      <c r="J266" s="8">
        <f>$C266*'Kroger Payments'!G$19</f>
        <v>23382.690653233476</v>
      </c>
      <c r="K266" s="8">
        <f>$C266*'Kroger Payments'!H$19</f>
        <v>23382.690653233476</v>
      </c>
      <c r="L266" s="8">
        <f>$C266*'Kroger Payments'!I$19</f>
        <v>23382.690653233476</v>
      </c>
      <c r="M266" s="8">
        <f>$C266*'Kroger Payments'!J$19</f>
        <v>24613.358582351029</v>
      </c>
      <c r="N266" s="8">
        <f>$C266*'Kroger Payments'!K$19</f>
        <v>24613.358582351029</v>
      </c>
      <c r="O266" s="8">
        <f>$C266*'Kroger Payments'!L$19</f>
        <v>24613.358582351029</v>
      </c>
      <c r="P266" s="8">
        <f>$C266*'Kroger Payments'!M$19</f>
        <v>24613.358584607253</v>
      </c>
      <c r="Q266" s="6">
        <f t="shared" si="9"/>
        <v>249447.57694459424</v>
      </c>
    </row>
    <row r="267" spans="1:17" x14ac:dyDescent="0.3">
      <c r="A267" s="94">
        <v>265</v>
      </c>
      <c r="B267" s="3" t="s">
        <v>73</v>
      </c>
      <c r="C267" s="15">
        <v>5.3758056842657953E-4</v>
      </c>
      <c r="D267" s="7" t="s">
        <v>287</v>
      </c>
      <c r="E267" s="7" t="str">
        <f t="shared" si="10"/>
        <v>No</v>
      </c>
      <c r="F267" s="8">
        <v>822.72</v>
      </c>
      <c r="G267" s="8">
        <v>772.85</v>
      </c>
      <c r="H267" s="8">
        <v>795.53</v>
      </c>
      <c r="I267" s="8">
        <f>$C267*'Kroger Payments'!F$19</f>
        <v>972.97411373721263</v>
      </c>
      <c r="J267" s="8">
        <f>$C267*'Kroger Payments'!G$19</f>
        <v>972.97411373721263</v>
      </c>
      <c r="K267" s="8">
        <f>$C267*'Kroger Payments'!H$19</f>
        <v>972.97411373721263</v>
      </c>
      <c r="L267" s="8">
        <f>$C267*'Kroger Payments'!I$19</f>
        <v>972.97411373721263</v>
      </c>
      <c r="M267" s="8">
        <f>$C267*'Kroger Payments'!J$19</f>
        <v>1024.1832776181186</v>
      </c>
      <c r="N267" s="8">
        <f>$C267*'Kroger Payments'!K$19</f>
        <v>1024.1832776181186</v>
      </c>
      <c r="O267" s="8">
        <f>$C267*'Kroger Payments'!L$19</f>
        <v>1024.1832776181186</v>
      </c>
      <c r="P267" s="8">
        <f>$C267*'Kroger Payments'!M$19</f>
        <v>1024.1832777120019</v>
      </c>
      <c r="Q267" s="6">
        <f t="shared" si="9"/>
        <v>10379.729565515208</v>
      </c>
    </row>
    <row r="268" spans="1:17" x14ac:dyDescent="0.3">
      <c r="A268" s="94">
        <v>266</v>
      </c>
      <c r="B268" s="3" t="s">
        <v>26</v>
      </c>
      <c r="C268" s="15">
        <v>2.6140018962200005E-2</v>
      </c>
      <c r="D268" s="7" t="s">
        <v>26</v>
      </c>
      <c r="E268" s="7" t="str">
        <f t="shared" si="10"/>
        <v>No</v>
      </c>
      <c r="F268" s="8">
        <v>40005</v>
      </c>
      <c r="G268" s="8">
        <v>37579.94</v>
      </c>
      <c r="H268" s="8">
        <v>38683.08</v>
      </c>
      <c r="I268" s="8">
        <f>$C268*'Kroger Payments'!F$19</f>
        <v>47311.162784884196</v>
      </c>
      <c r="J268" s="8">
        <f>$C268*'Kroger Payments'!G$19</f>
        <v>47311.162784884196</v>
      </c>
      <c r="K268" s="8">
        <f>$C268*'Kroger Payments'!H$19</f>
        <v>47311.162784884196</v>
      </c>
      <c r="L268" s="8">
        <f>$C268*'Kroger Payments'!I$19</f>
        <v>47311.162784884196</v>
      </c>
      <c r="M268" s="8">
        <f>$C268*'Kroger Payments'!J$19</f>
        <v>49801.223984088632</v>
      </c>
      <c r="N268" s="8">
        <f>$C268*'Kroger Payments'!K$19</f>
        <v>49801.223984088632</v>
      </c>
      <c r="O268" s="8">
        <f>$C268*'Kroger Payments'!L$19</f>
        <v>49801.223984088632</v>
      </c>
      <c r="P268" s="8">
        <f>$C268*'Kroger Payments'!M$19</f>
        <v>49801.223988653743</v>
      </c>
      <c r="Q268" s="6">
        <f t="shared" si="9"/>
        <v>504717.56708045641</v>
      </c>
    </row>
    <row r="269" spans="1:17" x14ac:dyDescent="0.3">
      <c r="A269" s="94">
        <v>267</v>
      </c>
      <c r="B269" s="3" t="s">
        <v>32</v>
      </c>
      <c r="C269" s="15">
        <v>1.4529947677983741E-3</v>
      </c>
      <c r="D269" s="7" t="s">
        <v>288</v>
      </c>
      <c r="E269" s="7" t="str">
        <f t="shared" si="10"/>
        <v>No</v>
      </c>
      <c r="F269" s="8">
        <v>2223.6799999999998</v>
      </c>
      <c r="G269" s="8">
        <v>2088.88</v>
      </c>
      <c r="H269" s="8">
        <v>2150.1999999999998</v>
      </c>
      <c r="I269" s="8">
        <f>$C269*'Kroger Payments'!F$19</f>
        <v>2629.7942661900934</v>
      </c>
      <c r="J269" s="8">
        <f>$C269*'Kroger Payments'!G$19</f>
        <v>2629.7942661900934</v>
      </c>
      <c r="K269" s="8">
        <f>$C269*'Kroger Payments'!H$19</f>
        <v>2629.7942661900934</v>
      </c>
      <c r="L269" s="8">
        <f>$C269*'Kroger Payments'!I$19</f>
        <v>2629.7942661900934</v>
      </c>
      <c r="M269" s="8">
        <f>$C269*'Kroger Payments'!J$19</f>
        <v>2768.2044907264144</v>
      </c>
      <c r="N269" s="8">
        <f>$C269*'Kroger Payments'!K$19</f>
        <v>2768.2044907264144</v>
      </c>
      <c r="O269" s="8">
        <f>$C269*'Kroger Payments'!L$19</f>
        <v>2768.2044907264144</v>
      </c>
      <c r="P269" s="8">
        <f>$C269*'Kroger Payments'!M$19</f>
        <v>2768.2044909801662</v>
      </c>
      <c r="Q269" s="6">
        <f t="shared" si="9"/>
        <v>28054.755027919779</v>
      </c>
    </row>
    <row r="270" spans="1:17" x14ac:dyDescent="0.3">
      <c r="A270" s="94">
        <v>268</v>
      </c>
      <c r="B270" s="3" t="s">
        <v>20</v>
      </c>
      <c r="C270" s="15">
        <v>9.2171918190000004E-4</v>
      </c>
      <c r="D270" s="7" t="s">
        <v>289</v>
      </c>
      <c r="E270" s="7" t="str">
        <f t="shared" si="10"/>
        <v>No</v>
      </c>
      <c r="F270" s="8">
        <v>1410.61</v>
      </c>
      <c r="G270" s="8">
        <v>1325.1</v>
      </c>
      <c r="H270" s="8">
        <v>1364</v>
      </c>
      <c r="I270" s="8">
        <f>$C270*'Kroger Payments'!F$19</f>
        <v>1668.2316229334162</v>
      </c>
      <c r="J270" s="8">
        <f>$C270*'Kroger Payments'!G$19</f>
        <v>1668.2316229334162</v>
      </c>
      <c r="K270" s="8">
        <f>$C270*'Kroger Payments'!H$19</f>
        <v>1668.2316229334162</v>
      </c>
      <c r="L270" s="8">
        <f>$C270*'Kroger Payments'!I$19</f>
        <v>1668.2316229334162</v>
      </c>
      <c r="M270" s="8">
        <f>$C270*'Kroger Payments'!J$19</f>
        <v>1756.0332872983329</v>
      </c>
      <c r="N270" s="8">
        <f>$C270*'Kroger Payments'!K$19</f>
        <v>1756.0332872983329</v>
      </c>
      <c r="O270" s="8">
        <f>$C270*'Kroger Payments'!L$19</f>
        <v>1756.0332872983329</v>
      </c>
      <c r="P270" s="8">
        <f>$C270*'Kroger Payments'!M$19</f>
        <v>1756.0332874593025</v>
      </c>
      <c r="Q270" s="6">
        <f t="shared" si="9"/>
        <v>17796.769641087965</v>
      </c>
    </row>
    <row r="271" spans="1:17" x14ac:dyDescent="0.3">
      <c r="A271" s="94">
        <v>269</v>
      </c>
      <c r="B271" s="3" t="s">
        <v>20</v>
      </c>
      <c r="C271" s="15">
        <v>0.11205025007220001</v>
      </c>
      <c r="D271" s="7" t="s">
        <v>20</v>
      </c>
      <c r="E271" s="7" t="str">
        <f t="shared" si="10"/>
        <v>No</v>
      </c>
      <c r="F271" s="8">
        <v>174833.2</v>
      </c>
      <c r="G271" s="8">
        <v>164234.99</v>
      </c>
      <c r="H271" s="8">
        <v>169056.02</v>
      </c>
      <c r="I271" s="8">
        <f>$C271*'Kroger Payments'!F$19</f>
        <v>202801.21559661918</v>
      </c>
      <c r="J271" s="8">
        <f>$C271*'Kroger Payments'!G$19</f>
        <v>202801.21559661918</v>
      </c>
      <c r="K271" s="8">
        <f>$C271*'Kroger Payments'!H$19</f>
        <v>202801.21559661918</v>
      </c>
      <c r="L271" s="8">
        <f>$C271*'Kroger Payments'!I$19</f>
        <v>202801.21559661918</v>
      </c>
      <c r="M271" s="8">
        <f>$C271*'Kroger Payments'!J$19</f>
        <v>213474.96378591494</v>
      </c>
      <c r="N271" s="8">
        <f>$C271*'Kroger Payments'!K$19</f>
        <v>213474.96378591494</v>
      </c>
      <c r="O271" s="8">
        <f>$C271*'Kroger Payments'!L$19</f>
        <v>213474.96378591494</v>
      </c>
      <c r="P271" s="8">
        <f>$C271*'Kroger Payments'!M$19</f>
        <v>213474.96380548348</v>
      </c>
      <c r="Q271" s="6">
        <f t="shared" si="9"/>
        <v>2173228.9275497049</v>
      </c>
    </row>
    <row r="272" spans="1:17" x14ac:dyDescent="0.3">
      <c r="A272" s="94">
        <v>270</v>
      </c>
      <c r="B272" s="3" t="s">
        <v>32</v>
      </c>
      <c r="C272" s="15">
        <v>1.7430882460531451E-3</v>
      </c>
      <c r="D272" s="7" t="s">
        <v>290</v>
      </c>
      <c r="E272" s="7" t="str">
        <f t="shared" si="10"/>
        <v>No</v>
      </c>
      <c r="F272" s="8">
        <v>2667.64</v>
      </c>
      <c r="G272" s="8">
        <v>2505.9299999999998</v>
      </c>
      <c r="H272" s="8">
        <v>2579.4899999999998</v>
      </c>
      <c r="I272" s="8">
        <f>$C272*'Kroger Payments'!F$19</f>
        <v>3154.8382530514418</v>
      </c>
      <c r="J272" s="8">
        <f>$C272*'Kroger Payments'!G$19</f>
        <v>3154.8382530514418</v>
      </c>
      <c r="K272" s="8">
        <f>$C272*'Kroger Payments'!H$19</f>
        <v>3154.8382530514418</v>
      </c>
      <c r="L272" s="8">
        <f>$C272*'Kroger Payments'!I$19</f>
        <v>3154.8382530514418</v>
      </c>
      <c r="M272" s="8">
        <f>$C272*'Kroger Payments'!J$19</f>
        <v>3320.8823716330967</v>
      </c>
      <c r="N272" s="8">
        <f>$C272*'Kroger Payments'!K$19</f>
        <v>3320.8823716330967</v>
      </c>
      <c r="O272" s="8">
        <f>$C272*'Kroger Payments'!L$19</f>
        <v>3320.8823716330967</v>
      </c>
      <c r="P272" s="8">
        <f>$C272*'Kroger Payments'!M$19</f>
        <v>3320.8823719375109</v>
      </c>
      <c r="Q272" s="6">
        <f t="shared" si="9"/>
        <v>33655.942499042569</v>
      </c>
    </row>
    <row r="273" spans="1:20" x14ac:dyDescent="0.3">
      <c r="A273" s="94">
        <v>271</v>
      </c>
      <c r="B273" s="3" t="s">
        <v>20</v>
      </c>
      <c r="C273" s="15">
        <v>3.5878822683E-3</v>
      </c>
      <c r="D273" s="7" t="s">
        <v>291</v>
      </c>
      <c r="E273" s="7" t="str">
        <f t="shared" si="10"/>
        <v>No</v>
      </c>
      <c r="F273" s="8">
        <v>5490.94</v>
      </c>
      <c r="G273" s="8">
        <v>5158.08</v>
      </c>
      <c r="H273" s="8">
        <v>5309.5</v>
      </c>
      <c r="I273" s="8">
        <f>$C273*'Kroger Payments'!F$19</f>
        <v>6493.7551229019673</v>
      </c>
      <c r="J273" s="8">
        <f>$C273*'Kroger Payments'!G$19</f>
        <v>6493.7551229019673</v>
      </c>
      <c r="K273" s="8">
        <f>$C273*'Kroger Payments'!H$19</f>
        <v>6493.7551229019673</v>
      </c>
      <c r="L273" s="8">
        <f>$C273*'Kroger Payments'!I$19</f>
        <v>6493.7551229019673</v>
      </c>
      <c r="M273" s="8">
        <f>$C273*'Kroger Payments'!J$19</f>
        <v>6835.5317083178606</v>
      </c>
      <c r="N273" s="8">
        <f>$C273*'Kroger Payments'!K$19</f>
        <v>6835.5317083178606</v>
      </c>
      <c r="O273" s="8">
        <f>$C273*'Kroger Payments'!L$19</f>
        <v>6835.5317083178606</v>
      </c>
      <c r="P273" s="8">
        <f>$C273*'Kroger Payments'!M$19</f>
        <v>6835.5317089444507</v>
      </c>
      <c r="Q273" s="6">
        <f t="shared" si="9"/>
        <v>69275.667325505899</v>
      </c>
    </row>
    <row r="274" spans="1:20" x14ac:dyDescent="0.3">
      <c r="A274" s="94">
        <v>272</v>
      </c>
      <c r="B274" s="3" t="s">
        <v>64</v>
      </c>
      <c r="C274" s="15">
        <v>3.2856424953000003E-3</v>
      </c>
      <c r="D274" s="7" t="s">
        <v>64</v>
      </c>
      <c r="E274" s="7" t="str">
        <f t="shared" si="10"/>
        <v>No</v>
      </c>
      <c r="F274" s="8">
        <v>5028.3900000000003</v>
      </c>
      <c r="G274" s="8">
        <v>4723.57</v>
      </c>
      <c r="H274" s="8">
        <v>4862.2299999999996</v>
      </c>
      <c r="I274" s="8">
        <f>$C274*'Kroger Payments'!F$19</f>
        <v>5946.7273980503869</v>
      </c>
      <c r="J274" s="8">
        <f>$C274*'Kroger Payments'!G$19</f>
        <v>5946.7273980503869</v>
      </c>
      <c r="K274" s="8">
        <f>$C274*'Kroger Payments'!H$19</f>
        <v>5946.7273980503869</v>
      </c>
      <c r="L274" s="8">
        <f>$C274*'Kroger Payments'!I$19</f>
        <v>5946.7273980503869</v>
      </c>
      <c r="M274" s="8">
        <f>$C274*'Kroger Payments'!J$19</f>
        <v>6259.7130505793557</v>
      </c>
      <c r="N274" s="8">
        <f>$C274*'Kroger Payments'!K$19</f>
        <v>6259.7130505793557</v>
      </c>
      <c r="O274" s="8">
        <f>$C274*'Kroger Payments'!L$19</f>
        <v>6259.7130505793557</v>
      </c>
      <c r="P274" s="8">
        <f>$C274*'Kroger Payments'!M$19</f>
        <v>6259.7130511531623</v>
      </c>
      <c r="Q274" s="6">
        <f t="shared" si="9"/>
        <v>63439.951795092777</v>
      </c>
    </row>
    <row r="275" spans="1:20" x14ac:dyDescent="0.3">
      <c r="A275" s="94">
        <v>273</v>
      </c>
      <c r="B275" s="3" t="s">
        <v>32</v>
      </c>
      <c r="C275" s="15">
        <v>3.8909265509442809E-4</v>
      </c>
      <c r="D275" s="7" t="s">
        <v>292</v>
      </c>
      <c r="E275" s="7" t="str">
        <f t="shared" si="10"/>
        <v>No</v>
      </c>
      <c r="F275" s="8">
        <v>595.47</v>
      </c>
      <c r="G275" s="8">
        <v>559.38</v>
      </c>
      <c r="H275" s="8">
        <v>575.79999999999995</v>
      </c>
      <c r="I275" s="8">
        <f>$C275*'Kroger Payments'!F$19</f>
        <v>704.22389402987608</v>
      </c>
      <c r="J275" s="8">
        <f>$C275*'Kroger Payments'!G$19</f>
        <v>704.22389402987608</v>
      </c>
      <c r="K275" s="8">
        <f>$C275*'Kroger Payments'!H$19</f>
        <v>704.22389402987608</v>
      </c>
      <c r="L275" s="8">
        <f>$C275*'Kroger Payments'!I$19</f>
        <v>704.22389402987608</v>
      </c>
      <c r="M275" s="8">
        <f>$C275*'Kroger Payments'!J$19</f>
        <v>741.28830950513282</v>
      </c>
      <c r="N275" s="8">
        <f>$C275*'Kroger Payments'!K$19</f>
        <v>741.28830950513282</v>
      </c>
      <c r="O275" s="8">
        <f>$C275*'Kroger Payments'!L$19</f>
        <v>741.28830950513282</v>
      </c>
      <c r="P275" s="8">
        <f>$C275*'Kroger Payments'!M$19</f>
        <v>741.28830957308423</v>
      </c>
      <c r="Q275" s="6">
        <f t="shared" si="9"/>
        <v>7512.6988142079872</v>
      </c>
    </row>
    <row r="276" spans="1:20" x14ac:dyDescent="0.3">
      <c r="A276" s="94">
        <v>274</v>
      </c>
      <c r="B276" s="3" t="s">
        <v>32</v>
      </c>
      <c r="C276" s="15">
        <v>2.4552535573794297E-4</v>
      </c>
      <c r="D276" s="7" t="s">
        <v>293</v>
      </c>
      <c r="E276" s="7" t="str">
        <f t="shared" si="10"/>
        <v>No</v>
      </c>
      <c r="F276" s="8">
        <v>375.75</v>
      </c>
      <c r="G276" s="8">
        <v>352.98</v>
      </c>
      <c r="H276" s="8">
        <v>363.34</v>
      </c>
      <c r="I276" s="8">
        <f>$C276*'Kroger Payments'!F$19</f>
        <v>444.37955802296722</v>
      </c>
      <c r="J276" s="8">
        <f>$C276*'Kroger Payments'!G$19</f>
        <v>444.37955802296722</v>
      </c>
      <c r="K276" s="8">
        <f>$C276*'Kroger Payments'!H$19</f>
        <v>444.37955802296722</v>
      </c>
      <c r="L276" s="8">
        <f>$C276*'Kroger Payments'!I$19</f>
        <v>444.37955802296722</v>
      </c>
      <c r="M276" s="8">
        <f>$C276*'Kroger Payments'!J$19</f>
        <v>467.76795581364973</v>
      </c>
      <c r="N276" s="8">
        <f>$C276*'Kroger Payments'!K$19</f>
        <v>467.76795581364973</v>
      </c>
      <c r="O276" s="8">
        <f>$C276*'Kroger Payments'!L$19</f>
        <v>467.76795581364973</v>
      </c>
      <c r="P276" s="8">
        <f>$C276*'Kroger Payments'!M$19</f>
        <v>467.76795585652849</v>
      </c>
      <c r="Q276" s="6">
        <f t="shared" si="9"/>
        <v>4740.6600553893468</v>
      </c>
    </row>
    <row r="277" spans="1:20" x14ac:dyDescent="0.3">
      <c r="A277" s="94">
        <v>275</v>
      </c>
      <c r="B277" s="3" t="s">
        <v>20</v>
      </c>
      <c r="C277" s="15">
        <v>3.8011503997638439E-4</v>
      </c>
      <c r="D277" s="7" t="s">
        <v>294</v>
      </c>
      <c r="E277" s="7" t="str">
        <f t="shared" si="10"/>
        <v>No</v>
      </c>
      <c r="F277" s="8">
        <v>581.73</v>
      </c>
      <c r="G277" s="8">
        <v>546.47</v>
      </c>
      <c r="H277" s="8">
        <v>562.51</v>
      </c>
      <c r="I277" s="8">
        <f>$C277*'Kroger Payments'!F$19</f>
        <v>687.97519081034125</v>
      </c>
      <c r="J277" s="8">
        <f>$C277*'Kroger Payments'!G$19</f>
        <v>687.97519081034125</v>
      </c>
      <c r="K277" s="8">
        <f>$C277*'Kroger Payments'!H$19</f>
        <v>687.97519081034125</v>
      </c>
      <c r="L277" s="8">
        <f>$C277*'Kroger Payments'!I$19</f>
        <v>687.97519081034125</v>
      </c>
      <c r="M277" s="8">
        <f>$C277*'Kroger Payments'!J$19</f>
        <v>724.18441137930654</v>
      </c>
      <c r="N277" s="8">
        <f>$C277*'Kroger Payments'!K$19</f>
        <v>724.18441137930654</v>
      </c>
      <c r="O277" s="8">
        <f>$C277*'Kroger Payments'!L$19</f>
        <v>724.18441137930654</v>
      </c>
      <c r="P277" s="8">
        <f>$C277*'Kroger Payments'!M$19</f>
        <v>724.1844114456901</v>
      </c>
      <c r="Q277" s="6">
        <f t="shared" si="9"/>
        <v>7339.3484088249752</v>
      </c>
    </row>
    <row r="278" spans="1:20" x14ac:dyDescent="0.3">
      <c r="A278" s="94">
        <v>276</v>
      </c>
      <c r="B278" s="3" t="s">
        <v>20</v>
      </c>
      <c r="C278" s="15">
        <v>6.4918323202623016E-4</v>
      </c>
      <c r="D278" s="7" t="s">
        <v>295</v>
      </c>
      <c r="E278" s="7" t="str">
        <f t="shared" si="10"/>
        <v>No</v>
      </c>
      <c r="F278" s="8">
        <v>0</v>
      </c>
      <c r="G278" s="8">
        <v>0</v>
      </c>
      <c r="H278" s="8">
        <v>0</v>
      </c>
      <c r="I278" s="8">
        <f>$C278*'Kroger Payments'!F$19</f>
        <v>1174.9652367132519</v>
      </c>
      <c r="J278" s="8">
        <f>$C278*'Kroger Payments'!G$19</f>
        <v>1174.9652367132519</v>
      </c>
      <c r="K278" s="8">
        <f>$C278*'Kroger Payments'!H$19</f>
        <v>1174.9652367132519</v>
      </c>
      <c r="L278" s="8">
        <f>$C278*'Kroger Payments'!I$19</f>
        <v>1174.9652367132519</v>
      </c>
      <c r="M278" s="8">
        <f>$C278*'Kroger Payments'!J$19</f>
        <v>1236.8055123297388</v>
      </c>
      <c r="N278" s="8">
        <f>$C278*'Kroger Payments'!K$19</f>
        <v>1236.8055123297388</v>
      </c>
      <c r="O278" s="8">
        <f>$C278*'Kroger Payments'!L$19</f>
        <v>1236.8055123297388</v>
      </c>
      <c r="P278" s="8">
        <f>$C278*'Kroger Payments'!M$19</f>
        <v>1236.8055124431128</v>
      </c>
      <c r="Q278" s="6">
        <f t="shared" si="9"/>
        <v>9647.0829962853368</v>
      </c>
    </row>
    <row r="279" spans="1:20" x14ac:dyDescent="0.3">
      <c r="A279" s="94">
        <v>277</v>
      </c>
      <c r="B279" s="3" t="s">
        <v>12</v>
      </c>
      <c r="C279" s="15">
        <v>1.697749703157641E-3</v>
      </c>
      <c r="D279" s="7" t="s">
        <v>296</v>
      </c>
      <c r="E279" s="7" t="str">
        <f t="shared" si="10"/>
        <v>No</v>
      </c>
      <c r="F279" s="8">
        <v>2598.2600000000002</v>
      </c>
      <c r="G279" s="8">
        <v>2440.75</v>
      </c>
      <c r="H279" s="8">
        <v>2512.4</v>
      </c>
      <c r="I279" s="8">
        <f>$C279*'Kroger Payments'!F$19</f>
        <v>3072.7794302762759</v>
      </c>
      <c r="J279" s="8">
        <f>$C279*'Kroger Payments'!G$19</f>
        <v>3072.7794302762759</v>
      </c>
      <c r="K279" s="8">
        <f>$C279*'Kroger Payments'!H$19</f>
        <v>3072.7794302762759</v>
      </c>
      <c r="L279" s="8">
        <f>$C279*'Kroger Payments'!I$19</f>
        <v>3072.7794302762759</v>
      </c>
      <c r="M279" s="8">
        <f>$C279*'Kroger Payments'!J$19</f>
        <v>3234.5046634487112</v>
      </c>
      <c r="N279" s="8">
        <f>$C279*'Kroger Payments'!K$19</f>
        <v>3234.5046634487112</v>
      </c>
      <c r="O279" s="8">
        <f>$C279*'Kroger Payments'!L$19</f>
        <v>3234.5046634487112</v>
      </c>
      <c r="P279" s="8">
        <f>$C279*'Kroger Payments'!M$19</f>
        <v>3234.5046637452074</v>
      </c>
      <c r="Q279" s="6">
        <f t="shared" si="9"/>
        <v>32780.546375196449</v>
      </c>
    </row>
    <row r="280" spans="1:20" x14ac:dyDescent="0.3">
      <c r="A280" s="94">
        <v>278</v>
      </c>
      <c r="B280" s="3" t="s">
        <v>26</v>
      </c>
      <c r="C280" s="15">
        <v>3.846778945928631E-4</v>
      </c>
      <c r="D280" s="7" t="s">
        <v>297</v>
      </c>
      <c r="E280" s="7" t="str">
        <f t="shared" si="10"/>
        <v>No</v>
      </c>
      <c r="F280" s="8">
        <v>588.72</v>
      </c>
      <c r="G280" s="8">
        <v>553.03</v>
      </c>
      <c r="H280" s="8">
        <v>569.26</v>
      </c>
      <c r="I280" s="8">
        <f>$C280*'Kroger Payments'!F$19</f>
        <v>696.23356115950401</v>
      </c>
      <c r="J280" s="8">
        <f>$C280*'Kroger Payments'!G$19</f>
        <v>696.23356115950401</v>
      </c>
      <c r="K280" s="8">
        <f>$C280*'Kroger Payments'!H$19</f>
        <v>696.23356115950401</v>
      </c>
      <c r="L280" s="8">
        <f>$C280*'Kroger Payments'!I$19</f>
        <v>696.23356115950401</v>
      </c>
      <c r="M280" s="8">
        <f>$C280*'Kroger Payments'!J$19</f>
        <v>732.8774327994779</v>
      </c>
      <c r="N280" s="8">
        <f>$C280*'Kroger Payments'!K$19</f>
        <v>732.8774327994779</v>
      </c>
      <c r="O280" s="8">
        <f>$C280*'Kroger Payments'!L$19</f>
        <v>732.8774327994779</v>
      </c>
      <c r="P280" s="8">
        <f>$C280*'Kroger Payments'!M$19</f>
        <v>732.8774328666583</v>
      </c>
      <c r="Q280" s="6">
        <f t="shared" si="9"/>
        <v>7427.4539759031086</v>
      </c>
    </row>
    <row r="281" spans="1:20" x14ac:dyDescent="0.3">
      <c r="A281" s="94">
        <v>279</v>
      </c>
      <c r="B281" s="3" t="s">
        <v>26</v>
      </c>
      <c r="C281" s="15">
        <v>5.9722700399577504E-4</v>
      </c>
      <c r="D281" s="7" t="s">
        <v>298</v>
      </c>
      <c r="E281" s="7" t="str">
        <f t="shared" si="10"/>
        <v>No</v>
      </c>
      <c r="F281" s="8">
        <v>914</v>
      </c>
      <c r="G281" s="8">
        <v>858.6</v>
      </c>
      <c r="H281" s="8">
        <v>883.8</v>
      </c>
      <c r="I281" s="8">
        <f>$C281*'Kroger Payments'!F$19</f>
        <v>1080.9289789128275</v>
      </c>
      <c r="J281" s="8">
        <f>$C281*'Kroger Payments'!G$19</f>
        <v>1080.9289789128275</v>
      </c>
      <c r="K281" s="8">
        <f>$C281*'Kroger Payments'!H$19</f>
        <v>1080.9289789128275</v>
      </c>
      <c r="L281" s="8">
        <f>$C281*'Kroger Payments'!I$19</f>
        <v>1080.9289789128275</v>
      </c>
      <c r="M281" s="8">
        <f>$C281*'Kroger Payments'!J$19</f>
        <v>1137.8199778029762</v>
      </c>
      <c r="N281" s="8">
        <f>$C281*'Kroger Payments'!K$19</f>
        <v>1137.8199778029762</v>
      </c>
      <c r="O281" s="8">
        <f>$C281*'Kroger Payments'!L$19</f>
        <v>1137.8199778029762</v>
      </c>
      <c r="P281" s="8">
        <f>$C281*'Kroger Payments'!M$19</f>
        <v>1137.8199779072763</v>
      </c>
      <c r="Q281" s="6">
        <f t="shared" si="9"/>
        <v>11531.395826967513</v>
      </c>
    </row>
    <row r="282" spans="1:20" x14ac:dyDescent="0.3">
      <c r="A282" s="94">
        <v>280</v>
      </c>
      <c r="B282" s="3" t="s">
        <v>22</v>
      </c>
      <c r="C282" s="15">
        <v>4.0879712722350741E-5</v>
      </c>
      <c r="D282" s="7" t="s">
        <v>299</v>
      </c>
      <c r="E282" s="7" t="str">
        <f t="shared" si="10"/>
        <v>No</v>
      </c>
      <c r="F282" s="8">
        <v>62.56</v>
      </c>
      <c r="G282" s="8">
        <v>58.77</v>
      </c>
      <c r="H282" s="8">
        <v>60.5</v>
      </c>
      <c r="I282" s="8">
        <f>$C282*'Kroger Payments'!F$19</f>
        <v>73.988727628821195</v>
      </c>
      <c r="J282" s="8">
        <f>$C282*'Kroger Payments'!G$19</f>
        <v>73.988727628821195</v>
      </c>
      <c r="K282" s="8">
        <f>$C282*'Kroger Payments'!H$19</f>
        <v>73.988727628821195</v>
      </c>
      <c r="L282" s="8">
        <f>$C282*'Kroger Payments'!I$19</f>
        <v>73.988727628821195</v>
      </c>
      <c r="M282" s="8">
        <f>$C282*'Kroger Payments'!J$19</f>
        <v>77.882871188232841</v>
      </c>
      <c r="N282" s="8">
        <f>$C282*'Kroger Payments'!K$19</f>
        <v>77.882871188232841</v>
      </c>
      <c r="O282" s="8">
        <f>$C282*'Kroger Payments'!L$19</f>
        <v>77.882871188232841</v>
      </c>
      <c r="P282" s="8">
        <f>$C282*'Kroger Payments'!M$19</f>
        <v>77.882871195372104</v>
      </c>
      <c r="Q282" s="6">
        <f t="shared" si="9"/>
        <v>789.31639527535538</v>
      </c>
    </row>
    <row r="283" spans="1:20" x14ac:dyDescent="0.3">
      <c r="A283" s="95">
        <v>281</v>
      </c>
      <c r="B283" s="7" t="s">
        <v>268</v>
      </c>
      <c r="C283" s="19"/>
      <c r="D283" s="7" t="s">
        <v>268</v>
      </c>
      <c r="E283" s="7"/>
      <c r="F283" s="8">
        <v>1904519.9599999997</v>
      </c>
      <c r="G283" s="8">
        <v>1812456.590000001</v>
      </c>
      <c r="H283" s="8">
        <v>1854659.3099999982</v>
      </c>
      <c r="I283" s="8">
        <f>'Kroger Payments'!F14</f>
        <v>1905171.685456851</v>
      </c>
      <c r="J283" s="8">
        <f>'Kroger Payments'!G14</f>
        <v>1905171.685456851</v>
      </c>
      <c r="K283" s="8">
        <f>'Kroger Payments'!H14</f>
        <v>1905171.685456851</v>
      </c>
      <c r="L283" s="8">
        <f>'Kroger Payments'!I14</f>
        <v>1905171.685456851</v>
      </c>
      <c r="M283" s="8">
        <f>'Kroger Payments'!J14</f>
        <v>1905171.685456851</v>
      </c>
      <c r="N283" s="8">
        <f>'Kroger Payments'!K14</f>
        <v>1905171.685456851</v>
      </c>
      <c r="O283" s="8">
        <f>'Kroger Payments'!L14</f>
        <v>1905171.685456851</v>
      </c>
      <c r="P283" s="8">
        <f>'Kroger Payments'!M14</f>
        <v>1905171.6856314917</v>
      </c>
      <c r="Q283" s="6">
        <f t="shared" si="9"/>
        <v>20813009.343829449</v>
      </c>
      <c r="R283" s="4"/>
      <c r="S283" s="4"/>
      <c r="T283" s="4"/>
    </row>
    <row r="284" spans="1:20" x14ac:dyDescent="0.3">
      <c r="I284"/>
      <c r="J284"/>
      <c r="K284"/>
      <c r="L284"/>
      <c r="M284"/>
      <c r="N284"/>
      <c r="O284"/>
      <c r="P284"/>
      <c r="Q284" s="6"/>
    </row>
    <row r="285" spans="1:20" x14ac:dyDescent="0.3">
      <c r="C285" s="3"/>
    </row>
  </sheetData>
  <sheetProtection algorithmName="SHA-512" hashValue="iSudeMrdhi6IZBSQx8jewASoTC7CHa2RgwinVamUDPwTQLQ3Nnox8yRSaLXx5Nrl0iqapiLsK6vfVmGlv0ezUw==" saltValue="gPsgGpKFGQ4U2DRFOIN0uA==" spinCount="100000" sheet="1" sort="0" autoFilter="0" pivotTables="0"/>
  <autoFilter ref="B3:Q283" xr:uid="{A817AFE2-400E-4528-B798-D605BB194E27}"/>
  <hyperlinks>
    <hyperlink ref="E1" location="'Introduction-Table of Contents'!A22" display="Return to Table of Contents" xr:uid="{F9505EE2-7908-4EE9-8CAA-52A36627173C}"/>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CB26-121B-4314-95E3-1097F7AA2AE3}">
  <sheetPr codeName="Sheet4"/>
  <dimension ref="A1:T286"/>
  <sheetViews>
    <sheetView zoomScaleNormal="100" workbookViewId="0">
      <pane ySplit="3" topLeftCell="A4" activePane="bottomLeft" state="frozen"/>
      <selection activeCell="A12" sqref="A12:L22"/>
      <selection pane="bottomLeft"/>
    </sheetView>
  </sheetViews>
  <sheetFormatPr defaultColWidth="9.140625" defaultRowHeight="18.75" x14ac:dyDescent="0.3"/>
  <cols>
    <col min="2" max="2" width="23.42578125" style="19" customWidth="1"/>
    <col min="3" max="3" width="32.5703125" style="127" customWidth="1"/>
    <col min="4" max="4" width="43.85546875" style="19" customWidth="1"/>
    <col min="5" max="5" width="25.42578125" style="19" customWidth="1"/>
    <col min="6" max="6" width="16.42578125" style="19" bestFit="1" customWidth="1"/>
    <col min="7" max="10" width="17.85546875" style="19" bestFit="1" customWidth="1"/>
    <col min="11" max="11" width="17.85546875" style="19" customWidth="1"/>
    <col min="12" max="15" width="16.42578125" style="19" bestFit="1" customWidth="1"/>
    <col min="16" max="16" width="17.42578125" style="19" bestFit="1" customWidth="1"/>
    <col min="17" max="17" width="16.42578125" style="19" bestFit="1" customWidth="1"/>
    <col min="18" max="18" width="26.28515625" style="19" customWidth="1"/>
    <col min="19" max="19" width="23" style="19" customWidth="1"/>
    <col min="20" max="20" width="18.5703125" style="19" customWidth="1"/>
    <col min="21" max="16384" width="9.140625" style="19"/>
  </cols>
  <sheetData>
    <row r="1" spans="1:20" s="20" customFormat="1" ht="26.25" x14ac:dyDescent="0.4">
      <c r="A1" s="97" t="s">
        <v>339</v>
      </c>
      <c r="B1" s="44"/>
      <c r="C1" s="124"/>
      <c r="E1" s="137" t="s">
        <v>596</v>
      </c>
      <c r="F1" s="5">
        <v>2023</v>
      </c>
      <c r="G1" s="5">
        <v>2023</v>
      </c>
      <c r="H1" s="5">
        <v>2023</v>
      </c>
      <c r="I1" s="5">
        <v>2023</v>
      </c>
      <c r="J1" s="5">
        <v>2023</v>
      </c>
      <c r="K1" s="5">
        <v>2024</v>
      </c>
      <c r="L1" s="5">
        <v>2026</v>
      </c>
      <c r="M1" s="5">
        <v>2027</v>
      </c>
      <c r="N1" s="5">
        <v>2028</v>
      </c>
      <c r="O1" s="5">
        <v>2029</v>
      </c>
      <c r="P1" s="5">
        <v>2030</v>
      </c>
      <c r="Q1" s="5">
        <v>2031</v>
      </c>
      <c r="R1" s="5">
        <v>2023</v>
      </c>
      <c r="S1" s="5">
        <v>2023</v>
      </c>
      <c r="T1" s="5"/>
    </row>
    <row r="2" spans="1:20" x14ac:dyDescent="0.3">
      <c r="A2" s="1"/>
      <c r="B2" s="10"/>
      <c r="C2" s="125"/>
      <c r="D2" s="10"/>
      <c r="E2" s="10"/>
      <c r="F2" s="10" t="s">
        <v>305</v>
      </c>
      <c r="G2" s="10" t="s">
        <v>305</v>
      </c>
      <c r="H2" s="10" t="s">
        <v>305</v>
      </c>
      <c r="I2" s="10" t="s">
        <v>305</v>
      </c>
      <c r="J2" s="10" t="s">
        <v>305</v>
      </c>
      <c r="K2" s="10" t="s">
        <v>305</v>
      </c>
      <c r="L2" s="10" t="s">
        <v>306</v>
      </c>
      <c r="M2" s="10" t="s">
        <v>306</v>
      </c>
      <c r="N2" s="10" t="s">
        <v>306</v>
      </c>
      <c r="O2" s="10" t="s">
        <v>306</v>
      </c>
      <c r="P2" s="10" t="s">
        <v>306</v>
      </c>
      <c r="Q2" s="10" t="s">
        <v>306</v>
      </c>
      <c r="R2" s="10" t="s">
        <v>305</v>
      </c>
      <c r="S2" s="10" t="s">
        <v>305</v>
      </c>
      <c r="T2" s="3"/>
    </row>
    <row r="3" spans="1:20" ht="75" x14ac:dyDescent="0.3">
      <c r="A3" s="10" t="s">
        <v>478</v>
      </c>
      <c r="B3" s="10" t="s">
        <v>2</v>
      </c>
      <c r="C3" s="125" t="s">
        <v>307</v>
      </c>
      <c r="D3" s="10" t="s">
        <v>3</v>
      </c>
      <c r="E3" s="30" t="s">
        <v>314</v>
      </c>
      <c r="F3" s="10" t="s">
        <v>308</v>
      </c>
      <c r="G3" s="10" t="s">
        <v>309</v>
      </c>
      <c r="H3" s="10" t="s">
        <v>310</v>
      </c>
      <c r="I3" s="10" t="s">
        <v>311</v>
      </c>
      <c r="J3" s="10" t="s">
        <v>312</v>
      </c>
      <c r="K3" s="10" t="s">
        <v>405</v>
      </c>
      <c r="L3" s="10" t="s">
        <v>318</v>
      </c>
      <c r="M3" s="10" t="s">
        <v>319</v>
      </c>
      <c r="N3" s="10" t="s">
        <v>320</v>
      </c>
      <c r="O3" s="10" t="s">
        <v>321</v>
      </c>
      <c r="P3" s="10" t="s">
        <v>322</v>
      </c>
      <c r="Q3" s="10" t="s">
        <v>323</v>
      </c>
      <c r="R3" s="16" t="s">
        <v>331</v>
      </c>
      <c r="S3" s="16" t="s">
        <v>332</v>
      </c>
      <c r="T3" s="3" t="s">
        <v>340</v>
      </c>
    </row>
    <row r="4" spans="1:20" customFormat="1" x14ac:dyDescent="0.3">
      <c r="A4" s="94">
        <v>2</v>
      </c>
      <c r="B4" s="3" t="s">
        <v>12</v>
      </c>
      <c r="C4" s="126">
        <v>4.1016955278069181E-5</v>
      </c>
      <c r="D4" s="7" t="s">
        <v>13</v>
      </c>
      <c r="E4" s="31" t="s">
        <v>333</v>
      </c>
      <c r="F4" s="11">
        <v>138.19</v>
      </c>
      <c r="G4" s="11">
        <v>394.36</v>
      </c>
      <c r="H4" s="11">
        <v>304.86</v>
      </c>
      <c r="I4" s="11">
        <v>497.01</v>
      </c>
      <c r="J4" s="11">
        <v>556.74</v>
      </c>
      <c r="K4" s="11">
        <v>0</v>
      </c>
      <c r="L4" s="6">
        <f>$C4*'Janssen Payments'!I$22</f>
        <v>105.72844525010461</v>
      </c>
      <c r="M4" s="6">
        <f>$C4*'Janssen Payments'!J$22</f>
        <v>105.7284449995492</v>
      </c>
      <c r="N4" s="6">
        <f>$C4*'Janssen Payments'!K$22</f>
        <v>105.72844326792975</v>
      </c>
      <c r="O4" s="6">
        <f>$C4*'Janssen Payments'!L$22</f>
        <v>134.6108041901185</v>
      </c>
      <c r="P4" s="6">
        <f>$C4*'Janssen Payments'!M$22</f>
        <v>134.61080444067392</v>
      </c>
      <c r="Q4" s="6">
        <f>$C4*'Janssen Payments'!N$22</f>
        <v>134.6108041901185</v>
      </c>
      <c r="R4" s="6">
        <f>$C4*'Janssen Payments'!$O$22</f>
        <v>125.82660538595604</v>
      </c>
      <c r="S4" s="6">
        <v>0</v>
      </c>
      <c r="T4" s="6">
        <f t="shared" ref="T4:T67" si="0">SUM(F4:S4)</f>
        <v>2738.0043517244503</v>
      </c>
    </row>
    <row r="5" spans="1:20" customFormat="1" x14ac:dyDescent="0.3">
      <c r="A5" s="94">
        <v>3</v>
      </c>
      <c r="B5" s="3" t="s">
        <v>14</v>
      </c>
      <c r="C5" s="126">
        <v>3.1833543189393153E-4</v>
      </c>
      <c r="D5" s="7" t="s">
        <v>15</v>
      </c>
      <c r="E5" s="31" t="s">
        <v>333</v>
      </c>
      <c r="F5" s="12">
        <v>1072.5</v>
      </c>
      <c r="G5" s="12">
        <v>3060.68</v>
      </c>
      <c r="H5" s="12">
        <v>2366.06</v>
      </c>
      <c r="I5" s="12">
        <v>3857.34</v>
      </c>
      <c r="J5" s="12">
        <v>4320.87</v>
      </c>
      <c r="K5" s="11">
        <v>0</v>
      </c>
      <c r="L5" s="6">
        <f>$C5*'Janssen Payments'!I$22</f>
        <v>820.56578929352236</v>
      </c>
      <c r="M5" s="6">
        <f>$C5*'Janssen Payments'!J$22</f>
        <v>820.56578734894447</v>
      </c>
      <c r="N5" s="6">
        <f>$C5*'Janssen Payments'!K$22</f>
        <v>820.56577390972598</v>
      </c>
      <c r="O5" s="6">
        <f>$C5*'Janssen Payments'!L$22</f>
        <v>1044.7237782264756</v>
      </c>
      <c r="P5" s="6">
        <f>$C5*'Janssen Payments'!M$22</f>
        <v>1044.7237801710537</v>
      </c>
      <c r="Q5" s="6">
        <f>$C5*'Janssen Payments'!N$22</f>
        <v>1044.7237782264756</v>
      </c>
      <c r="R5" s="6">
        <f>$C5*'Janssen Payments'!$O$22</f>
        <v>976.54900266822415</v>
      </c>
      <c r="S5" s="6">
        <v>0</v>
      </c>
      <c r="T5" s="6">
        <f t="shared" si="0"/>
        <v>21249.867689844421</v>
      </c>
    </row>
    <row r="6" spans="1:20" customFormat="1" x14ac:dyDescent="0.3">
      <c r="A6" s="94">
        <v>4</v>
      </c>
      <c r="B6" s="3" t="s">
        <v>16</v>
      </c>
      <c r="C6" s="126">
        <v>9.346301204800001E-4</v>
      </c>
      <c r="D6" s="7" t="s">
        <v>16</v>
      </c>
      <c r="E6" s="31" t="s">
        <v>333</v>
      </c>
      <c r="F6" s="12">
        <v>3054.9</v>
      </c>
      <c r="G6" s="12">
        <v>8717.98</v>
      </c>
      <c r="H6" s="12">
        <v>6739.44</v>
      </c>
      <c r="I6" s="12">
        <v>10987.18</v>
      </c>
      <c r="J6" s="12">
        <v>12307.48</v>
      </c>
      <c r="K6" s="11">
        <v>0</v>
      </c>
      <c r="L6" s="6">
        <f>$C6*'Janssen Payments'!I$22</f>
        <v>2409.1741781502619</v>
      </c>
      <c r="M6" s="6">
        <f>$C6*'Janssen Payments'!J$22</f>
        <v>2409.1741724409976</v>
      </c>
      <c r="N6" s="6">
        <f>$C6*'Janssen Payments'!K$22</f>
        <v>2409.1741329835663</v>
      </c>
      <c r="O6" s="6">
        <f>$C6*'Janssen Payments'!L$22</f>
        <v>3067.3001271108133</v>
      </c>
      <c r="P6" s="6">
        <f>$C6*'Janssen Payments'!M$22</f>
        <v>3067.3001328200776</v>
      </c>
      <c r="Q6" s="6">
        <f>$C6*'Janssen Payments'!N$22</f>
        <v>3067.3001271108133</v>
      </c>
      <c r="R6" s="6">
        <f>$C6*'Janssen Payments'!$O$22</f>
        <v>2867.1395659234668</v>
      </c>
      <c r="S6" s="6">
        <v>0</v>
      </c>
      <c r="T6" s="6">
        <f t="shared" si="0"/>
        <v>61103.542436539996</v>
      </c>
    </row>
    <row r="7" spans="1:20" customFormat="1" x14ac:dyDescent="0.3">
      <c r="A7" s="94">
        <v>5</v>
      </c>
      <c r="B7" s="3" t="s">
        <v>17</v>
      </c>
      <c r="C7" s="126">
        <v>8.795261608000001E-4</v>
      </c>
      <c r="D7" s="7" t="s">
        <v>17</v>
      </c>
      <c r="E7" s="31" t="s">
        <v>333</v>
      </c>
      <c r="F7" s="12">
        <v>2874.79</v>
      </c>
      <c r="G7" s="12">
        <v>8203.98</v>
      </c>
      <c r="H7" s="12">
        <v>6342.1</v>
      </c>
      <c r="I7" s="12">
        <v>10339.4</v>
      </c>
      <c r="J7" s="12">
        <v>11581.85</v>
      </c>
      <c r="K7" s="11">
        <v>0</v>
      </c>
      <c r="L7" s="6">
        <f>$C7*'Janssen Payments'!I$22</f>
        <v>2267.133991486141</v>
      </c>
      <c r="M7" s="6">
        <f>$C7*'Janssen Payments'!J$22</f>
        <v>2267.1339861134838</v>
      </c>
      <c r="N7" s="6">
        <f>$C7*'Janssen Payments'!K$22</f>
        <v>2267.1339489823854</v>
      </c>
      <c r="O7" s="6">
        <f>$C7*'Janssen Payments'!L$22</f>
        <v>2886.4581246682119</v>
      </c>
      <c r="P7" s="6">
        <f>$C7*'Janssen Payments'!M$22</f>
        <v>2886.458130040869</v>
      </c>
      <c r="Q7" s="6">
        <f>$C7*'Janssen Payments'!N$22</f>
        <v>2886.4581246682119</v>
      </c>
      <c r="R7" s="6">
        <f>$C7*'Janssen Payments'!$O$22</f>
        <v>2698.0986377791442</v>
      </c>
      <c r="S7" s="6">
        <v>0</v>
      </c>
      <c r="T7" s="6">
        <f t="shared" si="0"/>
        <v>57500.994943738449</v>
      </c>
    </row>
    <row r="8" spans="1:20" customFormat="1" x14ac:dyDescent="0.3">
      <c r="A8" s="94">
        <v>6</v>
      </c>
      <c r="B8" s="3" t="s">
        <v>12</v>
      </c>
      <c r="C8" s="126">
        <v>1.6436044970336357E-5</v>
      </c>
      <c r="D8" s="7" t="s">
        <v>18</v>
      </c>
      <c r="E8" s="7" t="s">
        <v>334</v>
      </c>
      <c r="F8" s="11">
        <v>0</v>
      </c>
      <c r="G8" s="11">
        <v>0</v>
      </c>
      <c r="H8" s="11">
        <v>0</v>
      </c>
      <c r="I8" s="11">
        <v>0</v>
      </c>
      <c r="J8" s="11">
        <v>0</v>
      </c>
      <c r="K8" s="11">
        <v>0</v>
      </c>
      <c r="L8" s="11">
        <v>0</v>
      </c>
      <c r="M8" s="11">
        <v>0</v>
      </c>
      <c r="N8" s="11">
        <v>0</v>
      </c>
      <c r="O8" s="11">
        <v>0</v>
      </c>
      <c r="P8" s="11">
        <v>0</v>
      </c>
      <c r="Q8" s="11">
        <v>0</v>
      </c>
      <c r="R8" s="11">
        <v>0</v>
      </c>
      <c r="S8" s="6">
        <v>0</v>
      </c>
      <c r="T8" s="6">
        <f t="shared" si="0"/>
        <v>0</v>
      </c>
    </row>
    <row r="9" spans="1:20" customFormat="1" x14ac:dyDescent="0.3">
      <c r="A9" s="94">
        <v>7</v>
      </c>
      <c r="B9" s="3" t="s">
        <v>19</v>
      </c>
      <c r="C9" s="126">
        <v>4.3271485276575759E-3</v>
      </c>
      <c r="D9" s="7" t="s">
        <v>19</v>
      </c>
      <c r="E9" s="31" t="s">
        <v>333</v>
      </c>
      <c r="F9" s="12">
        <v>14578.59</v>
      </c>
      <c r="G9" s="12">
        <v>41603.949999999997</v>
      </c>
      <c r="H9" s="12">
        <v>32161.99</v>
      </c>
      <c r="I9" s="12">
        <v>52433.05</v>
      </c>
      <c r="J9" s="12">
        <v>58733.78</v>
      </c>
      <c r="K9" s="11">
        <v>0</v>
      </c>
      <c r="L9" s="6">
        <f>$C9*'Janssen Payments'!I$22</f>
        <v>11153.989443973453</v>
      </c>
      <c r="M9" s="6">
        <f>$C9*'Janssen Payments'!J$22</f>
        <v>11153.989417540712</v>
      </c>
      <c r="N9" s="6">
        <f>$C9*'Janssen Payments'!K$22</f>
        <v>11153.989234860783</v>
      </c>
      <c r="O9" s="6">
        <f>$C9*'Janssen Payments'!L$22</f>
        <v>14200.979551242133</v>
      </c>
      <c r="P9" s="6">
        <f>$C9*'Janssen Payments'!M$22</f>
        <v>14200.979577674872</v>
      </c>
      <c r="Q9" s="6">
        <f>$C9*'Janssen Payments'!N$22</f>
        <v>14200.979551242133</v>
      </c>
      <c r="R9" s="6">
        <f>$C9*'Janssen Payments'!$O$22</f>
        <v>13274.276614264109</v>
      </c>
      <c r="S9" s="6">
        <v>0</v>
      </c>
      <c r="T9" s="6">
        <f t="shared" si="0"/>
        <v>288850.54339079827</v>
      </c>
    </row>
    <row r="10" spans="1:20" customFormat="1" x14ac:dyDescent="0.3">
      <c r="A10" s="94">
        <v>8</v>
      </c>
      <c r="B10" s="3" t="s">
        <v>20</v>
      </c>
      <c r="C10" s="126">
        <v>6.0194286531118117E-4</v>
      </c>
      <c r="D10" s="7" t="s">
        <v>21</v>
      </c>
      <c r="E10" s="31" t="s">
        <v>333</v>
      </c>
      <c r="F10" s="12">
        <v>2028</v>
      </c>
      <c r="G10" s="12">
        <v>5787.46</v>
      </c>
      <c r="H10" s="12">
        <v>4474</v>
      </c>
      <c r="I10" s="12">
        <v>7293.88</v>
      </c>
      <c r="J10" s="12">
        <v>8170.36</v>
      </c>
      <c r="K10" s="11">
        <v>0</v>
      </c>
      <c r="L10" s="6">
        <f>$C10*'Janssen Payments'!I$22</f>
        <v>1551.6140300343668</v>
      </c>
      <c r="M10" s="6">
        <f>$C10*'Janssen Payments'!J$22</f>
        <v>1551.6140263573498</v>
      </c>
      <c r="N10" s="6">
        <f>$C10*'Janssen Payments'!K$22</f>
        <v>1551.6140009450303</v>
      </c>
      <c r="O10" s="6">
        <f>$C10*'Janssen Payments'!L$22</f>
        <v>1975.4760592716664</v>
      </c>
      <c r="P10" s="6">
        <f>$C10*'Janssen Payments'!M$22</f>
        <v>1975.4760629486834</v>
      </c>
      <c r="Q10" s="6">
        <f>$C10*'Janssen Payments'!N$22</f>
        <v>1975.4760592716664</v>
      </c>
      <c r="R10" s="6">
        <f>$C10*'Janssen Payments'!$O$22</f>
        <v>1846.5638627959872</v>
      </c>
      <c r="S10" s="6">
        <v>0</v>
      </c>
      <c r="T10" s="6">
        <f t="shared" si="0"/>
        <v>40181.534101624748</v>
      </c>
    </row>
    <row r="11" spans="1:20" customFormat="1" x14ac:dyDescent="0.3">
      <c r="A11" s="94">
        <v>9</v>
      </c>
      <c r="B11" s="3" t="s">
        <v>22</v>
      </c>
      <c r="C11" s="126">
        <v>4.3561388299317821E-5</v>
      </c>
      <c r="D11" s="7" t="s">
        <v>23</v>
      </c>
      <c r="E11" s="31" t="s">
        <v>333</v>
      </c>
      <c r="F11" s="11">
        <v>146.76</v>
      </c>
      <c r="G11" s="11">
        <v>418.83</v>
      </c>
      <c r="H11" s="11">
        <v>323.77</v>
      </c>
      <c r="I11" s="11">
        <v>527.84</v>
      </c>
      <c r="J11" s="11">
        <v>591.27</v>
      </c>
      <c r="K11" s="11">
        <v>0</v>
      </c>
      <c r="L11" s="6">
        <f>$C11*'Janssen Payments'!I$22</f>
        <v>112.28717067367313</v>
      </c>
      <c r="M11" s="6">
        <f>$C11*'Janssen Payments'!J$22</f>
        <v>112.28717040757483</v>
      </c>
      <c r="N11" s="6">
        <f>$C11*'Janssen Payments'!K$22</f>
        <v>112.28716856853666</v>
      </c>
      <c r="O11" s="6">
        <f>$C11*'Janssen Payments'!L$22</f>
        <v>142.96120886731069</v>
      </c>
      <c r="P11" s="6">
        <f>$C11*'Janssen Payments'!M$22</f>
        <v>142.961209133409</v>
      </c>
      <c r="Q11" s="6">
        <f>$C11*'Janssen Payments'!N$22</f>
        <v>142.96120886731069</v>
      </c>
      <c r="R11" s="6">
        <f>$C11*'Janssen Payments'!$O$22</f>
        <v>133.63209381202725</v>
      </c>
      <c r="S11" s="6">
        <v>0</v>
      </c>
      <c r="T11" s="6">
        <f t="shared" si="0"/>
        <v>2907.8472303298418</v>
      </c>
    </row>
    <row r="12" spans="1:20" customFormat="1" x14ac:dyDescent="0.3">
      <c r="A12" s="94">
        <v>10</v>
      </c>
      <c r="B12" s="3" t="s">
        <v>24</v>
      </c>
      <c r="C12" s="126">
        <v>3.5525680747200005E-3</v>
      </c>
      <c r="D12" s="7" t="s">
        <v>24</v>
      </c>
      <c r="E12" s="31" t="s">
        <v>333</v>
      </c>
      <c r="F12" s="12">
        <v>11611.79</v>
      </c>
      <c r="G12" s="12">
        <v>33137.39</v>
      </c>
      <c r="H12" s="12">
        <v>25616.9</v>
      </c>
      <c r="I12" s="12">
        <v>41762.730000000003</v>
      </c>
      <c r="J12" s="12">
        <v>46781.24</v>
      </c>
      <c r="K12" s="11">
        <v>0</v>
      </c>
      <c r="L12" s="6">
        <f>$C12*'Janssen Payments'!I$22</f>
        <v>9157.3715464475681</v>
      </c>
      <c r="M12" s="6">
        <f>$C12*'Janssen Payments'!J$22</f>
        <v>9157.371524746417</v>
      </c>
      <c r="N12" s="6">
        <f>$C12*'Janssen Payments'!K$22</f>
        <v>9157.3713747670754</v>
      </c>
      <c r="O12" s="6">
        <f>$C12*'Janssen Payments'!L$22</f>
        <v>11658.93573124113</v>
      </c>
      <c r="P12" s="6">
        <f>$C12*'Janssen Payments'!M$22</f>
        <v>11658.935752942281</v>
      </c>
      <c r="Q12" s="6">
        <f>$C12*'Janssen Payments'!N$22</f>
        <v>11658.93573124113</v>
      </c>
      <c r="R12" s="6">
        <f>$C12*'Janssen Payments'!$O$22</f>
        <v>10898.117088752899</v>
      </c>
      <c r="S12" s="6">
        <v>0</v>
      </c>
      <c r="T12" s="6">
        <f t="shared" si="0"/>
        <v>232257.08875013847</v>
      </c>
    </row>
    <row r="13" spans="1:20" customFormat="1" x14ac:dyDescent="0.3">
      <c r="A13" s="94">
        <v>11</v>
      </c>
      <c r="B13" s="3" t="s">
        <v>12</v>
      </c>
      <c r="C13" s="126">
        <v>1.4241321015744592E-5</v>
      </c>
      <c r="D13" s="7" t="s">
        <v>25</v>
      </c>
      <c r="E13" s="31" t="s">
        <v>335</v>
      </c>
      <c r="F13" s="11">
        <f>47.98+351.8</f>
        <v>399.78000000000003</v>
      </c>
      <c r="G13" s="11">
        <v>136.93</v>
      </c>
      <c r="H13" s="11">
        <v>105.85</v>
      </c>
      <c r="I13" s="11">
        <v>172.57</v>
      </c>
      <c r="J13" s="11">
        <v>193.3</v>
      </c>
      <c r="K13" s="11">
        <v>0</v>
      </c>
      <c r="L13" s="45">
        <f>$C13*'Janssen Payments'!I$22</f>
        <v>36.709519736278089</v>
      </c>
      <c r="M13" s="45">
        <f>$C13*'Janssen Payments'!J$22</f>
        <v>36.70951964928382</v>
      </c>
      <c r="N13" s="45">
        <f>$C13*'Janssen Payments'!K$22</f>
        <v>36.709519048055661</v>
      </c>
      <c r="O13" s="45">
        <f>$C13*'Janssen Payments'!L$22</f>
        <v>46.737639633725067</v>
      </c>
      <c r="P13" s="45">
        <f>$C13*'Janssen Payments'!M$22</f>
        <v>46.737639720719336</v>
      </c>
      <c r="Q13" s="45">
        <f>$C13*'Janssen Payments'!N$22</f>
        <v>46.737639633725067</v>
      </c>
      <c r="R13" s="45">
        <f>$C13*'Janssen Payments'!O$22</f>
        <v>43.687715664768632</v>
      </c>
      <c r="S13" s="6">
        <v>0</v>
      </c>
      <c r="T13" s="6">
        <f>F13+G13+H13+I13+J13</f>
        <v>1008.4300000000001</v>
      </c>
    </row>
    <row r="14" spans="1:20" customFormat="1" x14ac:dyDescent="0.3">
      <c r="A14" s="94">
        <v>12</v>
      </c>
      <c r="B14" s="3" t="s">
        <v>26</v>
      </c>
      <c r="C14" s="126">
        <v>2.5944529980925241E-3</v>
      </c>
      <c r="D14" s="7" t="s">
        <v>27</v>
      </c>
      <c r="E14" s="31" t="s">
        <v>333</v>
      </c>
      <c r="F14" s="12">
        <v>8740.9699999999993</v>
      </c>
      <c r="G14" s="12">
        <v>24944.720000000001</v>
      </c>
      <c r="H14" s="12">
        <v>19283.54</v>
      </c>
      <c r="I14" s="12">
        <v>31437.58</v>
      </c>
      <c r="J14" s="12">
        <v>35215.339999999997</v>
      </c>
      <c r="K14" s="11">
        <v>0</v>
      </c>
      <c r="L14" s="6">
        <f>$C14*'Janssen Payments'!I$22</f>
        <v>6687.6607467122531</v>
      </c>
      <c r="M14" s="6">
        <f>$C14*'Janssen Payments'!J$22</f>
        <v>6687.6607308638249</v>
      </c>
      <c r="N14" s="6">
        <f>$C14*'Janssen Payments'!K$22</f>
        <v>6687.6606213333826</v>
      </c>
      <c r="O14" s="6">
        <f>$C14*'Janssen Payments'!L$22</f>
        <v>8514.5618961490782</v>
      </c>
      <c r="P14" s="6">
        <f>$C14*'Janssen Payments'!M$22</f>
        <v>8514.5619119975054</v>
      </c>
      <c r="Q14" s="6">
        <f>$C14*'Janssen Payments'!N$22</f>
        <v>8514.5618961490782</v>
      </c>
      <c r="R14" s="6">
        <f>$C14*'Janssen Payments'!$O$22</f>
        <v>7958.9333574436359</v>
      </c>
      <c r="S14" s="6">
        <v>0</v>
      </c>
      <c r="T14" s="6">
        <f t="shared" si="0"/>
        <v>173187.75116064871</v>
      </c>
    </row>
    <row r="15" spans="1:20" customFormat="1" x14ac:dyDescent="0.3">
      <c r="A15" s="94">
        <v>13</v>
      </c>
      <c r="B15" s="3" t="s">
        <v>28</v>
      </c>
      <c r="C15" s="126">
        <v>2.6667265464000002E-3</v>
      </c>
      <c r="D15" s="7" t="s">
        <v>28</v>
      </c>
      <c r="E15" s="31" t="s">
        <v>333</v>
      </c>
      <c r="F15" s="12">
        <v>8716.36</v>
      </c>
      <c r="G15" s="12">
        <v>24874.5</v>
      </c>
      <c r="H15" s="12">
        <v>19229.27</v>
      </c>
      <c r="I15" s="12">
        <v>31349.09</v>
      </c>
      <c r="J15" s="12">
        <v>35116.22</v>
      </c>
      <c r="K15" s="11">
        <v>0</v>
      </c>
      <c r="L15" s="6">
        <f>$C15*'Janssen Payments'!I$22</f>
        <v>6873.958579973013</v>
      </c>
      <c r="M15" s="6">
        <f>$C15*'Janssen Payments'!J$22</f>
        <v>6873.9585636830961</v>
      </c>
      <c r="N15" s="6">
        <f>$C15*'Janssen Payments'!K$22</f>
        <v>6873.9584511014691</v>
      </c>
      <c r="O15" s="6">
        <f>$C15*'Janssen Payments'!L$22</f>
        <v>8751.7516239918095</v>
      </c>
      <c r="P15" s="6">
        <f>$C15*'Janssen Payments'!M$22</f>
        <v>8751.7516402817255</v>
      </c>
      <c r="Q15" s="6">
        <f>$C15*'Janssen Payments'!N$22</f>
        <v>8751.7516239918095</v>
      </c>
      <c r="R15" s="6">
        <f>$C15*'Janssen Payments'!$O$22</f>
        <v>8180.6449686804153</v>
      </c>
      <c r="S15" s="6">
        <v>0</v>
      </c>
      <c r="T15" s="6">
        <f t="shared" si="0"/>
        <v>174343.21545170338</v>
      </c>
    </row>
    <row r="16" spans="1:20" customFormat="1" x14ac:dyDescent="0.3">
      <c r="A16" s="94">
        <v>14</v>
      </c>
      <c r="B16" s="3" t="s">
        <v>29</v>
      </c>
      <c r="C16" s="126">
        <v>7.355534001327131E-6</v>
      </c>
      <c r="D16" s="7" t="s">
        <v>30</v>
      </c>
      <c r="E16" s="7" t="s">
        <v>334</v>
      </c>
      <c r="F16" s="11">
        <v>0</v>
      </c>
      <c r="G16" s="11">
        <v>0</v>
      </c>
      <c r="H16" s="11">
        <v>0</v>
      </c>
      <c r="I16" s="11">
        <v>0</v>
      </c>
      <c r="J16" s="11">
        <v>0</v>
      </c>
      <c r="K16" s="11">
        <v>0</v>
      </c>
      <c r="L16" s="11">
        <v>0</v>
      </c>
      <c r="M16" s="11">
        <v>0</v>
      </c>
      <c r="N16" s="11">
        <v>0</v>
      </c>
      <c r="O16" s="11">
        <v>0</v>
      </c>
      <c r="P16" s="11">
        <v>0</v>
      </c>
      <c r="Q16" s="11">
        <v>0</v>
      </c>
      <c r="R16" s="11">
        <v>0</v>
      </c>
      <c r="S16" s="6">
        <v>0</v>
      </c>
      <c r="T16" s="6">
        <f t="shared" si="0"/>
        <v>0</v>
      </c>
    </row>
    <row r="17" spans="1:20" customFormat="1" x14ac:dyDescent="0.3">
      <c r="A17" s="94">
        <v>15</v>
      </c>
      <c r="B17" s="3" t="s">
        <v>31</v>
      </c>
      <c r="C17" s="126">
        <v>1.8055048905600002E-3</v>
      </c>
      <c r="D17" s="7" t="s">
        <v>31</v>
      </c>
      <c r="E17" s="31" t="s">
        <v>333</v>
      </c>
      <c r="F17" s="12">
        <v>5901.41</v>
      </c>
      <c r="G17" s="12">
        <v>16841.259999999998</v>
      </c>
      <c r="H17" s="12">
        <v>13019.16</v>
      </c>
      <c r="I17" s="12">
        <v>21224.87</v>
      </c>
      <c r="J17" s="12">
        <v>23775.41</v>
      </c>
      <c r="K17" s="11">
        <v>0</v>
      </c>
      <c r="L17" s="6">
        <f>$C17*'Janssen Payments'!I$22</f>
        <v>4654.007682340949</v>
      </c>
      <c r="M17" s="6">
        <f>$C17*'Janssen Payments'!J$22</f>
        <v>4654.0076713118751</v>
      </c>
      <c r="N17" s="6">
        <f>$C17*'Janssen Payments'!K$22</f>
        <v>4654.007595088583</v>
      </c>
      <c r="O17" s="6">
        <f>$C17*'Janssen Payments'!L$22</f>
        <v>5925.3658307841688</v>
      </c>
      <c r="P17" s="6">
        <f>$C17*'Janssen Payments'!M$22</f>
        <v>5925.3658418132427</v>
      </c>
      <c r="Q17" s="6">
        <f>$C17*'Janssen Payments'!N$22</f>
        <v>5925.3658307841688</v>
      </c>
      <c r="R17" s="6">
        <f>$C17*'Janssen Payments'!$O$22</f>
        <v>5538.6985661603967</v>
      </c>
      <c r="S17" s="6">
        <v>0</v>
      </c>
      <c r="T17" s="6">
        <f t="shared" si="0"/>
        <v>118038.92901828338</v>
      </c>
    </row>
    <row r="18" spans="1:20" customFormat="1" x14ac:dyDescent="0.3">
      <c r="A18" s="94">
        <v>16</v>
      </c>
      <c r="B18" s="3" t="s">
        <v>32</v>
      </c>
      <c r="C18" s="126">
        <v>6.5916371099747253E-4</v>
      </c>
      <c r="D18" s="7" t="s">
        <v>33</v>
      </c>
      <c r="E18" s="31" t="s">
        <v>333</v>
      </c>
      <c r="F18" s="12">
        <v>2220.79</v>
      </c>
      <c r="G18" s="12">
        <v>6337.62</v>
      </c>
      <c r="H18" s="12">
        <v>4899.3</v>
      </c>
      <c r="I18" s="12">
        <v>7987.24</v>
      </c>
      <c r="J18" s="12">
        <v>8947.0400000000009</v>
      </c>
      <c r="K18" s="11">
        <v>0</v>
      </c>
      <c r="L18" s="6">
        <f>$C18*'Janssen Payments'!I$22</f>
        <v>1699.1108641921783</v>
      </c>
      <c r="M18" s="6">
        <f>$C18*'Janssen Payments'!J$22</f>
        <v>1699.1108601656231</v>
      </c>
      <c r="N18" s="6">
        <f>$C18*'Janssen Payments'!K$22</f>
        <v>1699.1108323376018</v>
      </c>
      <c r="O18" s="6">
        <f>$C18*'Janssen Payments'!L$22</f>
        <v>2163.2653284178509</v>
      </c>
      <c r="P18" s="6">
        <f>$C18*'Janssen Payments'!M$22</f>
        <v>2163.2653324444063</v>
      </c>
      <c r="Q18" s="6">
        <f>$C18*'Janssen Payments'!N$22</f>
        <v>2163.2653284178509</v>
      </c>
      <c r="R18" s="6">
        <f>$C18*'Janssen Payments'!$O$22</f>
        <v>2022.0987049413595</v>
      </c>
      <c r="S18" s="6">
        <v>0</v>
      </c>
      <c r="T18" s="6">
        <f t="shared" si="0"/>
        <v>44001.217250916867</v>
      </c>
    </row>
    <row r="19" spans="1:20" customFormat="1" x14ac:dyDescent="0.3">
      <c r="A19" s="94">
        <v>17</v>
      </c>
      <c r="B19" s="3" t="s">
        <v>34</v>
      </c>
      <c r="C19" s="126">
        <v>6.1189832384893691E-5</v>
      </c>
      <c r="D19" s="7" t="s">
        <v>35</v>
      </c>
      <c r="E19" s="7" t="s">
        <v>334</v>
      </c>
      <c r="F19" s="11">
        <v>0</v>
      </c>
      <c r="G19" s="11">
        <v>0</v>
      </c>
      <c r="H19" s="11">
        <v>0</v>
      </c>
      <c r="I19" s="11">
        <v>0</v>
      </c>
      <c r="J19" s="11">
        <v>0</v>
      </c>
      <c r="K19" s="11">
        <v>0</v>
      </c>
      <c r="L19" s="11">
        <v>0</v>
      </c>
      <c r="M19" s="11">
        <v>0</v>
      </c>
      <c r="N19" s="11">
        <v>0</v>
      </c>
      <c r="O19" s="11">
        <v>0</v>
      </c>
      <c r="P19" s="11">
        <v>0</v>
      </c>
      <c r="Q19" s="11">
        <v>0</v>
      </c>
      <c r="R19" s="11">
        <v>0</v>
      </c>
      <c r="S19" s="6">
        <v>0</v>
      </c>
      <c r="T19" s="6">
        <f t="shared" si="0"/>
        <v>0</v>
      </c>
    </row>
    <row r="20" spans="1:20" customFormat="1" x14ac:dyDescent="0.3">
      <c r="A20" s="94">
        <v>18</v>
      </c>
      <c r="B20" s="3" t="s">
        <v>36</v>
      </c>
      <c r="C20" s="126">
        <v>8.3004606496000003E-4</v>
      </c>
      <c r="D20" s="7" t="s">
        <v>36</v>
      </c>
      <c r="E20" s="31" t="s">
        <v>333</v>
      </c>
      <c r="F20" s="12">
        <v>2713.06</v>
      </c>
      <c r="G20" s="12">
        <v>7742.44</v>
      </c>
      <c r="H20" s="12">
        <v>5985.31</v>
      </c>
      <c r="I20" s="12">
        <v>9757.73</v>
      </c>
      <c r="J20" s="12">
        <v>10930.28</v>
      </c>
      <c r="K20" s="11">
        <v>0</v>
      </c>
      <c r="L20" s="6">
        <f>$C20*'Janssen Payments'!I$22</f>
        <v>2139.5903069653518</v>
      </c>
      <c r="M20" s="6">
        <f>$C20*'Janssen Payments'!J$22</f>
        <v>2139.5903018949475</v>
      </c>
      <c r="N20" s="6">
        <f>$C20*'Janssen Payments'!K$22</f>
        <v>2139.5902668527583</v>
      </c>
      <c r="O20" s="6">
        <f>$C20*'Janssen Payments'!L$22</f>
        <v>2724.0727050954483</v>
      </c>
      <c r="P20" s="6">
        <f>$C20*'Janssen Payments'!M$22</f>
        <v>2724.0727101658522</v>
      </c>
      <c r="Q20" s="6">
        <f>$C20*'Janssen Payments'!N$22</f>
        <v>2724.0727050954483</v>
      </c>
      <c r="R20" s="6">
        <f>$C20*'Janssen Payments'!$O$22</f>
        <v>2546.3098847741685</v>
      </c>
      <c r="S20" s="6">
        <v>0</v>
      </c>
      <c r="T20" s="6">
        <f t="shared" si="0"/>
        <v>54266.118880843969</v>
      </c>
    </row>
    <row r="21" spans="1:20" customFormat="1" x14ac:dyDescent="0.3">
      <c r="A21" s="94">
        <v>19</v>
      </c>
      <c r="B21" s="3" t="s">
        <v>37</v>
      </c>
      <c r="C21" s="126">
        <v>2.4250001930187712E-3</v>
      </c>
      <c r="D21" s="7" t="s">
        <v>37</v>
      </c>
      <c r="E21" s="31" t="s">
        <v>333</v>
      </c>
      <c r="F21" s="12">
        <v>8170.06</v>
      </c>
      <c r="G21" s="12">
        <v>23315.49</v>
      </c>
      <c r="H21" s="12">
        <v>18024.07</v>
      </c>
      <c r="I21" s="12">
        <v>29384.28</v>
      </c>
      <c r="J21" s="12">
        <v>32915.31</v>
      </c>
      <c r="K21" s="11">
        <v>0</v>
      </c>
      <c r="L21" s="6">
        <f>$C21*'Janssen Payments'!I$22</f>
        <v>6250.8662186382444</v>
      </c>
      <c r="M21" s="6">
        <f>$C21*'Janssen Payments'!J$22</f>
        <v>6250.8662038249331</v>
      </c>
      <c r="N21" s="6">
        <f>$C21*'Janssen Payments'!K$22</f>
        <v>6250.8661014483068</v>
      </c>
      <c r="O21" s="6">
        <f>$C21*'Janssen Payments'!L$22</f>
        <v>7958.4460604267379</v>
      </c>
      <c r="P21" s="6">
        <f>$C21*'Janssen Payments'!M$22</f>
        <v>7958.4460752400491</v>
      </c>
      <c r="Q21" s="6">
        <f>$C21*'Janssen Payments'!N$22</f>
        <v>7958.4460604267379</v>
      </c>
      <c r="R21" s="6">
        <f>$C21*'Janssen Payments'!$O$22</f>
        <v>7439.1075661090299</v>
      </c>
      <c r="S21" s="6">
        <v>0</v>
      </c>
      <c r="T21" s="6">
        <f t="shared" si="0"/>
        <v>161876.25428611407</v>
      </c>
    </row>
    <row r="22" spans="1:20" customFormat="1" x14ac:dyDescent="0.3">
      <c r="A22" s="94">
        <v>20</v>
      </c>
      <c r="B22" s="3" t="s">
        <v>38</v>
      </c>
      <c r="C22" s="126">
        <v>3.0130795312697611E-4</v>
      </c>
      <c r="D22" s="7" t="s">
        <v>39</v>
      </c>
      <c r="E22" s="31" t="s">
        <v>333</v>
      </c>
      <c r="F22" s="12">
        <v>1015.14</v>
      </c>
      <c r="G22" s="12">
        <v>2896.97</v>
      </c>
      <c r="H22" s="12">
        <v>2239.5</v>
      </c>
      <c r="I22" s="12">
        <v>3651.02</v>
      </c>
      <c r="J22" s="12">
        <v>4089.75</v>
      </c>
      <c r="K22" s="11">
        <v>0</v>
      </c>
      <c r="L22" s="6">
        <f>$C22*'Janssen Payments'!I$22</f>
        <v>776.6744559569903</v>
      </c>
      <c r="M22" s="6">
        <f>$C22*'Janssen Payments'!J$22</f>
        <v>776.67445411642609</v>
      </c>
      <c r="N22" s="6">
        <f>$C22*'Janssen Payments'!K$22</f>
        <v>776.67444139605936</v>
      </c>
      <c r="O22" s="6">
        <f>$C22*'Janssen Payments'!L$22</f>
        <v>988.84243367978388</v>
      </c>
      <c r="P22" s="6">
        <f>$C22*'Janssen Payments'!M$22</f>
        <v>988.84243552034809</v>
      </c>
      <c r="Q22" s="6">
        <f>$C22*'Janssen Payments'!N$22</f>
        <v>988.84243367978388</v>
      </c>
      <c r="R22" s="6">
        <f>$C22*'Janssen Payments'!$O$22</f>
        <v>924.3142661549316</v>
      </c>
      <c r="S22" s="6">
        <v>0</v>
      </c>
      <c r="T22" s="6">
        <f t="shared" si="0"/>
        <v>20113.244920504323</v>
      </c>
    </row>
    <row r="23" spans="1:20" customFormat="1" x14ac:dyDescent="0.3">
      <c r="A23" s="94">
        <v>21</v>
      </c>
      <c r="B23" s="3" t="s">
        <v>40</v>
      </c>
      <c r="C23" s="126">
        <v>1.9175645879672782E-3</v>
      </c>
      <c r="D23" s="7" t="s">
        <v>41</v>
      </c>
      <c r="E23" s="31" t="s">
        <v>333</v>
      </c>
      <c r="F23" s="12">
        <v>6460.46</v>
      </c>
      <c r="G23" s="12">
        <v>18436.68</v>
      </c>
      <c r="H23" s="12">
        <v>14252.5</v>
      </c>
      <c r="I23" s="12">
        <v>23235.57</v>
      </c>
      <c r="J23" s="12">
        <v>26027.72</v>
      </c>
      <c r="K23" s="11">
        <v>0</v>
      </c>
      <c r="L23" s="6">
        <f>$C23*'Janssen Payments'!I$22</f>
        <v>4942.8613405841652</v>
      </c>
      <c r="M23" s="6">
        <f>$C23*'Janssen Payments'!J$22</f>
        <v>4942.8613288705656</v>
      </c>
      <c r="N23" s="6">
        <f>$C23*'Janssen Payments'!K$22</f>
        <v>4942.8612479164312</v>
      </c>
      <c r="O23" s="6">
        <f>$C23*'Janssen Payments'!L$22</f>
        <v>6293.1270622805587</v>
      </c>
      <c r="P23" s="6">
        <f>$C23*'Janssen Payments'!M$22</f>
        <v>6293.1270739941583</v>
      </c>
      <c r="Q23" s="6">
        <f>$C23*'Janssen Payments'!N$22</f>
        <v>6293.1270622805587</v>
      </c>
      <c r="R23" s="6">
        <f>$C23*'Janssen Payments'!$O$22</f>
        <v>5882.461071927718</v>
      </c>
      <c r="S23" s="6">
        <v>0</v>
      </c>
      <c r="T23" s="6">
        <f t="shared" si="0"/>
        <v>128003.35618785414</v>
      </c>
    </row>
    <row r="24" spans="1:20" customFormat="1" x14ac:dyDescent="0.3">
      <c r="A24" s="94">
        <v>22</v>
      </c>
      <c r="B24" s="3" t="s">
        <v>34</v>
      </c>
      <c r="C24" s="126">
        <v>6.4286679499562843E-4</v>
      </c>
      <c r="D24" s="7" t="s">
        <v>42</v>
      </c>
      <c r="E24" s="31" t="s">
        <v>333</v>
      </c>
      <c r="F24" s="12">
        <v>2165.88</v>
      </c>
      <c r="G24" s="12">
        <v>6180.93</v>
      </c>
      <c r="H24" s="12">
        <v>4778.18</v>
      </c>
      <c r="I24" s="12">
        <v>7789.76</v>
      </c>
      <c r="J24" s="12">
        <v>8725.84</v>
      </c>
      <c r="K24" s="11">
        <v>0</v>
      </c>
      <c r="L24" s="6">
        <f>$C24*'Janssen Payments'!I$22</f>
        <v>1657.1026853898916</v>
      </c>
      <c r="M24" s="6">
        <f>$C24*'Janssen Payments'!J$22</f>
        <v>1657.1026814628874</v>
      </c>
      <c r="N24" s="6">
        <f>$C24*'Janssen Payments'!K$22</f>
        <v>1657.1026543228759</v>
      </c>
      <c r="O24" s="6">
        <f>$C24*'Janssen Payments'!L$22</f>
        <v>2109.7815689833719</v>
      </c>
      <c r="P24" s="6">
        <f>$C24*'Janssen Payments'!M$22</f>
        <v>2109.7815729103759</v>
      </c>
      <c r="Q24" s="6">
        <f>$C24*'Janssen Payments'!N$22</f>
        <v>2109.7815689833719</v>
      </c>
      <c r="R24" s="6">
        <f>$C24*'Janssen Payments'!$O$22</f>
        <v>1972.1050960820371</v>
      </c>
      <c r="S24" s="6">
        <v>0</v>
      </c>
      <c r="T24" s="6">
        <f t="shared" si="0"/>
        <v>42913.347828134807</v>
      </c>
    </row>
    <row r="25" spans="1:20" customFormat="1" x14ac:dyDescent="0.3">
      <c r="A25" s="94">
        <v>23</v>
      </c>
      <c r="B25" s="3" t="s">
        <v>34</v>
      </c>
      <c r="C25" s="126">
        <v>1.1889744773040003E-2</v>
      </c>
      <c r="D25" s="7" t="s">
        <v>34</v>
      </c>
      <c r="E25" s="31" t="s">
        <v>333</v>
      </c>
      <c r="F25" s="12">
        <v>38862.379999999997</v>
      </c>
      <c r="G25" s="12">
        <v>110904.31</v>
      </c>
      <c r="H25" s="12">
        <v>85734.720000000001</v>
      </c>
      <c r="I25" s="12">
        <v>139771.60999999999</v>
      </c>
      <c r="J25" s="12">
        <v>156567.57</v>
      </c>
      <c r="K25" s="11">
        <v>0</v>
      </c>
      <c r="L25" s="6">
        <f>$C25*'Janssen Payments'!I$22</f>
        <v>30647.916715217802</v>
      </c>
      <c r="M25" s="6">
        <f>$C25*'Janssen Payments'!J$22</f>
        <v>30647.916642588323</v>
      </c>
      <c r="N25" s="6">
        <f>$C25*'Janssen Payments'!K$22</f>
        <v>30647.916140637044</v>
      </c>
      <c r="O25" s="6">
        <f>$C25*'Janssen Payments'!L$22</f>
        <v>39020.158728600625</v>
      </c>
      <c r="P25" s="6">
        <f>$C25*'Janssen Payments'!M$22</f>
        <v>39020.1588012301</v>
      </c>
      <c r="Q25" s="6">
        <f>$C25*'Janssen Payments'!N$22</f>
        <v>39020.158728600625</v>
      </c>
      <c r="R25" s="6">
        <f>$C25*'Janssen Payments'!$O$22</f>
        <v>36473.848767047304</v>
      </c>
      <c r="S25" s="6">
        <v>0</v>
      </c>
      <c r="T25" s="6">
        <f t="shared" si="0"/>
        <v>777318.66452392179</v>
      </c>
    </row>
    <row r="26" spans="1:20" customFormat="1" x14ac:dyDescent="0.3">
      <c r="A26" s="94">
        <v>24</v>
      </c>
      <c r="B26" s="3" t="s">
        <v>43</v>
      </c>
      <c r="C26" s="126">
        <v>2.3108667263567752E-4</v>
      </c>
      <c r="D26" s="7" t="s">
        <v>44</v>
      </c>
      <c r="E26" s="31" t="s">
        <v>333</v>
      </c>
      <c r="F26" s="11">
        <v>778.55</v>
      </c>
      <c r="G26" s="12">
        <v>2221.81</v>
      </c>
      <c r="H26" s="12">
        <v>1717.58</v>
      </c>
      <c r="I26" s="12">
        <v>2800.13</v>
      </c>
      <c r="J26" s="12">
        <v>3136.61</v>
      </c>
      <c r="K26" s="11">
        <v>0</v>
      </c>
      <c r="L26" s="6">
        <f>$C26*'Janssen Payments'!I$22</f>
        <v>595.6667053942333</v>
      </c>
      <c r="M26" s="6">
        <f>$C26*'Janssen Payments'!J$22</f>
        <v>595.66670398262158</v>
      </c>
      <c r="N26" s="6">
        <f>$C26*'Janssen Payments'!K$22</f>
        <v>595.66669422679809</v>
      </c>
      <c r="O26" s="6">
        <f>$C26*'Janssen Payments'!L$22</f>
        <v>758.38790642120796</v>
      </c>
      <c r="P26" s="6">
        <f>$C26*'Janssen Payments'!M$22</f>
        <v>758.38790783281968</v>
      </c>
      <c r="Q26" s="6">
        <f>$C26*'Janssen Payments'!N$22</f>
        <v>758.38790642120796</v>
      </c>
      <c r="R26" s="6">
        <f>$C26*'Janssen Payments'!$O$22</f>
        <v>708.89834144344024</v>
      </c>
      <c r="S26" s="6">
        <v>0</v>
      </c>
      <c r="T26" s="6">
        <f t="shared" si="0"/>
        <v>15425.742165722329</v>
      </c>
    </row>
    <row r="27" spans="1:20" customFormat="1" x14ac:dyDescent="0.3">
      <c r="A27" s="94">
        <v>25</v>
      </c>
      <c r="B27" s="3" t="s">
        <v>45</v>
      </c>
      <c r="C27" s="126">
        <v>5.0813180605809515E-4</v>
      </c>
      <c r="D27" s="7" t="s">
        <v>46</v>
      </c>
      <c r="E27" s="31" t="s">
        <v>333</v>
      </c>
      <c r="F27" s="12">
        <v>1711.95</v>
      </c>
      <c r="G27" s="12">
        <v>4885.5</v>
      </c>
      <c r="H27" s="12">
        <v>3776.74</v>
      </c>
      <c r="I27" s="12">
        <v>6157.15</v>
      </c>
      <c r="J27" s="12">
        <v>6897.04</v>
      </c>
      <c r="K27" s="11">
        <v>0</v>
      </c>
      <c r="L27" s="6">
        <f>$C27*'Janssen Payments'!I$22</f>
        <v>1309.7994590879607</v>
      </c>
      <c r="M27" s="6">
        <f>$C27*'Janssen Payments'!J$22</f>
        <v>1309.7994559839963</v>
      </c>
      <c r="N27" s="6">
        <f>$C27*'Janssen Payments'!K$22</f>
        <v>1309.7994345321133</v>
      </c>
      <c r="O27" s="6">
        <f>$C27*'Janssen Payments'!L$22</f>
        <v>1667.6038136996831</v>
      </c>
      <c r="P27" s="6">
        <f>$C27*'Janssen Payments'!M$22</f>
        <v>1667.6038168036478</v>
      </c>
      <c r="Q27" s="6">
        <f>$C27*'Janssen Payments'!N$22</f>
        <v>1667.6038136996831</v>
      </c>
      <c r="R27" s="6">
        <f>$C27*'Janssen Payments'!$O$22</f>
        <v>1558.7822111971939</v>
      </c>
      <c r="S27" s="6">
        <v>0</v>
      </c>
      <c r="T27" s="6">
        <f t="shared" si="0"/>
        <v>33919.372005004276</v>
      </c>
    </row>
    <row r="28" spans="1:20" customFormat="1" x14ac:dyDescent="0.3">
      <c r="A28" s="94">
        <v>26</v>
      </c>
      <c r="B28" s="3" t="s">
        <v>47</v>
      </c>
      <c r="C28" s="126">
        <v>1.5597090017600002E-3</v>
      </c>
      <c r="D28" s="7" t="s">
        <v>47</v>
      </c>
      <c r="E28" s="31" t="s">
        <v>333</v>
      </c>
      <c r="F28" s="12">
        <v>5098.01</v>
      </c>
      <c r="G28" s="12">
        <v>14548.54</v>
      </c>
      <c r="H28" s="12">
        <v>11246.77</v>
      </c>
      <c r="I28" s="12">
        <v>18335.38</v>
      </c>
      <c r="J28" s="12">
        <v>20538.7</v>
      </c>
      <c r="K28" s="11">
        <v>0</v>
      </c>
      <c r="L28" s="6">
        <f>$C28*'Janssen Payments'!I$22</f>
        <v>4020.4253748412361</v>
      </c>
      <c r="M28" s="6">
        <f>$C28*'Janssen Payments'!J$22</f>
        <v>4020.4253653136266</v>
      </c>
      <c r="N28" s="6">
        <f>$C28*'Janssen Payments'!K$22</f>
        <v>4020.4252994671388</v>
      </c>
      <c r="O28" s="6">
        <f>$C28*'Janssen Payments'!L$22</f>
        <v>5118.7047309125346</v>
      </c>
      <c r="P28" s="6">
        <f>$C28*'Janssen Payments'!M$22</f>
        <v>5118.7047404401437</v>
      </c>
      <c r="Q28" s="6">
        <f>$C28*'Janssen Payments'!N$22</f>
        <v>5118.7047309125346</v>
      </c>
      <c r="R28" s="6">
        <f>$C28*'Janssen Payments'!$O$22</f>
        <v>4784.6771597479074</v>
      </c>
      <c r="S28" s="6">
        <v>0</v>
      </c>
      <c r="T28" s="6">
        <f t="shared" si="0"/>
        <v>101969.46740163512</v>
      </c>
    </row>
    <row r="29" spans="1:20" customFormat="1" x14ac:dyDescent="0.3">
      <c r="A29" s="94">
        <v>27</v>
      </c>
      <c r="B29" s="3" t="s">
        <v>32</v>
      </c>
      <c r="C29" s="126">
        <v>2.0103739911221842E-4</v>
      </c>
      <c r="D29" s="7" t="s">
        <v>48</v>
      </c>
      <c r="E29" s="31" t="s">
        <v>333</v>
      </c>
      <c r="F29" s="11">
        <v>677.31</v>
      </c>
      <c r="G29" s="12">
        <v>1932.9</v>
      </c>
      <c r="H29" s="12">
        <v>1494.23</v>
      </c>
      <c r="I29" s="12">
        <v>2436.02</v>
      </c>
      <c r="J29" s="12">
        <v>2728.75</v>
      </c>
      <c r="K29" s="11">
        <v>0</v>
      </c>
      <c r="L29" s="6">
        <f>$C29*'Janssen Payments'!I$22</f>
        <v>518.20939660590489</v>
      </c>
      <c r="M29" s="6">
        <f>$C29*'Janssen Payments'!J$22</f>
        <v>518.20939537785148</v>
      </c>
      <c r="N29" s="6">
        <f>$C29*'Janssen Payments'!K$22</f>
        <v>518.20938689062314</v>
      </c>
      <c r="O29" s="6">
        <f>$C29*'Janssen Payments'!L$22</f>
        <v>659.77120396488465</v>
      </c>
      <c r="P29" s="6">
        <f>$C29*'Janssen Payments'!M$22</f>
        <v>659.77120519293806</v>
      </c>
      <c r="Q29" s="6">
        <f>$C29*'Janssen Payments'!N$22</f>
        <v>659.77120396488465</v>
      </c>
      <c r="R29" s="6">
        <f>$C29*'Janssen Payments'!$O$22</f>
        <v>616.71699701799093</v>
      </c>
      <c r="S29" s="6">
        <v>0</v>
      </c>
      <c r="T29" s="6">
        <f t="shared" si="0"/>
        <v>13419.86878901508</v>
      </c>
    </row>
    <row r="30" spans="1:20" customFormat="1" x14ac:dyDescent="0.3">
      <c r="A30" s="94">
        <v>28</v>
      </c>
      <c r="B30" s="3" t="s">
        <v>45</v>
      </c>
      <c r="C30" s="126">
        <v>1.4353012866080001E-2</v>
      </c>
      <c r="D30" s="7" t="s">
        <v>45</v>
      </c>
      <c r="E30" s="31" t="s">
        <v>333</v>
      </c>
      <c r="F30" s="12">
        <v>46913.72</v>
      </c>
      <c r="G30" s="12">
        <v>133881.01</v>
      </c>
      <c r="H30" s="12">
        <v>103496.89</v>
      </c>
      <c r="I30" s="12">
        <v>168728.92</v>
      </c>
      <c r="J30" s="12">
        <v>189004.59</v>
      </c>
      <c r="K30" s="11">
        <v>0</v>
      </c>
      <c r="L30" s="6">
        <f>$C30*'Janssen Payments'!I$22</f>
        <v>36997.425203736915</v>
      </c>
      <c r="M30" s="6">
        <f>$C30*'Janssen Payments'!J$22</f>
        <v>36997.425116060367</v>
      </c>
      <c r="N30" s="6">
        <f>$C30*'Janssen Payments'!K$22</f>
        <v>36997.424510116893</v>
      </c>
      <c r="O30" s="6">
        <f>$C30*'Janssen Payments'!L$22</f>
        <v>47104.193652501068</v>
      </c>
      <c r="P30" s="6">
        <f>$C30*'Janssen Payments'!M$22</f>
        <v>47104.193740177616</v>
      </c>
      <c r="Q30" s="6">
        <f>$C30*'Janssen Payments'!N$22</f>
        <v>47104.193652501068</v>
      </c>
      <c r="R30" s="6">
        <f>$C30*'Janssen Payments'!$O$22</f>
        <v>44030.349736013195</v>
      </c>
      <c r="S30" s="6">
        <v>0</v>
      </c>
      <c r="T30" s="6">
        <f t="shared" si="0"/>
        <v>938360.33561110729</v>
      </c>
    </row>
    <row r="31" spans="1:20" customFormat="1" x14ac:dyDescent="0.3">
      <c r="A31" s="94">
        <v>29</v>
      </c>
      <c r="B31" s="3" t="s">
        <v>32</v>
      </c>
      <c r="C31" s="126">
        <v>2.5766033642236696E-4</v>
      </c>
      <c r="D31" s="7" t="s">
        <v>49</v>
      </c>
      <c r="E31" s="31" t="s">
        <v>333</v>
      </c>
      <c r="F31" s="11">
        <v>868.08</v>
      </c>
      <c r="G31" s="12">
        <v>2477.31</v>
      </c>
      <c r="H31" s="12">
        <v>1915.09</v>
      </c>
      <c r="I31" s="12">
        <v>3122.13</v>
      </c>
      <c r="J31" s="12">
        <v>3497.31</v>
      </c>
      <c r="K31" s="11">
        <v>0</v>
      </c>
      <c r="L31" s="6">
        <f>$C31*'Janssen Payments'!I$22</f>
        <v>664.16501634194788</v>
      </c>
      <c r="M31" s="6">
        <f>$C31*'Janssen Payments'!J$22</f>
        <v>664.16501476800863</v>
      </c>
      <c r="N31" s="6">
        <f>$C31*'Janssen Payments'!K$22</f>
        <v>664.16500389032046</v>
      </c>
      <c r="O31" s="6">
        <f>$C31*'Janssen Payments'!L$22</f>
        <v>845.59823757215736</v>
      </c>
      <c r="P31" s="6">
        <f>$C31*'Janssen Payments'!M$22</f>
        <v>845.59823914609649</v>
      </c>
      <c r="Q31" s="6">
        <f>$C31*'Janssen Payments'!N$22</f>
        <v>845.59823757215736</v>
      </c>
      <c r="R31" s="6">
        <f>$C31*'Janssen Payments'!$O$22</f>
        <v>790.41765179397294</v>
      </c>
      <c r="S31" s="6">
        <v>0</v>
      </c>
      <c r="T31" s="6">
        <f t="shared" si="0"/>
        <v>17199.627401084661</v>
      </c>
    </row>
    <row r="32" spans="1:20" customFormat="1" x14ac:dyDescent="0.3">
      <c r="A32" s="94">
        <v>30</v>
      </c>
      <c r="B32" s="3" t="s">
        <v>50</v>
      </c>
      <c r="C32" s="126">
        <v>1.3726383424055298E-4</v>
      </c>
      <c r="D32" s="7" t="s">
        <v>51</v>
      </c>
      <c r="E32" s="31" t="s">
        <v>333</v>
      </c>
      <c r="F32" s="11">
        <v>462.46</v>
      </c>
      <c r="G32" s="12">
        <v>1319.74</v>
      </c>
      <c r="H32" s="12">
        <v>1020.23</v>
      </c>
      <c r="I32" s="12">
        <v>1663.26</v>
      </c>
      <c r="J32" s="12">
        <v>1863.13</v>
      </c>
      <c r="K32" s="11">
        <v>0</v>
      </c>
      <c r="L32" s="6">
        <f>$C32*'Janssen Payments'!I$22</f>
        <v>353.82177162919118</v>
      </c>
      <c r="M32" s="6">
        <f>$C32*'Janssen Payments'!J$22</f>
        <v>353.82177079070385</v>
      </c>
      <c r="N32" s="6">
        <f>$C32*'Janssen Payments'!K$22</f>
        <v>353.82176499581431</v>
      </c>
      <c r="O32" s="6">
        <f>$C32*'Janssen Payments'!L$22</f>
        <v>450.47700367021855</v>
      </c>
      <c r="P32" s="6">
        <f>$C32*'Janssen Payments'!M$22</f>
        <v>450.47700450870587</v>
      </c>
      <c r="Q32" s="6">
        <f>$C32*'Janssen Payments'!N$22</f>
        <v>450.47700367021855</v>
      </c>
      <c r="R32" s="6">
        <f>$C32*'Janssen Payments'!$O$22</f>
        <v>421.08055528889986</v>
      </c>
      <c r="S32" s="6">
        <v>0</v>
      </c>
      <c r="T32" s="6">
        <f t="shared" si="0"/>
        <v>9162.7968745537528</v>
      </c>
    </row>
    <row r="33" spans="1:20" customFormat="1" x14ac:dyDescent="0.3">
      <c r="A33" s="94">
        <v>31</v>
      </c>
      <c r="B33" s="3" t="s">
        <v>32</v>
      </c>
      <c r="C33" s="126">
        <v>5.7745005969259827E-4</v>
      </c>
      <c r="D33" s="7" t="s">
        <v>52</v>
      </c>
      <c r="E33" s="31" t="s">
        <v>333</v>
      </c>
      <c r="F33" s="12">
        <v>1945.49</v>
      </c>
      <c r="G33" s="12">
        <v>5551.97</v>
      </c>
      <c r="H33" s="12">
        <v>4291.96</v>
      </c>
      <c r="I33" s="12">
        <v>6997.09</v>
      </c>
      <c r="J33" s="12">
        <v>7837.92</v>
      </c>
      <c r="K33" s="11">
        <v>0</v>
      </c>
      <c r="L33" s="6">
        <f>$C33*'Janssen Payments'!I$22</f>
        <v>1488.4794984654088</v>
      </c>
      <c r="M33" s="6">
        <f>$C33*'Janssen Payments'!J$22</f>
        <v>1488.479494938008</v>
      </c>
      <c r="N33" s="6">
        <f>$C33*'Janssen Payments'!K$22</f>
        <v>1488.4794705597053</v>
      </c>
      <c r="O33" s="6">
        <f>$C33*'Janssen Payments'!L$22</f>
        <v>1895.0947574700544</v>
      </c>
      <c r="P33" s="6">
        <f>$C33*'Janssen Payments'!M$22</f>
        <v>1895.0947609974553</v>
      </c>
      <c r="Q33" s="6">
        <f>$C33*'Janssen Payments'!N$22</f>
        <v>1895.0947574700544</v>
      </c>
      <c r="R33" s="6">
        <f>$C33*'Janssen Payments'!$O$22</f>
        <v>1771.427944820814</v>
      </c>
      <c r="S33" s="6">
        <v>0</v>
      </c>
      <c r="T33" s="6">
        <f t="shared" si="0"/>
        <v>38546.580684721492</v>
      </c>
    </row>
    <row r="34" spans="1:20" customFormat="1" x14ac:dyDescent="0.3">
      <c r="A34" s="94">
        <v>32</v>
      </c>
      <c r="B34" s="3" t="s">
        <v>53</v>
      </c>
      <c r="C34" s="126">
        <v>0</v>
      </c>
      <c r="D34" s="7" t="s">
        <v>54</v>
      </c>
      <c r="E34" s="7" t="s">
        <v>334</v>
      </c>
      <c r="F34" s="11">
        <v>0</v>
      </c>
      <c r="G34" s="11">
        <v>0</v>
      </c>
      <c r="H34" s="11">
        <v>0</v>
      </c>
      <c r="I34" s="11">
        <v>0</v>
      </c>
      <c r="J34" s="11">
        <v>0</v>
      </c>
      <c r="K34" s="11">
        <v>0</v>
      </c>
      <c r="L34" s="6">
        <f>$C34*'Janssen Payments'!I$22</f>
        <v>0</v>
      </c>
      <c r="M34" s="6">
        <f>$C34*'Janssen Payments'!J$22</f>
        <v>0</v>
      </c>
      <c r="N34" s="6">
        <f>$C34*'Janssen Payments'!K$22</f>
        <v>0</v>
      </c>
      <c r="O34" s="6">
        <f>$C34*'Janssen Payments'!L$22</f>
        <v>0</v>
      </c>
      <c r="P34" s="6">
        <f>$C34*'Janssen Payments'!M$22</f>
        <v>0</v>
      </c>
      <c r="Q34" s="6">
        <f>$C34*'Janssen Payments'!N$22</f>
        <v>0</v>
      </c>
      <c r="R34" s="6">
        <f>$C34*'Janssen Payments'!$O$22</f>
        <v>0</v>
      </c>
      <c r="S34" s="6">
        <v>0</v>
      </c>
      <c r="T34" s="6">
        <f t="shared" si="0"/>
        <v>0</v>
      </c>
    </row>
    <row r="35" spans="1:20" customFormat="1" x14ac:dyDescent="0.3">
      <c r="A35" s="94">
        <v>33</v>
      </c>
      <c r="B35" s="3" t="s">
        <v>32</v>
      </c>
      <c r="C35" s="126">
        <v>1.341703863361423E-3</v>
      </c>
      <c r="D35" s="7" t="s">
        <v>55</v>
      </c>
      <c r="E35" s="31" t="s">
        <v>333</v>
      </c>
      <c r="F35" s="12">
        <v>4520.33</v>
      </c>
      <c r="G35" s="12">
        <v>12899.99</v>
      </c>
      <c r="H35" s="12">
        <v>9972.36</v>
      </c>
      <c r="I35" s="12">
        <v>16257.73</v>
      </c>
      <c r="J35" s="12">
        <v>18211.38</v>
      </c>
      <c r="K35" s="11">
        <v>0</v>
      </c>
      <c r="L35" s="6">
        <f>$C35*'Janssen Payments'!I$22</f>
        <v>3458.4786339591942</v>
      </c>
      <c r="M35" s="6">
        <f>$C35*'Janssen Payments'!J$22</f>
        <v>3458.4786257632868</v>
      </c>
      <c r="N35" s="6">
        <f>$C35*'Janssen Payments'!K$22</f>
        <v>3458.4785691203574</v>
      </c>
      <c r="O35" s="6">
        <f>$C35*'Janssen Payments'!L$22</f>
        <v>4403.2482374096853</v>
      </c>
      <c r="P35" s="6">
        <f>$C35*'Janssen Payments'!M$22</f>
        <v>4403.2482456055932</v>
      </c>
      <c r="Q35" s="6">
        <f>$C35*'Janssen Payments'!N$22</f>
        <v>4403.2482374096853</v>
      </c>
      <c r="R35" s="6">
        <f>$C35*'Janssen Payments'!$O$22</f>
        <v>4115.9086874070272</v>
      </c>
      <c r="S35" s="6">
        <v>0</v>
      </c>
      <c r="T35" s="6">
        <f t="shared" si="0"/>
        <v>89562.879236674838</v>
      </c>
    </row>
    <row r="36" spans="1:20" customFormat="1" x14ac:dyDescent="0.3">
      <c r="A36" s="94">
        <v>34</v>
      </c>
      <c r="B36" s="3" t="s">
        <v>56</v>
      </c>
      <c r="C36" s="126">
        <v>3.8230209662400007E-3</v>
      </c>
      <c r="D36" s="7" t="s">
        <v>56</v>
      </c>
      <c r="E36" s="31" t="s">
        <v>333</v>
      </c>
      <c r="F36" s="12">
        <v>12495.78</v>
      </c>
      <c r="G36" s="12">
        <v>35660.1</v>
      </c>
      <c r="H36" s="12">
        <v>27567.09</v>
      </c>
      <c r="I36" s="12">
        <v>44942.080000000002</v>
      </c>
      <c r="J36" s="12">
        <v>50342.64</v>
      </c>
      <c r="K36" s="11">
        <v>0</v>
      </c>
      <c r="L36" s="6">
        <f>$C36*'Janssen Payments'!I$22</f>
        <v>9854.5116325400559</v>
      </c>
      <c r="M36" s="6">
        <f>$C36*'Janssen Payments'!J$22</f>
        <v>9854.5116091868204</v>
      </c>
      <c r="N36" s="6">
        <f>$C36*'Janssen Payments'!K$22</f>
        <v>9854.5114477897241</v>
      </c>
      <c r="O36" s="6">
        <f>$C36*'Janssen Payments'!L$22</f>
        <v>12546.51700040753</v>
      </c>
      <c r="P36" s="6">
        <f>$C36*'Janssen Payments'!M$22</f>
        <v>12546.517023760765</v>
      </c>
      <c r="Q36" s="6">
        <f>$C36*'Janssen Payments'!N$22</f>
        <v>12546.51700040753</v>
      </c>
      <c r="R36" s="6">
        <f>$C36*'Janssen Payments'!$O$22</f>
        <v>11727.778116151803</v>
      </c>
      <c r="S36" s="6">
        <v>0</v>
      </c>
      <c r="T36" s="6">
        <f t="shared" si="0"/>
        <v>249938.55383024426</v>
      </c>
    </row>
    <row r="37" spans="1:20" customFormat="1" x14ac:dyDescent="0.3">
      <c r="A37" s="94">
        <v>35</v>
      </c>
      <c r="B37" s="3" t="s">
        <v>32</v>
      </c>
      <c r="C37" s="126">
        <v>1.6716753278031742E-4</v>
      </c>
      <c r="D37" s="7" t="s">
        <v>57</v>
      </c>
      <c r="E37" s="31" t="s">
        <v>333</v>
      </c>
      <c r="F37" s="11">
        <v>563.20000000000005</v>
      </c>
      <c r="G37" s="12">
        <v>1607.25</v>
      </c>
      <c r="H37" s="12">
        <v>1242.49</v>
      </c>
      <c r="I37" s="12">
        <v>2025.61</v>
      </c>
      <c r="J37" s="12">
        <v>2269.02</v>
      </c>
      <c r="K37" s="11">
        <v>0</v>
      </c>
      <c r="L37" s="6">
        <f>$C37*'Janssen Payments'!I$22</f>
        <v>430.90383519053967</v>
      </c>
      <c r="M37" s="6">
        <f>$C37*'Janssen Payments'!J$22</f>
        <v>430.90383416938317</v>
      </c>
      <c r="N37" s="6">
        <f>$C37*'Janssen Payments'!K$22</f>
        <v>430.90382711204438</v>
      </c>
      <c r="O37" s="6">
        <f>$C37*'Janssen Payments'!L$22</f>
        <v>548.61595331694741</v>
      </c>
      <c r="P37" s="6">
        <f>$C37*'Janssen Payments'!M$22</f>
        <v>548.61595433810396</v>
      </c>
      <c r="Q37" s="6">
        <f>$C37*'Janssen Payments'!N$22</f>
        <v>548.61595331694741</v>
      </c>
      <c r="R37" s="6">
        <f>$C37*'Janssen Payments'!$O$22</f>
        <v>512.81532327045568</v>
      </c>
      <c r="S37" s="6">
        <v>0</v>
      </c>
      <c r="T37" s="6">
        <f t="shared" si="0"/>
        <v>11158.94468071442</v>
      </c>
    </row>
    <row r="38" spans="1:20" customFormat="1" x14ac:dyDescent="0.3">
      <c r="A38" s="94">
        <v>36</v>
      </c>
      <c r="B38" s="3" t="s">
        <v>58</v>
      </c>
      <c r="C38" s="126">
        <v>5.6701068570441956E-6</v>
      </c>
      <c r="D38" s="7" t="s">
        <v>59</v>
      </c>
      <c r="E38" s="31" t="s">
        <v>335</v>
      </c>
      <c r="F38" s="11">
        <f>19.1+140.07</f>
        <v>159.16999999999999</v>
      </c>
      <c r="G38" s="11">
        <v>54.52</v>
      </c>
      <c r="H38" s="11">
        <v>42.14</v>
      </c>
      <c r="I38" s="11">
        <v>68.709999999999994</v>
      </c>
      <c r="J38" s="11">
        <v>76.959999999999994</v>
      </c>
      <c r="K38" s="11">
        <v>0</v>
      </c>
      <c r="L38" s="45">
        <f>$C38*'Janssen Payments'!I$22</f>
        <v>14.615701685633754</v>
      </c>
      <c r="M38" s="45">
        <f>$C38*'Janssen Payments'!J$22</f>
        <v>14.615701650997442</v>
      </c>
      <c r="N38" s="45">
        <f>$C38*'Janssen Payments'!K$22</f>
        <v>14.615701411621624</v>
      </c>
      <c r="O38" s="45">
        <f>$C38*'Janssen Payments'!L$22</f>
        <v>18.60834473685863</v>
      </c>
      <c r="P38" s="45">
        <f>$C38*'Janssen Payments'!M$22</f>
        <v>18.608344771494938</v>
      </c>
      <c r="Q38" s="45">
        <f>$C38*'Janssen Payments'!N$22</f>
        <v>18.60834473685863</v>
      </c>
      <c r="R38" s="45">
        <f>$C38*'Janssen Payments'!$O$22</f>
        <v>17.394033593199662</v>
      </c>
      <c r="S38" s="6">
        <v>0</v>
      </c>
      <c r="T38" s="6">
        <f>F38+G38+H38+I38+J38</f>
        <v>401.49999999999994</v>
      </c>
    </row>
    <row r="39" spans="1:20" customFormat="1" x14ac:dyDescent="0.3">
      <c r="A39" s="94">
        <v>37</v>
      </c>
      <c r="B39" s="3" t="s">
        <v>20</v>
      </c>
      <c r="C39" s="126">
        <v>5.7982115825048618E-4</v>
      </c>
      <c r="D39" s="7" t="s">
        <v>60</v>
      </c>
      <c r="E39" s="31" t="s">
        <v>333</v>
      </c>
      <c r="F39" s="12">
        <v>1953.47</v>
      </c>
      <c r="G39" s="12">
        <v>5574.77</v>
      </c>
      <c r="H39" s="12">
        <v>4309.58</v>
      </c>
      <c r="I39" s="12">
        <v>7025.83</v>
      </c>
      <c r="J39" s="12">
        <v>7870.1</v>
      </c>
      <c r="K39" s="11">
        <v>0</v>
      </c>
      <c r="L39" s="6">
        <f>$C39*'Janssen Payments'!I$22</f>
        <v>1494.5914237012221</v>
      </c>
      <c r="M39" s="6">
        <f>$C39*'Janssen Payments'!J$22</f>
        <v>1494.5914201593373</v>
      </c>
      <c r="N39" s="6">
        <f>$C39*'Janssen Payments'!K$22</f>
        <v>1494.5913956809334</v>
      </c>
      <c r="O39" s="6">
        <f>$C39*'Janssen Payments'!L$22</f>
        <v>1902.8763073566199</v>
      </c>
      <c r="P39" s="6">
        <f>$C39*'Janssen Payments'!M$22</f>
        <v>1902.8763108985047</v>
      </c>
      <c r="Q39" s="6">
        <f>$C39*'Janssen Payments'!N$22</f>
        <v>1902.8763073566199</v>
      </c>
      <c r="R39" s="6">
        <f>$C39*'Janssen Payments'!$O$22</f>
        <v>1778.7016997973101</v>
      </c>
      <c r="S39" s="6">
        <v>0</v>
      </c>
      <c r="T39" s="6">
        <f t="shared" si="0"/>
        <v>38704.854864950554</v>
      </c>
    </row>
    <row r="40" spans="1:20" customFormat="1" x14ac:dyDescent="0.3">
      <c r="A40" s="94">
        <v>38</v>
      </c>
      <c r="B40" s="3" t="s">
        <v>61</v>
      </c>
      <c r="C40" s="126">
        <v>1.8585675774892199E-4</v>
      </c>
      <c r="D40" s="7" t="s">
        <v>62</v>
      </c>
      <c r="E40" s="31" t="s">
        <v>333</v>
      </c>
      <c r="F40" s="11">
        <v>626.16999999999996</v>
      </c>
      <c r="G40" s="12">
        <v>1786.94</v>
      </c>
      <c r="H40" s="12">
        <v>1381.4</v>
      </c>
      <c r="I40" s="12">
        <v>2252.0700000000002</v>
      </c>
      <c r="J40" s="12">
        <v>2522.69</v>
      </c>
      <c r="K40" s="11">
        <v>0</v>
      </c>
      <c r="L40" s="6">
        <f>$C40*'Janssen Payments'!I$22</f>
        <v>479.07861280297033</v>
      </c>
      <c r="M40" s="6">
        <f>$C40*'Janssen Payments'!J$22</f>
        <v>479.07861166764917</v>
      </c>
      <c r="N40" s="6">
        <f>$C40*'Janssen Payments'!K$22</f>
        <v>479.07860382130434</v>
      </c>
      <c r="O40" s="6">
        <f>$C40*'Janssen Payments'!L$22</f>
        <v>609.95087166128951</v>
      </c>
      <c r="P40" s="6">
        <f>$C40*'Janssen Payments'!M$22</f>
        <v>609.95087279661072</v>
      </c>
      <c r="Q40" s="6">
        <f>$C40*'Janssen Payments'!N$22</f>
        <v>609.95087166128951</v>
      </c>
      <c r="R40" s="6">
        <f>$C40*'Janssen Payments'!$O$22</f>
        <v>570.14775370444534</v>
      </c>
      <c r="S40" s="6">
        <v>0</v>
      </c>
      <c r="T40" s="6">
        <f t="shared" si="0"/>
        <v>12406.50619811556</v>
      </c>
    </row>
    <row r="41" spans="1:20" customFormat="1" x14ac:dyDescent="0.3">
      <c r="A41" s="94">
        <v>39</v>
      </c>
      <c r="B41" s="3" t="s">
        <v>12</v>
      </c>
      <c r="C41" s="126">
        <v>8.0424445463974479E-5</v>
      </c>
      <c r="D41" s="7" t="s">
        <v>63</v>
      </c>
      <c r="E41" s="7" t="s">
        <v>334</v>
      </c>
      <c r="F41" s="11">
        <v>0</v>
      </c>
      <c r="G41" s="11">
        <v>0</v>
      </c>
      <c r="H41" s="11">
        <v>0</v>
      </c>
      <c r="I41" s="11">
        <v>0</v>
      </c>
      <c r="J41" s="11">
        <v>0</v>
      </c>
      <c r="K41" s="11">
        <v>0</v>
      </c>
      <c r="L41" s="11">
        <v>0</v>
      </c>
      <c r="M41" s="11">
        <v>0</v>
      </c>
      <c r="N41" s="11">
        <v>0</v>
      </c>
      <c r="O41" s="11">
        <v>0</v>
      </c>
      <c r="P41" s="11">
        <v>0</v>
      </c>
      <c r="Q41" s="11">
        <v>0</v>
      </c>
      <c r="R41" s="11">
        <v>0</v>
      </c>
      <c r="S41" s="6">
        <v>0</v>
      </c>
      <c r="T41" s="6">
        <f t="shared" si="0"/>
        <v>0</v>
      </c>
    </row>
    <row r="42" spans="1:20" customFormat="1" x14ac:dyDescent="0.3">
      <c r="A42" s="94">
        <v>40</v>
      </c>
      <c r="B42" s="3" t="s">
        <v>64</v>
      </c>
      <c r="C42" s="126">
        <v>5.5569091004235556E-4</v>
      </c>
      <c r="D42" s="7" t="s">
        <v>65</v>
      </c>
      <c r="E42" s="31" t="s">
        <v>333</v>
      </c>
      <c r="F42" s="12">
        <v>1872.18</v>
      </c>
      <c r="G42" s="12">
        <v>5342.76</v>
      </c>
      <c r="H42" s="12">
        <v>4130.2299999999996</v>
      </c>
      <c r="I42" s="12">
        <v>6733.43</v>
      </c>
      <c r="J42" s="12">
        <v>7542.57</v>
      </c>
      <c r="K42" s="11">
        <v>0</v>
      </c>
      <c r="L42" s="6">
        <f>$C42*'Janssen Payments'!I$22</f>
        <v>1432.3914478802749</v>
      </c>
      <c r="M42" s="6">
        <f>$C42*'Janssen Payments'!J$22</f>
        <v>1432.3914444857917</v>
      </c>
      <c r="N42" s="6">
        <f>$C42*'Janssen Payments'!K$22</f>
        <v>1432.3914210260984</v>
      </c>
      <c r="O42" s="6">
        <f>$C42*'Janssen Payments'!L$22</f>
        <v>1823.6848584891229</v>
      </c>
      <c r="P42" s="6">
        <f>$C42*'Janssen Payments'!M$22</f>
        <v>1823.6848618836061</v>
      </c>
      <c r="Q42" s="6">
        <f>$C42*'Janssen Payments'!N$22</f>
        <v>1823.6848584891229</v>
      </c>
      <c r="R42" s="6">
        <f>$C42*'Janssen Payments'!$O$22</f>
        <v>1704.6779893935047</v>
      </c>
      <c r="S42" s="6">
        <v>0</v>
      </c>
      <c r="T42" s="6">
        <f t="shared" si="0"/>
        <v>37094.076881647517</v>
      </c>
    </row>
    <row r="43" spans="1:20" customFormat="1" x14ac:dyDescent="0.3">
      <c r="A43" s="94">
        <v>41</v>
      </c>
      <c r="B43" s="3" t="s">
        <v>12</v>
      </c>
      <c r="C43" s="126">
        <v>2.5848972949928222E-5</v>
      </c>
      <c r="D43" s="7" t="s">
        <v>66</v>
      </c>
      <c r="E43" s="31" t="s">
        <v>333</v>
      </c>
      <c r="F43" s="11">
        <v>87.09</v>
      </c>
      <c r="G43" s="11">
        <v>248.53</v>
      </c>
      <c r="H43" s="11">
        <v>192.13</v>
      </c>
      <c r="I43" s="11">
        <v>313.22000000000003</v>
      </c>
      <c r="J43" s="11">
        <v>350.86</v>
      </c>
      <c r="K43" s="11">
        <v>0</v>
      </c>
      <c r="L43" s="6">
        <f>$C43*'Janssen Payments'!I$22</f>
        <v>66.630292345691927</v>
      </c>
      <c r="M43" s="6">
        <f>$C43*'Janssen Payments'!J$22</f>
        <v>66.630292187791369</v>
      </c>
      <c r="N43" s="6">
        <f>$C43*'Janssen Payments'!K$22</f>
        <v>66.630291096521091</v>
      </c>
      <c r="O43" s="6">
        <f>$C43*'Janssen Payments'!L$22</f>
        <v>84.832016727943071</v>
      </c>
      <c r="P43" s="6">
        <f>$C43*'Janssen Payments'!M$22</f>
        <v>84.832016885843629</v>
      </c>
      <c r="Q43" s="6">
        <f>$C43*'Janssen Payments'!N$22</f>
        <v>84.832016727943071</v>
      </c>
      <c r="R43" s="6">
        <f>$C43*'Janssen Payments'!$O$22</f>
        <v>79.296195852496666</v>
      </c>
      <c r="S43" s="6">
        <v>0</v>
      </c>
      <c r="T43" s="6">
        <f t="shared" si="0"/>
        <v>1725.5131218242304</v>
      </c>
    </row>
    <row r="44" spans="1:20" customFormat="1" x14ac:dyDescent="0.3">
      <c r="A44" s="94">
        <v>42</v>
      </c>
      <c r="B44" s="3" t="s">
        <v>40</v>
      </c>
      <c r="C44" s="126">
        <v>1.784456672652E-2</v>
      </c>
      <c r="D44" s="7" t="s">
        <v>40</v>
      </c>
      <c r="E44" s="31" t="s">
        <v>333</v>
      </c>
      <c r="F44" s="12">
        <v>58326.09</v>
      </c>
      <c r="G44" s="12">
        <v>166449.26999999999</v>
      </c>
      <c r="H44" s="12">
        <v>128673.83</v>
      </c>
      <c r="I44" s="12">
        <v>209774.38</v>
      </c>
      <c r="J44" s="12">
        <v>234982.37</v>
      </c>
      <c r="K44" s="11">
        <v>0</v>
      </c>
      <c r="L44" s="6">
        <f>$C44*'Janssen Payments'!I$22</f>
        <v>45997.521838620516</v>
      </c>
      <c r="M44" s="6">
        <f>$C44*'Janssen Payments'!J$22</f>
        <v>45997.521729615532</v>
      </c>
      <c r="N44" s="6">
        <f>$C44*'Janssen Payments'!K$22</f>
        <v>45997.520976268563</v>
      </c>
      <c r="O44" s="6">
        <f>$C44*'Janssen Payments'!L$22</f>
        <v>58562.890911735216</v>
      </c>
      <c r="P44" s="6">
        <f>$C44*'Janssen Payments'!M$22</f>
        <v>58562.891020740208</v>
      </c>
      <c r="Q44" s="6">
        <f>$C44*'Janssen Payments'!N$22</f>
        <v>58562.890911735216</v>
      </c>
      <c r="R44" s="6">
        <f>$C44*'Janssen Payments'!$O$22</f>
        <v>54741.295168286539</v>
      </c>
      <c r="S44" s="6">
        <v>0</v>
      </c>
      <c r="T44" s="6">
        <f t="shared" si="0"/>
        <v>1166628.4725570017</v>
      </c>
    </row>
    <row r="45" spans="1:20" customFormat="1" x14ac:dyDescent="0.3">
      <c r="A45" s="94">
        <v>43</v>
      </c>
      <c r="B45" s="3" t="s">
        <v>12</v>
      </c>
      <c r="C45" s="126">
        <v>3.1018767315879977E-5</v>
      </c>
      <c r="D45" s="7" t="s">
        <v>67</v>
      </c>
      <c r="E45" s="31" t="s">
        <v>333</v>
      </c>
      <c r="F45" s="11">
        <v>104.51</v>
      </c>
      <c r="G45" s="11">
        <v>298.23</v>
      </c>
      <c r="H45" s="11">
        <v>230.55</v>
      </c>
      <c r="I45" s="11">
        <v>375.86</v>
      </c>
      <c r="J45" s="11">
        <v>421.03</v>
      </c>
      <c r="K45" s="11">
        <v>0</v>
      </c>
      <c r="L45" s="6">
        <f>$C45*'Janssen Payments'!I$22</f>
        <v>79.956350237343401</v>
      </c>
      <c r="M45" s="6">
        <f>$C45*'Janssen Payments'!J$22</f>
        <v>79.956350047862742</v>
      </c>
      <c r="N45" s="6">
        <f>$C45*'Janssen Payments'!K$22</f>
        <v>79.956348738338406</v>
      </c>
      <c r="O45" s="6">
        <f>$C45*'Janssen Payments'!L$22</f>
        <v>101.79841933828983</v>
      </c>
      <c r="P45" s="6">
        <f>$C45*'Janssen Payments'!M$22</f>
        <v>101.79841952777051</v>
      </c>
      <c r="Q45" s="6">
        <f>$C45*'Janssen Payments'!N$22</f>
        <v>101.79841933828983</v>
      </c>
      <c r="R45" s="6">
        <f>$C45*'Janssen Payments'!$O$22</f>
        <v>95.15543433573329</v>
      </c>
      <c r="S45" s="6">
        <v>0</v>
      </c>
      <c r="T45" s="6">
        <f t="shared" si="0"/>
        <v>2070.599741563628</v>
      </c>
    </row>
    <row r="46" spans="1:20" customFormat="1" x14ac:dyDescent="0.3">
      <c r="A46" s="94">
        <v>44</v>
      </c>
      <c r="B46" s="3" t="s">
        <v>20</v>
      </c>
      <c r="C46" s="126">
        <v>2.6353816720000004E-3</v>
      </c>
      <c r="D46" s="7" t="s">
        <v>68</v>
      </c>
      <c r="E46" s="31" t="s">
        <v>333</v>
      </c>
      <c r="F46" s="12">
        <v>8613.91</v>
      </c>
      <c r="G46" s="12">
        <v>24582.12</v>
      </c>
      <c r="H46" s="12">
        <v>19003.240000000002</v>
      </c>
      <c r="I46" s="12">
        <v>30980.61</v>
      </c>
      <c r="J46" s="12">
        <v>34703.46</v>
      </c>
      <c r="K46" s="11">
        <v>0</v>
      </c>
      <c r="L46" s="6">
        <f>$C46*'Janssen Payments'!I$22</f>
        <v>6793.1616311403977</v>
      </c>
      <c r="M46" s="6">
        <f>$C46*'Janssen Payments'!J$22</f>
        <v>6793.1616150419541</v>
      </c>
      <c r="N46" s="6">
        <f>$C46*'Janssen Payments'!K$22</f>
        <v>6793.1615037836191</v>
      </c>
      <c r="O46" s="6">
        <f>$C46*'Janssen Payments'!L$22</f>
        <v>8648.8829756092655</v>
      </c>
      <c r="P46" s="6">
        <f>$C46*'Janssen Payments'!M$22</f>
        <v>8648.8829917077092</v>
      </c>
      <c r="Q46" s="6">
        <f>$C46*'Janssen Payments'!N$22</f>
        <v>8648.8829756092655</v>
      </c>
      <c r="R46" s="6">
        <f>$C46*'Janssen Payments'!$O$22</f>
        <v>8084.4891444544783</v>
      </c>
      <c r="S46" s="6">
        <v>0</v>
      </c>
      <c r="T46" s="6">
        <f t="shared" si="0"/>
        <v>172293.96283734671</v>
      </c>
    </row>
    <row r="47" spans="1:20" customFormat="1" x14ac:dyDescent="0.3">
      <c r="A47" s="94">
        <v>45</v>
      </c>
      <c r="B47" s="3" t="s">
        <v>12</v>
      </c>
      <c r="C47" s="126">
        <v>1.1358916567598824E-4</v>
      </c>
      <c r="D47" s="7" t="s">
        <v>69</v>
      </c>
      <c r="E47" s="31" t="s">
        <v>333</v>
      </c>
      <c r="F47" s="11">
        <v>382.69</v>
      </c>
      <c r="G47" s="12">
        <v>1092.1199999999999</v>
      </c>
      <c r="H47" s="11">
        <v>844.26</v>
      </c>
      <c r="I47" s="12">
        <v>1376.39</v>
      </c>
      <c r="J47" s="12">
        <v>1541.78</v>
      </c>
      <c r="K47" s="11">
        <v>0</v>
      </c>
      <c r="L47" s="6">
        <f>$C47*'Janssen Payments'!I$22</f>
        <v>292.79613278853111</v>
      </c>
      <c r="M47" s="6">
        <f>$C47*'Janssen Payments'!J$22</f>
        <v>292.79613209466243</v>
      </c>
      <c r="N47" s="6">
        <f>$C47*'Janssen Payments'!K$22</f>
        <v>292.7961272992502</v>
      </c>
      <c r="O47" s="6">
        <f>$C47*'Janssen Payments'!L$22</f>
        <v>372.78069118662171</v>
      </c>
      <c r="P47" s="6">
        <f>$C47*'Janssen Payments'!M$22</f>
        <v>372.78069188049039</v>
      </c>
      <c r="Q47" s="6">
        <f>$C47*'Janssen Payments'!N$22</f>
        <v>372.78069118662171</v>
      </c>
      <c r="R47" s="6">
        <f>$C47*'Janssen Payments'!$O$22</f>
        <v>348.45441424742825</v>
      </c>
      <c r="S47" s="6">
        <v>0</v>
      </c>
      <c r="T47" s="6">
        <f t="shared" si="0"/>
        <v>7582.4248806836049</v>
      </c>
    </row>
    <row r="48" spans="1:20" customFormat="1" x14ac:dyDescent="0.3">
      <c r="A48" s="94">
        <v>46</v>
      </c>
      <c r="B48" s="3" t="s">
        <v>70</v>
      </c>
      <c r="C48" s="126">
        <v>4.1274553924800002E-3</v>
      </c>
      <c r="D48" s="7" t="s">
        <v>70</v>
      </c>
      <c r="E48" s="31" t="s">
        <v>333</v>
      </c>
      <c r="F48" s="12">
        <v>13490.85</v>
      </c>
      <c r="G48" s="12">
        <v>38499.78</v>
      </c>
      <c r="H48" s="12">
        <v>29762.31</v>
      </c>
      <c r="I48" s="12">
        <v>48520.9</v>
      </c>
      <c r="J48" s="12">
        <v>54351.519999999997</v>
      </c>
      <c r="K48" s="11">
        <v>0</v>
      </c>
      <c r="L48" s="6">
        <f>$C48*'Janssen Payments'!I$22</f>
        <v>10639.245125037307</v>
      </c>
      <c r="M48" s="6">
        <f>$C48*'Janssen Payments'!J$22</f>
        <v>10639.245099824409</v>
      </c>
      <c r="N48" s="6">
        <f>$C48*'Janssen Payments'!K$22</f>
        <v>10639.244925574956</v>
      </c>
      <c r="O48" s="6">
        <f>$C48*'Janssen Payments'!L$22</f>
        <v>13545.619997241496</v>
      </c>
      <c r="P48" s="6">
        <f>$C48*'Janssen Payments'!M$22</f>
        <v>13545.620022454394</v>
      </c>
      <c r="Q48" s="6">
        <f>$C48*'Janssen Payments'!N$22</f>
        <v>13545.619997241496</v>
      </c>
      <c r="R48" s="6">
        <f>$C48*'Janssen Payments'!$O$22</f>
        <v>12661.683379395019</v>
      </c>
      <c r="S48" s="6">
        <v>0</v>
      </c>
      <c r="T48" s="6">
        <f t="shared" si="0"/>
        <v>269841.63854676904</v>
      </c>
    </row>
    <row r="49" spans="1:20" customFormat="1" x14ac:dyDescent="0.3">
      <c r="A49" s="94">
        <v>47</v>
      </c>
      <c r="B49" s="3" t="s">
        <v>71</v>
      </c>
      <c r="C49" s="126">
        <v>2.1428580409600002E-3</v>
      </c>
      <c r="D49" s="7" t="s">
        <v>71</v>
      </c>
      <c r="E49" s="31" t="s">
        <v>333</v>
      </c>
      <c r="F49" s="12">
        <v>7004.07</v>
      </c>
      <c r="G49" s="12">
        <v>19988</v>
      </c>
      <c r="H49" s="12">
        <v>15451.75</v>
      </c>
      <c r="I49" s="12">
        <v>25190.68</v>
      </c>
      <c r="J49" s="12">
        <v>28217.77</v>
      </c>
      <c r="K49" s="11">
        <v>0</v>
      </c>
      <c r="L49" s="6">
        <f>$C49*'Janssen Payments'!I$22</f>
        <v>5523.5949993470822</v>
      </c>
      <c r="M49" s="6">
        <f>$C49*'Janssen Payments'!J$22</f>
        <v>5523.5949862572588</v>
      </c>
      <c r="N49" s="6">
        <f>$C49*'Janssen Payments'!K$22</f>
        <v>5523.5948957918736</v>
      </c>
      <c r="O49" s="6">
        <f>$C49*'Janssen Payments'!L$22</f>
        <v>7032.5025883409744</v>
      </c>
      <c r="P49" s="6">
        <f>$C49*'Janssen Payments'!M$22</f>
        <v>7032.5026014307978</v>
      </c>
      <c r="Q49" s="6">
        <f>$C49*'Janssen Payments'!N$22</f>
        <v>7032.5025883409744</v>
      </c>
      <c r="R49" s="6">
        <f>$C49*'Janssen Payments'!$O$22</f>
        <v>6573.5877100112539</v>
      </c>
      <c r="S49" s="6">
        <v>0</v>
      </c>
      <c r="T49" s="6">
        <f t="shared" si="0"/>
        <v>140094.15036952021</v>
      </c>
    </row>
    <row r="50" spans="1:20" customFormat="1" x14ac:dyDescent="0.3">
      <c r="A50" s="94">
        <v>48</v>
      </c>
      <c r="B50" s="3" t="s">
        <v>72</v>
      </c>
      <c r="C50" s="126">
        <v>3.0541231375200003E-3</v>
      </c>
      <c r="D50" s="7" t="s">
        <v>72</v>
      </c>
      <c r="E50" s="31" t="s">
        <v>333</v>
      </c>
      <c r="F50" s="12">
        <v>9982.59</v>
      </c>
      <c r="G50" s="12">
        <v>28488.03</v>
      </c>
      <c r="H50" s="12">
        <v>22022.71</v>
      </c>
      <c r="I50" s="12">
        <v>35903.19</v>
      </c>
      <c r="J50" s="12">
        <v>40217.57</v>
      </c>
      <c r="K50" s="11">
        <v>0</v>
      </c>
      <c r="L50" s="6">
        <f>$C50*'Janssen Payments'!I$22</f>
        <v>7872.5417024069648</v>
      </c>
      <c r="M50" s="6">
        <f>$C50*'Janssen Payments'!J$22</f>
        <v>7872.5416837506045</v>
      </c>
      <c r="N50" s="6">
        <f>$C50*'Janssen Payments'!K$22</f>
        <v>7872.5415548141937</v>
      </c>
      <c r="O50" s="6">
        <f>$C50*'Janssen Payments'!L$22</f>
        <v>10023.122605032324</v>
      </c>
      <c r="P50" s="6">
        <f>$C50*'Janssen Payments'!M$22</f>
        <v>10023.122623688685</v>
      </c>
      <c r="Q50" s="6">
        <f>$C50*'Janssen Payments'!N$22</f>
        <v>10023.122605032324</v>
      </c>
      <c r="R50" s="6">
        <f>$C50*'Janssen Payments'!$O$22</f>
        <v>9369.0510234024623</v>
      </c>
      <c r="S50" s="6">
        <v>0</v>
      </c>
      <c r="T50" s="6">
        <f t="shared" si="0"/>
        <v>199670.13379812756</v>
      </c>
    </row>
    <row r="51" spans="1:20" customFormat="1" x14ac:dyDescent="0.3">
      <c r="A51" s="94">
        <v>49</v>
      </c>
      <c r="B51" s="3" t="s">
        <v>73</v>
      </c>
      <c r="C51" s="126">
        <v>1.1833646673192724E-3</v>
      </c>
      <c r="D51" s="7" t="s">
        <v>74</v>
      </c>
      <c r="E51" s="31" t="s">
        <v>333</v>
      </c>
      <c r="F51" s="12">
        <v>3986.87</v>
      </c>
      <c r="G51" s="12">
        <v>11377.62</v>
      </c>
      <c r="H51" s="12">
        <v>8795.48</v>
      </c>
      <c r="I51" s="12">
        <v>14339.1</v>
      </c>
      <c r="J51" s="12">
        <v>16062.19</v>
      </c>
      <c r="K51" s="11">
        <v>0</v>
      </c>
      <c r="L51" s="6">
        <f>$C51*'Janssen Payments'!I$22</f>
        <v>3050.3313956721263</v>
      </c>
      <c r="M51" s="6">
        <f>$C51*'Janssen Payments'!J$22</f>
        <v>3050.3313884434469</v>
      </c>
      <c r="N51" s="6">
        <f>$C51*'Janssen Payments'!K$22</f>
        <v>3050.331338485149</v>
      </c>
      <c r="O51" s="6">
        <f>$C51*'Janssen Payments'!L$22</f>
        <v>3883.6054123985637</v>
      </c>
      <c r="P51" s="6">
        <f>$C51*'Janssen Payments'!M$22</f>
        <v>3883.605419627243</v>
      </c>
      <c r="Q51" s="6">
        <f>$C51*'Janssen Payments'!N$22</f>
        <v>3883.6054123985637</v>
      </c>
      <c r="R51" s="6">
        <f>$C51*'Janssen Payments'!$O$22</f>
        <v>3630.1758141974515</v>
      </c>
      <c r="S51" s="6">
        <v>0</v>
      </c>
      <c r="T51" s="6">
        <f t="shared" si="0"/>
        <v>78993.246181222552</v>
      </c>
    </row>
    <row r="52" spans="1:20" customFormat="1" x14ac:dyDescent="0.3">
      <c r="A52" s="94">
        <v>50</v>
      </c>
      <c r="B52" s="3" t="s">
        <v>75</v>
      </c>
      <c r="C52" s="126">
        <v>2.7759273233599999E-3</v>
      </c>
      <c r="D52" s="7" t="s">
        <v>75</v>
      </c>
      <c r="E52" s="31" t="s">
        <v>333</v>
      </c>
      <c r="F52" s="12">
        <v>9073.2900000000009</v>
      </c>
      <c r="G52" s="12">
        <v>25893.1</v>
      </c>
      <c r="H52" s="12">
        <v>20016.689999999999</v>
      </c>
      <c r="I52" s="12">
        <v>32632.82</v>
      </c>
      <c r="J52" s="12">
        <v>36554.21</v>
      </c>
      <c r="K52" s="11">
        <v>0</v>
      </c>
      <c r="L52" s="6">
        <f>$C52*'Janssen Payments'!I$22</f>
        <v>7155.4428659179857</v>
      </c>
      <c r="M52" s="6">
        <f>$C52*'Janssen Payments'!J$22</f>
        <v>7155.4428489610073</v>
      </c>
      <c r="N52" s="6">
        <f>$C52*'Janssen Payments'!K$22</f>
        <v>7155.4427317692343</v>
      </c>
      <c r="O52" s="6">
        <f>$C52*'Janssen Payments'!L$22</f>
        <v>9110.1303555460472</v>
      </c>
      <c r="P52" s="6">
        <f>$C52*'Janssen Payments'!M$22</f>
        <v>9110.1303725030248</v>
      </c>
      <c r="Q52" s="6">
        <f>$C52*'Janssen Payments'!N$22</f>
        <v>9110.1303555460472</v>
      </c>
      <c r="R52" s="6">
        <f>$C52*'Janssen Payments'!$O$22</f>
        <v>8515.6372414426096</v>
      </c>
      <c r="S52" s="6">
        <v>0</v>
      </c>
      <c r="T52" s="6">
        <f t="shared" si="0"/>
        <v>181482.46677168593</v>
      </c>
    </row>
    <row r="53" spans="1:20" customFormat="1" x14ac:dyDescent="0.3">
      <c r="A53" s="94">
        <v>51</v>
      </c>
      <c r="B53" s="3" t="s">
        <v>76</v>
      </c>
      <c r="C53" s="126">
        <v>2.6242966079416128E-3</v>
      </c>
      <c r="D53" s="7" t="s">
        <v>76</v>
      </c>
      <c r="E53" s="31" t="s">
        <v>333</v>
      </c>
      <c r="F53" s="12">
        <v>8841.51</v>
      </c>
      <c r="G53" s="12">
        <v>25231.65</v>
      </c>
      <c r="H53" s="12">
        <v>19505.36</v>
      </c>
      <c r="I53" s="12">
        <v>31799.200000000001</v>
      </c>
      <c r="J53" s="12">
        <v>35620.42</v>
      </c>
      <c r="K53" s="11">
        <v>0</v>
      </c>
      <c r="L53" s="6">
        <f>$C53*'Janssen Payments'!I$22</f>
        <v>6764.5879210625617</v>
      </c>
      <c r="M53" s="6">
        <f>$C53*'Janssen Payments'!J$22</f>
        <v>6764.5879050318317</v>
      </c>
      <c r="N53" s="6">
        <f>$C53*'Janssen Payments'!K$22</f>
        <v>6764.5877942414763</v>
      </c>
      <c r="O53" s="6">
        <f>$C53*'Janssen Payments'!L$22</f>
        <v>8612.5036447378588</v>
      </c>
      <c r="P53" s="6">
        <f>$C53*'Janssen Payments'!M$22</f>
        <v>8612.5036607685888</v>
      </c>
      <c r="Q53" s="6">
        <f>$C53*'Janssen Payments'!N$22</f>
        <v>8612.5036447378588</v>
      </c>
      <c r="R53" s="6">
        <f>$C53*'Janssen Payments'!$O$22</f>
        <v>8050.4837929724645</v>
      </c>
      <c r="S53" s="6">
        <v>0</v>
      </c>
      <c r="T53" s="6">
        <f t="shared" si="0"/>
        <v>175179.89836355261</v>
      </c>
    </row>
    <row r="54" spans="1:20" customFormat="1" x14ac:dyDescent="0.3">
      <c r="A54" s="94">
        <v>52</v>
      </c>
      <c r="B54" s="3" t="s">
        <v>32</v>
      </c>
      <c r="C54" s="126">
        <v>1.3075223087549408E-4</v>
      </c>
      <c r="D54" s="7" t="s">
        <v>77</v>
      </c>
      <c r="E54" s="31" t="s">
        <v>333</v>
      </c>
      <c r="F54" s="11">
        <v>440.52</v>
      </c>
      <c r="G54" s="12">
        <v>1257.1300000000001</v>
      </c>
      <c r="H54" s="11">
        <v>971.83</v>
      </c>
      <c r="I54" s="12">
        <v>1584.35</v>
      </c>
      <c r="J54" s="12">
        <v>1774.74</v>
      </c>
      <c r="K54" s="11">
        <v>0</v>
      </c>
      <c r="L54" s="6">
        <f>$C54*'Janssen Payments'!I$22</f>
        <v>337.0369640976304</v>
      </c>
      <c r="M54" s="6">
        <f>$C54*'Janssen Payments'!J$22</f>
        <v>337.03696329891972</v>
      </c>
      <c r="N54" s="6">
        <f>$C54*'Janssen Payments'!K$22</f>
        <v>337.03695777893165</v>
      </c>
      <c r="O54" s="6">
        <f>$C54*'Janssen Payments'!L$22</f>
        <v>429.10700778448484</v>
      </c>
      <c r="P54" s="6">
        <f>$C54*'Janssen Payments'!M$22</f>
        <v>429.10700858319552</v>
      </c>
      <c r="Q54" s="6">
        <f>$C54*'Janssen Payments'!N$22</f>
        <v>429.10700778448484</v>
      </c>
      <c r="R54" s="6">
        <f>$C54*'Janssen Payments'!$O$22</f>
        <v>401.10508559616989</v>
      </c>
      <c r="S54" s="6">
        <v>0</v>
      </c>
      <c r="T54" s="6">
        <f t="shared" si="0"/>
        <v>8728.1069949238154</v>
      </c>
    </row>
    <row r="55" spans="1:20" customFormat="1" x14ac:dyDescent="0.3">
      <c r="A55" s="94">
        <v>53</v>
      </c>
      <c r="B55" s="3" t="s">
        <v>73</v>
      </c>
      <c r="C55" s="126">
        <v>6.5243179433600003E-3</v>
      </c>
      <c r="D55" s="7" t="s">
        <v>78</v>
      </c>
      <c r="E55" s="31" t="s">
        <v>333</v>
      </c>
      <c r="F55" s="12">
        <v>21325.14</v>
      </c>
      <c r="G55" s="12">
        <v>60857.07</v>
      </c>
      <c r="H55" s="12">
        <v>47045.63</v>
      </c>
      <c r="I55" s="12">
        <v>76697.56</v>
      </c>
      <c r="J55" s="12">
        <v>85914.09</v>
      </c>
      <c r="K55" s="11">
        <v>0</v>
      </c>
      <c r="L55" s="6">
        <f>$C55*'Janssen Payments'!I$22</f>
        <v>16817.581602348633</v>
      </c>
      <c r="M55" s="6">
        <f>$C55*'Janssen Payments'!J$22</f>
        <v>16817.581562494306</v>
      </c>
      <c r="N55" s="6">
        <f>$C55*'Janssen Payments'!K$22</f>
        <v>16817.581287056117</v>
      </c>
      <c r="O55" s="6">
        <f>$C55*'Janssen Payments'!L$22</f>
        <v>21411.723010490889</v>
      </c>
      <c r="P55" s="6">
        <f>$C55*'Janssen Payments'!M$22</f>
        <v>21411.723050345219</v>
      </c>
      <c r="Q55" s="6">
        <f>$C55*'Janssen Payments'!N$22</f>
        <v>21411.723010490889</v>
      </c>
      <c r="R55" s="6">
        <f>$C55*'Janssen Payments'!$O$22</f>
        <v>20014.473861023147</v>
      </c>
      <c r="S55" s="6">
        <v>0</v>
      </c>
      <c r="T55" s="6">
        <f t="shared" si="0"/>
        <v>426541.87738424918</v>
      </c>
    </row>
    <row r="56" spans="1:20" customFormat="1" x14ac:dyDescent="0.3">
      <c r="A56" s="94">
        <v>54</v>
      </c>
      <c r="B56" s="3" t="s">
        <v>38</v>
      </c>
      <c r="C56" s="126">
        <v>5.4026690121600001E-3</v>
      </c>
      <c r="D56" s="7" t="s">
        <v>38</v>
      </c>
      <c r="E56" s="31" t="s">
        <v>333</v>
      </c>
      <c r="F56" s="12">
        <v>17658.96</v>
      </c>
      <c r="G56" s="12">
        <v>50394.63</v>
      </c>
      <c r="H56" s="12">
        <v>38957.629999999997</v>
      </c>
      <c r="I56" s="12">
        <v>63511.86</v>
      </c>
      <c r="J56" s="12">
        <v>71143.89</v>
      </c>
      <c r="K56" s="11">
        <v>0</v>
      </c>
      <c r="L56" s="6">
        <f>$C56*'Janssen Payments'!I$22</f>
        <v>13926.333414660139</v>
      </c>
      <c r="M56" s="6">
        <f>$C56*'Janssen Payments'!J$22</f>
        <v>13926.333381657494</v>
      </c>
      <c r="N56" s="6">
        <f>$C56*'Janssen Payments'!K$22</f>
        <v>13926.333153572141</v>
      </c>
      <c r="O56" s="6">
        <f>$C56*'Janssen Payments'!L$22</f>
        <v>17730.658347737932</v>
      </c>
      <c r="P56" s="6">
        <f>$C56*'Janssen Payments'!M$22</f>
        <v>17730.658380740573</v>
      </c>
      <c r="Q56" s="6">
        <f>$C56*'Janssen Payments'!N$22</f>
        <v>17730.658347737932</v>
      </c>
      <c r="R56" s="6">
        <f>$C56*'Janssen Payments'!$O$22</f>
        <v>16573.621742895735</v>
      </c>
      <c r="S56" s="6">
        <v>0</v>
      </c>
      <c r="T56" s="6">
        <f t="shared" si="0"/>
        <v>353211.56676900195</v>
      </c>
    </row>
    <row r="57" spans="1:20" customFormat="1" x14ac:dyDescent="0.3">
      <c r="A57" s="94">
        <v>55</v>
      </c>
      <c r="B57" s="3" t="s">
        <v>56</v>
      </c>
      <c r="C57" s="126">
        <v>7.2438662113715282E-5</v>
      </c>
      <c r="D57" s="7" t="s">
        <v>79</v>
      </c>
      <c r="E57" s="31" t="s">
        <v>333</v>
      </c>
      <c r="F57" s="11">
        <v>244.05</v>
      </c>
      <c r="G57" s="11">
        <v>696.47</v>
      </c>
      <c r="H57" s="11">
        <v>538.41</v>
      </c>
      <c r="I57" s="11">
        <v>877.76</v>
      </c>
      <c r="J57" s="11">
        <v>983.23</v>
      </c>
      <c r="K57" s="11">
        <v>0</v>
      </c>
      <c r="L57" s="6">
        <f>$C57*'Janssen Payments'!I$22</f>
        <v>186.72344325313128</v>
      </c>
      <c r="M57" s="6">
        <f>$C57*'Janssen Payments'!J$22</f>
        <v>186.7234428106338</v>
      </c>
      <c r="N57" s="6">
        <f>$C57*'Janssen Payments'!K$22</f>
        <v>186.72343975247907</v>
      </c>
      <c r="O57" s="6">
        <f>$C57*'Janssen Payments'!L$22</f>
        <v>237.73160380817276</v>
      </c>
      <c r="P57" s="6">
        <f>$C57*'Janssen Payments'!M$22</f>
        <v>237.73160425067024</v>
      </c>
      <c r="Q57" s="6">
        <f>$C57*'Janssen Payments'!N$22</f>
        <v>237.73160380817276</v>
      </c>
      <c r="R57" s="6">
        <f>$C57*'Janssen Payments'!$O$22</f>
        <v>222.21812639863307</v>
      </c>
      <c r="S57" s="6">
        <v>0</v>
      </c>
      <c r="T57" s="6">
        <f t="shared" si="0"/>
        <v>4835.5032640818927</v>
      </c>
    </row>
    <row r="58" spans="1:20" customFormat="1" x14ac:dyDescent="0.3">
      <c r="A58" s="94">
        <v>56</v>
      </c>
      <c r="B58" s="3" t="s">
        <v>32</v>
      </c>
      <c r="C58" s="126">
        <v>1.8638816278393182E-4</v>
      </c>
      <c r="D58" s="7" t="s">
        <v>80</v>
      </c>
      <c r="E58" s="31" t="s">
        <v>333</v>
      </c>
      <c r="F58" s="11">
        <v>627.96</v>
      </c>
      <c r="G58" s="12">
        <v>1792.05</v>
      </c>
      <c r="H58" s="12">
        <v>1385.35</v>
      </c>
      <c r="I58" s="12">
        <v>2258.5100000000002</v>
      </c>
      <c r="J58" s="12">
        <v>2529.91</v>
      </c>
      <c r="K58" s="11">
        <v>0</v>
      </c>
      <c r="L58" s="6">
        <f>$C58*'Janssen Payments'!I$22</f>
        <v>480.44840311940828</v>
      </c>
      <c r="M58" s="6">
        <f>$C58*'Janssen Payments'!J$22</f>
        <v>480.44840198084097</v>
      </c>
      <c r="N58" s="6">
        <f>$C58*'Janssen Payments'!K$22</f>
        <v>480.44839411206169</v>
      </c>
      <c r="O58" s="6">
        <f>$C58*'Janssen Payments'!L$22</f>
        <v>611.69485432963734</v>
      </c>
      <c r="P58" s="6">
        <f>$C58*'Janssen Payments'!M$22</f>
        <v>611.69485546820465</v>
      </c>
      <c r="Q58" s="6">
        <f>$C58*'Janssen Payments'!N$22</f>
        <v>611.69485432963734</v>
      </c>
      <c r="R58" s="6">
        <f>$C58*'Janssen Payments'!$O$22</f>
        <v>571.77793057123097</v>
      </c>
      <c r="S58" s="6">
        <v>0</v>
      </c>
      <c r="T58" s="6">
        <f t="shared" si="0"/>
        <v>12441.987693911018</v>
      </c>
    </row>
    <row r="59" spans="1:20" customFormat="1" x14ac:dyDescent="0.3">
      <c r="A59" s="94">
        <v>57</v>
      </c>
      <c r="B59" s="3" t="s">
        <v>81</v>
      </c>
      <c r="C59" s="126">
        <v>7.9220184314155847E-5</v>
      </c>
      <c r="D59" s="7" t="s">
        <v>82</v>
      </c>
      <c r="E59" s="31" t="s">
        <v>333</v>
      </c>
      <c r="F59" s="11">
        <v>266.89999999999998</v>
      </c>
      <c r="G59" s="11">
        <v>761.67</v>
      </c>
      <c r="H59" s="11">
        <v>588.80999999999995</v>
      </c>
      <c r="I59" s="11">
        <v>959.93</v>
      </c>
      <c r="J59" s="12">
        <v>1075.28</v>
      </c>
      <c r="K59" s="11">
        <v>0</v>
      </c>
      <c r="L59" s="6">
        <f>$C59*'Janssen Payments'!I$22</f>
        <v>204.20401424678113</v>
      </c>
      <c r="M59" s="6">
        <f>$C59*'Janssen Payments'!J$22</f>
        <v>204.20401376285815</v>
      </c>
      <c r="N59" s="6">
        <f>$C59*'Janssen Payments'!K$22</f>
        <v>204.2040104184068</v>
      </c>
      <c r="O59" s="6">
        <f>$C59*'Janssen Payments'!L$22</f>
        <v>259.98742827992567</v>
      </c>
      <c r="P59" s="6">
        <f>$C59*'Janssen Payments'!M$22</f>
        <v>259.98742876384864</v>
      </c>
      <c r="Q59" s="6">
        <f>$C59*'Janssen Payments'!N$22</f>
        <v>259.98742827992567</v>
      </c>
      <c r="R59" s="6">
        <f>$C59*'Janssen Payments'!$O$22</f>
        <v>243.02161880917708</v>
      </c>
      <c r="S59" s="6">
        <v>0</v>
      </c>
      <c r="T59" s="6">
        <f t="shared" si="0"/>
        <v>5288.1859425609236</v>
      </c>
    </row>
    <row r="60" spans="1:20" customFormat="1" x14ac:dyDescent="0.3">
      <c r="A60" s="94">
        <v>58</v>
      </c>
      <c r="B60" s="3" t="s">
        <v>81</v>
      </c>
      <c r="C60" s="126">
        <v>8.9895201632256128E-6</v>
      </c>
      <c r="D60" s="7" t="s">
        <v>83</v>
      </c>
      <c r="E60" s="31" t="s">
        <v>335</v>
      </c>
      <c r="F60" s="11">
        <f>30.29+222.06</f>
        <v>252.35</v>
      </c>
      <c r="G60" s="11">
        <v>86.43</v>
      </c>
      <c r="H60" s="11">
        <v>66.819999999999993</v>
      </c>
      <c r="I60" s="11">
        <v>108.93</v>
      </c>
      <c r="J60" s="11">
        <v>122.02</v>
      </c>
      <c r="K60" s="11">
        <v>0</v>
      </c>
      <c r="L60" s="45">
        <f>$C60*'Janssen Payments'!I$22</f>
        <v>23.172075644300524</v>
      </c>
      <c r="M60" s="45">
        <f>$C60*'Janssen Payments'!J$22</f>
        <v>23.172075589387308</v>
      </c>
      <c r="N60" s="45">
        <f>$C60*'Janssen Payments'!K$22</f>
        <v>23.172075209875278</v>
      </c>
      <c r="O60" s="45">
        <f>$C60*'Janssen Payments'!L$22</f>
        <v>29.502105415954421</v>
      </c>
      <c r="P60" s="45">
        <f>$C60*'Janssen Payments'!M$22</f>
        <v>29.502105470867637</v>
      </c>
      <c r="Q60" s="45">
        <f>$C60*'Janssen Payments'!N$22</f>
        <v>29.502105415954421</v>
      </c>
      <c r="R60" s="45">
        <f>$C60*'Janssen Payments'!$O$22</f>
        <v>27.576908098589868</v>
      </c>
      <c r="S60" s="6">
        <v>0</v>
      </c>
      <c r="T60" s="6">
        <f>F60+G60+H60+I60+J60</f>
        <v>636.54999999999995</v>
      </c>
    </row>
    <row r="61" spans="1:20" customFormat="1" x14ac:dyDescent="0.3">
      <c r="A61" s="94">
        <v>59</v>
      </c>
      <c r="B61" s="3" t="s">
        <v>84</v>
      </c>
      <c r="C61" s="126">
        <v>2.88625325072E-3</v>
      </c>
      <c r="D61" s="7" t="s">
        <v>84</v>
      </c>
      <c r="E61" s="31" t="s">
        <v>333</v>
      </c>
      <c r="F61" s="12">
        <v>9433.9</v>
      </c>
      <c r="G61" s="12">
        <v>26922.19</v>
      </c>
      <c r="H61" s="12">
        <v>20812.23</v>
      </c>
      <c r="I61" s="12">
        <v>33929.769999999997</v>
      </c>
      <c r="J61" s="12">
        <v>38007.01</v>
      </c>
      <c r="K61" s="11">
        <v>0</v>
      </c>
      <c r="L61" s="6">
        <f>$C61*'Janssen Payments'!I$22</f>
        <v>7439.8274257047915</v>
      </c>
      <c r="M61" s="6">
        <f>$C61*'Janssen Payments'!J$22</f>
        <v>7439.8274080738784</v>
      </c>
      <c r="N61" s="6">
        <f>$C61*'Janssen Payments'!K$22</f>
        <v>7439.8272862244567</v>
      </c>
      <c r="O61" s="6">
        <f>$C61*'Janssen Payments'!L$22</f>
        <v>9472.2016429994746</v>
      </c>
      <c r="P61" s="6">
        <f>$C61*'Janssen Payments'!M$22</f>
        <v>9472.2016606303896</v>
      </c>
      <c r="Q61" s="6">
        <f>$C61*'Janssen Payments'!N$22</f>
        <v>9472.2016429994746</v>
      </c>
      <c r="R61" s="6">
        <f>$C61*'Janssen Payments'!$O$22</f>
        <v>8854.0811076841564</v>
      </c>
      <c r="S61" s="6">
        <v>0</v>
      </c>
      <c r="T61" s="6">
        <f t="shared" si="0"/>
        <v>188695.26817431665</v>
      </c>
    </row>
    <row r="62" spans="1:20" customFormat="1" x14ac:dyDescent="0.3">
      <c r="A62" s="94">
        <v>60</v>
      </c>
      <c r="B62" s="3" t="s">
        <v>61</v>
      </c>
      <c r="C62" s="126">
        <v>8.2901644793597081E-5</v>
      </c>
      <c r="D62" s="7" t="s">
        <v>85</v>
      </c>
      <c r="E62" s="31" t="s">
        <v>333</v>
      </c>
      <c r="F62" s="11">
        <v>279.3</v>
      </c>
      <c r="G62" s="11">
        <v>797.07</v>
      </c>
      <c r="H62" s="11">
        <v>616.17999999999995</v>
      </c>
      <c r="I62" s="12">
        <v>1004.54</v>
      </c>
      <c r="J62" s="12">
        <v>1125.25</v>
      </c>
      <c r="K62" s="11">
        <v>0</v>
      </c>
      <c r="L62" s="6">
        <f>$C62*'Janssen Payments'!I$22</f>
        <v>213.6936287269944</v>
      </c>
      <c r="M62" s="6">
        <f>$C62*'Janssen Payments'!J$22</f>
        <v>213.69362822058295</v>
      </c>
      <c r="N62" s="6">
        <f>$C62*'Janssen Payments'!K$22</f>
        <v>213.69362472071077</v>
      </c>
      <c r="O62" s="6">
        <f>$C62*'Janssen Payments'!L$22</f>
        <v>272.06936737979566</v>
      </c>
      <c r="P62" s="6">
        <f>$C62*'Janssen Payments'!M$22</f>
        <v>272.06936788620715</v>
      </c>
      <c r="Q62" s="6">
        <f>$C62*'Janssen Payments'!N$22</f>
        <v>272.06936737979566</v>
      </c>
      <c r="R62" s="6">
        <f>$C62*'Janssen Payments'!$O$22</f>
        <v>254.31513564508717</v>
      </c>
      <c r="S62" s="6">
        <v>0</v>
      </c>
      <c r="T62" s="6">
        <f t="shared" si="0"/>
        <v>5533.9441199591747</v>
      </c>
    </row>
    <row r="63" spans="1:20" customFormat="1" x14ac:dyDescent="0.3">
      <c r="A63" s="94">
        <v>61</v>
      </c>
      <c r="B63" s="3" t="s">
        <v>20</v>
      </c>
      <c r="C63" s="126">
        <v>2.8087272219326216E-3</v>
      </c>
      <c r="D63" s="7" t="s">
        <v>86</v>
      </c>
      <c r="E63" s="31" t="s">
        <v>333</v>
      </c>
      <c r="F63" s="12">
        <v>9462.8799999999992</v>
      </c>
      <c r="G63" s="12">
        <v>27004.880000000001</v>
      </c>
      <c r="H63" s="12">
        <v>20876.16</v>
      </c>
      <c r="I63" s="12">
        <v>34033.99</v>
      </c>
      <c r="J63" s="12">
        <v>38123.760000000002</v>
      </c>
      <c r="K63" s="11">
        <v>0</v>
      </c>
      <c r="L63" s="6">
        <f>$C63*'Janssen Payments'!I$22</f>
        <v>7239.9903964924606</v>
      </c>
      <c r="M63" s="6">
        <f>$C63*'Janssen Payments'!J$22</f>
        <v>7239.9903793351214</v>
      </c>
      <c r="N63" s="6">
        <f>$C63*'Janssen Payments'!K$22</f>
        <v>7239.9902607586291</v>
      </c>
      <c r="O63" s="6">
        <f>$C63*'Janssen Payments'!L$22</f>
        <v>9217.7741505152862</v>
      </c>
      <c r="P63" s="6">
        <f>$C63*'Janssen Payments'!M$22</f>
        <v>9217.7741676726255</v>
      </c>
      <c r="Q63" s="6">
        <f>$C63*'Janssen Payments'!N$22</f>
        <v>9217.7741505152862</v>
      </c>
      <c r="R63" s="6">
        <f>$C63*'Janssen Payments'!$O$22</f>
        <v>8616.2566040066395</v>
      </c>
      <c r="S63" s="6">
        <v>0</v>
      </c>
      <c r="T63" s="6">
        <f t="shared" si="0"/>
        <v>187491.22010929609</v>
      </c>
    </row>
    <row r="64" spans="1:20" customFormat="1" x14ac:dyDescent="0.3">
      <c r="A64" s="94">
        <v>62</v>
      </c>
      <c r="B64" s="3" t="s">
        <v>20</v>
      </c>
      <c r="C64" s="126">
        <v>9.8756862459945536E-4</v>
      </c>
      <c r="D64" s="7" t="s">
        <v>87</v>
      </c>
      <c r="E64" s="31" t="s">
        <v>333</v>
      </c>
      <c r="F64" s="12">
        <v>3327.22</v>
      </c>
      <c r="G64" s="12">
        <v>9495.11</v>
      </c>
      <c r="H64" s="12">
        <v>7340.21</v>
      </c>
      <c r="I64" s="12">
        <v>11966.59</v>
      </c>
      <c r="J64" s="12">
        <v>13404.59</v>
      </c>
      <c r="K64" s="11">
        <v>0</v>
      </c>
      <c r="L64" s="6">
        <f>$C64*'Janssen Payments'!I$22</f>
        <v>2545.6325207179002</v>
      </c>
      <c r="M64" s="6">
        <f>$C64*'Janssen Payments'!J$22</f>
        <v>2545.6325146852569</v>
      </c>
      <c r="N64" s="6">
        <f>$C64*'Janssen Payments'!K$22</f>
        <v>2545.6324729929124</v>
      </c>
      <c r="O64" s="6">
        <f>$C64*'Janssen Payments'!L$22</f>
        <v>3241.0354656758368</v>
      </c>
      <c r="P64" s="6">
        <f>$C64*'Janssen Payments'!M$22</f>
        <v>3241.0354717084806</v>
      </c>
      <c r="Q64" s="6">
        <f>$C64*'Janssen Payments'!N$22</f>
        <v>3241.0354656758368</v>
      </c>
      <c r="R64" s="6">
        <f>$C64*'Janssen Payments'!$O$22</f>
        <v>3029.5375845575568</v>
      </c>
      <c r="S64" s="6">
        <v>0</v>
      </c>
      <c r="T64" s="6">
        <f t="shared" si="0"/>
        <v>65923.261496013773</v>
      </c>
    </row>
    <row r="65" spans="1:20" customFormat="1" x14ac:dyDescent="0.3">
      <c r="A65" s="94">
        <v>63</v>
      </c>
      <c r="B65" s="3" t="s">
        <v>88</v>
      </c>
      <c r="C65" s="126">
        <v>1.8441863433863557E-4</v>
      </c>
      <c r="D65" s="7" t="s">
        <v>89</v>
      </c>
      <c r="E65" s="31" t="s">
        <v>333</v>
      </c>
      <c r="F65" s="11">
        <v>621.32000000000005</v>
      </c>
      <c r="G65" s="12">
        <v>1773.12</v>
      </c>
      <c r="H65" s="12">
        <v>1370.71</v>
      </c>
      <c r="I65" s="12">
        <v>2234.64</v>
      </c>
      <c r="J65" s="12">
        <v>2503.17</v>
      </c>
      <c r="K65" s="11">
        <v>0</v>
      </c>
      <c r="L65" s="6">
        <f>$C65*'Janssen Payments'!I$22</f>
        <v>475.37159576046793</v>
      </c>
      <c r="M65" s="6">
        <f>$C65*'Janssen Payments'!J$22</f>
        <v>475.37159463393164</v>
      </c>
      <c r="N65" s="6">
        <f>$C65*'Janssen Payments'!K$22</f>
        <v>475.3715868483003</v>
      </c>
      <c r="O65" s="6">
        <f>$C65*'Janssen Payments'!L$22</f>
        <v>605.23119055695372</v>
      </c>
      <c r="P65" s="6">
        <f>$C65*'Janssen Payments'!M$22</f>
        <v>605.2311916834899</v>
      </c>
      <c r="Q65" s="6">
        <f>$C65*'Janssen Payments'!N$22</f>
        <v>605.23119055695372</v>
      </c>
      <c r="R65" s="6">
        <f>$C65*'Janssen Payments'!$O$22</f>
        <v>565.73606137829245</v>
      </c>
      <c r="S65" s="6">
        <v>0</v>
      </c>
      <c r="T65" s="6">
        <f t="shared" si="0"/>
        <v>12310.504411418386</v>
      </c>
    </row>
    <row r="66" spans="1:20" customFormat="1" x14ac:dyDescent="0.3">
      <c r="A66" s="94">
        <v>64</v>
      </c>
      <c r="B66" s="3" t="s">
        <v>90</v>
      </c>
      <c r="C66" s="126">
        <v>3.801156479165682E-4</v>
      </c>
      <c r="D66" s="7" t="s">
        <v>91</v>
      </c>
      <c r="E66" s="31" t="s">
        <v>333</v>
      </c>
      <c r="F66" s="12">
        <v>1280.6500000000001</v>
      </c>
      <c r="G66" s="12">
        <v>3654.67</v>
      </c>
      <c r="H66" s="12">
        <v>2825.25</v>
      </c>
      <c r="I66" s="12">
        <v>4605.95</v>
      </c>
      <c r="J66" s="12">
        <v>5159.43</v>
      </c>
      <c r="K66" s="11">
        <v>0</v>
      </c>
      <c r="L66" s="6">
        <f>$C66*'Janssen Payments'!I$22</f>
        <v>979.8152056143249</v>
      </c>
      <c r="M66" s="6">
        <f>$C66*'Janssen Payments'!J$22</f>
        <v>979.81520329235752</v>
      </c>
      <c r="N66" s="6">
        <f>$C66*'Janssen Payments'!K$22</f>
        <v>979.81518724495356</v>
      </c>
      <c r="O66" s="6">
        <f>$C66*'Janssen Payments'!L$22</f>
        <v>1247.4761401574669</v>
      </c>
      <c r="P66" s="6">
        <f>$C66*'Janssen Payments'!M$22</f>
        <v>1247.4761424794344</v>
      </c>
      <c r="Q66" s="6">
        <f>$C66*'Janssen Payments'!N$22</f>
        <v>1247.4761401574669</v>
      </c>
      <c r="R66" s="6">
        <f>$C66*'Janssen Payments'!$O$22</f>
        <v>1166.0705019954983</v>
      </c>
      <c r="S66" s="6">
        <v>0</v>
      </c>
      <c r="T66" s="6">
        <f t="shared" si="0"/>
        <v>25373.894520941503</v>
      </c>
    </row>
    <row r="67" spans="1:20" customFormat="1" x14ac:dyDescent="0.3">
      <c r="A67" s="94">
        <v>65</v>
      </c>
      <c r="B67" s="3" t="s">
        <v>92</v>
      </c>
      <c r="C67" s="126">
        <v>2.69750248532E-3</v>
      </c>
      <c r="D67" s="7" t="s">
        <v>92</v>
      </c>
      <c r="E67" s="31" t="s">
        <v>333</v>
      </c>
      <c r="F67" s="12">
        <v>8816.9599999999991</v>
      </c>
      <c r="G67" s="12">
        <v>25161.57</v>
      </c>
      <c r="H67" s="12">
        <v>19451.189999999999</v>
      </c>
      <c r="I67" s="12">
        <v>31710.880000000001</v>
      </c>
      <c r="J67" s="12">
        <v>35521.49</v>
      </c>
      <c r="K67" s="11">
        <v>0</v>
      </c>
      <c r="L67" s="6">
        <f>$C67*'Janssen Payments'!I$22</f>
        <v>6953.2889971398745</v>
      </c>
      <c r="M67" s="6">
        <f>$C67*'Janssen Payments'!J$22</f>
        <v>6953.2889806619605</v>
      </c>
      <c r="N67" s="6">
        <f>$C67*'Janssen Payments'!K$22</f>
        <v>6953.2888667810612</v>
      </c>
      <c r="O67" s="6">
        <f>$C67*'Janssen Payments'!L$22</f>
        <v>8852.7531210469115</v>
      </c>
      <c r="P67" s="6">
        <f>$C67*'Janssen Payments'!M$22</f>
        <v>8852.7531375248254</v>
      </c>
      <c r="Q67" s="6">
        <f>$C67*'Janssen Payments'!N$22</f>
        <v>8852.7531210469115</v>
      </c>
      <c r="R67" s="6">
        <f>$C67*'Janssen Payments'!$O$22</f>
        <v>8275.0554849075816</v>
      </c>
      <c r="S67" s="6">
        <v>0</v>
      </c>
      <c r="T67" s="6">
        <f t="shared" si="0"/>
        <v>176355.27170910907</v>
      </c>
    </row>
    <row r="68" spans="1:20" customFormat="1" x14ac:dyDescent="0.3">
      <c r="A68" s="94">
        <v>66</v>
      </c>
      <c r="B68" s="3" t="s">
        <v>20</v>
      </c>
      <c r="C68" s="126">
        <v>7.3863551292320001E-2</v>
      </c>
      <c r="D68" s="7" t="s">
        <v>93</v>
      </c>
      <c r="E68" s="31" t="s">
        <v>333</v>
      </c>
      <c r="F68" s="12">
        <v>241427.65</v>
      </c>
      <c r="G68" s="12">
        <v>688979.16</v>
      </c>
      <c r="H68" s="12">
        <v>532616.24</v>
      </c>
      <c r="I68" s="12">
        <v>868313.66</v>
      </c>
      <c r="J68" s="12">
        <v>972656.42</v>
      </c>
      <c r="K68" s="11">
        <v>0</v>
      </c>
      <c r="L68" s="6">
        <f>$C68*'Janssen Payments'!I$22</f>
        <v>190396.34672649379</v>
      </c>
      <c r="M68" s="6">
        <f>$C68*'Janssen Payments'!J$22</f>
        <v>190396.34627529225</v>
      </c>
      <c r="N68" s="6">
        <f>$C68*'Janssen Payments'!K$22</f>
        <v>190396.34315698277</v>
      </c>
      <c r="O68" s="6">
        <f>$C68*'Janssen Payments'!L$22</f>
        <v>242407.85237205221</v>
      </c>
      <c r="P68" s="6">
        <f>$C68*'Janssen Payments'!M$22</f>
        <v>242407.85282325372</v>
      </c>
      <c r="Q68" s="6">
        <f>$C68*'Janssen Payments'!N$22</f>
        <v>242407.85237205221</v>
      </c>
      <c r="R68" s="6">
        <f>$C68*'Janssen Payments'!$O$22</f>
        <v>226589.22042985866</v>
      </c>
      <c r="S68" s="6">
        <v>0</v>
      </c>
      <c r="T68" s="6">
        <f t="shared" ref="T68:T131" si="1">SUM(F68:S68)</f>
        <v>4828994.9441559855</v>
      </c>
    </row>
    <row r="69" spans="1:20" customFormat="1" x14ac:dyDescent="0.3">
      <c r="A69" s="94">
        <v>67</v>
      </c>
      <c r="B69" s="3" t="s">
        <v>20</v>
      </c>
      <c r="C69" s="126">
        <v>0</v>
      </c>
      <c r="D69" s="7" t="s">
        <v>94</v>
      </c>
      <c r="E69" s="7" t="s">
        <v>333</v>
      </c>
      <c r="F69" s="12">
        <v>0</v>
      </c>
      <c r="G69" s="12">
        <v>0</v>
      </c>
      <c r="H69" s="12">
        <v>0</v>
      </c>
      <c r="I69" s="12">
        <v>0</v>
      </c>
      <c r="J69" s="12">
        <v>0</v>
      </c>
      <c r="K69" s="11">
        <v>0</v>
      </c>
      <c r="L69" s="6">
        <f>$C69*'Janssen Payments'!I$22</f>
        <v>0</v>
      </c>
      <c r="M69" s="6">
        <f>$C69*'Janssen Payments'!J$22</f>
        <v>0</v>
      </c>
      <c r="N69" s="6">
        <f>$C69*'Janssen Payments'!K$22</f>
        <v>0</v>
      </c>
      <c r="O69" s="6">
        <f>$C69*'Janssen Payments'!L$22</f>
        <v>0</v>
      </c>
      <c r="P69" s="6">
        <f>$C69*'Janssen Payments'!M$22</f>
        <v>0</v>
      </c>
      <c r="Q69" s="6">
        <f>$C69*'Janssen Payments'!N$22</f>
        <v>0</v>
      </c>
      <c r="R69" s="6">
        <f>$C69*'Janssen Payments'!$O$22</f>
        <v>0</v>
      </c>
      <c r="S69" s="6">
        <v>0</v>
      </c>
      <c r="T69" s="6">
        <f t="shared" si="1"/>
        <v>0</v>
      </c>
    </row>
    <row r="70" spans="1:20" customFormat="1" x14ac:dyDescent="0.3">
      <c r="A70" s="94">
        <v>68</v>
      </c>
      <c r="B70" s="3" t="s">
        <v>38</v>
      </c>
      <c r="C70" s="126">
        <v>3.4465051800101594E-4</v>
      </c>
      <c r="D70" s="7" t="s">
        <v>95</v>
      </c>
      <c r="E70" s="31" t="s">
        <v>333</v>
      </c>
      <c r="F70" s="12">
        <v>1161.1600000000001</v>
      </c>
      <c r="G70" s="12">
        <v>3313.69</v>
      </c>
      <c r="H70" s="12">
        <v>2561.65</v>
      </c>
      <c r="I70" s="12">
        <v>4176.21</v>
      </c>
      <c r="J70" s="12">
        <v>4678.05</v>
      </c>
      <c r="K70" s="11">
        <v>0</v>
      </c>
      <c r="L70" s="6">
        <f>$C70*'Janssen Payments'!I$22</f>
        <v>888.39757061085163</v>
      </c>
      <c r="M70" s="6">
        <f>$C70*'Janssen Payments'!J$22</f>
        <v>888.3975685055259</v>
      </c>
      <c r="N70" s="6">
        <f>$C70*'Janssen Payments'!K$22</f>
        <v>888.39755395535906</v>
      </c>
      <c r="O70" s="6">
        <f>$C70*'Janssen Payments'!L$22</f>
        <v>1131.0855005725716</v>
      </c>
      <c r="P70" s="6">
        <f>$C70*'Janssen Payments'!M$22</f>
        <v>1131.0855026778975</v>
      </c>
      <c r="Q70" s="6">
        <f>$C70*'Janssen Payments'!N$22</f>
        <v>1131.0855005725716</v>
      </c>
      <c r="R70" s="6">
        <f>$C70*'Janssen Payments'!$O$22</f>
        <v>1057.2750812580689</v>
      </c>
      <c r="S70" s="6">
        <v>0</v>
      </c>
      <c r="T70" s="6">
        <f t="shared" si="1"/>
        <v>23006.484278152842</v>
      </c>
    </row>
    <row r="71" spans="1:20" customFormat="1" x14ac:dyDescent="0.3">
      <c r="A71" s="94">
        <v>69</v>
      </c>
      <c r="B71" s="3" t="s">
        <v>96</v>
      </c>
      <c r="C71" s="126">
        <v>2.7729291699199999E-3</v>
      </c>
      <c r="D71" s="7" t="s">
        <v>96</v>
      </c>
      <c r="E71" s="31" t="s">
        <v>333</v>
      </c>
      <c r="F71" s="12">
        <v>9063.49</v>
      </c>
      <c r="G71" s="12">
        <v>25865.13</v>
      </c>
      <c r="H71" s="12">
        <v>19995.07</v>
      </c>
      <c r="I71" s="12">
        <v>32597.57</v>
      </c>
      <c r="J71" s="12">
        <v>36514.730000000003</v>
      </c>
      <c r="K71" s="11">
        <v>0</v>
      </c>
      <c r="L71" s="6">
        <f>$C71*'Janssen Payments'!I$22</f>
        <v>7147.7145959944028</v>
      </c>
      <c r="M71" s="6">
        <f>$C71*'Janssen Payments'!J$22</f>
        <v>7147.7145790557388</v>
      </c>
      <c r="N71" s="6">
        <f>$C71*'Janssen Payments'!K$22</f>
        <v>7147.7144619905393</v>
      </c>
      <c r="O71" s="6">
        <f>$C71*'Janssen Payments'!L$22</f>
        <v>9100.2909161506141</v>
      </c>
      <c r="P71" s="6">
        <f>$C71*'Janssen Payments'!M$22</f>
        <v>9100.290933089278</v>
      </c>
      <c r="Q71" s="6">
        <f>$C71*'Janssen Payments'!N$22</f>
        <v>9100.2909161506141</v>
      </c>
      <c r="R71" s="6">
        <f>$C71*'Janssen Payments'!$O$22</f>
        <v>8506.4398871479298</v>
      </c>
      <c r="S71" s="6">
        <v>0</v>
      </c>
      <c r="T71" s="6">
        <f t="shared" si="1"/>
        <v>181286.44628957912</v>
      </c>
    </row>
    <row r="72" spans="1:20" customFormat="1" x14ac:dyDescent="0.3">
      <c r="A72" s="94">
        <v>70</v>
      </c>
      <c r="B72" s="3" t="s">
        <v>97</v>
      </c>
      <c r="C72" s="126">
        <v>1.3728559521271894E-5</v>
      </c>
      <c r="D72" s="7" t="s">
        <v>98</v>
      </c>
      <c r="E72" s="31" t="s">
        <v>335</v>
      </c>
      <c r="F72" s="11">
        <f>46.25+339.14</f>
        <v>385.39</v>
      </c>
      <c r="G72" s="11">
        <v>132</v>
      </c>
      <c r="H72" s="11">
        <v>102.04</v>
      </c>
      <c r="I72" s="11">
        <v>166.35</v>
      </c>
      <c r="J72" s="11">
        <v>186.34</v>
      </c>
      <c r="K72" s="11">
        <v>0</v>
      </c>
      <c r="L72" s="45">
        <f>$C72*'Janssen Payments'!I$22</f>
        <v>35.387786437763239</v>
      </c>
      <c r="M72" s="45">
        <f>$C72*'Janssen Payments'!J$22</f>
        <v>35.387786353901213</v>
      </c>
      <c r="N72" s="45">
        <f>$C72*'Janssen Payments'!K$22</f>
        <v>35.387785774320392</v>
      </c>
      <c r="O72" s="45">
        <f>$C72*'Janssen Payments'!L$22</f>
        <v>45.054841955039201</v>
      </c>
      <c r="P72" s="45">
        <f>$C72*'Janssen Payments'!M$22</f>
        <v>45.054842038901228</v>
      </c>
      <c r="Q72" s="45">
        <f>$C72*'Janssen Payments'!N$22</f>
        <v>45.054841955039201</v>
      </c>
      <c r="R72" s="45">
        <f>$C72*'Janssen Payments'!$O$22</f>
        <v>42.114731083520937</v>
      </c>
      <c r="S72" s="6">
        <v>0</v>
      </c>
      <c r="T72" s="6">
        <f>F72+G72+H72+I72+J72</f>
        <v>972.12</v>
      </c>
    </row>
    <row r="73" spans="1:20" customFormat="1" x14ac:dyDescent="0.3">
      <c r="A73" s="94">
        <v>71</v>
      </c>
      <c r="B73" s="3" t="s">
        <v>12</v>
      </c>
      <c r="C73" s="126">
        <v>1.9435501302984649E-4</v>
      </c>
      <c r="D73" s="7" t="s">
        <v>99</v>
      </c>
      <c r="E73" s="31" t="s">
        <v>333</v>
      </c>
      <c r="F73" s="11">
        <v>654.79999999999995</v>
      </c>
      <c r="G73" s="12">
        <v>1868.65</v>
      </c>
      <c r="H73" s="12">
        <v>1444.56</v>
      </c>
      <c r="I73" s="12">
        <v>2355.04</v>
      </c>
      <c r="J73" s="12">
        <v>2638.04</v>
      </c>
      <c r="K73" s="11">
        <v>0</v>
      </c>
      <c r="L73" s="6">
        <f>$C73*'Janssen Payments'!I$22</f>
        <v>500.98436646262945</v>
      </c>
      <c r="M73" s="6">
        <f>$C73*'Janssen Payments'!J$22</f>
        <v>500.98436527539599</v>
      </c>
      <c r="N73" s="6">
        <f>$C73*'Janssen Payments'!K$22</f>
        <v>500.98435707027897</v>
      </c>
      <c r="O73" s="6">
        <f>$C73*'Janssen Payments'!L$22</f>
        <v>637.84072769333432</v>
      </c>
      <c r="P73" s="6">
        <f>$C73*'Janssen Payments'!M$22</f>
        <v>637.84072888056778</v>
      </c>
      <c r="Q73" s="6">
        <f>$C73*'Janssen Payments'!N$22</f>
        <v>637.84072769333432</v>
      </c>
      <c r="R73" s="6">
        <f>$C73*'Janssen Payments'!$O$22</f>
        <v>596.21762179808559</v>
      </c>
      <c r="S73" s="6">
        <v>0</v>
      </c>
      <c r="T73" s="6">
        <f t="shared" si="1"/>
        <v>12973.782894873626</v>
      </c>
    </row>
    <row r="74" spans="1:20" customFormat="1" x14ac:dyDescent="0.3">
      <c r="A74" s="94">
        <v>72</v>
      </c>
      <c r="B74" s="3" t="s">
        <v>100</v>
      </c>
      <c r="C74" s="126">
        <v>1.9287731411200004E-3</v>
      </c>
      <c r="D74" s="7" t="s">
        <v>101</v>
      </c>
      <c r="E74" s="31" t="s">
        <v>333</v>
      </c>
      <c r="F74" s="12">
        <v>6304.32</v>
      </c>
      <c r="G74" s="12">
        <v>17991.07</v>
      </c>
      <c r="H74" s="12">
        <v>13908.02</v>
      </c>
      <c r="I74" s="12">
        <v>22673.97</v>
      </c>
      <c r="J74" s="12">
        <v>25398.639999999999</v>
      </c>
      <c r="K74" s="11">
        <v>0</v>
      </c>
      <c r="L74" s="6">
        <f>$C74*'Janssen Payments'!I$22</f>
        <v>4971.7533656090973</v>
      </c>
      <c r="M74" s="6">
        <f>$C74*'Janssen Payments'!J$22</f>
        <v>4971.7533538270291</v>
      </c>
      <c r="N74" s="6">
        <f>$C74*'Janssen Payments'!K$22</f>
        <v>4971.753272399701</v>
      </c>
      <c r="O74" s="6">
        <f>$C74*'Janssen Payments'!L$22</f>
        <v>6329.9116637573607</v>
      </c>
      <c r="P74" s="6">
        <f>$C74*'Janssen Payments'!M$22</f>
        <v>6329.9116755394289</v>
      </c>
      <c r="Q74" s="6">
        <f>$C74*'Janssen Payments'!N$22</f>
        <v>6329.9116637573607</v>
      </c>
      <c r="R74" s="6">
        <f>$C74*'Janssen Payments'!$O$22</f>
        <v>5916.8452475676195</v>
      </c>
      <c r="S74" s="6">
        <v>0</v>
      </c>
      <c r="T74" s="6">
        <f t="shared" si="1"/>
        <v>126097.86024245761</v>
      </c>
    </row>
    <row r="75" spans="1:20" customFormat="1" x14ac:dyDescent="0.3">
      <c r="A75" s="94">
        <v>73</v>
      </c>
      <c r="B75" s="3" t="s">
        <v>73</v>
      </c>
      <c r="C75" s="126">
        <v>1.5721028667612497E-3</v>
      </c>
      <c r="D75" s="7" t="s">
        <v>102</v>
      </c>
      <c r="E75" s="31" t="s">
        <v>333</v>
      </c>
      <c r="F75" s="12">
        <v>5296.57</v>
      </c>
      <c r="G75" s="12">
        <v>15115.19</v>
      </c>
      <c r="H75" s="12">
        <v>11684.82</v>
      </c>
      <c r="I75" s="12">
        <v>19049.53</v>
      </c>
      <c r="J75" s="12">
        <v>21338.66</v>
      </c>
      <c r="K75" s="11">
        <v>0</v>
      </c>
      <c r="L75" s="6">
        <f>$C75*'Janssen Payments'!I$22</f>
        <v>4052.3727504652484</v>
      </c>
      <c r="M75" s="6">
        <f>$C75*'Janssen Payments'!J$22</f>
        <v>4052.3727408619302</v>
      </c>
      <c r="N75" s="6">
        <f>$C75*'Janssen Payments'!K$22</f>
        <v>4052.3726744922087</v>
      </c>
      <c r="O75" s="6">
        <f>$C75*'Janssen Payments'!L$22</f>
        <v>5159.3793281256039</v>
      </c>
      <c r="P75" s="6">
        <f>$C75*'Janssen Payments'!M$22</f>
        <v>5159.379337728923</v>
      </c>
      <c r="Q75" s="6">
        <f>$C75*'Janssen Payments'!N$22</f>
        <v>5159.3793281256039</v>
      </c>
      <c r="R75" s="6">
        <f>$C75*'Janssen Payments'!$O$22</f>
        <v>4822.6974845171826</v>
      </c>
      <c r="S75" s="6">
        <v>0</v>
      </c>
      <c r="T75" s="6">
        <f t="shared" si="1"/>
        <v>104942.72364431671</v>
      </c>
    </row>
    <row r="76" spans="1:20" customFormat="1" x14ac:dyDescent="0.3">
      <c r="A76" s="94">
        <v>74</v>
      </c>
      <c r="B76" s="3" t="s">
        <v>90</v>
      </c>
      <c r="C76" s="126">
        <v>1.0040382409120001E-2</v>
      </c>
      <c r="D76" s="7" t="s">
        <v>90</v>
      </c>
      <c r="E76" s="31" t="s">
        <v>333</v>
      </c>
      <c r="F76" s="12">
        <v>32817.620000000003</v>
      </c>
      <c r="G76" s="12">
        <v>93653.96</v>
      </c>
      <c r="H76" s="12">
        <v>72399.320000000007</v>
      </c>
      <c r="I76" s="12">
        <v>118031.17</v>
      </c>
      <c r="J76" s="12">
        <v>132214.63</v>
      </c>
      <c r="K76" s="11">
        <v>0</v>
      </c>
      <c r="L76" s="6">
        <f>$C76*'Janssen Payments'!I$22</f>
        <v>25880.858650674782</v>
      </c>
      <c r="M76" s="6">
        <f>$C76*'Janssen Payments'!J$22</f>
        <v>25880.85858934229</v>
      </c>
      <c r="N76" s="6">
        <f>$C76*'Janssen Payments'!K$22</f>
        <v>25880.858165465837</v>
      </c>
      <c r="O76" s="6">
        <f>$C76*'Janssen Payments'!L$22</f>
        <v>32950.859987177108</v>
      </c>
      <c r="P76" s="6">
        <f>$C76*'Janssen Payments'!M$22</f>
        <v>32950.860048509603</v>
      </c>
      <c r="Q76" s="6">
        <f>$C76*'Janssen Payments'!N$22</f>
        <v>32950.859987177108</v>
      </c>
      <c r="R76" s="6">
        <f>$C76*'Janssen Payments'!$O$22</f>
        <v>30800.609814934742</v>
      </c>
      <c r="S76" s="6">
        <v>0</v>
      </c>
      <c r="T76" s="6">
        <f t="shared" si="1"/>
        <v>656412.46524328133</v>
      </c>
    </row>
    <row r="77" spans="1:20" customFormat="1" x14ac:dyDescent="0.3">
      <c r="A77" s="94">
        <v>75</v>
      </c>
      <c r="B77" s="3" t="s">
        <v>103</v>
      </c>
      <c r="C77" s="126">
        <v>5.5491843949711542E-5</v>
      </c>
      <c r="D77" s="7" t="s">
        <v>104</v>
      </c>
      <c r="E77" s="31" t="s">
        <v>333</v>
      </c>
      <c r="F77" s="11">
        <v>186.96</v>
      </c>
      <c r="G77" s="11">
        <v>533.53</v>
      </c>
      <c r="H77" s="11">
        <v>412.45</v>
      </c>
      <c r="I77" s="11">
        <v>672.41</v>
      </c>
      <c r="J77" s="11">
        <v>753.21</v>
      </c>
      <c r="K77" s="11">
        <v>0</v>
      </c>
      <c r="L77" s="6">
        <f>$C77*'Janssen Payments'!I$22</f>
        <v>143.04002686424195</v>
      </c>
      <c r="M77" s="6">
        <f>$C77*'Janssen Payments'!J$22</f>
        <v>143.04002652526549</v>
      </c>
      <c r="N77" s="6">
        <f>$C77*'Janssen Payments'!K$22</f>
        <v>143.04002418255732</v>
      </c>
      <c r="O77" s="6">
        <f>$C77*'Janssen Payments'!L$22</f>
        <v>182.11497390341799</v>
      </c>
      <c r="P77" s="6">
        <f>$C77*'Janssen Payments'!M$22</f>
        <v>182.11497424239445</v>
      </c>
      <c r="Q77" s="6">
        <f>$C77*'Janssen Payments'!N$22</f>
        <v>182.11497390341799</v>
      </c>
      <c r="R77" s="6">
        <f>$C77*'Janssen Payments'!$O$22</f>
        <v>170.23083023748251</v>
      </c>
      <c r="S77" s="6">
        <v>0</v>
      </c>
      <c r="T77" s="6">
        <f t="shared" si="1"/>
        <v>3704.2558298587783</v>
      </c>
    </row>
    <row r="78" spans="1:20" customFormat="1" x14ac:dyDescent="0.3">
      <c r="A78" s="94">
        <v>76</v>
      </c>
      <c r="B78" s="3" t="s">
        <v>105</v>
      </c>
      <c r="C78" s="126">
        <v>1.6995833481015016E-3</v>
      </c>
      <c r="D78" s="7" t="s">
        <v>105</v>
      </c>
      <c r="E78" s="31" t="s">
        <v>333</v>
      </c>
      <c r="F78" s="12">
        <v>5726.06</v>
      </c>
      <c r="G78" s="12">
        <v>16340.87</v>
      </c>
      <c r="H78" s="12">
        <v>12632.33</v>
      </c>
      <c r="I78" s="12">
        <v>20594.240000000002</v>
      </c>
      <c r="J78" s="12">
        <v>23068.99</v>
      </c>
      <c r="K78" s="11">
        <v>0</v>
      </c>
      <c r="L78" s="6">
        <f>$C78*'Janssen Payments'!I$22</f>
        <v>4380.9762023905632</v>
      </c>
      <c r="M78" s="6">
        <f>$C78*'Janssen Payments'!J$22</f>
        <v>4380.9761920085202</v>
      </c>
      <c r="N78" s="6">
        <f>$C78*'Janssen Payments'!K$22</f>
        <v>4380.9761202569343</v>
      </c>
      <c r="O78" s="6">
        <f>$C78*'Janssen Payments'!L$22</f>
        <v>5577.7489997752673</v>
      </c>
      <c r="P78" s="6">
        <f>$C78*'Janssen Payments'!M$22</f>
        <v>5577.7490101573103</v>
      </c>
      <c r="Q78" s="6">
        <f>$C78*'Janssen Payments'!N$22</f>
        <v>5577.7489997752673</v>
      </c>
      <c r="R78" s="6">
        <f>$C78*'Janssen Payments'!$O$22</f>
        <v>5213.7659124701477</v>
      </c>
      <c r="S78" s="6">
        <v>0</v>
      </c>
      <c r="T78" s="6">
        <f t="shared" si="1"/>
        <v>113452.43143683401</v>
      </c>
    </row>
    <row r="79" spans="1:20" customFormat="1" x14ac:dyDescent="0.3">
      <c r="A79" s="94">
        <v>77</v>
      </c>
      <c r="B79" s="3" t="s">
        <v>40</v>
      </c>
      <c r="C79" s="126">
        <v>7.6288033195954122E-5</v>
      </c>
      <c r="D79" s="7" t="s">
        <v>106</v>
      </c>
      <c r="E79" s="31" t="s">
        <v>333</v>
      </c>
      <c r="F79" s="11">
        <v>257.02</v>
      </c>
      <c r="G79" s="11">
        <v>733.48</v>
      </c>
      <c r="H79" s="11">
        <v>567.02</v>
      </c>
      <c r="I79" s="11">
        <v>924.4</v>
      </c>
      <c r="J79" s="12">
        <v>1035.48</v>
      </c>
      <c r="K79" s="11">
        <v>0</v>
      </c>
      <c r="L79" s="6">
        <f>$C79*'Janssen Payments'!I$22</f>
        <v>196.64587696272045</v>
      </c>
      <c r="M79" s="6">
        <f>$C79*'Janssen Payments'!J$22</f>
        <v>196.64587649670878</v>
      </c>
      <c r="N79" s="6">
        <f>$C79*'Janssen Payments'!K$22</f>
        <v>196.64587327604451</v>
      </c>
      <c r="O79" s="6">
        <f>$C79*'Janssen Payments'!L$22</f>
        <v>250.36459749318695</v>
      </c>
      <c r="P79" s="6">
        <f>$C79*'Janssen Payments'!M$22</f>
        <v>250.36459795919862</v>
      </c>
      <c r="Q79" s="6">
        <f>$C79*'Janssen Payments'!N$22</f>
        <v>250.36459749318695</v>
      </c>
      <c r="R79" s="6">
        <f>$C79*'Janssen Payments'!$O$22</f>
        <v>234.02673805362713</v>
      </c>
      <c r="S79" s="6">
        <v>0</v>
      </c>
      <c r="T79" s="6">
        <f t="shared" si="1"/>
        <v>5092.4581577346735</v>
      </c>
    </row>
    <row r="80" spans="1:20" customFormat="1" x14ac:dyDescent="0.3">
      <c r="A80" s="94">
        <v>78</v>
      </c>
      <c r="B80" s="3" t="s">
        <v>92</v>
      </c>
      <c r="C80" s="126">
        <v>1.8748587811999998E-4</v>
      </c>
      <c r="D80" s="7" t="s">
        <v>107</v>
      </c>
      <c r="E80" s="31" t="s">
        <v>333</v>
      </c>
      <c r="F80" s="11">
        <v>612.80999999999995</v>
      </c>
      <c r="G80" s="12">
        <v>1748.82</v>
      </c>
      <c r="H80" s="12">
        <v>1351.93</v>
      </c>
      <c r="I80" s="12">
        <v>2204.02</v>
      </c>
      <c r="J80" s="12">
        <v>2468.87</v>
      </c>
      <c r="K80" s="11">
        <v>0</v>
      </c>
      <c r="L80" s="6">
        <f>$C80*'Janssen Payments'!I$22</f>
        <v>483.27795823930614</v>
      </c>
      <c r="M80" s="6">
        <f>$C80*'Janssen Payments'!J$22</f>
        <v>483.27795709403335</v>
      </c>
      <c r="N80" s="6">
        <f>$C80*'Janssen Payments'!K$22</f>
        <v>483.27794917891168</v>
      </c>
      <c r="O80" s="6">
        <f>$C80*'Janssen Payments'!L$22</f>
        <v>615.29737292611071</v>
      </c>
      <c r="P80" s="6">
        <f>$C80*'Janssen Payments'!M$22</f>
        <v>615.2973740713835</v>
      </c>
      <c r="Q80" s="6">
        <f>$C80*'Janssen Payments'!N$22</f>
        <v>615.29737292611071</v>
      </c>
      <c r="R80" s="6">
        <f>$C80*'Janssen Payments'!$O$22</f>
        <v>575.14536224628296</v>
      </c>
      <c r="S80" s="6">
        <v>0</v>
      </c>
      <c r="T80" s="6">
        <f t="shared" si="1"/>
        <v>12257.32134668214</v>
      </c>
    </row>
    <row r="81" spans="1:20" customFormat="1" x14ac:dyDescent="0.3">
      <c r="A81" s="94">
        <v>79</v>
      </c>
      <c r="B81" s="3" t="s">
        <v>32</v>
      </c>
      <c r="C81" s="126">
        <v>2.0643995461205113E-4</v>
      </c>
      <c r="D81" s="7" t="s">
        <v>108</v>
      </c>
      <c r="E81" s="31" t="s">
        <v>333</v>
      </c>
      <c r="F81" s="11">
        <v>695.52</v>
      </c>
      <c r="G81" s="12">
        <v>1984.84</v>
      </c>
      <c r="H81" s="12">
        <v>1534.39</v>
      </c>
      <c r="I81" s="12">
        <v>2501.48</v>
      </c>
      <c r="J81" s="12">
        <v>2802.08</v>
      </c>
      <c r="K81" s="11">
        <v>0</v>
      </c>
      <c r="L81" s="6">
        <f>$C81*'Janssen Payments'!I$22</f>
        <v>532.13543742249669</v>
      </c>
      <c r="M81" s="6">
        <f>$C81*'Janssen Payments'!J$22</f>
        <v>532.13543616144148</v>
      </c>
      <c r="N81" s="6">
        <f>$C81*'Janssen Payments'!K$22</f>
        <v>532.13542744613244</v>
      </c>
      <c r="O81" s="6">
        <f>$C81*'Janssen Payments'!L$22</f>
        <v>677.5014897841022</v>
      </c>
      <c r="P81" s="6">
        <f>$C81*'Janssen Payments'!M$22</f>
        <v>677.50149104515754</v>
      </c>
      <c r="Q81" s="6">
        <f>$C81*'Janssen Payments'!N$22</f>
        <v>677.5014897841022</v>
      </c>
      <c r="R81" s="6">
        <f>$C81*'Janssen Payments'!$O$22</f>
        <v>633.29027054218739</v>
      </c>
      <c r="S81" s="6">
        <v>0</v>
      </c>
      <c r="T81" s="6">
        <f t="shared" si="1"/>
        <v>13780.511042185621</v>
      </c>
    </row>
    <row r="82" spans="1:20" customFormat="1" x14ac:dyDescent="0.3">
      <c r="A82" s="94">
        <v>80</v>
      </c>
      <c r="B82" s="3" t="s">
        <v>32</v>
      </c>
      <c r="C82" s="126">
        <v>1.5476762894821954E-3</v>
      </c>
      <c r="D82" s="7" t="s">
        <v>109</v>
      </c>
      <c r="E82" s="31" t="s">
        <v>333</v>
      </c>
      <c r="F82" s="12">
        <v>5214.2700000000004</v>
      </c>
      <c r="G82" s="12">
        <v>14880.34</v>
      </c>
      <c r="H82" s="12">
        <v>11503.27</v>
      </c>
      <c r="I82" s="12">
        <v>18753.55</v>
      </c>
      <c r="J82" s="12">
        <v>21007.11</v>
      </c>
      <c r="K82" s="11">
        <v>0</v>
      </c>
      <c r="L82" s="6">
        <f>$C82*'Janssen Payments'!I$22</f>
        <v>3989.4089341364243</v>
      </c>
      <c r="M82" s="6">
        <f>$C82*'Janssen Payments'!J$22</f>
        <v>3989.4089246823173</v>
      </c>
      <c r="N82" s="6">
        <f>$C82*'Janssen Payments'!K$22</f>
        <v>3989.4088593438169</v>
      </c>
      <c r="O82" s="6">
        <f>$C82*'Janssen Payments'!L$22</f>
        <v>5079.2153766851707</v>
      </c>
      <c r="P82" s="6">
        <f>$C82*'Janssen Payments'!M$22</f>
        <v>5079.2153861392771</v>
      </c>
      <c r="Q82" s="6">
        <f>$C82*'Janssen Payments'!N$22</f>
        <v>5079.2153766851707</v>
      </c>
      <c r="R82" s="6">
        <f>$C82*'Janssen Payments'!$O$22</f>
        <v>4747.7647334296225</v>
      </c>
      <c r="S82" s="6">
        <v>0</v>
      </c>
      <c r="T82" s="6">
        <f t="shared" si="1"/>
        <v>103312.1775911018</v>
      </c>
    </row>
    <row r="83" spans="1:20" customFormat="1" x14ac:dyDescent="0.3">
      <c r="A83" s="94">
        <v>81</v>
      </c>
      <c r="B83" s="3" t="s">
        <v>61</v>
      </c>
      <c r="C83" s="126">
        <v>1.7365497184961723E-5</v>
      </c>
      <c r="D83" s="7" t="s">
        <v>110</v>
      </c>
      <c r="E83" s="31" t="s">
        <v>335</v>
      </c>
      <c r="F83" s="11">
        <f>58.51+428.98</f>
        <v>487.49</v>
      </c>
      <c r="G83" s="11">
        <v>166.96</v>
      </c>
      <c r="H83" s="11">
        <v>129.07</v>
      </c>
      <c r="I83" s="11">
        <v>210.42</v>
      </c>
      <c r="J83" s="11">
        <v>235.71</v>
      </c>
      <c r="K83" s="11">
        <v>0</v>
      </c>
      <c r="L83" s="45">
        <f>$C83*'Janssen Payments'!I$22</f>
        <v>44.762635498270456</v>
      </c>
      <c r="M83" s="45">
        <f>$C83*'Janssen Payments'!J$22</f>
        <v>44.762635392191903</v>
      </c>
      <c r="N83" s="45">
        <f>$C83*'Janssen Payments'!K$22</f>
        <v>44.762634659069896</v>
      </c>
      <c r="O83" s="45">
        <f>$C83*'Janssen Payments'!L$22</f>
        <v>56.990664601543166</v>
      </c>
      <c r="P83" s="45">
        <f>$C83*'Janssen Payments'!M$22</f>
        <v>56.990664707621725</v>
      </c>
      <c r="Q83" s="45">
        <f>$C83*'Janssen Payments'!N$22</f>
        <v>56.990664601543166</v>
      </c>
      <c r="R83" s="45">
        <f>$C83*'Janssen Payments'!$O$22</f>
        <v>53.271666480602974</v>
      </c>
      <c r="S83" s="6">
        <v>0</v>
      </c>
      <c r="T83" s="6">
        <f>F83+G83+H83+I83+J83</f>
        <v>1229.6499999999999</v>
      </c>
    </row>
    <row r="84" spans="1:20" customFormat="1" x14ac:dyDescent="0.3">
      <c r="A84" s="94">
        <v>82</v>
      </c>
      <c r="B84" s="3" t="s">
        <v>111</v>
      </c>
      <c r="C84" s="126">
        <v>4.4954056800838708E-4</v>
      </c>
      <c r="D84" s="7" t="s">
        <v>112</v>
      </c>
      <c r="E84" s="31" t="s">
        <v>333</v>
      </c>
      <c r="F84" s="12">
        <v>1514.55</v>
      </c>
      <c r="G84" s="12">
        <v>4322.17</v>
      </c>
      <c r="H84" s="12">
        <v>3341.26</v>
      </c>
      <c r="I84" s="12">
        <v>5447.19</v>
      </c>
      <c r="J84" s="12">
        <v>6101.76</v>
      </c>
      <c r="K84" s="11">
        <v>0</v>
      </c>
      <c r="L84" s="6">
        <f>$C84*'Janssen Payments'!I$22</f>
        <v>1158.7701966213094</v>
      </c>
      <c r="M84" s="6">
        <f>$C84*'Janssen Payments'!J$22</f>
        <v>1158.7701938752543</v>
      </c>
      <c r="N84" s="6">
        <f>$C84*'Janssen Payments'!K$22</f>
        <v>1158.7701748969273</v>
      </c>
      <c r="O84" s="6">
        <f>$C84*'Janssen Payments'!L$22</f>
        <v>1475.3171454451315</v>
      </c>
      <c r="P84" s="6">
        <f>$C84*'Janssen Payments'!M$22</f>
        <v>1475.3171481911866</v>
      </c>
      <c r="Q84" s="6">
        <f>$C84*'Janssen Payments'!N$22</f>
        <v>1475.3171454451315</v>
      </c>
      <c r="R84" s="6">
        <f>$C84*'Janssen Payments'!$O$22</f>
        <v>1379.043453427988</v>
      </c>
      <c r="S84" s="6">
        <v>0</v>
      </c>
      <c r="T84" s="6">
        <f t="shared" si="1"/>
        <v>30008.235457902931</v>
      </c>
    </row>
    <row r="85" spans="1:20" customFormat="1" x14ac:dyDescent="0.3">
      <c r="A85" s="94">
        <v>83</v>
      </c>
      <c r="B85" s="3" t="s">
        <v>32</v>
      </c>
      <c r="C85" s="126">
        <v>8.3526623913208629E-4</v>
      </c>
      <c r="D85" s="7" t="s">
        <v>113</v>
      </c>
      <c r="E85" s="31" t="s">
        <v>333</v>
      </c>
      <c r="F85" s="12">
        <v>2814.09</v>
      </c>
      <c r="G85" s="12">
        <v>8030.78</v>
      </c>
      <c r="H85" s="12">
        <v>6208.2</v>
      </c>
      <c r="I85" s="12">
        <v>10121.11</v>
      </c>
      <c r="J85" s="12">
        <v>11337.34</v>
      </c>
      <c r="K85" s="11">
        <v>0</v>
      </c>
      <c r="L85" s="6">
        <f>$C85*'Janssen Payments'!I$22</f>
        <v>2153.0462277036845</v>
      </c>
      <c r="M85" s="6">
        <f>$C85*'Janssen Payments'!J$22</f>
        <v>2153.0462226013924</v>
      </c>
      <c r="N85" s="6">
        <f>$C85*'Janssen Payments'!K$22</f>
        <v>2153.0461873388222</v>
      </c>
      <c r="O85" s="6">
        <f>$C85*'Janssen Payments'!L$22</f>
        <v>2741.2044458244518</v>
      </c>
      <c r="P85" s="6">
        <f>$C85*'Janssen Payments'!M$22</f>
        <v>2741.2044509267439</v>
      </c>
      <c r="Q85" s="6">
        <f>$C85*'Janssen Payments'!N$22</f>
        <v>2741.2044458244518</v>
      </c>
      <c r="R85" s="6">
        <f>$C85*'Janssen Payments'!$O$22</f>
        <v>2562.3236720273694</v>
      </c>
      <c r="S85" s="6">
        <v>0</v>
      </c>
      <c r="T85" s="6">
        <f t="shared" si="1"/>
        <v>55756.595652246913</v>
      </c>
    </row>
    <row r="86" spans="1:20" customFormat="1" x14ac:dyDescent="0.3">
      <c r="A86" s="94">
        <v>84</v>
      </c>
      <c r="B86" s="3" t="s">
        <v>114</v>
      </c>
      <c r="C86" s="126">
        <v>1.6101293862633693E-4</v>
      </c>
      <c r="D86" s="7" t="s">
        <v>115</v>
      </c>
      <c r="E86" s="31" t="s">
        <v>333</v>
      </c>
      <c r="F86" s="11">
        <v>542.47</v>
      </c>
      <c r="G86" s="12">
        <v>1548.08</v>
      </c>
      <c r="H86" s="12">
        <v>1196.75</v>
      </c>
      <c r="I86" s="12">
        <v>1951.03</v>
      </c>
      <c r="J86" s="12">
        <v>2185.48</v>
      </c>
      <c r="K86" s="11">
        <v>0</v>
      </c>
      <c r="L86" s="6">
        <f>$C86*'Janssen Payments'!I$22</f>
        <v>415.03928194336919</v>
      </c>
      <c r="M86" s="6">
        <f>$C86*'Janssen Payments'!J$22</f>
        <v>415.03928095980848</v>
      </c>
      <c r="N86" s="6">
        <f>$C86*'Janssen Payments'!K$22</f>
        <v>415.03927416229919</v>
      </c>
      <c r="O86" s="6">
        <f>$C86*'Janssen Payments'!L$22</f>
        <v>528.41760210061318</v>
      </c>
      <c r="P86" s="6">
        <f>$C86*'Janssen Payments'!M$22</f>
        <v>528.41760308417383</v>
      </c>
      <c r="Q86" s="6">
        <f>$C86*'Janssen Payments'!N$22</f>
        <v>528.41760210061318</v>
      </c>
      <c r="R86" s="6">
        <f>$C86*'Janssen Payments'!$O$22</f>
        <v>493.93504108779268</v>
      </c>
      <c r="S86" s="6">
        <v>0</v>
      </c>
      <c r="T86" s="6">
        <f t="shared" si="1"/>
        <v>10748.11568543867</v>
      </c>
    </row>
    <row r="87" spans="1:20" customFormat="1" x14ac:dyDescent="0.3">
      <c r="A87" s="94">
        <v>85</v>
      </c>
      <c r="B87" s="3" t="s">
        <v>61</v>
      </c>
      <c r="C87" s="126">
        <v>2.3972160371395988E-4</v>
      </c>
      <c r="D87" s="7" t="s">
        <v>116</v>
      </c>
      <c r="E87" s="31" t="s">
        <v>333</v>
      </c>
      <c r="F87" s="11">
        <v>807.65</v>
      </c>
      <c r="G87" s="12">
        <v>2304.84</v>
      </c>
      <c r="H87" s="12">
        <v>1781.76</v>
      </c>
      <c r="I87" s="12">
        <v>2904.76</v>
      </c>
      <c r="J87" s="12">
        <v>3253.82</v>
      </c>
      <c r="K87" s="11">
        <v>0</v>
      </c>
      <c r="L87" s="6">
        <f>$C87*'Janssen Payments'!I$22</f>
        <v>617.92476505661739</v>
      </c>
      <c r="M87" s="6">
        <f>$C87*'Janssen Payments'!J$22</f>
        <v>617.9247635922585</v>
      </c>
      <c r="N87" s="6">
        <f>$C87*'Janssen Payments'!K$22</f>
        <v>617.9247534718927</v>
      </c>
      <c r="O87" s="6">
        <f>$C87*'Janssen Payments'!L$22</f>
        <v>786.72630961797859</v>
      </c>
      <c r="P87" s="6">
        <f>$C87*'Janssen Payments'!M$22</f>
        <v>786.72631108233759</v>
      </c>
      <c r="Q87" s="6">
        <f>$C87*'Janssen Payments'!N$22</f>
        <v>786.72630961797859</v>
      </c>
      <c r="R87" s="6">
        <f>$C87*'Janssen Payments'!$O$22</f>
        <v>735.38748618751367</v>
      </c>
      <c r="S87" s="6">
        <v>0</v>
      </c>
      <c r="T87" s="6">
        <f t="shared" si="1"/>
        <v>16002.170698626576</v>
      </c>
    </row>
    <row r="88" spans="1:20" customFormat="1" x14ac:dyDescent="0.3">
      <c r="A88" s="94">
        <v>86</v>
      </c>
      <c r="B88" s="3" t="s">
        <v>61</v>
      </c>
      <c r="C88" s="126">
        <v>2.8492835414040001E-2</v>
      </c>
      <c r="D88" s="7" t="s">
        <v>117</v>
      </c>
      <c r="E88" s="31" t="s">
        <v>333</v>
      </c>
      <c r="F88" s="12">
        <v>93130.62</v>
      </c>
      <c r="G88" s="12">
        <v>265773.43</v>
      </c>
      <c r="H88" s="12">
        <v>205456.5</v>
      </c>
      <c r="I88" s="12">
        <v>334951.65000000002</v>
      </c>
      <c r="J88" s="12">
        <v>375201.83</v>
      </c>
      <c r="K88" s="11">
        <v>0</v>
      </c>
      <c r="L88" s="6">
        <f>$C88*'Janssen Payments'!I$22</f>
        <v>73445.314716089764</v>
      </c>
      <c r="M88" s="6">
        <f>$C88*'Janssen Payments'!J$22</f>
        <v>73445.314542038963</v>
      </c>
      <c r="N88" s="6">
        <f>$C88*'Janssen Payments'!K$22</f>
        <v>73445.313339152315</v>
      </c>
      <c r="O88" s="6">
        <f>$C88*'Janssen Payments'!L$22</f>
        <v>93508.732248376691</v>
      </c>
      <c r="P88" s="6">
        <f>$C88*'Janssen Payments'!M$22</f>
        <v>93508.732422427507</v>
      </c>
      <c r="Q88" s="6">
        <f>$C88*'Janssen Payments'!N$22</f>
        <v>93508.732248376691</v>
      </c>
      <c r="R88" s="6">
        <f>$C88*'Janssen Payments'!$O$22</f>
        <v>87406.701293752674</v>
      </c>
      <c r="S88" s="6">
        <v>0</v>
      </c>
      <c r="T88" s="6">
        <f t="shared" si="1"/>
        <v>1862782.8708102147</v>
      </c>
    </row>
    <row r="89" spans="1:20" customFormat="1" x14ac:dyDescent="0.3">
      <c r="A89" s="94">
        <v>87</v>
      </c>
      <c r="B89" s="3" t="s">
        <v>61</v>
      </c>
      <c r="C89" s="126">
        <v>3.5084584823786191E-5</v>
      </c>
      <c r="D89" s="7" t="s">
        <v>118</v>
      </c>
      <c r="E89" s="31" t="s">
        <v>333</v>
      </c>
      <c r="F89" s="11">
        <v>118.2</v>
      </c>
      <c r="G89" s="11">
        <v>337.33</v>
      </c>
      <c r="H89" s="11">
        <v>260.77</v>
      </c>
      <c r="I89" s="11">
        <v>425.13</v>
      </c>
      <c r="J89" s="11">
        <v>476.21</v>
      </c>
      <c r="K89" s="11">
        <v>0</v>
      </c>
      <c r="L89" s="6">
        <f>$C89*'Janssen Payments'!I$22</f>
        <v>90.436712830503069</v>
      </c>
      <c r="M89" s="6">
        <f>$C89*'Janssen Payments'!J$22</f>
        <v>90.436712616186014</v>
      </c>
      <c r="N89" s="6">
        <f>$C89*'Janssen Payments'!K$22</f>
        <v>90.43671113501442</v>
      </c>
      <c r="O89" s="6">
        <f>$C89*'Janssen Payments'!L$22</f>
        <v>115.1417540816697</v>
      </c>
      <c r="P89" s="6">
        <f>$C89*'Janssen Payments'!M$22</f>
        <v>115.14175429598676</v>
      </c>
      <c r="Q89" s="6">
        <f>$C89*'Janssen Payments'!N$22</f>
        <v>115.1417540816697</v>
      </c>
      <c r="R89" s="6">
        <f>$C89*'Janssen Payments'!$O$22</f>
        <v>107.62803284214073</v>
      </c>
      <c r="S89" s="6">
        <v>0</v>
      </c>
      <c r="T89" s="6">
        <f t="shared" si="1"/>
        <v>2342.0034318831699</v>
      </c>
    </row>
    <row r="90" spans="1:20" customFormat="1" x14ac:dyDescent="0.3">
      <c r="A90" s="94">
        <v>88</v>
      </c>
      <c r="B90" s="3" t="s">
        <v>119</v>
      </c>
      <c r="C90" s="126">
        <v>8.8497408803487904E-5</v>
      </c>
      <c r="D90" s="7" t="s">
        <v>120</v>
      </c>
      <c r="E90" s="31" t="s">
        <v>333</v>
      </c>
      <c r="F90" s="11">
        <v>298.16000000000003</v>
      </c>
      <c r="G90" s="11">
        <v>850.87</v>
      </c>
      <c r="H90" s="11">
        <v>657.77</v>
      </c>
      <c r="I90" s="12">
        <v>1072.3399999999999</v>
      </c>
      <c r="J90" s="12">
        <v>1201.2</v>
      </c>
      <c r="K90" s="11">
        <v>0</v>
      </c>
      <c r="L90" s="6">
        <f>$C90*'Janssen Payments'!I$22</f>
        <v>228.11769859618286</v>
      </c>
      <c r="M90" s="6">
        <f>$C90*'Janssen Payments'!J$22</f>
        <v>228.11769805558922</v>
      </c>
      <c r="N90" s="6">
        <f>$C90*'Janssen Payments'!K$22</f>
        <v>228.11769431947977</v>
      </c>
      <c r="O90" s="6">
        <f>$C90*'Janssen Payments'!L$22</f>
        <v>290.43373129522922</v>
      </c>
      <c r="P90" s="6">
        <f>$C90*'Janssen Payments'!M$22</f>
        <v>290.43373183582287</v>
      </c>
      <c r="Q90" s="6">
        <f>$C90*'Janssen Payments'!N$22</f>
        <v>290.43373129522922</v>
      </c>
      <c r="R90" s="6">
        <f>$C90*'Janssen Payments'!$O$22</f>
        <v>271.48110969489511</v>
      </c>
      <c r="S90" s="6">
        <v>0</v>
      </c>
      <c r="T90" s="6">
        <f t="shared" si="1"/>
        <v>5907.4753950924287</v>
      </c>
    </row>
    <row r="91" spans="1:20" customFormat="1" x14ac:dyDescent="0.3">
      <c r="A91" s="94">
        <v>89</v>
      </c>
      <c r="B91" s="3" t="s">
        <v>73</v>
      </c>
      <c r="C91" s="126">
        <v>7.5069791154999557E-4</v>
      </c>
      <c r="D91" s="7" t="s">
        <v>121</v>
      </c>
      <c r="E91" s="31" t="s">
        <v>333</v>
      </c>
      <c r="F91" s="12">
        <v>2529.17</v>
      </c>
      <c r="G91" s="12">
        <v>7217.69</v>
      </c>
      <c r="H91" s="12">
        <v>5579.64</v>
      </c>
      <c r="I91" s="12">
        <v>9096.3799999999992</v>
      </c>
      <c r="J91" s="12">
        <v>10189.459999999999</v>
      </c>
      <c r="K91" s="11">
        <v>0</v>
      </c>
      <c r="L91" s="6">
        <f>$C91*'Janssen Payments'!I$22</f>
        <v>1935.0564297764674</v>
      </c>
      <c r="M91" s="6">
        <f>$C91*'Janssen Payments'!J$22</f>
        <v>1935.0564251907681</v>
      </c>
      <c r="N91" s="6">
        <f>$C91*'Janssen Payments'!K$22</f>
        <v>1935.0563934984327</v>
      </c>
      <c r="O91" s="6">
        <f>$C91*'Janssen Payments'!L$22</f>
        <v>2463.6653035925742</v>
      </c>
      <c r="P91" s="6">
        <f>$C91*'Janssen Payments'!M$22</f>
        <v>2463.6653081782738</v>
      </c>
      <c r="Q91" s="6">
        <f>$C91*'Janssen Payments'!N$22</f>
        <v>2463.6653035925742</v>
      </c>
      <c r="R91" s="6">
        <f>$C91*'Janssen Payments'!$O$22</f>
        <v>2302.8956986275143</v>
      </c>
      <c r="S91" s="6">
        <v>0</v>
      </c>
      <c r="T91" s="6">
        <f t="shared" si="1"/>
        <v>50111.400862456605</v>
      </c>
    </row>
    <row r="92" spans="1:20" customFormat="1" x14ac:dyDescent="0.3">
      <c r="A92" s="94">
        <v>90</v>
      </c>
      <c r="B92" s="3" t="s">
        <v>43</v>
      </c>
      <c r="C92" s="126">
        <v>4.5819319944451464E-4</v>
      </c>
      <c r="D92" s="7" t="s">
        <v>122</v>
      </c>
      <c r="E92" s="31" t="s">
        <v>333</v>
      </c>
      <c r="F92" s="12">
        <v>1543.7</v>
      </c>
      <c r="G92" s="12">
        <v>4405.3599999999997</v>
      </c>
      <c r="H92" s="12">
        <v>3405.57</v>
      </c>
      <c r="I92" s="12">
        <v>5552.03</v>
      </c>
      <c r="J92" s="12">
        <v>6219.2</v>
      </c>
      <c r="K92" s="11">
        <v>0</v>
      </c>
      <c r="L92" s="6">
        <f>$C92*'Janssen Payments'!I$22</f>
        <v>1181.0738820816753</v>
      </c>
      <c r="M92" s="6">
        <f>$C92*'Janssen Payments'!J$22</f>
        <v>1181.0738792827649</v>
      </c>
      <c r="N92" s="6">
        <f>$C92*'Janssen Payments'!K$22</f>
        <v>1181.0738599391482</v>
      </c>
      <c r="O92" s="6">
        <f>$C92*'Janssen Payments'!L$22</f>
        <v>1503.7136382633244</v>
      </c>
      <c r="P92" s="6">
        <f>$C92*'Janssen Payments'!M$22</f>
        <v>1503.7136410622347</v>
      </c>
      <c r="Q92" s="6">
        <f>$C92*'Janssen Payments'!N$22</f>
        <v>1503.7136382633244</v>
      </c>
      <c r="R92" s="6">
        <f>$C92*'Janssen Payments'!$O$22</f>
        <v>1405.5868970815411</v>
      </c>
      <c r="S92" s="6">
        <v>0</v>
      </c>
      <c r="T92" s="6">
        <f t="shared" si="1"/>
        <v>30585.809435974017</v>
      </c>
    </row>
    <row r="93" spans="1:20" customFormat="1" x14ac:dyDescent="0.3">
      <c r="A93" s="94">
        <v>91</v>
      </c>
      <c r="B93" s="3" t="s">
        <v>103</v>
      </c>
      <c r="C93" s="126">
        <v>1.2116695250141902E-4</v>
      </c>
      <c r="D93" s="7" t="s">
        <v>123</v>
      </c>
      <c r="E93" s="31" t="s">
        <v>333</v>
      </c>
      <c r="F93" s="11">
        <v>408.22</v>
      </c>
      <c r="G93" s="12">
        <v>1164.98</v>
      </c>
      <c r="H93" s="11">
        <v>900.59</v>
      </c>
      <c r="I93" s="12">
        <v>1468.21</v>
      </c>
      <c r="J93" s="12">
        <v>1644.64</v>
      </c>
      <c r="K93" s="11">
        <v>0</v>
      </c>
      <c r="L93" s="6">
        <f>$C93*'Janssen Payments'!I$22</f>
        <v>312.32921646229414</v>
      </c>
      <c r="M93" s="6">
        <f>$C93*'Janssen Payments'!J$22</f>
        <v>312.32921572213593</v>
      </c>
      <c r="N93" s="6">
        <f>$C93*'Janssen Payments'!K$22</f>
        <v>312.32921060681105</v>
      </c>
      <c r="O93" s="6">
        <f>$C93*'Janssen Payments'!L$22</f>
        <v>397.64972331339004</v>
      </c>
      <c r="P93" s="6">
        <f>$C93*'Janssen Payments'!M$22</f>
        <v>397.64972405354825</v>
      </c>
      <c r="Q93" s="6">
        <f>$C93*'Janssen Payments'!N$22</f>
        <v>397.64972331339004</v>
      </c>
      <c r="R93" s="6">
        <f>$C93*'Janssen Payments'!$O$22</f>
        <v>371.70058613216054</v>
      </c>
      <c r="S93" s="6">
        <v>0</v>
      </c>
      <c r="T93" s="6">
        <f t="shared" si="1"/>
        <v>8088.2773996037313</v>
      </c>
    </row>
    <row r="94" spans="1:20" customFormat="1" x14ac:dyDescent="0.3">
      <c r="A94" s="94">
        <v>92</v>
      </c>
      <c r="B94" s="3" t="s">
        <v>12</v>
      </c>
      <c r="C94" s="126">
        <v>8.427740556918813E-5</v>
      </c>
      <c r="D94" s="7" t="s">
        <v>336</v>
      </c>
      <c r="E94" s="31" t="s">
        <v>333</v>
      </c>
      <c r="F94" s="11">
        <v>283.94</v>
      </c>
      <c r="G94" s="11">
        <v>810.3</v>
      </c>
      <c r="H94" s="11">
        <v>626.4</v>
      </c>
      <c r="I94" s="12">
        <v>1021.21</v>
      </c>
      <c r="J94" s="12">
        <v>1143.92</v>
      </c>
      <c r="K94" s="11">
        <v>0</v>
      </c>
      <c r="L94" s="6">
        <f>$C94*'Janssen Payments'!I$22</f>
        <v>217.23989506620003</v>
      </c>
      <c r="M94" s="6">
        <f>$C94*'Janssen Payments'!J$22</f>
        <v>217.23989455138465</v>
      </c>
      <c r="N94" s="6">
        <f>$C94*'Janssen Payments'!K$22</f>
        <v>217.23989099343177</v>
      </c>
      <c r="O94" s="6">
        <f>$C94*'Janssen Payments'!L$22</f>
        <v>276.58438472128398</v>
      </c>
      <c r="P94" s="6">
        <f>$C94*'Janssen Payments'!M$22</f>
        <v>276.58438523609937</v>
      </c>
      <c r="Q94" s="6">
        <f>$C94*'Janssen Payments'!N$22</f>
        <v>276.58438472128398</v>
      </c>
      <c r="R94" s="6">
        <f>$C94*'Janssen Payments'!$O$22</f>
        <v>258.53551980188803</v>
      </c>
      <c r="S94" s="6">
        <v>0</v>
      </c>
      <c r="T94" s="6">
        <f t="shared" si="1"/>
        <v>5625.7783550915719</v>
      </c>
    </row>
    <row r="95" spans="1:20" customFormat="1" x14ac:dyDescent="0.3">
      <c r="A95" s="94">
        <v>93</v>
      </c>
      <c r="B95" s="3" t="s">
        <v>20</v>
      </c>
      <c r="C95" s="126">
        <v>3.3764697821205995E-4</v>
      </c>
      <c r="D95" s="7" t="s">
        <v>125</v>
      </c>
      <c r="E95" s="31" t="s">
        <v>333</v>
      </c>
      <c r="F95" s="12">
        <v>1137.57</v>
      </c>
      <c r="G95" s="12">
        <v>3246.35</v>
      </c>
      <c r="H95" s="12">
        <v>2509.6</v>
      </c>
      <c r="I95" s="12">
        <v>4091.35</v>
      </c>
      <c r="J95" s="12">
        <v>4582.99</v>
      </c>
      <c r="K95" s="11">
        <v>0</v>
      </c>
      <c r="L95" s="6">
        <f>$C95*'Janssen Payments'!I$22</f>
        <v>870.34471007760101</v>
      </c>
      <c r="M95" s="6">
        <f>$C95*'Janssen Payments'!J$22</f>
        <v>870.34470801505688</v>
      </c>
      <c r="N95" s="6">
        <f>$C95*'Janssen Payments'!K$22</f>
        <v>870.34469376055972</v>
      </c>
      <c r="O95" s="6">
        <f>$C95*'Janssen Payments'!L$22</f>
        <v>1108.1010514154466</v>
      </c>
      <c r="P95" s="6">
        <f>$C95*'Janssen Payments'!M$22</f>
        <v>1108.1010534779907</v>
      </c>
      <c r="Q95" s="6">
        <f>$C95*'Janssen Payments'!N$22</f>
        <v>1108.1010514154466</v>
      </c>
      <c r="R95" s="6">
        <f>$C95*'Janssen Payments'!$O$22</f>
        <v>1035.7905114903813</v>
      </c>
      <c r="S95" s="6">
        <v>0</v>
      </c>
      <c r="T95" s="6">
        <f t="shared" si="1"/>
        <v>22538.987779652485</v>
      </c>
    </row>
    <row r="96" spans="1:20" customFormat="1" x14ac:dyDescent="0.3">
      <c r="A96" s="94">
        <v>94</v>
      </c>
      <c r="B96" s="3" t="s">
        <v>97</v>
      </c>
      <c r="C96" s="126">
        <v>3.8116364934622371E-6</v>
      </c>
      <c r="D96" s="7" t="s">
        <v>126</v>
      </c>
      <c r="E96" s="31" t="s">
        <v>335</v>
      </c>
      <c r="F96" s="11">
        <f>12.84+94.15</f>
        <v>106.99000000000001</v>
      </c>
      <c r="G96" s="11">
        <v>36.65</v>
      </c>
      <c r="H96" s="11">
        <v>28.33</v>
      </c>
      <c r="I96" s="11">
        <v>46.19</v>
      </c>
      <c r="J96" s="11">
        <v>51.74</v>
      </c>
      <c r="K96" s="11">
        <v>0</v>
      </c>
      <c r="L96" s="45">
        <f>$C96*'Janssen Payments'!I$22</f>
        <v>9.8251661436166327</v>
      </c>
      <c r="M96" s="45">
        <f>$C96*'Janssen Payments'!J$22</f>
        <v>9.8251661203329412</v>
      </c>
      <c r="N96" s="45">
        <f>$C96*'Janssen Payments'!K$22</f>
        <v>9.8251659594164646</v>
      </c>
      <c r="O96" s="45">
        <f>$C96*'Janssen Payments'!L$22</f>
        <v>12.509155060070757</v>
      </c>
      <c r="P96" s="45">
        <f>$C96*'Janssen Payments'!M$22</f>
        <v>12.50915508335445</v>
      </c>
      <c r="Q96" s="45">
        <f>$C96*'Janssen Payments'!N$22</f>
        <v>12.509155060070757</v>
      </c>
      <c r="R96" s="45">
        <f>$C96*'Janssen Payments'!$O$22</f>
        <v>11.692854276631694</v>
      </c>
      <c r="S96" s="6">
        <v>0</v>
      </c>
      <c r="T96" s="6">
        <f>F96+G96+H96+I96+J96</f>
        <v>269.90000000000003</v>
      </c>
    </row>
    <row r="97" spans="1:20" customFormat="1" x14ac:dyDescent="0.3">
      <c r="A97" s="94">
        <v>95</v>
      </c>
      <c r="B97" s="3" t="s">
        <v>61</v>
      </c>
      <c r="C97" s="126">
        <v>1.2134624402600936E-4</v>
      </c>
      <c r="D97" s="7" t="s">
        <v>127</v>
      </c>
      <c r="E97" s="7" t="s">
        <v>334</v>
      </c>
      <c r="F97" s="11">
        <v>0</v>
      </c>
      <c r="G97" s="11">
        <v>0</v>
      </c>
      <c r="H97" s="11">
        <v>0</v>
      </c>
      <c r="I97" s="11">
        <v>0</v>
      </c>
      <c r="J97" s="11">
        <v>0</v>
      </c>
      <c r="K97" s="11">
        <v>0</v>
      </c>
      <c r="L97" s="11">
        <v>0</v>
      </c>
      <c r="M97" s="11">
        <v>0</v>
      </c>
      <c r="N97" s="11">
        <v>0</v>
      </c>
      <c r="O97" s="11">
        <v>0</v>
      </c>
      <c r="P97" s="11">
        <v>0</v>
      </c>
      <c r="Q97" s="11">
        <v>0</v>
      </c>
      <c r="R97" s="11">
        <v>0</v>
      </c>
      <c r="S97" s="6">
        <v>0</v>
      </c>
      <c r="T97" s="6">
        <f t="shared" si="1"/>
        <v>0</v>
      </c>
    </row>
    <row r="98" spans="1:20" customFormat="1" x14ac:dyDescent="0.3">
      <c r="A98" s="94">
        <v>96</v>
      </c>
      <c r="B98" s="3" t="s">
        <v>61</v>
      </c>
      <c r="C98" s="126">
        <v>2.1326060463119998E-2</v>
      </c>
      <c r="D98" s="7" t="s">
        <v>61</v>
      </c>
      <c r="E98" s="31" t="s">
        <v>333</v>
      </c>
      <c r="F98" s="12">
        <v>70091.38</v>
      </c>
      <c r="G98" s="12">
        <v>200024.73</v>
      </c>
      <c r="H98" s="12">
        <v>154629.38</v>
      </c>
      <c r="I98" s="12">
        <v>252089.2</v>
      </c>
      <c r="J98" s="12">
        <v>282382.03999999998</v>
      </c>
      <c r="K98" s="11">
        <v>0</v>
      </c>
      <c r="L98" s="6">
        <f>$C98*'Janssen Payments'!I$22</f>
        <v>54971.686727829299</v>
      </c>
      <c r="M98" s="6">
        <f>$C98*'Janssen Payments'!J$22</f>
        <v>54971.686597557316</v>
      </c>
      <c r="N98" s="6">
        <f>$C98*'Janssen Payments'!K$22</f>
        <v>54971.685697231565</v>
      </c>
      <c r="O98" s="6">
        <f>$C98*'Janssen Payments'!L$22</f>
        <v>69988.572522899587</v>
      </c>
      <c r="P98" s="6">
        <f>$C98*'Janssen Payments'!M$22</f>
        <v>69988.572653171563</v>
      </c>
      <c r="Q98" s="6">
        <f>$C98*'Janssen Payments'!N$22</f>
        <v>69988.572522899587</v>
      </c>
      <c r="R98" s="6">
        <f>$C98*'Janssen Payments'!$O$22</f>
        <v>65421.379430490873</v>
      </c>
      <c r="S98" s="6">
        <v>0</v>
      </c>
      <c r="T98" s="6">
        <f t="shared" si="1"/>
        <v>1399518.8861520798</v>
      </c>
    </row>
    <row r="99" spans="1:20" customFormat="1" x14ac:dyDescent="0.3">
      <c r="A99" s="94">
        <v>97</v>
      </c>
      <c r="B99" s="3" t="s">
        <v>58</v>
      </c>
      <c r="C99" s="126">
        <v>7.0876314709874915E-7</v>
      </c>
      <c r="D99" s="7" t="s">
        <v>128</v>
      </c>
      <c r="E99" s="31" t="s">
        <v>335</v>
      </c>
      <c r="F99" s="11">
        <f>2.39+17.51</f>
        <v>19.900000000000002</v>
      </c>
      <c r="G99" s="11">
        <v>6.81</v>
      </c>
      <c r="H99" s="11">
        <v>5.27</v>
      </c>
      <c r="I99" s="11">
        <v>8.59</v>
      </c>
      <c r="J99" s="11">
        <v>9.6199999999999992</v>
      </c>
      <c r="K99" s="11">
        <v>0</v>
      </c>
      <c r="L99" s="45">
        <f>$C99*'Janssen Payments'!I$22</f>
        <v>1.8269621693102296</v>
      </c>
      <c r="M99" s="45">
        <f>$C99*'Janssen Payments'!J$22</f>
        <v>1.8269621649806922</v>
      </c>
      <c r="N99" s="45">
        <f>$C99*'Janssen Payments'!K$22</f>
        <v>1.8269621350587235</v>
      </c>
      <c r="O99" s="45">
        <f>$C99*'Janssen Payments'!L$22</f>
        <v>2.3260424028180826</v>
      </c>
      <c r="P99" s="45">
        <f>$C99*'Janssen Payments'!M$22</f>
        <v>2.3260424071476202</v>
      </c>
      <c r="Q99" s="45">
        <f>$C99*'Janssen Payments'!N$22</f>
        <v>2.3260424028180826</v>
      </c>
      <c r="R99" s="45">
        <f>$C99*'Janssen Payments'!$O$22</f>
        <v>2.1742535548411559</v>
      </c>
      <c r="S99" s="6">
        <v>0</v>
      </c>
      <c r="T99" s="6">
        <f>F99+G99+H99+I99+J99</f>
        <v>50.19</v>
      </c>
    </row>
    <row r="100" spans="1:20" customFormat="1" x14ac:dyDescent="0.3">
      <c r="A100" s="94">
        <v>98</v>
      </c>
      <c r="B100" s="3" t="s">
        <v>22</v>
      </c>
      <c r="C100" s="126">
        <v>6.7511546302027525E-5</v>
      </c>
      <c r="D100" s="7" t="s">
        <v>129</v>
      </c>
      <c r="E100" s="31" t="s">
        <v>333</v>
      </c>
      <c r="F100" s="11">
        <v>227.45</v>
      </c>
      <c r="G100" s="11">
        <v>649.1</v>
      </c>
      <c r="H100" s="11">
        <v>501.79</v>
      </c>
      <c r="I100" s="11">
        <v>818.05</v>
      </c>
      <c r="J100" s="11">
        <v>916.36</v>
      </c>
      <c r="K100" s="11">
        <v>0</v>
      </c>
      <c r="L100" s="6">
        <f>$C100*'Janssen Payments'!I$22</f>
        <v>174.02293218873527</v>
      </c>
      <c r="M100" s="6">
        <f>$C100*'Janssen Payments'!J$22</f>
        <v>174.02293177633547</v>
      </c>
      <c r="N100" s="6">
        <f>$C100*'Janssen Payments'!K$22</f>
        <v>174.02292892618959</v>
      </c>
      <c r="O100" s="6">
        <f>$C100*'Janssen Payments'!L$22</f>
        <v>221.56163172582859</v>
      </c>
      <c r="P100" s="6">
        <f>$C100*'Janssen Payments'!M$22</f>
        <v>221.56163213822839</v>
      </c>
      <c r="Q100" s="6">
        <f>$C100*'Janssen Payments'!N$22</f>
        <v>221.56163172582859</v>
      </c>
      <c r="R100" s="6">
        <f>$C100*'Janssen Payments'!$O$22</f>
        <v>207.10334635888645</v>
      </c>
      <c r="S100" s="6">
        <v>0</v>
      </c>
      <c r="T100" s="6">
        <f t="shared" si="1"/>
        <v>4506.6070348400326</v>
      </c>
    </row>
    <row r="101" spans="1:20" customFormat="1" x14ac:dyDescent="0.3">
      <c r="A101" s="94">
        <v>99</v>
      </c>
      <c r="B101" s="3" t="s">
        <v>130</v>
      </c>
      <c r="C101" s="126">
        <v>2.0155047369405737E-3</v>
      </c>
      <c r="D101" s="7" t="s">
        <v>130</v>
      </c>
      <c r="E101" s="31" t="s">
        <v>333</v>
      </c>
      <c r="F101" s="12">
        <v>6790.43</v>
      </c>
      <c r="G101" s="12">
        <v>19378.34</v>
      </c>
      <c r="H101" s="12">
        <v>14980.45</v>
      </c>
      <c r="I101" s="12">
        <v>24422.33</v>
      </c>
      <c r="J101" s="12">
        <v>27357.09</v>
      </c>
      <c r="K101" s="11">
        <v>0</v>
      </c>
      <c r="L101" s="6">
        <f>$C101*'Janssen Payments'!I$22</f>
        <v>5195.3193694239308</v>
      </c>
      <c r="M101" s="6">
        <f>$C101*'Janssen Payments'!J$22</f>
        <v>5195.3193571120555</v>
      </c>
      <c r="N101" s="6">
        <f>$C101*'Janssen Payments'!K$22</f>
        <v>5195.3192720231655</v>
      </c>
      <c r="O101" s="6">
        <f>$C101*'Janssen Payments'!L$22</f>
        <v>6614.5502914407289</v>
      </c>
      <c r="P101" s="6">
        <f>$C101*'Janssen Payments'!M$22</f>
        <v>6614.5503037526041</v>
      </c>
      <c r="Q101" s="6">
        <f>$C101*'Janssen Payments'!N$22</f>
        <v>6614.5502914407289</v>
      </c>
      <c r="R101" s="6">
        <f>$C101*'Janssen Payments'!$O$22</f>
        <v>6182.9094204889207</v>
      </c>
      <c r="S101" s="6">
        <v>0</v>
      </c>
      <c r="T101" s="6">
        <f t="shared" si="1"/>
        <v>134541.15830568213</v>
      </c>
    </row>
    <row r="102" spans="1:20" customFormat="1" x14ac:dyDescent="0.3">
      <c r="A102" s="94">
        <v>100</v>
      </c>
      <c r="B102" s="3" t="s">
        <v>131</v>
      </c>
      <c r="C102" s="126">
        <v>6.9991056653279115E-4</v>
      </c>
      <c r="D102" s="7" t="s">
        <v>131</v>
      </c>
      <c r="E102" s="31" t="s">
        <v>333</v>
      </c>
      <c r="F102" s="12">
        <v>2358.0700000000002</v>
      </c>
      <c r="G102" s="12">
        <v>6729.38</v>
      </c>
      <c r="H102" s="12">
        <v>5202.16</v>
      </c>
      <c r="I102" s="12">
        <v>8480.98</v>
      </c>
      <c r="J102" s="12">
        <v>9500.11</v>
      </c>
      <c r="K102" s="11">
        <v>0</v>
      </c>
      <c r="L102" s="6">
        <f>$C102*'Janssen Payments'!I$22</f>
        <v>1804.1430796595048</v>
      </c>
      <c r="M102" s="6">
        <f>$C102*'Janssen Payments'!J$22</f>
        <v>1804.1430753840441</v>
      </c>
      <c r="N102" s="6">
        <f>$C102*'Janssen Payments'!K$22</f>
        <v>1804.1430458358063</v>
      </c>
      <c r="O102" s="6">
        <f>$C102*'Janssen Payments'!L$22</f>
        <v>2296.989710314147</v>
      </c>
      <c r="P102" s="6">
        <f>$C102*'Janssen Payments'!M$22</f>
        <v>2296.989714589608</v>
      </c>
      <c r="Q102" s="6">
        <f>$C102*'Janssen Payments'!N$22</f>
        <v>2296.989710314147</v>
      </c>
      <c r="R102" s="6">
        <f>$C102*'Janssen Payments'!$O$22</f>
        <v>2147.0967326448545</v>
      </c>
      <c r="S102" s="6">
        <v>0</v>
      </c>
      <c r="T102" s="6">
        <f t="shared" si="1"/>
        <v>46721.195068742119</v>
      </c>
    </row>
    <row r="103" spans="1:20" customFormat="1" x14ac:dyDescent="0.3">
      <c r="A103" s="94">
        <v>101</v>
      </c>
      <c r="B103" s="3" t="s">
        <v>61</v>
      </c>
      <c r="C103" s="126">
        <v>1.96679122158815E-4</v>
      </c>
      <c r="D103" s="7" t="s">
        <v>132</v>
      </c>
      <c r="E103" s="31" t="s">
        <v>333</v>
      </c>
      <c r="F103" s="11">
        <v>662.63</v>
      </c>
      <c r="G103" s="12">
        <v>1891</v>
      </c>
      <c r="H103" s="12">
        <v>1461.84</v>
      </c>
      <c r="I103" s="12">
        <v>2383.21</v>
      </c>
      <c r="J103" s="12">
        <v>2669.59</v>
      </c>
      <c r="K103" s="11">
        <v>0</v>
      </c>
      <c r="L103" s="6">
        <f>$C103*'Janssen Payments'!I$22</f>
        <v>506.97516814772672</v>
      </c>
      <c r="M103" s="6">
        <f>$C103*'Janssen Payments'!J$22</f>
        <v>506.97516694629621</v>
      </c>
      <c r="N103" s="6">
        <f>$C103*'Janssen Payments'!K$22</f>
        <v>506.97515864306189</v>
      </c>
      <c r="O103" s="6">
        <f>$C103*'Janssen Payments'!L$22</f>
        <v>645.46806611363195</v>
      </c>
      <c r="P103" s="6">
        <f>$C103*'Janssen Payments'!M$22</f>
        <v>645.4680673150624</v>
      </c>
      <c r="Q103" s="6">
        <f>$C103*'Janssen Payments'!N$22</f>
        <v>645.46806611363195</v>
      </c>
      <c r="R103" s="6">
        <f>$C103*'Janssen Payments'!$O$22</f>
        <v>603.34722857318854</v>
      </c>
      <c r="S103" s="6">
        <v>0</v>
      </c>
      <c r="T103" s="6">
        <f t="shared" si="1"/>
        <v>13128.946921852597</v>
      </c>
    </row>
    <row r="104" spans="1:20" customFormat="1" x14ac:dyDescent="0.3">
      <c r="A104" s="94">
        <v>102</v>
      </c>
      <c r="B104" s="3" t="s">
        <v>22</v>
      </c>
      <c r="C104" s="126">
        <v>1.0569279873332567E-4</v>
      </c>
      <c r="D104" s="7" t="s">
        <v>133</v>
      </c>
      <c r="E104" s="31" t="s">
        <v>333</v>
      </c>
      <c r="F104" s="11">
        <v>356.09</v>
      </c>
      <c r="G104" s="12">
        <v>1016.2</v>
      </c>
      <c r="H104" s="11">
        <v>785.57</v>
      </c>
      <c r="I104" s="12">
        <v>1280.7</v>
      </c>
      <c r="J104" s="12">
        <v>1434.6</v>
      </c>
      <c r="K104" s="11">
        <v>0</v>
      </c>
      <c r="L104" s="6">
        <f>$C104*'Janssen Payments'!I$22</f>
        <v>272.44185260580821</v>
      </c>
      <c r="M104" s="6">
        <f>$C104*'Janssen Payments'!J$22</f>
        <v>272.44185196017509</v>
      </c>
      <c r="N104" s="6">
        <f>$C104*'Janssen Payments'!K$22</f>
        <v>272.44184749812513</v>
      </c>
      <c r="O104" s="6">
        <f>$C104*'Janssen Payments'!L$22</f>
        <v>346.86613226516999</v>
      </c>
      <c r="P104" s="6">
        <f>$C104*'Janssen Payments'!M$22</f>
        <v>346.86613291080306</v>
      </c>
      <c r="Q104" s="6">
        <f>$C104*'Janssen Payments'!N$22</f>
        <v>346.86613226516999</v>
      </c>
      <c r="R104" s="6">
        <f>$C104*'Janssen Payments'!$O$22</f>
        <v>324.23094274542837</v>
      </c>
      <c r="S104" s="6">
        <v>0</v>
      </c>
      <c r="T104" s="6">
        <f t="shared" si="1"/>
        <v>7055.314892250678</v>
      </c>
    </row>
    <row r="105" spans="1:20" customFormat="1" x14ac:dyDescent="0.3">
      <c r="A105" s="94">
        <v>103</v>
      </c>
      <c r="B105" s="3" t="s">
        <v>22</v>
      </c>
      <c r="C105" s="126">
        <v>3.2592975466104576E-4</v>
      </c>
      <c r="D105" s="7" t="s">
        <v>134</v>
      </c>
      <c r="E105" s="31" t="s">
        <v>333</v>
      </c>
      <c r="F105" s="12">
        <v>1098.0899999999999</v>
      </c>
      <c r="G105" s="12">
        <v>3133.7</v>
      </c>
      <c r="H105" s="12">
        <v>2422.5100000000002</v>
      </c>
      <c r="I105" s="12">
        <v>3949.37</v>
      </c>
      <c r="J105" s="12">
        <v>4423.95</v>
      </c>
      <c r="K105" s="11">
        <v>0</v>
      </c>
      <c r="L105" s="6">
        <f>$C105*'Janssen Payments'!I$22</f>
        <v>840.14149727699066</v>
      </c>
      <c r="M105" s="6">
        <f>$C105*'Janssen Payments'!J$22</f>
        <v>840.14149528602218</v>
      </c>
      <c r="N105" s="6">
        <f>$C105*'Janssen Payments'!K$22</f>
        <v>840.14148152619293</v>
      </c>
      <c r="O105" s="6">
        <f>$C105*'Janssen Payments'!L$22</f>
        <v>1069.6470785550878</v>
      </c>
      <c r="P105" s="6">
        <f>$C105*'Janssen Payments'!M$22</f>
        <v>1069.6470805460563</v>
      </c>
      <c r="Q105" s="6">
        <f>$C105*'Janssen Payments'!N$22</f>
        <v>1069.6470785550878</v>
      </c>
      <c r="R105" s="6">
        <f>$C105*'Janssen Payments'!$O$22</f>
        <v>999.8459014144405</v>
      </c>
      <c r="S105" s="6">
        <v>0</v>
      </c>
      <c r="T105" s="6">
        <f t="shared" si="1"/>
        <v>21756.831613159877</v>
      </c>
    </row>
    <row r="106" spans="1:20" customFormat="1" x14ac:dyDescent="0.3">
      <c r="A106" s="94">
        <v>104</v>
      </c>
      <c r="B106" s="3" t="s">
        <v>12</v>
      </c>
      <c r="C106" s="126">
        <v>3.5213129310977368E-5</v>
      </c>
      <c r="D106" s="7" t="s">
        <v>135</v>
      </c>
      <c r="E106" s="31" t="s">
        <v>333</v>
      </c>
      <c r="F106" s="11">
        <v>118.64</v>
      </c>
      <c r="G106" s="11">
        <v>338.56</v>
      </c>
      <c r="H106" s="11">
        <v>261.73</v>
      </c>
      <c r="I106" s="11">
        <v>426.69</v>
      </c>
      <c r="J106" s="11">
        <v>477.96</v>
      </c>
      <c r="K106" s="11">
        <v>0</v>
      </c>
      <c r="L106" s="6">
        <f>$C106*'Janssen Payments'!I$22</f>
        <v>90.768058945397698</v>
      </c>
      <c r="M106" s="6">
        <f>$C106*'Janssen Payments'!J$22</f>
        <v>90.768058730295422</v>
      </c>
      <c r="N106" s="6">
        <f>$C106*'Janssen Payments'!K$22</f>
        <v>90.768057243697044</v>
      </c>
      <c r="O106" s="6">
        <f>$C106*'Janssen Payments'!L$22</f>
        <v>115.5636156430095</v>
      </c>
      <c r="P106" s="6">
        <f>$C106*'Janssen Payments'!M$22</f>
        <v>115.56361585811177</v>
      </c>
      <c r="Q106" s="6">
        <f>$C106*'Janssen Payments'!N$22</f>
        <v>115.5636156430095</v>
      </c>
      <c r="R106" s="6">
        <f>$C106*'Janssen Payments'!$O$22</f>
        <v>108.02236529209203</v>
      </c>
      <c r="S106" s="6">
        <v>0</v>
      </c>
      <c r="T106" s="6">
        <f t="shared" si="1"/>
        <v>2350.5973873556136</v>
      </c>
    </row>
    <row r="107" spans="1:20" customFormat="1" x14ac:dyDescent="0.3">
      <c r="A107" s="94">
        <v>105</v>
      </c>
      <c r="B107" s="3" t="s">
        <v>12</v>
      </c>
      <c r="C107" s="126">
        <v>1.3440310107840001E-2</v>
      </c>
      <c r="D107" s="7" t="s">
        <v>136</v>
      </c>
      <c r="E107" s="31" t="s">
        <v>333</v>
      </c>
      <c r="F107" s="12">
        <v>43930.5</v>
      </c>
      <c r="G107" s="12">
        <v>125367.56</v>
      </c>
      <c r="H107" s="12">
        <v>96915.56</v>
      </c>
      <c r="I107" s="12">
        <v>157999.51</v>
      </c>
      <c r="J107" s="12">
        <v>176985.86</v>
      </c>
      <c r="K107" s="11">
        <v>0</v>
      </c>
      <c r="L107" s="6">
        <f>$C107*'Janssen Payments'!I$22</f>
        <v>34644.772673825879</v>
      </c>
      <c r="M107" s="6">
        <f>$C107*'Janssen Payments'!J$22</f>
        <v>34644.77259172465</v>
      </c>
      <c r="N107" s="6">
        <f>$C107*'Janssen Payments'!K$22</f>
        <v>34644.772024312901</v>
      </c>
      <c r="O107" s="6">
        <f>$C107*'Janssen Payments'!L$22</f>
        <v>44108.855470027149</v>
      </c>
      <c r="P107" s="6">
        <f>$C107*'Janssen Payments'!M$22</f>
        <v>44108.855552128378</v>
      </c>
      <c r="Q107" s="6">
        <f>$C107*'Janssen Payments'!N$22</f>
        <v>44108.855470027149</v>
      </c>
      <c r="R107" s="6">
        <f>$C107*'Janssen Payments'!$O$22</f>
        <v>41230.476146733359</v>
      </c>
      <c r="S107" s="6">
        <v>0</v>
      </c>
      <c r="T107" s="6">
        <f t="shared" si="1"/>
        <v>878690.34992877953</v>
      </c>
    </row>
    <row r="108" spans="1:20" customFormat="1" x14ac:dyDescent="0.3">
      <c r="A108" s="94">
        <v>106</v>
      </c>
      <c r="B108" s="3" t="s">
        <v>97</v>
      </c>
      <c r="C108" s="126">
        <v>9.5635806226399989E-3</v>
      </c>
      <c r="D108" s="7" t="s">
        <v>97</v>
      </c>
      <c r="E108" s="31" t="s">
        <v>333</v>
      </c>
      <c r="F108" s="12">
        <v>31259.16</v>
      </c>
      <c r="G108" s="12">
        <v>89206.48</v>
      </c>
      <c r="H108" s="12">
        <v>68961.19</v>
      </c>
      <c r="I108" s="12">
        <v>112426.05</v>
      </c>
      <c r="J108" s="12">
        <v>125935.97</v>
      </c>
      <c r="K108" s="11">
        <v>0</v>
      </c>
      <c r="L108" s="6">
        <f>$C108*'Janssen Payments'!I$22</f>
        <v>24651.817849492818</v>
      </c>
      <c r="M108" s="6">
        <f>$C108*'Janssen Payments'!J$22</f>
        <v>24651.817791072906</v>
      </c>
      <c r="N108" s="6">
        <f>$C108*'Janssen Payments'!K$22</f>
        <v>24651.817387325675</v>
      </c>
      <c r="O108" s="6">
        <f>$C108*'Janssen Payments'!L$22</f>
        <v>31386.076070812764</v>
      </c>
      <c r="P108" s="6">
        <f>$C108*'Janssen Payments'!M$22</f>
        <v>31386.076129232675</v>
      </c>
      <c r="Q108" s="6">
        <f>$C108*'Janssen Payments'!N$22</f>
        <v>31386.076070812764</v>
      </c>
      <c r="R108" s="6">
        <f>$C108*'Janssen Payments'!$O$22</f>
        <v>29337.937858227717</v>
      </c>
      <c r="S108" s="6">
        <v>0</v>
      </c>
      <c r="T108" s="6">
        <f t="shared" si="1"/>
        <v>625240.46915697725</v>
      </c>
    </row>
    <row r="109" spans="1:20" x14ac:dyDescent="0.3">
      <c r="A109" s="94">
        <v>107</v>
      </c>
      <c r="B109" s="3" t="s">
        <v>12</v>
      </c>
      <c r="C109" s="126">
        <v>2.605869090966191E-4</v>
      </c>
      <c r="D109" s="7" t="s">
        <v>137</v>
      </c>
      <c r="E109" s="31" t="s">
        <v>333</v>
      </c>
      <c r="F109" s="11">
        <v>877.94</v>
      </c>
      <c r="G109" s="12">
        <v>2505.4499999999998</v>
      </c>
      <c r="H109" s="12">
        <v>1936.84</v>
      </c>
      <c r="I109" s="12">
        <v>3157.59</v>
      </c>
      <c r="J109" s="12">
        <v>3537.03</v>
      </c>
      <c r="K109" s="11">
        <v>0</v>
      </c>
      <c r="L109" s="6">
        <f>$C109*'Janssen Payments'!I$22</f>
        <v>671.70877420165323</v>
      </c>
      <c r="M109" s="6">
        <f>$C109*'Janssen Payments'!J$22</f>
        <v>671.70877260983684</v>
      </c>
      <c r="N109" s="6">
        <f>$C109*'Janssen Payments'!K$22</f>
        <v>671.70876160859711</v>
      </c>
      <c r="O109" s="6">
        <f>$C109*'Janssen Payments'!L$22</f>
        <v>855.20276083652891</v>
      </c>
      <c r="P109" s="6">
        <f>$C109*'Janssen Payments'!M$22</f>
        <v>855.2027624283453</v>
      </c>
      <c r="Q109" s="6">
        <f>$C109*'Janssen Payments'!N$22</f>
        <v>855.20276083652891</v>
      </c>
      <c r="R109" s="6">
        <f>$C109*'Janssen Payments'!$O$22</f>
        <v>799.39541970775406</v>
      </c>
      <c r="S109" s="6">
        <v>0</v>
      </c>
      <c r="T109" s="6">
        <f t="shared" si="1"/>
        <v>17394.980012229247</v>
      </c>
    </row>
    <row r="110" spans="1:20" customFormat="1" x14ac:dyDescent="0.3">
      <c r="A110" s="94">
        <v>108</v>
      </c>
      <c r="B110" s="3" t="s">
        <v>138</v>
      </c>
      <c r="C110" s="126">
        <v>3.5251722027200001E-3</v>
      </c>
      <c r="D110" s="7" t="s">
        <v>138</v>
      </c>
      <c r="E110" s="31" t="s">
        <v>333</v>
      </c>
      <c r="F110" s="12">
        <v>11522.25</v>
      </c>
      <c r="G110" s="12">
        <v>32881.85</v>
      </c>
      <c r="H110" s="12">
        <v>25419.360000000001</v>
      </c>
      <c r="I110" s="12">
        <v>41440.67</v>
      </c>
      <c r="J110" s="12">
        <v>46420.480000000003</v>
      </c>
      <c r="K110" s="11">
        <v>0</v>
      </c>
      <c r="L110" s="6">
        <f>$C110*'Janssen Payments'!I$22</f>
        <v>9086.7538486395697</v>
      </c>
      <c r="M110" s="6">
        <f>$C110*'Janssen Payments'!J$22</f>
        <v>9086.7538271057674</v>
      </c>
      <c r="N110" s="6">
        <f>$C110*'Janssen Payments'!K$22</f>
        <v>9086.7536782830011</v>
      </c>
      <c r="O110" s="6">
        <f>$C110*'Janssen Payments'!L$22</f>
        <v>11569.027049906575</v>
      </c>
      <c r="P110" s="6">
        <f>$C110*'Janssen Payments'!M$22</f>
        <v>11569.027071440378</v>
      </c>
      <c r="Q110" s="6">
        <f>$C110*'Janssen Payments'!N$22</f>
        <v>11569.027049906575</v>
      </c>
      <c r="R110" s="6">
        <f>$C110*'Janssen Payments'!$O$22</f>
        <v>10814.075512483309</v>
      </c>
      <c r="S110" s="6">
        <v>0</v>
      </c>
      <c r="T110" s="6">
        <f t="shared" si="1"/>
        <v>230466.02803776521</v>
      </c>
    </row>
    <row r="111" spans="1:20" customFormat="1" x14ac:dyDescent="0.3">
      <c r="A111" s="94">
        <v>109</v>
      </c>
      <c r="B111" s="3" t="s">
        <v>58</v>
      </c>
      <c r="C111" s="126">
        <v>3.0152819524688503E-4</v>
      </c>
      <c r="D111" s="7" t="s">
        <v>139</v>
      </c>
      <c r="E111" s="31" t="s">
        <v>333</v>
      </c>
      <c r="F111" s="12">
        <v>1015.88</v>
      </c>
      <c r="G111" s="12">
        <v>2899.08</v>
      </c>
      <c r="H111" s="12">
        <v>2241.14</v>
      </c>
      <c r="I111" s="12">
        <v>3653.69</v>
      </c>
      <c r="J111" s="12">
        <v>4092.74</v>
      </c>
      <c r="K111" s="11">
        <v>0</v>
      </c>
      <c r="L111" s="6">
        <f>$C111*'Janssen Payments'!I$22</f>
        <v>777.24216891273488</v>
      </c>
      <c r="M111" s="6">
        <f>$C111*'Janssen Payments'!J$22</f>
        <v>777.2421670708253</v>
      </c>
      <c r="N111" s="6">
        <f>$C111*'Janssen Payments'!K$22</f>
        <v>777.2421543411607</v>
      </c>
      <c r="O111" s="6">
        <f>$C111*'Janssen Payments'!L$22</f>
        <v>989.56523157339848</v>
      </c>
      <c r="P111" s="6">
        <f>$C111*'Janssen Payments'!M$22</f>
        <v>989.56523341530806</v>
      </c>
      <c r="Q111" s="6">
        <f>$C111*'Janssen Payments'!N$22</f>
        <v>989.56523157339848</v>
      </c>
      <c r="R111" s="6">
        <f>$C111*'Janssen Payments'!$O$22</f>
        <v>924.9898969550062</v>
      </c>
      <c r="S111" s="6">
        <v>0</v>
      </c>
      <c r="T111" s="6">
        <f t="shared" si="1"/>
        <v>20127.94208384183</v>
      </c>
    </row>
    <row r="112" spans="1:20" customFormat="1" x14ac:dyDescent="0.3">
      <c r="A112" s="94">
        <v>110</v>
      </c>
      <c r="B112" s="3" t="s">
        <v>20</v>
      </c>
      <c r="C112" s="126">
        <v>2.0079323745357907E-4</v>
      </c>
      <c r="D112" s="7" t="s">
        <v>140</v>
      </c>
      <c r="E112" s="31" t="s">
        <v>333</v>
      </c>
      <c r="F112" s="11">
        <v>676.49</v>
      </c>
      <c r="G112" s="12">
        <v>1930.55</v>
      </c>
      <c r="H112" s="12">
        <v>1492.42</v>
      </c>
      <c r="I112" s="12">
        <v>2433.06</v>
      </c>
      <c r="J112" s="12">
        <v>2725.43</v>
      </c>
      <c r="K112" s="11">
        <v>0</v>
      </c>
      <c r="L112" s="6">
        <f>$C112*'Janssen Payments'!I$22</f>
        <v>517.58002681522646</v>
      </c>
      <c r="M112" s="6">
        <f>$C112*'Janssen Payments'!J$22</f>
        <v>517.58002558866463</v>
      </c>
      <c r="N112" s="6">
        <f>$C112*'Janssen Payments'!K$22</f>
        <v>517.58001711174393</v>
      </c>
      <c r="O112" s="6">
        <f>$C112*'Janssen Payments'!L$22</f>
        <v>658.96990613575474</v>
      </c>
      <c r="P112" s="6">
        <f>$C112*'Janssen Payments'!M$22</f>
        <v>658.96990736231669</v>
      </c>
      <c r="Q112" s="6">
        <f>$C112*'Janssen Payments'!N$22</f>
        <v>658.96990613575474</v>
      </c>
      <c r="R112" s="6">
        <f>$C112*'Janssen Payments'!$O$22</f>
        <v>615.96798889528361</v>
      </c>
      <c r="S112" s="6">
        <v>0</v>
      </c>
      <c r="T112" s="6">
        <f t="shared" si="1"/>
        <v>13403.567778044746</v>
      </c>
    </row>
    <row r="113" spans="1:20" customFormat="1" x14ac:dyDescent="0.3">
      <c r="A113" s="94">
        <v>111</v>
      </c>
      <c r="B113" s="3" t="s">
        <v>20</v>
      </c>
      <c r="C113" s="126">
        <v>2.653632489777732E-4</v>
      </c>
      <c r="D113" s="7" t="s">
        <v>141</v>
      </c>
      <c r="E113" s="31" t="s">
        <v>333</v>
      </c>
      <c r="F113" s="11">
        <v>894.03</v>
      </c>
      <c r="G113" s="12">
        <v>2551.37</v>
      </c>
      <c r="H113" s="12">
        <v>1972.34</v>
      </c>
      <c r="I113" s="12">
        <v>3215.47</v>
      </c>
      <c r="J113" s="12">
        <v>3601.86</v>
      </c>
      <c r="K113" s="11">
        <v>0</v>
      </c>
      <c r="L113" s="6">
        <f>$C113*'Janssen Payments'!I$22</f>
        <v>684.0206336801773</v>
      </c>
      <c r="M113" s="6">
        <f>$C113*'Janssen Payments'!J$22</f>
        <v>684.02063205918421</v>
      </c>
      <c r="N113" s="6">
        <f>$C113*'Janssen Payments'!K$22</f>
        <v>684.02062085630098</v>
      </c>
      <c r="O113" s="6">
        <f>$C113*'Janssen Payments'!L$22</f>
        <v>870.87791146944926</v>
      </c>
      <c r="P113" s="6">
        <f>$C113*'Janssen Payments'!M$22</f>
        <v>870.87791309044223</v>
      </c>
      <c r="Q113" s="6">
        <f>$C113*'Janssen Payments'!N$22</f>
        <v>870.87791146944926</v>
      </c>
      <c r="R113" s="6">
        <f>$C113*'Janssen Payments'!$O$22</f>
        <v>814.04766849952432</v>
      </c>
      <c r="S113" s="6">
        <v>0</v>
      </c>
      <c r="T113" s="6">
        <f t="shared" si="1"/>
        <v>17713.813291124527</v>
      </c>
    </row>
    <row r="114" spans="1:20" customFormat="1" x14ac:dyDescent="0.3">
      <c r="A114" s="94">
        <v>112</v>
      </c>
      <c r="B114" s="3" t="s">
        <v>20</v>
      </c>
      <c r="C114" s="126">
        <v>1.8910157056897247E-4</v>
      </c>
      <c r="D114" s="7" t="s">
        <v>142</v>
      </c>
      <c r="E114" s="31" t="s">
        <v>333</v>
      </c>
      <c r="F114" s="11">
        <v>637.1</v>
      </c>
      <c r="G114" s="12">
        <v>1818.14</v>
      </c>
      <c r="H114" s="12">
        <v>1405.52</v>
      </c>
      <c r="I114" s="12">
        <v>2291.39</v>
      </c>
      <c r="J114" s="12">
        <v>2566.7399999999998</v>
      </c>
      <c r="K114" s="11">
        <v>0</v>
      </c>
      <c r="L114" s="6">
        <f>$C114*'Janssen Payments'!I$22</f>
        <v>487.4426908352317</v>
      </c>
      <c r="M114" s="6">
        <f>$C114*'Janssen Payments'!J$22</f>
        <v>487.4426896800893</v>
      </c>
      <c r="N114" s="6">
        <f>$C114*'Janssen Payments'!K$22</f>
        <v>487.44268169675769</v>
      </c>
      <c r="O114" s="6">
        <f>$C114*'Janssen Payments'!L$22</f>
        <v>620.59980599081882</v>
      </c>
      <c r="P114" s="6">
        <f>$C114*'Janssen Payments'!M$22</f>
        <v>620.59980714596122</v>
      </c>
      <c r="Q114" s="6">
        <f>$C114*'Janssen Payments'!N$22</f>
        <v>620.59980599081882</v>
      </c>
      <c r="R114" s="6">
        <f>$C114*'Janssen Payments'!$O$22</f>
        <v>580.10177831431395</v>
      </c>
      <c r="S114" s="6">
        <v>0</v>
      </c>
      <c r="T114" s="6">
        <f t="shared" si="1"/>
        <v>12623.119259653991</v>
      </c>
    </row>
    <row r="115" spans="1:20" customFormat="1" x14ac:dyDescent="0.3">
      <c r="A115" s="94">
        <v>113</v>
      </c>
      <c r="B115" s="3" t="s">
        <v>58</v>
      </c>
      <c r="C115" s="126">
        <v>3.1803225690730543E-4</v>
      </c>
      <c r="D115" s="7" t="s">
        <v>143</v>
      </c>
      <c r="E115" s="31" t="s">
        <v>333</v>
      </c>
      <c r="F115" s="12">
        <v>1071.48</v>
      </c>
      <c r="G115" s="12">
        <v>3057.76</v>
      </c>
      <c r="H115" s="12">
        <v>2363.81</v>
      </c>
      <c r="I115" s="12">
        <v>3853.67</v>
      </c>
      <c r="J115" s="12">
        <v>4316.75</v>
      </c>
      <c r="K115" s="11">
        <v>0</v>
      </c>
      <c r="L115" s="6">
        <f>$C115*'Janssen Payments'!I$22</f>
        <v>819.78430222902944</v>
      </c>
      <c r="M115" s="6">
        <f>$C115*'Janssen Payments'!J$22</f>
        <v>819.78430028630339</v>
      </c>
      <c r="N115" s="6">
        <f>$C115*'Janssen Payments'!K$22</f>
        <v>819.78428685988411</v>
      </c>
      <c r="O115" s="6">
        <f>$C115*'Janssen Payments'!L$22</f>
        <v>1043.728808500337</v>
      </c>
      <c r="P115" s="6">
        <f>$C115*'Janssen Payments'!M$22</f>
        <v>1043.7288104430629</v>
      </c>
      <c r="Q115" s="6">
        <f>$C115*'Janssen Payments'!N$22</f>
        <v>1043.728808500337</v>
      </c>
      <c r="R115" s="6">
        <f>$C115*'Janssen Payments'!$O$22</f>
        <v>975.61896095385305</v>
      </c>
      <c r="S115" s="6">
        <v>0</v>
      </c>
      <c r="T115" s="6">
        <f t="shared" si="1"/>
        <v>21229.628277772808</v>
      </c>
    </row>
    <row r="116" spans="1:20" customFormat="1" x14ac:dyDescent="0.3">
      <c r="A116" s="94">
        <v>114</v>
      </c>
      <c r="B116" s="3" t="s">
        <v>20</v>
      </c>
      <c r="C116" s="126">
        <v>1.0144930610537113E-3</v>
      </c>
      <c r="D116" s="7" t="s">
        <v>144</v>
      </c>
      <c r="E116" s="31" t="s">
        <v>333</v>
      </c>
      <c r="F116" s="12">
        <v>3417.93</v>
      </c>
      <c r="G116" s="12">
        <v>9753.98</v>
      </c>
      <c r="H116" s="12">
        <v>7540.33</v>
      </c>
      <c r="I116" s="12">
        <v>12292.84</v>
      </c>
      <c r="J116" s="12">
        <v>13770.04</v>
      </c>
      <c r="K116" s="11">
        <v>0</v>
      </c>
      <c r="L116" s="6">
        <f>$C116*'Janssen Payments'!I$22</f>
        <v>2615.0350101578169</v>
      </c>
      <c r="M116" s="6">
        <f>$C116*'Janssen Payments'!J$22</f>
        <v>2615.0350039607033</v>
      </c>
      <c r="N116" s="6">
        <f>$C116*'Janssen Payments'!K$22</f>
        <v>2615.0349611316851</v>
      </c>
      <c r="O116" s="6">
        <f>$C116*'Janssen Payments'!L$22</f>
        <v>3329.3969742008489</v>
      </c>
      <c r="P116" s="6">
        <f>$C116*'Janssen Payments'!M$22</f>
        <v>3329.3969803979626</v>
      </c>
      <c r="Q116" s="6">
        <f>$C116*'Janssen Payments'!N$22</f>
        <v>3329.3969742008489</v>
      </c>
      <c r="R116" s="6">
        <f>$C116*'Janssen Payments'!$O$22</f>
        <v>3112.1329507421428</v>
      </c>
      <c r="S116" s="6">
        <v>0</v>
      </c>
      <c r="T116" s="6">
        <f t="shared" si="1"/>
        <v>67720.54885479201</v>
      </c>
    </row>
    <row r="117" spans="1:20" customFormat="1" x14ac:dyDescent="0.3">
      <c r="A117" s="94">
        <v>115</v>
      </c>
      <c r="B117" s="3" t="s">
        <v>20</v>
      </c>
      <c r="C117" s="126">
        <v>2.8316739108428678E-4</v>
      </c>
      <c r="D117" s="7" t="s">
        <v>145</v>
      </c>
      <c r="E117" s="31" t="s">
        <v>333</v>
      </c>
      <c r="F117" s="11">
        <v>954.02</v>
      </c>
      <c r="G117" s="12">
        <v>2722.55</v>
      </c>
      <c r="H117" s="12">
        <v>2104.67</v>
      </c>
      <c r="I117" s="12">
        <v>3431.2</v>
      </c>
      <c r="J117" s="12">
        <v>3843.52</v>
      </c>
      <c r="K117" s="11">
        <v>0</v>
      </c>
      <c r="L117" s="6">
        <f>$C117*'Janssen Payments'!I$22</f>
        <v>729.91395392230845</v>
      </c>
      <c r="M117" s="6">
        <f>$C117*'Janssen Payments'!J$22</f>
        <v>729.91395219255742</v>
      </c>
      <c r="N117" s="6">
        <f>$C117*'Janssen Payments'!K$22</f>
        <v>729.91394023803377</v>
      </c>
      <c r="O117" s="6">
        <f>$C117*'Janssen Payments'!L$22</f>
        <v>929.30813552253403</v>
      </c>
      <c r="P117" s="6">
        <f>$C117*'Janssen Payments'!M$22</f>
        <v>929.30813725228518</v>
      </c>
      <c r="Q117" s="6">
        <f>$C117*'Janssen Payments'!N$22</f>
        <v>929.30813552253403</v>
      </c>
      <c r="R117" s="6">
        <f>$C117*'Janssen Payments'!$O$22</f>
        <v>868.66495415333213</v>
      </c>
      <c r="S117" s="6">
        <v>0</v>
      </c>
      <c r="T117" s="6">
        <f t="shared" si="1"/>
        <v>18902.291208803585</v>
      </c>
    </row>
    <row r="118" spans="1:20" customFormat="1" x14ac:dyDescent="0.3">
      <c r="A118" s="94">
        <v>116</v>
      </c>
      <c r="B118" s="3" t="s">
        <v>73</v>
      </c>
      <c r="C118" s="126">
        <v>1.19769044904E-3</v>
      </c>
      <c r="D118" s="7" t="s">
        <v>146</v>
      </c>
      <c r="E118" s="31" t="s">
        <v>333</v>
      </c>
      <c r="F118" s="12">
        <v>3914.73</v>
      </c>
      <c r="G118" s="12">
        <v>11171.73</v>
      </c>
      <c r="H118" s="12">
        <v>8636.32</v>
      </c>
      <c r="I118" s="12">
        <v>14079.62</v>
      </c>
      <c r="J118" s="12">
        <v>15771.53</v>
      </c>
      <c r="K118" s="11">
        <v>0</v>
      </c>
      <c r="L118" s="6">
        <f>$C118*'Janssen Payments'!I$22</f>
        <v>3087.2586277900778</v>
      </c>
      <c r="M118" s="6">
        <f>$C118*'Janssen Payments'!J$22</f>
        <v>3087.2586204738882</v>
      </c>
      <c r="N118" s="6">
        <f>$C118*'Janssen Payments'!K$22</f>
        <v>3087.2585699107963</v>
      </c>
      <c r="O118" s="6">
        <f>$C118*'Janssen Payments'!L$22</f>
        <v>3930.6202379751053</v>
      </c>
      <c r="P118" s="6">
        <f>$C118*'Janssen Payments'!M$22</f>
        <v>3930.6202452912953</v>
      </c>
      <c r="Q118" s="6">
        <f>$C118*'Janssen Payments'!N$22</f>
        <v>3930.6202379751053</v>
      </c>
      <c r="R118" s="6">
        <f>$C118*'Janssen Payments'!$O$22</f>
        <v>3674.122627684681</v>
      </c>
      <c r="S118" s="6">
        <v>0</v>
      </c>
      <c r="T118" s="6">
        <f t="shared" si="1"/>
        <v>78301.689167100965</v>
      </c>
    </row>
    <row r="119" spans="1:20" customFormat="1" x14ac:dyDescent="0.3">
      <c r="A119" s="94">
        <v>117</v>
      </c>
      <c r="B119" s="3" t="s">
        <v>58</v>
      </c>
      <c r="C119" s="126">
        <v>2.7338015903711855E-6</v>
      </c>
      <c r="D119" s="7" t="s">
        <v>147</v>
      </c>
      <c r="E119" s="31" t="s">
        <v>335</v>
      </c>
      <c r="F119" s="11">
        <f>9.21+67.53</f>
        <v>76.740000000000009</v>
      </c>
      <c r="G119" s="11">
        <v>26.28</v>
      </c>
      <c r="H119" s="11">
        <v>20.32</v>
      </c>
      <c r="I119" s="11">
        <v>33.130000000000003</v>
      </c>
      <c r="J119" s="11">
        <v>37.11</v>
      </c>
      <c r="K119" s="11">
        <v>0</v>
      </c>
      <c r="L119" s="45">
        <f>$C119*'Janssen Payments'!I$22</f>
        <v>7.0468563503237931</v>
      </c>
      <c r="M119" s="45">
        <f>$C119*'Janssen Payments'!J$22</f>
        <v>7.0468563336241425</v>
      </c>
      <c r="N119" s="45">
        <f>$C119*'Janssen Payments'!K$22</f>
        <v>7.0468562182107979</v>
      </c>
      <c r="O119" s="45">
        <f>$C119*'Janssen Payments'!L$22</f>
        <v>8.9718807278913477</v>
      </c>
      <c r="P119" s="45">
        <f>$C119*'Janssen Payments'!M$22</f>
        <v>8.9718807445909974</v>
      </c>
      <c r="Q119" s="45">
        <f>$C119*'Janssen Payments'!N$22</f>
        <v>8.9718807278913477</v>
      </c>
      <c r="R119" s="45">
        <f>$C119*'Janssen Payments'!$O$22</f>
        <v>8.3864092686337219</v>
      </c>
      <c r="S119" s="6">
        <v>0</v>
      </c>
      <c r="T119" s="6">
        <f>F119+G119+H119+I119+J119</f>
        <v>193.57999999999998</v>
      </c>
    </row>
    <row r="120" spans="1:20" customFormat="1" x14ac:dyDescent="0.3">
      <c r="A120" s="94">
        <v>118</v>
      </c>
      <c r="B120" s="3" t="s">
        <v>32</v>
      </c>
      <c r="C120" s="126">
        <v>4.1241238073282355E-4</v>
      </c>
      <c r="D120" s="7" t="s">
        <v>148</v>
      </c>
      <c r="E120" s="31" t="s">
        <v>333</v>
      </c>
      <c r="F120" s="12">
        <v>1389.46</v>
      </c>
      <c r="G120" s="12">
        <v>3965.19</v>
      </c>
      <c r="H120" s="12">
        <v>3065.3</v>
      </c>
      <c r="I120" s="12">
        <v>4997.3</v>
      </c>
      <c r="J120" s="12">
        <v>5597.81</v>
      </c>
      <c r="K120" s="11">
        <v>0</v>
      </c>
      <c r="L120" s="6">
        <f>$C120*'Janssen Payments'!I$22</f>
        <v>1063.0657375997271</v>
      </c>
      <c r="M120" s="6">
        <f>$C120*'Janssen Payments'!J$22</f>
        <v>1063.0657350804725</v>
      </c>
      <c r="N120" s="6">
        <f>$C120*'Janssen Payments'!K$22</f>
        <v>1063.0657176695922</v>
      </c>
      <c r="O120" s="6">
        <f>$C120*'Janssen Payments'!L$22</f>
        <v>1353.4686290595876</v>
      </c>
      <c r="P120" s="6">
        <f>$C120*'Janssen Payments'!M$22</f>
        <v>1353.4686315788422</v>
      </c>
      <c r="Q120" s="6">
        <f>$C120*'Janssen Payments'!N$22</f>
        <v>1353.4686290595876</v>
      </c>
      <c r="R120" s="6">
        <f>$C120*'Janssen Payments'!$O$22</f>
        <v>1265.1463165647829</v>
      </c>
      <c r="S120" s="6">
        <v>0</v>
      </c>
      <c r="T120" s="6">
        <f t="shared" si="1"/>
        <v>27529.8093966126</v>
      </c>
    </row>
    <row r="121" spans="1:20" customFormat="1" x14ac:dyDescent="0.3">
      <c r="A121" s="94">
        <v>119</v>
      </c>
      <c r="B121" s="3" t="s">
        <v>32</v>
      </c>
      <c r="C121" s="126">
        <v>1.648818359426535E-4</v>
      </c>
      <c r="D121" s="7" t="s">
        <v>149</v>
      </c>
      <c r="E121" s="31" t="s">
        <v>333</v>
      </c>
      <c r="F121" s="11">
        <v>555.5</v>
      </c>
      <c r="G121" s="12">
        <v>1585.28</v>
      </c>
      <c r="H121" s="12">
        <v>1225.5</v>
      </c>
      <c r="I121" s="12">
        <v>1997.91</v>
      </c>
      <c r="J121" s="12">
        <v>2237.9899999999998</v>
      </c>
      <c r="K121" s="11">
        <v>0</v>
      </c>
      <c r="L121" s="6">
        <f>$C121*'Janssen Payments'!I$22</f>
        <v>425.01204796935366</v>
      </c>
      <c r="M121" s="6">
        <f>$C121*'Janssen Payments'!J$22</f>
        <v>425.0120469621595</v>
      </c>
      <c r="N121" s="6">
        <f>$C121*'Janssen Payments'!K$22</f>
        <v>425.01204000131634</v>
      </c>
      <c r="O121" s="6">
        <f>$C121*'Janssen Payments'!L$22</f>
        <v>541.1146776282261</v>
      </c>
      <c r="P121" s="6">
        <f>$C121*'Janssen Payments'!M$22</f>
        <v>541.1146786354202</v>
      </c>
      <c r="Q121" s="6">
        <f>$C121*'Janssen Payments'!N$22</f>
        <v>541.1146776282261</v>
      </c>
      <c r="R121" s="6">
        <f>$C121*'Janssen Payments'!$O$22</f>
        <v>505.80355284344796</v>
      </c>
      <c r="S121" s="6">
        <v>0</v>
      </c>
      <c r="T121" s="6">
        <f t="shared" si="1"/>
        <v>11006.363721668149</v>
      </c>
    </row>
    <row r="122" spans="1:20" customFormat="1" x14ac:dyDescent="0.3">
      <c r="A122" s="94">
        <v>120</v>
      </c>
      <c r="B122" s="3" t="s">
        <v>20</v>
      </c>
      <c r="C122" s="126">
        <v>2.1927641004900787E-4</v>
      </c>
      <c r="D122" s="7" t="s">
        <v>150</v>
      </c>
      <c r="E122" s="31" t="s">
        <v>333</v>
      </c>
      <c r="F122" s="11">
        <v>738.76</v>
      </c>
      <c r="G122" s="12">
        <v>2108.2600000000002</v>
      </c>
      <c r="H122" s="12">
        <v>1629.79</v>
      </c>
      <c r="I122" s="12">
        <v>2657.02</v>
      </c>
      <c r="J122" s="12">
        <v>2976.31</v>
      </c>
      <c r="K122" s="11">
        <v>0</v>
      </c>
      <c r="L122" s="6">
        <f>$C122*'Janssen Payments'!I$22</f>
        <v>565.22366804982812</v>
      </c>
      <c r="M122" s="6">
        <f>$C122*'Janssen Payments'!J$22</f>
        <v>565.22366671036025</v>
      </c>
      <c r="N122" s="6">
        <f>$C122*'Janssen Payments'!K$22</f>
        <v>565.22365745313255</v>
      </c>
      <c r="O122" s="6">
        <f>$C122*'Janssen Payments'!L$22</f>
        <v>719.62859496792476</v>
      </c>
      <c r="P122" s="6">
        <f>$C122*'Janssen Payments'!M$22</f>
        <v>719.62859630739263</v>
      </c>
      <c r="Q122" s="6">
        <f>$C122*'Janssen Payments'!N$22</f>
        <v>719.62859496792476</v>
      </c>
      <c r="R122" s="6">
        <f>$C122*'Janssen Payments'!$O$22</f>
        <v>672.66831803183027</v>
      </c>
      <c r="S122" s="6">
        <v>0</v>
      </c>
      <c r="T122" s="6">
        <f t="shared" si="1"/>
        <v>14637.365096488393</v>
      </c>
    </row>
    <row r="123" spans="1:20" customFormat="1" x14ac:dyDescent="0.3">
      <c r="A123" s="94">
        <v>121</v>
      </c>
      <c r="B123" s="3" t="s">
        <v>151</v>
      </c>
      <c r="C123" s="126">
        <v>4.1796783504000007E-3</v>
      </c>
      <c r="D123" s="7" t="s">
        <v>151</v>
      </c>
      <c r="E123" s="31" t="s">
        <v>333</v>
      </c>
      <c r="F123" s="12">
        <v>13661.54</v>
      </c>
      <c r="G123" s="12">
        <v>38986.910000000003</v>
      </c>
      <c r="H123" s="12">
        <v>30138.880000000001</v>
      </c>
      <c r="I123" s="12">
        <v>49134.81</v>
      </c>
      <c r="J123" s="12">
        <v>55039.199999999997</v>
      </c>
      <c r="K123" s="11">
        <v>0</v>
      </c>
      <c r="L123" s="6">
        <f>$C123*'Janssen Payments'!I$22</f>
        <v>10773.859020920396</v>
      </c>
      <c r="M123" s="6">
        <f>$C123*'Janssen Payments'!J$22</f>
        <v>10773.858995388489</v>
      </c>
      <c r="N123" s="6">
        <f>$C123*'Janssen Payments'!K$22</f>
        <v>10773.858818934332</v>
      </c>
      <c r="O123" s="6">
        <f>$C123*'Janssen Payments'!L$22</f>
        <v>13717.007032557514</v>
      </c>
      <c r="P123" s="6">
        <f>$C123*'Janssen Payments'!M$22</f>
        <v>13717.007058089419</v>
      </c>
      <c r="Q123" s="6">
        <f>$C123*'Janssen Payments'!N$22</f>
        <v>13717.007032557514</v>
      </c>
      <c r="R123" s="6">
        <f>$C123*'Janssen Payments'!$O$22</f>
        <v>12821.88633628784</v>
      </c>
      <c r="S123" s="6">
        <v>0</v>
      </c>
      <c r="T123" s="6">
        <f t="shared" si="1"/>
        <v>273255.8242947355</v>
      </c>
    </row>
    <row r="124" spans="1:20" customFormat="1" x14ac:dyDescent="0.3">
      <c r="A124" s="94">
        <v>122</v>
      </c>
      <c r="B124" s="3" t="s">
        <v>22</v>
      </c>
      <c r="C124" s="126">
        <v>1.6339863075205124E-4</v>
      </c>
      <c r="D124" s="7" t="s">
        <v>152</v>
      </c>
      <c r="E124" s="31" t="s">
        <v>333</v>
      </c>
      <c r="F124" s="11">
        <v>550.51</v>
      </c>
      <c r="G124" s="12">
        <v>1571.02</v>
      </c>
      <c r="H124" s="12">
        <v>1214.48</v>
      </c>
      <c r="I124" s="12">
        <v>1979.94</v>
      </c>
      <c r="J124" s="12">
        <v>2217.86</v>
      </c>
      <c r="K124" s="11">
        <v>0</v>
      </c>
      <c r="L124" s="6">
        <f>$C124*'Janssen Payments'!I$22</f>
        <v>421.18882467727502</v>
      </c>
      <c r="M124" s="6">
        <f>$C124*'Janssen Payments'!J$22</f>
        <v>421.18882367914114</v>
      </c>
      <c r="N124" s="6">
        <f>$C124*'Janssen Payments'!K$22</f>
        <v>421.18881678091469</v>
      </c>
      <c r="O124" s="6">
        <f>$C124*'Janssen Payments'!L$22</f>
        <v>536.24704564207821</v>
      </c>
      <c r="P124" s="6">
        <f>$C124*'Janssen Payments'!M$22</f>
        <v>536.24704664021203</v>
      </c>
      <c r="Q124" s="6">
        <f>$C124*'Janssen Payments'!N$22</f>
        <v>536.24704564207821</v>
      </c>
      <c r="R124" s="6">
        <f>$C124*'Janssen Payments'!$O$22</f>
        <v>501.25356435797647</v>
      </c>
      <c r="S124" s="6">
        <v>0</v>
      </c>
      <c r="T124" s="6">
        <f t="shared" si="1"/>
        <v>10907.371167419673</v>
      </c>
    </row>
    <row r="125" spans="1:20" customFormat="1" x14ac:dyDescent="0.3">
      <c r="A125" s="94">
        <v>123</v>
      </c>
      <c r="B125" s="3" t="s">
        <v>153</v>
      </c>
      <c r="C125" s="126">
        <v>9.2743876713565832E-4</v>
      </c>
      <c r="D125" s="7" t="s">
        <v>154</v>
      </c>
      <c r="E125" s="31" t="s">
        <v>333</v>
      </c>
      <c r="F125" s="12">
        <v>3124.63</v>
      </c>
      <c r="G125" s="12">
        <v>8916.98</v>
      </c>
      <c r="H125" s="12">
        <v>6893.29</v>
      </c>
      <c r="I125" s="12">
        <v>11237.99</v>
      </c>
      <c r="J125" s="12">
        <v>12588.42</v>
      </c>
      <c r="K125" s="11">
        <v>0</v>
      </c>
      <c r="L125" s="6">
        <f>$C125*'Janssen Payments'!I$22</f>
        <v>2390.6371950127564</v>
      </c>
      <c r="M125" s="6">
        <f>$C125*'Janssen Payments'!J$22</f>
        <v>2390.6371893474211</v>
      </c>
      <c r="N125" s="6">
        <f>$C125*'Janssen Payments'!K$22</f>
        <v>2390.6371501935882</v>
      </c>
      <c r="O125" s="6">
        <f>$C125*'Janssen Payments'!L$22</f>
        <v>3043.6993051986437</v>
      </c>
      <c r="P125" s="6">
        <f>$C125*'Janssen Payments'!M$22</f>
        <v>3043.699310863979</v>
      </c>
      <c r="Q125" s="6">
        <f>$C125*'Janssen Payments'!N$22</f>
        <v>3043.6993051986437</v>
      </c>
      <c r="R125" s="6">
        <f>$C125*'Janssen Payments'!$O$22</f>
        <v>2845.0788455868387</v>
      </c>
      <c r="S125" s="6">
        <v>0</v>
      </c>
      <c r="T125" s="6">
        <f t="shared" si="1"/>
        <v>61909.398301401867</v>
      </c>
    </row>
    <row r="126" spans="1:20" customFormat="1" x14ac:dyDescent="0.3">
      <c r="A126" s="94">
        <v>124</v>
      </c>
      <c r="B126" s="3" t="s">
        <v>32</v>
      </c>
      <c r="C126" s="126">
        <v>2.2960860734267823E-5</v>
      </c>
      <c r="D126" s="7" t="s">
        <v>155</v>
      </c>
      <c r="E126" s="31" t="s">
        <v>333</v>
      </c>
      <c r="F126" s="11">
        <v>77.36</v>
      </c>
      <c r="G126" s="11">
        <v>220.76</v>
      </c>
      <c r="H126" s="11">
        <v>170.66</v>
      </c>
      <c r="I126" s="11">
        <v>278.22000000000003</v>
      </c>
      <c r="J126" s="11">
        <v>311.66000000000003</v>
      </c>
      <c r="K126" s="11">
        <v>0</v>
      </c>
      <c r="L126" s="6">
        <f>$C126*'Janssen Payments'!I$22</f>
        <v>59.185673109586041</v>
      </c>
      <c r="M126" s="6">
        <f>$C126*'Janssen Payments'!J$22</f>
        <v>59.185672969327754</v>
      </c>
      <c r="N126" s="6">
        <f>$C126*'Janssen Payments'!K$22</f>
        <v>59.185671999985374</v>
      </c>
      <c r="O126" s="6">
        <f>$C126*'Janssen Payments'!L$22</f>
        <v>75.35371427214821</v>
      </c>
      <c r="P126" s="6">
        <f>$C126*'Janssen Payments'!M$22</f>
        <v>75.353714412406489</v>
      </c>
      <c r="Q126" s="6">
        <f>$C126*'Janssen Payments'!N$22</f>
        <v>75.35371427214821</v>
      </c>
      <c r="R126" s="6">
        <f>$C126*'Janssen Payments'!$O$22</f>
        <v>70.436412048296006</v>
      </c>
      <c r="S126" s="6">
        <v>0</v>
      </c>
      <c r="T126" s="6">
        <f t="shared" si="1"/>
        <v>1532.7145730838981</v>
      </c>
    </row>
    <row r="127" spans="1:20" customFormat="1" x14ac:dyDescent="0.3">
      <c r="A127" s="94">
        <v>125</v>
      </c>
      <c r="B127" s="3" t="s">
        <v>156</v>
      </c>
      <c r="C127" s="126">
        <v>2.4927201566399999E-3</v>
      </c>
      <c r="D127" s="7" t="s">
        <v>156</v>
      </c>
      <c r="E127" s="31" t="s">
        <v>333</v>
      </c>
      <c r="F127" s="12">
        <v>8147.61</v>
      </c>
      <c r="G127" s="12">
        <v>23251.42</v>
      </c>
      <c r="H127" s="12">
        <v>17974.54</v>
      </c>
      <c r="I127" s="12">
        <v>29303.53</v>
      </c>
      <c r="J127" s="12">
        <v>32824.85</v>
      </c>
      <c r="K127" s="11">
        <v>0</v>
      </c>
      <c r="L127" s="6">
        <f>$C127*'Janssen Payments'!I$22</f>
        <v>6425.4263832708057</v>
      </c>
      <c r="M127" s="6">
        <f>$C127*'Janssen Payments'!J$22</f>
        <v>6425.4263680438207</v>
      </c>
      <c r="N127" s="6">
        <f>$C127*'Janssen Payments'!K$22</f>
        <v>6425.4262628082506</v>
      </c>
      <c r="O127" s="6">
        <f>$C127*'Janssen Payments'!L$22</f>
        <v>8180.6916830230402</v>
      </c>
      <c r="P127" s="6">
        <f>$C127*'Janssen Payments'!M$22</f>
        <v>8180.6916982500243</v>
      </c>
      <c r="Q127" s="6">
        <f>$C127*'Janssen Payments'!N$22</f>
        <v>8180.6916830230402</v>
      </c>
      <c r="R127" s="6">
        <f>$C127*'Janssen Payments'!$O$22</f>
        <v>7646.8502686463789</v>
      </c>
      <c r="S127" s="6">
        <v>0</v>
      </c>
      <c r="T127" s="6">
        <f t="shared" si="1"/>
        <v>162967.15434706534</v>
      </c>
    </row>
    <row r="128" spans="1:20" customFormat="1" x14ac:dyDescent="0.3">
      <c r="A128" s="94">
        <v>126</v>
      </c>
      <c r="B128" s="3" t="s">
        <v>20</v>
      </c>
      <c r="C128" s="126">
        <v>4.0472692288000007E-4</v>
      </c>
      <c r="D128" s="7" t="s">
        <v>157</v>
      </c>
      <c r="E128" s="31" t="s">
        <v>333</v>
      </c>
      <c r="F128" s="12">
        <v>1322.88</v>
      </c>
      <c r="G128" s="12">
        <v>3775.18</v>
      </c>
      <c r="H128" s="12">
        <v>2918.41</v>
      </c>
      <c r="I128" s="12">
        <v>4757.83</v>
      </c>
      <c r="J128" s="12">
        <v>5329.56</v>
      </c>
      <c r="K128" s="11">
        <v>0</v>
      </c>
      <c r="L128" s="6">
        <f>$C128*'Janssen Payments'!I$22</f>
        <v>1043.2551128396613</v>
      </c>
      <c r="M128" s="6">
        <f>$C128*'Janssen Payments'!J$22</f>
        <v>1043.2551103673538</v>
      </c>
      <c r="N128" s="6">
        <f>$C128*'Janssen Payments'!K$22</f>
        <v>1043.2550932809318</v>
      </c>
      <c r="O128" s="6">
        <f>$C128*'Janssen Payments'!L$22</f>
        <v>1328.2462385841302</v>
      </c>
      <c r="P128" s="6">
        <f>$C128*'Janssen Payments'!M$22</f>
        <v>1328.2462410564376</v>
      </c>
      <c r="Q128" s="6">
        <f>$C128*'Janssen Payments'!N$22</f>
        <v>1328.2462385841302</v>
      </c>
      <c r="R128" s="6">
        <f>$C128*'Janssen Payments'!$O$22</f>
        <v>1241.5698451787005</v>
      </c>
      <c r="S128" s="6">
        <v>0</v>
      </c>
      <c r="T128" s="6">
        <f t="shared" si="1"/>
        <v>26459.933879891349</v>
      </c>
    </row>
    <row r="129" spans="1:20" customFormat="1" x14ac:dyDescent="0.3">
      <c r="A129" s="94">
        <v>127</v>
      </c>
      <c r="B129" s="3" t="s">
        <v>158</v>
      </c>
      <c r="C129" s="126">
        <v>1.6409123780693306E-3</v>
      </c>
      <c r="D129" s="7" t="s">
        <v>158</v>
      </c>
      <c r="E129" s="31" t="s">
        <v>333</v>
      </c>
      <c r="F129" s="12">
        <v>5528.39</v>
      </c>
      <c r="G129" s="12">
        <v>15776.77</v>
      </c>
      <c r="H129" s="12">
        <v>12196.25</v>
      </c>
      <c r="I129" s="12">
        <v>19883.310000000001</v>
      </c>
      <c r="J129" s="12">
        <v>22272.63</v>
      </c>
      <c r="K129" s="11">
        <v>0</v>
      </c>
      <c r="L129" s="6">
        <f>$C129*'Janssen Payments'!I$22</f>
        <v>4229.7414166595609</v>
      </c>
      <c r="M129" s="6">
        <f>$C129*'Janssen Payments'!J$22</f>
        <v>4229.7414066359133</v>
      </c>
      <c r="N129" s="6">
        <f>$C129*'Janssen Payments'!K$22</f>
        <v>4229.7413373612499</v>
      </c>
      <c r="O129" s="6">
        <f>$C129*'Janssen Payments'!L$22</f>
        <v>5385.2006644562962</v>
      </c>
      <c r="P129" s="6">
        <f>$C129*'Janssen Payments'!M$22</f>
        <v>5385.2006744799437</v>
      </c>
      <c r="Q129" s="6">
        <f>$C129*'Janssen Payments'!N$22</f>
        <v>5385.2006644562962</v>
      </c>
      <c r="R129" s="6">
        <f>$C129*'Janssen Payments'!$O$22</f>
        <v>5033.7825630527814</v>
      </c>
      <c r="S129" s="6">
        <v>0</v>
      </c>
      <c r="T129" s="6">
        <f t="shared" si="1"/>
        <v>109535.95872710204</v>
      </c>
    </row>
    <row r="130" spans="1:20" customFormat="1" x14ac:dyDescent="0.3">
      <c r="A130" s="94">
        <v>128</v>
      </c>
      <c r="B130" s="3" t="s">
        <v>32</v>
      </c>
      <c r="C130" s="126">
        <v>4.6228212324811761E-4</v>
      </c>
      <c r="D130" s="7" t="s">
        <v>159</v>
      </c>
      <c r="E130" s="31" t="s">
        <v>333</v>
      </c>
      <c r="F130" s="12">
        <v>1557.47</v>
      </c>
      <c r="G130" s="12">
        <v>4444.67</v>
      </c>
      <c r="H130" s="12">
        <v>3435.96</v>
      </c>
      <c r="I130" s="12">
        <v>5601.58</v>
      </c>
      <c r="J130" s="12">
        <v>6274.7</v>
      </c>
      <c r="K130" s="11">
        <v>0</v>
      </c>
      <c r="L130" s="6">
        <f>$C130*'Janssen Payments'!I$22</f>
        <v>1191.6138052322422</v>
      </c>
      <c r="M130" s="6">
        <f>$C130*'Janssen Payments'!J$22</f>
        <v>1191.6138024083541</v>
      </c>
      <c r="N130" s="6">
        <f>$C130*'Janssen Payments'!K$22</f>
        <v>1191.6137828921148</v>
      </c>
      <c r="O130" s="6">
        <f>$C130*'Janssen Payments'!L$22</f>
        <v>1517.1328040142596</v>
      </c>
      <c r="P130" s="6">
        <f>$C130*'Janssen Payments'!M$22</f>
        <v>1517.1328068381476</v>
      </c>
      <c r="Q130" s="6">
        <f>$C130*'Janssen Payments'!N$22</f>
        <v>1517.1328040142596</v>
      </c>
      <c r="R130" s="6">
        <f>$C130*'Janssen Payments'!$O$22</f>
        <v>1418.1303781469014</v>
      </c>
      <c r="S130" s="6">
        <v>0</v>
      </c>
      <c r="T130" s="6">
        <f t="shared" si="1"/>
        <v>30858.750183546283</v>
      </c>
    </row>
    <row r="131" spans="1:20" customFormat="1" x14ac:dyDescent="0.3">
      <c r="A131" s="94">
        <v>129</v>
      </c>
      <c r="B131" s="3" t="s">
        <v>88</v>
      </c>
      <c r="C131" s="126">
        <v>2.3910807429600001E-2</v>
      </c>
      <c r="D131" s="7" t="s">
        <v>88</v>
      </c>
      <c r="E131" s="31" t="s">
        <v>333</v>
      </c>
      <c r="F131" s="12">
        <v>78153.97</v>
      </c>
      <c r="G131" s="12">
        <v>223033.52</v>
      </c>
      <c r="H131" s="12">
        <v>172416.35</v>
      </c>
      <c r="I131" s="12">
        <v>281086.95</v>
      </c>
      <c r="J131" s="12">
        <v>314864.37</v>
      </c>
      <c r="K131" s="11">
        <v>0</v>
      </c>
      <c r="L131" s="6">
        <f>$C131*'Janssen Payments'!I$22</f>
        <v>61634.328464110782</v>
      </c>
      <c r="M131" s="6">
        <f>$C131*'Janssen Payments'!J$22</f>
        <v>61634.328318049666</v>
      </c>
      <c r="N131" s="6">
        <f>$C131*'Janssen Payments'!K$22</f>
        <v>61634.327308603235</v>
      </c>
      <c r="O131" s="6">
        <f>$C131*'Janssen Payments'!L$22</f>
        <v>78471.280842594759</v>
      </c>
      <c r="P131" s="6">
        <f>$C131*'Janssen Payments'!M$22</f>
        <v>78471.280988655883</v>
      </c>
      <c r="Q131" s="6">
        <f>$C131*'Janssen Payments'!N$22</f>
        <v>78471.280842594759</v>
      </c>
      <c r="R131" s="6">
        <f>$C131*'Janssen Payments'!$O$22</f>
        <v>73350.537857023795</v>
      </c>
      <c r="S131" s="6">
        <v>0</v>
      </c>
      <c r="T131" s="6">
        <f t="shared" si="1"/>
        <v>1563222.5246216333</v>
      </c>
    </row>
    <row r="132" spans="1:20" customFormat="1" x14ac:dyDescent="0.3">
      <c r="A132" s="94">
        <v>130</v>
      </c>
      <c r="B132" s="3" t="s">
        <v>20</v>
      </c>
      <c r="C132" s="126">
        <v>9.3502969578928511E-4</v>
      </c>
      <c r="D132" s="7" t="s">
        <v>160</v>
      </c>
      <c r="E132" s="31" t="s">
        <v>333</v>
      </c>
      <c r="F132" s="12">
        <v>3150.21</v>
      </c>
      <c r="G132" s="12">
        <v>8989.9699999999993</v>
      </c>
      <c r="H132" s="12">
        <v>6949.71</v>
      </c>
      <c r="I132" s="12">
        <v>11329.97</v>
      </c>
      <c r="J132" s="12">
        <v>12691.46</v>
      </c>
      <c r="K132" s="11">
        <v>0</v>
      </c>
      <c r="L132" s="6">
        <f>$C132*'Janssen Payments'!I$22</f>
        <v>2410.2041540693576</v>
      </c>
      <c r="M132" s="6">
        <f>$C132*'Janssen Payments'!J$22</f>
        <v>2410.2041483576527</v>
      </c>
      <c r="N132" s="6">
        <f>$C132*'Janssen Payments'!K$22</f>
        <v>2410.2041088833525</v>
      </c>
      <c r="O132" s="6">
        <f>$C132*'Janssen Payments'!L$22</f>
        <v>3068.6114666130443</v>
      </c>
      <c r="P132" s="6">
        <f>$C132*'Janssen Payments'!M$22</f>
        <v>3068.6114723247497</v>
      </c>
      <c r="Q132" s="6">
        <f>$C132*'Janssen Payments'!N$22</f>
        <v>3068.6114666130443</v>
      </c>
      <c r="R132" s="6">
        <f>$C132*'Janssen Payments'!$O$22</f>
        <v>2868.3653323028225</v>
      </c>
      <c r="S132" s="6">
        <v>0</v>
      </c>
      <c r="T132" s="6">
        <f t="shared" ref="T132:T195" si="2">SUM(F132:S132)</f>
        <v>62416.132149164026</v>
      </c>
    </row>
    <row r="133" spans="1:20" customFormat="1" x14ac:dyDescent="0.3">
      <c r="A133" s="94">
        <v>131</v>
      </c>
      <c r="B133" s="3" t="s">
        <v>161</v>
      </c>
      <c r="C133" s="126">
        <v>2.51632892704675E-4</v>
      </c>
      <c r="D133" s="7" t="s">
        <v>162</v>
      </c>
      <c r="E133" s="31" t="s">
        <v>333</v>
      </c>
      <c r="F133" s="11">
        <v>847.78</v>
      </c>
      <c r="G133" s="12">
        <v>2419.36</v>
      </c>
      <c r="H133" s="12">
        <v>1870.29</v>
      </c>
      <c r="I133" s="12">
        <v>3049.09</v>
      </c>
      <c r="J133" s="12">
        <v>3415.49</v>
      </c>
      <c r="K133" s="11">
        <v>0</v>
      </c>
      <c r="L133" s="6">
        <f>$C133*'Janssen Payments'!I$22</f>
        <v>648.62821579730053</v>
      </c>
      <c r="M133" s="6">
        <f>$C133*'Janssen Payments'!J$22</f>
        <v>648.62821426018047</v>
      </c>
      <c r="N133" s="6">
        <f>$C133*'Janssen Payments'!K$22</f>
        <v>648.6282036369538</v>
      </c>
      <c r="O133" s="6">
        <f>$C133*'Janssen Payments'!L$22</f>
        <v>825.81717287467586</v>
      </c>
      <c r="P133" s="6">
        <f>$C133*'Janssen Payments'!M$22</f>
        <v>825.8171744117958</v>
      </c>
      <c r="Q133" s="6">
        <f>$C133*'Janssen Payments'!N$22</f>
        <v>825.81717287467586</v>
      </c>
      <c r="R133" s="6">
        <f>$C133*'Janssen Payments'!$O$22</f>
        <v>771.92742556897588</v>
      </c>
      <c r="S133" s="6">
        <v>0</v>
      </c>
      <c r="T133" s="6">
        <f t="shared" si="2"/>
        <v>16797.27357942456</v>
      </c>
    </row>
    <row r="134" spans="1:20" customFormat="1" x14ac:dyDescent="0.3">
      <c r="A134" s="94">
        <v>132</v>
      </c>
      <c r="B134" s="3" t="s">
        <v>161</v>
      </c>
      <c r="C134" s="126">
        <v>5.2980870657599998E-3</v>
      </c>
      <c r="D134" s="7" t="s">
        <v>161</v>
      </c>
      <c r="E134" s="31" t="s">
        <v>333</v>
      </c>
      <c r="F134" s="12">
        <v>17317.13</v>
      </c>
      <c r="G134" s="12">
        <v>49419.12</v>
      </c>
      <c r="H134" s="12">
        <v>38203.51</v>
      </c>
      <c r="I134" s="12">
        <v>62282.43</v>
      </c>
      <c r="J134" s="12">
        <v>69766.73</v>
      </c>
      <c r="K134" s="11">
        <v>0</v>
      </c>
      <c r="L134" s="6">
        <f>$C134*'Janssen Payments'!I$22</f>
        <v>13656.754980104468</v>
      </c>
      <c r="M134" s="6">
        <f>$C134*'Janssen Payments'!J$22</f>
        <v>13656.754947740672</v>
      </c>
      <c r="N134" s="6">
        <f>$C134*'Janssen Payments'!K$22</f>
        <v>13656.754724070472</v>
      </c>
      <c r="O134" s="6">
        <f>$C134*'Janssen Payments'!L$22</f>
        <v>17387.43784750253</v>
      </c>
      <c r="P134" s="6">
        <f>$C134*'Janssen Payments'!M$22</f>
        <v>17387.437879866327</v>
      </c>
      <c r="Q134" s="6">
        <f>$C134*'Janssen Payments'!N$22</f>
        <v>17387.43784750253</v>
      </c>
      <c r="R134" s="6">
        <f>$C134*'Janssen Payments'!$O$22</f>
        <v>16252.798531836868</v>
      </c>
      <c r="S134" s="6">
        <v>0</v>
      </c>
      <c r="T134" s="6">
        <f t="shared" si="2"/>
        <v>346374.29675862391</v>
      </c>
    </row>
    <row r="135" spans="1:20" customFormat="1" x14ac:dyDescent="0.3">
      <c r="A135" s="94">
        <v>133</v>
      </c>
      <c r="B135" s="3" t="s">
        <v>163</v>
      </c>
      <c r="C135" s="126">
        <v>3.5979730057600005E-3</v>
      </c>
      <c r="D135" s="7" t="s">
        <v>163</v>
      </c>
      <c r="E135" s="31" t="s">
        <v>333</v>
      </c>
      <c r="F135" s="12">
        <v>11760.2</v>
      </c>
      <c r="G135" s="12">
        <v>33560.92</v>
      </c>
      <c r="H135" s="12">
        <v>25944.31</v>
      </c>
      <c r="I135" s="12">
        <v>42296.49</v>
      </c>
      <c r="J135" s="12">
        <v>47379.14</v>
      </c>
      <c r="K135" s="11">
        <v>0</v>
      </c>
      <c r="L135" s="6">
        <f>$C135*'Janssen Payments'!I$22</f>
        <v>9274.410774079226</v>
      </c>
      <c r="M135" s="6">
        <f>$C135*'Janssen Payments'!J$22</f>
        <v>9274.4107521007136</v>
      </c>
      <c r="N135" s="6">
        <f>$C135*'Janssen Payments'!K$22</f>
        <v>9274.4106002045046</v>
      </c>
      <c r="O135" s="6">
        <f>$C135*'Janssen Payments'!L$22</f>
        <v>11807.94713981731</v>
      </c>
      <c r="P135" s="6">
        <f>$C135*'Janssen Payments'!M$22</f>
        <v>11807.947161795822</v>
      </c>
      <c r="Q135" s="6">
        <f>$C135*'Janssen Payments'!N$22</f>
        <v>11807.94713981731</v>
      </c>
      <c r="R135" s="6">
        <f>$C135*'Janssen Payments'!$O$22</f>
        <v>11037.404568816084</v>
      </c>
      <c r="S135" s="6">
        <v>0</v>
      </c>
      <c r="T135" s="6">
        <f t="shared" si="2"/>
        <v>235225.53813663102</v>
      </c>
    </row>
    <row r="136" spans="1:20" customFormat="1" x14ac:dyDescent="0.3">
      <c r="A136" s="94">
        <v>134</v>
      </c>
      <c r="B136" s="3" t="s">
        <v>164</v>
      </c>
      <c r="C136" s="126">
        <v>1.23477897536E-3</v>
      </c>
      <c r="D136" s="7" t="s">
        <v>164</v>
      </c>
      <c r="E136" s="31" t="s">
        <v>333</v>
      </c>
      <c r="F136" s="12">
        <v>4035.95</v>
      </c>
      <c r="G136" s="12">
        <v>11517.68</v>
      </c>
      <c r="H136" s="12">
        <v>8903.76</v>
      </c>
      <c r="I136" s="12">
        <v>14515.62</v>
      </c>
      <c r="J136" s="12">
        <v>16259.92</v>
      </c>
      <c r="K136" s="11">
        <v>0</v>
      </c>
      <c r="L136" s="6">
        <f>$C136*'Janssen Payments'!I$22</f>
        <v>3182.8608536951251</v>
      </c>
      <c r="M136" s="6">
        <f>$C136*'Janssen Payments'!J$22</f>
        <v>3182.8608461523768</v>
      </c>
      <c r="N136" s="6">
        <f>$C136*'Janssen Payments'!K$22</f>
        <v>3182.8607940235129</v>
      </c>
      <c r="O136" s="6">
        <f>$C136*'Janssen Payments'!L$22</f>
        <v>4052.3385937212947</v>
      </c>
      <c r="P136" s="6">
        <f>$C136*'Janssen Payments'!M$22</f>
        <v>4052.3386012640431</v>
      </c>
      <c r="Q136" s="6">
        <f>$C136*'Janssen Payments'!N$22</f>
        <v>4052.3385937212947</v>
      </c>
      <c r="R136" s="6">
        <f>$C136*'Janssen Payments'!$O$22</f>
        <v>3787.8980977061838</v>
      </c>
      <c r="S136" s="6">
        <v>0</v>
      </c>
      <c r="T136" s="6">
        <f t="shared" si="2"/>
        <v>80726.426380283825</v>
      </c>
    </row>
    <row r="137" spans="1:20" customFormat="1" x14ac:dyDescent="0.3">
      <c r="A137" s="94">
        <v>135</v>
      </c>
      <c r="B137" s="3" t="s">
        <v>96</v>
      </c>
      <c r="C137" s="126">
        <v>1.0289042960000001E-4</v>
      </c>
      <c r="D137" s="7" t="s">
        <v>165</v>
      </c>
      <c r="E137" s="31" t="s">
        <v>333</v>
      </c>
      <c r="F137" s="11">
        <v>336.3</v>
      </c>
      <c r="G137" s="11">
        <v>959.73</v>
      </c>
      <c r="H137" s="11">
        <v>741.92</v>
      </c>
      <c r="I137" s="12">
        <v>1209.54</v>
      </c>
      <c r="J137" s="12">
        <v>1354.89</v>
      </c>
      <c r="K137" s="11">
        <v>0</v>
      </c>
      <c r="L137" s="6">
        <f>$C137*'Janssen Payments'!I$22</f>
        <v>265.21825130544971</v>
      </c>
      <c r="M137" s="6">
        <f>$C137*'Janssen Payments'!J$22</f>
        <v>265.21825067693516</v>
      </c>
      <c r="N137" s="6">
        <f>$C137*'Janssen Payments'!K$22</f>
        <v>265.21824633319324</v>
      </c>
      <c r="O137" s="6">
        <f>$C137*'Janssen Payments'!L$22</f>
        <v>337.66922430071583</v>
      </c>
      <c r="P137" s="6">
        <f>$C137*'Janssen Payments'!M$22</f>
        <v>337.66922492923044</v>
      </c>
      <c r="Q137" s="6">
        <f>$C137*'Janssen Payments'!N$22</f>
        <v>337.66922430071583</v>
      </c>
      <c r="R137" s="6">
        <f>$C137*'Janssen Payments'!$O$22</f>
        <v>315.63419067803915</v>
      </c>
      <c r="S137" s="6">
        <v>0</v>
      </c>
      <c r="T137" s="6">
        <f t="shared" si="2"/>
        <v>6726.6766125242775</v>
      </c>
    </row>
    <row r="138" spans="1:20" customFormat="1" x14ac:dyDescent="0.3">
      <c r="A138" s="94">
        <v>136</v>
      </c>
      <c r="B138" s="3" t="s">
        <v>166</v>
      </c>
      <c r="C138" s="126">
        <v>6.4066292393600011E-3</v>
      </c>
      <c r="D138" s="7" t="s">
        <v>166</v>
      </c>
      <c r="E138" s="31" t="s">
        <v>333</v>
      </c>
      <c r="F138" s="12">
        <v>20940.47</v>
      </c>
      <c r="G138" s="12">
        <v>59759.3</v>
      </c>
      <c r="H138" s="12">
        <v>46197</v>
      </c>
      <c r="I138" s="12">
        <v>75314.06</v>
      </c>
      <c r="J138" s="12">
        <v>84364.33</v>
      </c>
      <c r="K138" s="11">
        <v>0</v>
      </c>
      <c r="L138" s="6">
        <f>$C138*'Janssen Payments'!I$22</f>
        <v>16514.218185608806</v>
      </c>
      <c r="M138" s="6">
        <f>$C138*'Janssen Payments'!J$22</f>
        <v>16514.218146473391</v>
      </c>
      <c r="N138" s="6">
        <f>$C138*'Janssen Payments'!K$22</f>
        <v>16514.217876003688</v>
      </c>
      <c r="O138" s="6">
        <f>$C138*'Janssen Payments'!L$22</f>
        <v>21025.488318468218</v>
      </c>
      <c r="P138" s="6">
        <f>$C138*'Janssen Payments'!M$22</f>
        <v>21025.488357603637</v>
      </c>
      <c r="Q138" s="6">
        <f>$C138*'Janssen Payments'!N$22</f>
        <v>21025.488318468218</v>
      </c>
      <c r="R138" s="6">
        <f>$C138*'Janssen Payments'!$O$22</f>
        <v>19653.44340383292</v>
      </c>
      <c r="S138" s="6">
        <v>0</v>
      </c>
      <c r="T138" s="6">
        <f t="shared" si="2"/>
        <v>418847.72260645888</v>
      </c>
    </row>
    <row r="139" spans="1:20" customFormat="1" x14ac:dyDescent="0.3">
      <c r="A139" s="94">
        <v>137</v>
      </c>
      <c r="B139" s="3" t="s">
        <v>53</v>
      </c>
      <c r="C139" s="126">
        <v>1.9759611312000001E-3</v>
      </c>
      <c r="D139" s="7" t="s">
        <v>167</v>
      </c>
      <c r="E139" s="31" t="s">
        <v>333</v>
      </c>
      <c r="F139" s="12">
        <v>6458.55</v>
      </c>
      <c r="G139" s="12">
        <v>18431.23</v>
      </c>
      <c r="H139" s="12">
        <v>14248.29</v>
      </c>
      <c r="I139" s="12">
        <v>23228.7</v>
      </c>
      <c r="J139" s="12">
        <v>26020.02</v>
      </c>
      <c r="K139" s="11">
        <v>0</v>
      </c>
      <c r="L139" s="6">
        <f>$C139*'Janssen Payments'!I$22</f>
        <v>5093.3887427796517</v>
      </c>
      <c r="M139" s="6">
        <f>$C139*'Janssen Payments'!J$22</f>
        <v>5093.3887307093319</v>
      </c>
      <c r="N139" s="6">
        <f>$C139*'Janssen Payments'!K$22</f>
        <v>5093.3886472898612</v>
      </c>
      <c r="O139" s="6">
        <f>$C139*'Janssen Payments'!L$22</f>
        <v>6484.7747746275227</v>
      </c>
      <c r="P139" s="6">
        <f>$C139*'Janssen Payments'!M$22</f>
        <v>6484.7747866978425</v>
      </c>
      <c r="Q139" s="6">
        <f>$C139*'Janssen Payments'!N$22</f>
        <v>6484.7747746275227</v>
      </c>
      <c r="R139" s="6">
        <f>$C139*'Janssen Payments'!$O$22</f>
        <v>6061.6025696677116</v>
      </c>
      <c r="S139" s="6">
        <v>0</v>
      </c>
      <c r="T139" s="6">
        <f t="shared" si="2"/>
        <v>129182.88302639948</v>
      </c>
    </row>
    <row r="140" spans="1:20" customFormat="1" x14ac:dyDescent="0.3">
      <c r="A140" s="94">
        <v>138</v>
      </c>
      <c r="B140" s="3" t="s">
        <v>53</v>
      </c>
      <c r="C140" s="126">
        <v>6.0799556252141423E-3</v>
      </c>
      <c r="D140" s="7" t="s">
        <v>53</v>
      </c>
      <c r="E140" s="31" t="s">
        <v>333</v>
      </c>
      <c r="F140" s="12">
        <v>20483.97</v>
      </c>
      <c r="G140" s="12">
        <v>58456.55</v>
      </c>
      <c r="H140" s="12">
        <v>45189.91</v>
      </c>
      <c r="I140" s="12">
        <v>73672.210000000006</v>
      </c>
      <c r="J140" s="12">
        <v>82525.19</v>
      </c>
      <c r="K140" s="11">
        <v>0</v>
      </c>
      <c r="L140" s="6">
        <f>$C140*'Janssen Payments'!I$22</f>
        <v>15672.159259154527</v>
      </c>
      <c r="M140" s="6">
        <f>$C140*'Janssen Payments'!J$22</f>
        <v>15672.159222014621</v>
      </c>
      <c r="N140" s="6">
        <f>$C140*'Janssen Payments'!K$22</f>
        <v>15672.15896533615</v>
      </c>
      <c r="O140" s="6">
        <f>$C140*'Janssen Payments'!L$22</f>
        <v>19953.400017185206</v>
      </c>
      <c r="P140" s="6">
        <f>$C140*'Janssen Payments'!M$22</f>
        <v>19953.40005432511</v>
      </c>
      <c r="Q140" s="6">
        <f>$C140*'Janssen Payments'!N$22</f>
        <v>19953.400017185206</v>
      </c>
      <c r="R140" s="6">
        <f>$C140*'Janssen Payments'!$O$22</f>
        <v>18651.31558477677</v>
      </c>
      <c r="S140" s="6">
        <v>0</v>
      </c>
      <c r="T140" s="6">
        <f t="shared" si="2"/>
        <v>405855.82311997755</v>
      </c>
    </row>
    <row r="141" spans="1:20" customFormat="1" x14ac:dyDescent="0.3">
      <c r="A141" s="94">
        <v>139</v>
      </c>
      <c r="B141" s="3" t="s">
        <v>81</v>
      </c>
      <c r="C141" s="126">
        <v>2.9137306090064893E-4</v>
      </c>
      <c r="D141" s="7" t="s">
        <v>168</v>
      </c>
      <c r="E141" s="31" t="s">
        <v>333</v>
      </c>
      <c r="F141" s="11">
        <v>981.66</v>
      </c>
      <c r="G141" s="12">
        <v>2801.45</v>
      </c>
      <c r="H141" s="12">
        <v>2165.66</v>
      </c>
      <c r="I141" s="12">
        <v>3530.63</v>
      </c>
      <c r="J141" s="12">
        <v>3954.9</v>
      </c>
      <c r="K141" s="11">
        <v>0</v>
      </c>
      <c r="L141" s="6">
        <f>$C141*'Janssen Payments'!I$22</f>
        <v>751.06551688055549</v>
      </c>
      <c r="M141" s="6">
        <f>$C141*'Janssen Payments'!J$22</f>
        <v>751.06551510067936</v>
      </c>
      <c r="N141" s="6">
        <f>$C141*'Janssen Payments'!K$22</f>
        <v>751.06550279973567</v>
      </c>
      <c r="O141" s="6">
        <f>$C141*'Janssen Payments'!L$22</f>
        <v>956.2377748731584</v>
      </c>
      <c r="P141" s="6">
        <f>$C141*'Janssen Payments'!M$22</f>
        <v>956.23777665303453</v>
      </c>
      <c r="Q141" s="6">
        <f>$C141*'Janssen Payments'!N$22</f>
        <v>956.2377748731584</v>
      </c>
      <c r="R141" s="6">
        <f>$C141*'Janssen Payments'!$O$22</f>
        <v>893.83726572329658</v>
      </c>
      <c r="S141" s="6">
        <v>0</v>
      </c>
      <c r="T141" s="6">
        <f t="shared" si="2"/>
        <v>19450.047126903621</v>
      </c>
    </row>
    <row r="142" spans="1:20" customFormat="1" x14ac:dyDescent="0.3">
      <c r="A142" s="94">
        <v>140</v>
      </c>
      <c r="B142" s="3" t="s">
        <v>81</v>
      </c>
      <c r="C142" s="126">
        <v>2.1211915461277551E-3</v>
      </c>
      <c r="D142" s="7" t="s">
        <v>169</v>
      </c>
      <c r="E142" s="31" t="s">
        <v>333</v>
      </c>
      <c r="F142" s="12">
        <v>7146.5</v>
      </c>
      <c r="G142" s="12">
        <v>20394.48</v>
      </c>
      <c r="H142" s="12">
        <v>15765.98</v>
      </c>
      <c r="I142" s="12">
        <v>25702.959999999999</v>
      </c>
      <c r="J142" s="12">
        <v>28791.61</v>
      </c>
      <c r="K142" s="11">
        <v>0</v>
      </c>
      <c r="L142" s="6">
        <f>$C142*'Janssen Payments'!I$22</f>
        <v>5467.7457829168825</v>
      </c>
      <c r="M142" s="6">
        <f>$C142*'Janssen Payments'!J$22</f>
        <v>5467.7457699594106</v>
      </c>
      <c r="N142" s="6">
        <f>$C142*'Janssen Payments'!K$22</f>
        <v>5467.7456804087233</v>
      </c>
      <c r="O142" s="6">
        <f>$C142*'Janssen Payments'!L$22</f>
        <v>6961.3967670147149</v>
      </c>
      <c r="P142" s="6">
        <f>$C142*'Janssen Payments'!M$22</f>
        <v>6961.3967799721868</v>
      </c>
      <c r="Q142" s="6">
        <f>$C142*'Janssen Payments'!N$22</f>
        <v>6961.3967670147149</v>
      </c>
      <c r="R142" s="6">
        <f>$C142*'Janssen Payments'!$O$22</f>
        <v>6507.1219892654863</v>
      </c>
      <c r="S142" s="6">
        <v>0</v>
      </c>
      <c r="T142" s="6">
        <f t="shared" si="2"/>
        <v>141596.07953655213</v>
      </c>
    </row>
    <row r="143" spans="1:20" customFormat="1" x14ac:dyDescent="0.3">
      <c r="A143" s="94">
        <v>141</v>
      </c>
      <c r="B143" s="3" t="s">
        <v>81</v>
      </c>
      <c r="C143" s="126">
        <v>2.1433248383400001E-2</v>
      </c>
      <c r="D143" s="7" t="s">
        <v>81</v>
      </c>
      <c r="E143" s="31" t="s">
        <v>333</v>
      </c>
      <c r="F143" s="12">
        <v>70055.92</v>
      </c>
      <c r="G143" s="12">
        <v>199923.52</v>
      </c>
      <c r="H143" s="12">
        <v>154551.14000000001</v>
      </c>
      <c r="I143" s="12">
        <v>251961.65</v>
      </c>
      <c r="J143" s="12">
        <v>282239.15999999997</v>
      </c>
      <c r="K143" s="11">
        <v>0</v>
      </c>
      <c r="L143" s="6">
        <f>$C143*'Janssen Payments'!I$22</f>
        <v>55247.982520239231</v>
      </c>
      <c r="M143" s="6">
        <f>$C143*'Janssen Payments'!J$22</f>
        <v>55247.982389312485</v>
      </c>
      <c r="N143" s="6">
        <f>$C143*'Janssen Payments'!K$22</f>
        <v>55247.981484461561</v>
      </c>
      <c r="O143" s="6">
        <f>$C143*'Janssen Payments'!L$22</f>
        <v>70340.345394643489</v>
      </c>
      <c r="P143" s="6">
        <f>$C143*'Janssen Payments'!M$22</f>
        <v>70340.345525570228</v>
      </c>
      <c r="Q143" s="6">
        <f>$C143*'Janssen Payments'!N$22</f>
        <v>70340.345394643489</v>
      </c>
      <c r="R143" s="6">
        <f>$C143*'Janssen Payments'!$O$22</f>
        <v>65750.196917205307</v>
      </c>
      <c r="S143" s="6">
        <v>0</v>
      </c>
      <c r="T143" s="6">
        <f t="shared" si="2"/>
        <v>1401246.5696260757</v>
      </c>
    </row>
    <row r="144" spans="1:20" customFormat="1" x14ac:dyDescent="0.3">
      <c r="A144" s="94">
        <v>142</v>
      </c>
      <c r="B144" s="3" t="s">
        <v>170</v>
      </c>
      <c r="C144" s="126">
        <v>9.2212331993423379E-4</v>
      </c>
      <c r="D144" s="7" t="s">
        <v>170</v>
      </c>
      <c r="E144" s="31" t="s">
        <v>333</v>
      </c>
      <c r="F144" s="12">
        <v>3106.72</v>
      </c>
      <c r="G144" s="12">
        <v>8865.8799999999992</v>
      </c>
      <c r="H144" s="12">
        <v>6853.78</v>
      </c>
      <c r="I144" s="12">
        <v>11173.58</v>
      </c>
      <c r="J144" s="12">
        <v>12516.28</v>
      </c>
      <c r="K144" s="11">
        <v>0</v>
      </c>
      <c r="L144" s="6">
        <f>$C144*'Janssen Payments'!I$22</f>
        <v>2376.9356912174194</v>
      </c>
      <c r="M144" s="6">
        <f>$C144*'Janssen Payments'!J$22</f>
        <v>2376.9356855845535</v>
      </c>
      <c r="N144" s="6">
        <f>$C144*'Janssen Payments'!K$22</f>
        <v>2376.9356466551239</v>
      </c>
      <c r="O144" s="6">
        <f>$C144*'Janssen Payments'!L$22</f>
        <v>3026.254894282155</v>
      </c>
      <c r="P144" s="6">
        <f>$C144*'Janssen Payments'!M$22</f>
        <v>3026.2548999150208</v>
      </c>
      <c r="Q144" s="6">
        <f>$C144*'Janssen Payments'!N$22</f>
        <v>3026.254894282155</v>
      </c>
      <c r="R144" s="6">
        <f>$C144*'Janssen Payments'!$O$22</f>
        <v>2828.7727918359128</v>
      </c>
      <c r="S144" s="6">
        <v>0</v>
      </c>
      <c r="T144" s="6">
        <f t="shared" si="2"/>
        <v>61554.584503772341</v>
      </c>
    </row>
    <row r="145" spans="1:20" customFormat="1" x14ac:dyDescent="0.3">
      <c r="A145" s="94">
        <v>143</v>
      </c>
      <c r="B145" s="3" t="s">
        <v>12</v>
      </c>
      <c r="C145" s="126">
        <v>3.0032920160640002E-2</v>
      </c>
      <c r="D145" s="7" t="s">
        <v>12</v>
      </c>
      <c r="E145" s="31" t="s">
        <v>333</v>
      </c>
      <c r="F145" s="12">
        <v>98164.479999999996</v>
      </c>
      <c r="G145" s="12">
        <v>280138.93</v>
      </c>
      <c r="H145" s="12">
        <v>216561.76</v>
      </c>
      <c r="I145" s="12">
        <v>353056.34</v>
      </c>
      <c r="J145" s="12">
        <v>395482.1</v>
      </c>
      <c r="K145" s="11">
        <v>0</v>
      </c>
      <c r="L145" s="6">
        <f>$C145*'Janssen Payments'!I$22</f>
        <v>77415.155107886996</v>
      </c>
      <c r="M145" s="6">
        <f>$C145*'Janssen Payments'!J$22</f>
        <v>77415.154924428454</v>
      </c>
      <c r="N145" s="6">
        <f>$C145*'Janssen Payments'!K$22</f>
        <v>77415.153656523791</v>
      </c>
      <c r="O145" s="6">
        <f>$C145*'Janssen Payments'!L$22</f>
        <v>98563.033447851791</v>
      </c>
      <c r="P145" s="6">
        <f>$C145*'Janssen Payments'!M$22</f>
        <v>98563.033631310333</v>
      </c>
      <c r="Q145" s="6">
        <f>$C145*'Janssen Payments'!N$22</f>
        <v>98563.033447851791</v>
      </c>
      <c r="R145" s="6">
        <f>$C145*'Janssen Payments'!$O$22</f>
        <v>92131.177656213928</v>
      </c>
      <c r="S145" s="6">
        <v>0</v>
      </c>
      <c r="T145" s="6">
        <f t="shared" si="2"/>
        <v>1963469.3518720672</v>
      </c>
    </row>
    <row r="146" spans="1:20" customFormat="1" x14ac:dyDescent="0.3">
      <c r="A146" s="94">
        <v>144</v>
      </c>
      <c r="B146" s="3" t="s">
        <v>12</v>
      </c>
      <c r="C146" s="126">
        <v>7.9717256827079659E-4</v>
      </c>
      <c r="D146" s="7" t="s">
        <v>171</v>
      </c>
      <c r="E146" s="31" t="s">
        <v>333</v>
      </c>
      <c r="F146" s="12">
        <v>2685.75</v>
      </c>
      <c r="G146" s="12">
        <v>7664.52</v>
      </c>
      <c r="H146" s="12">
        <v>5925.07</v>
      </c>
      <c r="I146" s="12">
        <v>9659.52</v>
      </c>
      <c r="J146" s="12">
        <v>10820.28</v>
      </c>
      <c r="K146" s="11">
        <v>0</v>
      </c>
      <c r="L146" s="6">
        <f>$C146*'Janssen Payments'!I$22</f>
        <v>2054.8530642489891</v>
      </c>
      <c r="M146" s="6">
        <f>$C146*'Janssen Payments'!J$22</f>
        <v>2054.8530593793953</v>
      </c>
      <c r="N146" s="6">
        <f>$C146*'Janssen Payments'!K$22</f>
        <v>2054.8530257250318</v>
      </c>
      <c r="O146" s="6">
        <f>$C146*'Janssen Payments'!L$22</f>
        <v>2616.187373386274</v>
      </c>
      <c r="P146" s="6">
        <f>$C146*'Janssen Payments'!M$22</f>
        <v>2616.1873782558673</v>
      </c>
      <c r="Q146" s="6">
        <f>$C146*'Janssen Payments'!N$22</f>
        <v>2616.187373386274</v>
      </c>
      <c r="R146" s="6">
        <f>$C146*'Janssen Payments'!$O$22</f>
        <v>2445.464747256598</v>
      </c>
      <c r="S146" s="6">
        <v>0</v>
      </c>
      <c r="T146" s="6">
        <f t="shared" si="2"/>
        <v>53213.726021638431</v>
      </c>
    </row>
    <row r="147" spans="1:20" customFormat="1" x14ac:dyDescent="0.3">
      <c r="A147" s="94">
        <v>145</v>
      </c>
      <c r="B147" s="3" t="s">
        <v>172</v>
      </c>
      <c r="C147" s="126">
        <v>3.7904728516649677E-5</v>
      </c>
      <c r="D147" s="7" t="s">
        <v>172</v>
      </c>
      <c r="E147" s="31" t="s">
        <v>333</v>
      </c>
      <c r="F147" s="11">
        <v>127.7</v>
      </c>
      <c r="G147" s="11">
        <v>364.44</v>
      </c>
      <c r="H147" s="11">
        <v>281.73</v>
      </c>
      <c r="I147" s="11">
        <v>459.3</v>
      </c>
      <c r="J147" s="11">
        <v>514.49</v>
      </c>
      <c r="K147" s="11">
        <v>0</v>
      </c>
      <c r="L147" s="6">
        <f>$C147*'Janssen Payments'!I$22</f>
        <v>97.706131196808997</v>
      </c>
      <c r="M147" s="6">
        <f>$C147*'Janssen Payments'!J$22</f>
        <v>97.706130965264862</v>
      </c>
      <c r="N147" s="6">
        <f>$C147*'Janssen Payments'!K$22</f>
        <v>97.706129365034812</v>
      </c>
      <c r="O147" s="6">
        <f>$C147*'Janssen Payments'!L$22</f>
        <v>124.39699518512185</v>
      </c>
      <c r="P147" s="6">
        <f>$C147*'Janssen Payments'!M$22</f>
        <v>124.39699541666599</v>
      </c>
      <c r="Q147" s="6">
        <f>$C147*'Janssen Payments'!N$22</f>
        <v>124.39699518512185</v>
      </c>
      <c r="R147" s="6">
        <f>$C147*'Janssen Payments'!$O$22</f>
        <v>116.27931144553712</v>
      </c>
      <c r="S147" s="6">
        <v>0</v>
      </c>
      <c r="T147" s="6">
        <f t="shared" si="2"/>
        <v>2530.2486887595555</v>
      </c>
    </row>
    <row r="148" spans="1:20" customFormat="1" x14ac:dyDescent="0.3">
      <c r="A148" s="94">
        <v>146</v>
      </c>
      <c r="B148" s="3" t="s">
        <v>173</v>
      </c>
      <c r="C148" s="126">
        <v>8.157508475200001E-4</v>
      </c>
      <c r="D148" s="7" t="s">
        <v>173</v>
      </c>
      <c r="E148" s="31" t="s">
        <v>333</v>
      </c>
      <c r="F148" s="12">
        <v>2666.33</v>
      </c>
      <c r="G148" s="12">
        <v>7609.1</v>
      </c>
      <c r="H148" s="12">
        <v>5882.23</v>
      </c>
      <c r="I148" s="12">
        <v>9589.68</v>
      </c>
      <c r="J148" s="12">
        <v>10742.04</v>
      </c>
      <c r="K148" s="11">
        <v>0</v>
      </c>
      <c r="L148" s="6">
        <f>$C148*'Janssen Payments'!I$22</f>
        <v>2102.7418596782004</v>
      </c>
      <c r="M148" s="6">
        <f>$C148*'Janssen Payments'!J$22</f>
        <v>2102.7418546951199</v>
      </c>
      <c r="N148" s="6">
        <f>$C148*'Janssen Payments'!K$22</f>
        <v>2102.741820256434</v>
      </c>
      <c r="O148" s="6">
        <f>$C148*'Janssen Payments'!L$22</f>
        <v>2677.158186389086</v>
      </c>
      <c r="P148" s="6">
        <f>$C148*'Janssen Payments'!M$22</f>
        <v>2677.1581913721666</v>
      </c>
      <c r="Q148" s="6">
        <f>$C148*'Janssen Payments'!N$22</f>
        <v>2677.158186389086</v>
      </c>
      <c r="R148" s="6">
        <f>$C148*'Janssen Payments'!$O$22</f>
        <v>2502.4568325050491</v>
      </c>
      <c r="S148" s="6">
        <v>0</v>
      </c>
      <c r="T148" s="6">
        <f t="shared" si="2"/>
        <v>53331.536931285154</v>
      </c>
    </row>
    <row r="149" spans="1:20" customFormat="1" x14ac:dyDescent="0.3">
      <c r="A149" s="94">
        <v>147</v>
      </c>
      <c r="B149" s="3" t="s">
        <v>174</v>
      </c>
      <c r="C149" s="126">
        <v>6.1572607729999994E-3</v>
      </c>
      <c r="D149" s="7" t="s">
        <v>175</v>
      </c>
      <c r="E149" s="31" t="s">
        <v>333</v>
      </c>
      <c r="F149" s="12">
        <v>20125.39</v>
      </c>
      <c r="G149" s="12">
        <v>57433.26</v>
      </c>
      <c r="H149" s="12">
        <v>44398.85</v>
      </c>
      <c r="I149" s="12">
        <v>72382.570000000007</v>
      </c>
      <c r="J149" s="12">
        <v>81080.58</v>
      </c>
      <c r="K149" s="11">
        <v>0</v>
      </c>
      <c r="L149" s="6">
        <f>$C149*'Janssen Payments'!I$22</f>
        <v>15871.426928580939</v>
      </c>
      <c r="M149" s="6">
        <f>$C149*'Janssen Payments'!J$22</f>
        <v>15871.426890968809</v>
      </c>
      <c r="N149" s="6">
        <f>$C149*'Janssen Payments'!K$22</f>
        <v>15871.426631026734</v>
      </c>
      <c r="O149" s="6">
        <f>$C149*'Janssen Payments'!L$22</f>
        <v>20207.102615072916</v>
      </c>
      <c r="P149" s="6">
        <f>$C149*'Janssen Payments'!M$22</f>
        <v>20207.102652685044</v>
      </c>
      <c r="Q149" s="6">
        <f>$C149*'Janssen Payments'!N$22</f>
        <v>20207.102615072916</v>
      </c>
      <c r="R149" s="6">
        <f>$C149*'Janssen Payments'!$O$22</f>
        <v>18888.462497774355</v>
      </c>
      <c r="S149" s="6">
        <v>0</v>
      </c>
      <c r="T149" s="6">
        <f t="shared" si="2"/>
        <v>402544.70083118166</v>
      </c>
    </row>
    <row r="150" spans="1:20" customFormat="1" x14ac:dyDescent="0.3">
      <c r="A150" s="94">
        <v>148</v>
      </c>
      <c r="B150" s="3" t="s">
        <v>176</v>
      </c>
      <c r="C150" s="126">
        <v>4.4341650468934435E-3</v>
      </c>
      <c r="D150" s="7" t="s">
        <v>176</v>
      </c>
      <c r="E150" s="31" t="s">
        <v>333</v>
      </c>
      <c r="F150" s="12">
        <v>14939.14</v>
      </c>
      <c r="G150" s="12">
        <v>42632.87</v>
      </c>
      <c r="H150" s="12">
        <v>32957.4</v>
      </c>
      <c r="I150" s="12">
        <v>53729.79</v>
      </c>
      <c r="J150" s="12">
        <v>60186.35</v>
      </c>
      <c r="K150" s="11">
        <v>0</v>
      </c>
      <c r="L150" s="6">
        <f>$C150*'Janssen Payments'!I$22</f>
        <v>11429.843419925097</v>
      </c>
      <c r="M150" s="6">
        <f>$C150*'Janssen Payments'!J$22</f>
        <v>11429.843392838638</v>
      </c>
      <c r="N150" s="6">
        <f>$C150*'Janssen Payments'!K$22</f>
        <v>11429.843205640775</v>
      </c>
      <c r="O150" s="6">
        <f>$C150*'Janssen Payments'!L$22</f>
        <v>14552.189913354743</v>
      </c>
      <c r="P150" s="6">
        <f>$C150*'Janssen Payments'!M$22</f>
        <v>14552.189940441202</v>
      </c>
      <c r="Q150" s="6">
        <f>$C150*'Janssen Payments'!N$22</f>
        <v>14552.189913354743</v>
      </c>
      <c r="R150" s="6">
        <f>$C150*'Janssen Payments'!$O$22</f>
        <v>13602.568298626888</v>
      </c>
      <c r="S150" s="6">
        <v>0</v>
      </c>
      <c r="T150" s="6">
        <f t="shared" si="2"/>
        <v>295994.21808418212</v>
      </c>
    </row>
    <row r="151" spans="1:20" customFormat="1" x14ac:dyDescent="0.3">
      <c r="A151" s="94">
        <v>149</v>
      </c>
      <c r="B151" s="3" t="s">
        <v>177</v>
      </c>
      <c r="C151" s="126">
        <v>1.38586949984E-3</v>
      </c>
      <c r="D151" s="7" t="s">
        <v>177</v>
      </c>
      <c r="E151" s="31" t="s">
        <v>333</v>
      </c>
      <c r="F151" s="12">
        <v>4529.8</v>
      </c>
      <c r="G151" s="12">
        <v>12927.01</v>
      </c>
      <c r="H151" s="12">
        <v>9993.25</v>
      </c>
      <c r="I151" s="12">
        <v>16291.79</v>
      </c>
      <c r="J151" s="12">
        <v>18249.53</v>
      </c>
      <c r="K151" s="11">
        <v>0</v>
      </c>
      <c r="L151" s="6">
        <f>$C151*'Janssen Payments'!I$22</f>
        <v>3572.3233610166885</v>
      </c>
      <c r="M151" s="6">
        <f>$C151*'Janssen Payments'!J$22</f>
        <v>3572.3233525509918</v>
      </c>
      <c r="N151" s="6">
        <f>$C151*'Janssen Payments'!K$22</f>
        <v>3572.3232940435146</v>
      </c>
      <c r="O151" s="6">
        <f>$C151*'Janssen Payments'!L$22</f>
        <v>4548.1924879920398</v>
      </c>
      <c r="P151" s="6">
        <f>$C151*'Janssen Payments'!M$22</f>
        <v>4548.1924964577365</v>
      </c>
      <c r="Q151" s="6">
        <f>$C151*'Janssen Payments'!N$22</f>
        <v>4548.1924879920398</v>
      </c>
      <c r="R151" s="6">
        <f>$C151*'Janssen Payments'!$O$22</f>
        <v>4251.394417031157</v>
      </c>
      <c r="S151" s="6">
        <v>0</v>
      </c>
      <c r="T151" s="6">
        <f t="shared" si="2"/>
        <v>90604.32189708417</v>
      </c>
    </row>
    <row r="152" spans="1:20" customFormat="1" x14ac:dyDescent="0.3">
      <c r="A152" s="94">
        <v>150</v>
      </c>
      <c r="B152" s="3" t="s">
        <v>14</v>
      </c>
      <c r="C152" s="126">
        <v>8.8237929539200007E-3</v>
      </c>
      <c r="D152" s="7" t="s">
        <v>14</v>
      </c>
      <c r="E152" s="31" t="s">
        <v>333</v>
      </c>
      <c r="F152" s="12">
        <v>28841.119999999999</v>
      </c>
      <c r="G152" s="12">
        <v>82305.95</v>
      </c>
      <c r="H152" s="12">
        <v>63626.720000000001</v>
      </c>
      <c r="I152" s="12">
        <v>103729.37</v>
      </c>
      <c r="J152" s="12">
        <v>116194.24000000001</v>
      </c>
      <c r="K152" s="11">
        <v>0</v>
      </c>
      <c r="L152" s="6">
        <f>$C152*'Janssen Payments'!I$22</f>
        <v>22744.884497207029</v>
      </c>
      <c r="M152" s="6">
        <f>$C152*'Janssen Payments'!J$22</f>
        <v>22744.884443306168</v>
      </c>
      <c r="N152" s="6">
        <f>$C152*'Janssen Payments'!K$22</f>
        <v>22744.884070790671</v>
      </c>
      <c r="O152" s="6">
        <f>$C152*'Janssen Payments'!L$22</f>
        <v>28958.216363986186</v>
      </c>
      <c r="P152" s="6">
        <f>$C152*'Janssen Payments'!M$22</f>
        <v>28958.216417887044</v>
      </c>
      <c r="Q152" s="6">
        <f>$C152*'Janssen Payments'!N$22</f>
        <v>28958.216363986186</v>
      </c>
      <c r="R152" s="6">
        <f>$C152*'Janssen Payments'!$O$22</f>
        <v>27068.511216723735</v>
      </c>
      <c r="S152" s="6">
        <v>0</v>
      </c>
      <c r="T152" s="6">
        <f t="shared" si="2"/>
        <v>576875.21337388689</v>
      </c>
    </row>
    <row r="153" spans="1:20" customFormat="1" x14ac:dyDescent="0.3">
      <c r="A153" s="94">
        <v>151</v>
      </c>
      <c r="B153" s="3" t="s">
        <v>73</v>
      </c>
      <c r="C153" s="126">
        <v>6.2683460192308979E-5</v>
      </c>
      <c r="D153" s="7" t="s">
        <v>178</v>
      </c>
      <c r="E153" s="7" t="s">
        <v>334</v>
      </c>
      <c r="F153" s="11">
        <v>0</v>
      </c>
      <c r="G153" s="11">
        <v>0</v>
      </c>
      <c r="H153" s="11">
        <v>0</v>
      </c>
      <c r="I153" s="11">
        <v>0</v>
      </c>
      <c r="J153" s="11">
        <v>0</v>
      </c>
      <c r="K153" s="11">
        <v>0</v>
      </c>
      <c r="L153" s="11">
        <v>0</v>
      </c>
      <c r="M153" s="11">
        <v>0</v>
      </c>
      <c r="N153" s="11">
        <v>0</v>
      </c>
      <c r="O153" s="11">
        <v>0</v>
      </c>
      <c r="P153" s="11">
        <v>0</v>
      </c>
      <c r="Q153" s="11">
        <v>0</v>
      </c>
      <c r="R153" s="11">
        <v>0</v>
      </c>
      <c r="S153" s="11">
        <v>0</v>
      </c>
      <c r="T153" s="6">
        <f t="shared" si="2"/>
        <v>0</v>
      </c>
    </row>
    <row r="154" spans="1:20" customFormat="1" x14ac:dyDescent="0.3">
      <c r="A154" s="94">
        <v>152</v>
      </c>
      <c r="B154" s="3" t="s">
        <v>53</v>
      </c>
      <c r="C154" s="126">
        <v>5.0926305960276605E-5</v>
      </c>
      <c r="D154" s="7" t="s">
        <v>179</v>
      </c>
      <c r="E154" s="31" t="s">
        <v>333</v>
      </c>
      <c r="F154" s="11">
        <v>171.58</v>
      </c>
      <c r="G154" s="11">
        <v>489.64</v>
      </c>
      <c r="H154" s="11">
        <v>378.52</v>
      </c>
      <c r="I154" s="11">
        <v>617.09</v>
      </c>
      <c r="J154" s="11">
        <v>691.24</v>
      </c>
      <c r="K154" s="11">
        <v>0</v>
      </c>
      <c r="L154" s="6">
        <f>$C154*'Janssen Payments'!I$22</f>
        <v>131.2715464862911</v>
      </c>
      <c r="M154" s="6">
        <f>$C154*'Janssen Payments'!J$22</f>
        <v>131.27154617520361</v>
      </c>
      <c r="N154" s="6">
        <f>$C154*'Janssen Payments'!K$22</f>
        <v>131.27154402523951</v>
      </c>
      <c r="O154" s="6">
        <f>$C154*'Janssen Payments'!L$22</f>
        <v>167.13163991014693</v>
      </c>
      <c r="P154" s="6">
        <f>$C154*'Janssen Payments'!M$22</f>
        <v>167.13164022123442</v>
      </c>
      <c r="Q154" s="6">
        <f>$C154*'Janssen Payments'!N$22</f>
        <v>167.13163991014693</v>
      </c>
      <c r="R154" s="6">
        <f>$C154*'Janssen Payments'!$O$22</f>
        <v>156.22525271285394</v>
      </c>
      <c r="S154" s="6">
        <v>0</v>
      </c>
      <c r="T154" s="6">
        <f t="shared" si="2"/>
        <v>3399.5048094411168</v>
      </c>
    </row>
    <row r="155" spans="1:20" customFormat="1" x14ac:dyDescent="0.3">
      <c r="A155" s="94">
        <v>153</v>
      </c>
      <c r="B155" s="3" t="s">
        <v>45</v>
      </c>
      <c r="C155" s="126">
        <v>9.9963664546176421E-5</v>
      </c>
      <c r="D155" s="7" t="s">
        <v>180</v>
      </c>
      <c r="E155" s="31" t="s">
        <v>333</v>
      </c>
      <c r="F155" s="11">
        <v>336.79</v>
      </c>
      <c r="G155" s="11">
        <v>961.11</v>
      </c>
      <c r="H155" s="11">
        <v>742.99</v>
      </c>
      <c r="I155" s="12">
        <v>1211.28</v>
      </c>
      <c r="J155" s="12">
        <v>1356.84</v>
      </c>
      <c r="K155" s="11">
        <v>0</v>
      </c>
      <c r="L155" s="6">
        <f>$C155*'Janssen Payments'!I$22</f>
        <v>257.67399755342734</v>
      </c>
      <c r="M155" s="6">
        <f>$C155*'Janssen Payments'!J$22</f>
        <v>257.67399694279118</v>
      </c>
      <c r="N155" s="6">
        <f>$C155*'Janssen Payments'!K$22</f>
        <v>257.67399272260894</v>
      </c>
      <c r="O155" s="6">
        <f>$C155*'Janssen Payments'!L$22</f>
        <v>328.06406967868622</v>
      </c>
      <c r="P155" s="6">
        <f>$C155*'Janssen Payments'!M$22</f>
        <v>328.06407028932244</v>
      </c>
      <c r="Q155" s="6">
        <f>$C155*'Janssen Payments'!N$22</f>
        <v>328.06406967868622</v>
      </c>
      <c r="R155" s="6">
        <f>$C155*'Janssen Payments'!$O$22</f>
        <v>306.65583260664499</v>
      </c>
      <c r="S155" s="6">
        <v>0</v>
      </c>
      <c r="T155" s="6">
        <f t="shared" si="2"/>
        <v>6672.8800294721668</v>
      </c>
    </row>
    <row r="156" spans="1:20" customFormat="1" x14ac:dyDescent="0.3">
      <c r="A156" s="94">
        <v>154</v>
      </c>
      <c r="B156" s="3" t="s">
        <v>20</v>
      </c>
      <c r="C156" s="126">
        <v>8.8986446900904024E-4</v>
      </c>
      <c r="D156" s="7" t="s">
        <v>181</v>
      </c>
      <c r="E156" s="31" t="s">
        <v>333</v>
      </c>
      <c r="F156" s="12">
        <v>2998.04</v>
      </c>
      <c r="G156" s="12">
        <v>8555.7199999999993</v>
      </c>
      <c r="H156" s="12">
        <v>6614.01</v>
      </c>
      <c r="I156" s="12">
        <v>10782.69</v>
      </c>
      <c r="J156" s="12">
        <v>12078.42</v>
      </c>
      <c r="K156" s="11">
        <v>0</v>
      </c>
      <c r="L156" s="6">
        <f>$C156*'Janssen Payments'!I$22</f>
        <v>2293.7828064956411</v>
      </c>
      <c r="M156" s="6">
        <f>$C156*'Janssen Payments'!J$22</f>
        <v>2293.7828010598314</v>
      </c>
      <c r="N156" s="6">
        <f>$C156*'Janssen Payments'!K$22</f>
        <v>2293.7827634922792</v>
      </c>
      <c r="O156" s="6">
        <f>$C156*'Janssen Payments'!L$22</f>
        <v>2920.3867274265031</v>
      </c>
      <c r="P156" s="6">
        <f>$C156*'Janssen Payments'!M$22</f>
        <v>2920.3867328623128</v>
      </c>
      <c r="Q156" s="6">
        <f>$C156*'Janssen Payments'!N$22</f>
        <v>2920.3867274265031</v>
      </c>
      <c r="R156" s="6">
        <f>$C156*'Janssen Payments'!$O$22</f>
        <v>2729.8131865202304</v>
      </c>
      <c r="S156" s="6">
        <v>0</v>
      </c>
      <c r="T156" s="6">
        <f t="shared" si="2"/>
        <v>59401.20174528331</v>
      </c>
    </row>
    <row r="157" spans="1:20" customFormat="1" x14ac:dyDescent="0.3">
      <c r="A157" s="94">
        <v>155</v>
      </c>
      <c r="B157" s="3" t="s">
        <v>58</v>
      </c>
      <c r="C157" s="126">
        <v>1.4441660502840001E-2</v>
      </c>
      <c r="D157" s="7" t="s">
        <v>58</v>
      </c>
      <c r="E157" s="31" t="s">
        <v>333</v>
      </c>
      <c r="F157" s="12">
        <v>47203.47</v>
      </c>
      <c r="G157" s="12">
        <v>134707.89000000001</v>
      </c>
      <c r="H157" s="12">
        <v>104136.11</v>
      </c>
      <c r="I157" s="12">
        <v>169771.03</v>
      </c>
      <c r="J157" s="12">
        <v>190171.93</v>
      </c>
      <c r="K157" s="11">
        <v>0</v>
      </c>
      <c r="L157" s="6">
        <f>$C157*'Janssen Payments'!I$22</f>
        <v>37225.930141419165</v>
      </c>
      <c r="M157" s="6">
        <f>$C157*'Janssen Payments'!J$22</f>
        <v>37225.930053201104</v>
      </c>
      <c r="N157" s="6">
        <f>$C157*'Janssen Payments'!K$22</f>
        <v>37225.929443515182</v>
      </c>
      <c r="O157" s="6">
        <f>$C157*'Janssen Payments'!L$22</f>
        <v>47395.120406886403</v>
      </c>
      <c r="P157" s="6">
        <f>$C157*'Janssen Payments'!M$22</f>
        <v>47395.120495104464</v>
      </c>
      <c r="Q157" s="6">
        <f>$C157*'Janssen Payments'!N$22</f>
        <v>47395.120406886403</v>
      </c>
      <c r="R157" s="6">
        <f>$C157*'Janssen Payments'!$O$22</f>
        <v>44302.291695950968</v>
      </c>
      <c r="S157" s="6">
        <v>0</v>
      </c>
      <c r="T157" s="6">
        <f t="shared" si="2"/>
        <v>944155.87264296378</v>
      </c>
    </row>
    <row r="158" spans="1:20" customFormat="1" x14ac:dyDescent="0.3">
      <c r="A158" s="94">
        <v>156</v>
      </c>
      <c r="B158" s="3" t="s">
        <v>20</v>
      </c>
      <c r="C158" s="126">
        <v>4.4797409664000002E-3</v>
      </c>
      <c r="D158" s="7" t="s">
        <v>182</v>
      </c>
      <c r="E158" s="31" t="s">
        <v>333</v>
      </c>
      <c r="F158" s="12">
        <v>14642.31</v>
      </c>
      <c r="G158" s="12">
        <v>41785.81</v>
      </c>
      <c r="H158" s="12">
        <v>32302.57</v>
      </c>
      <c r="I158" s="12">
        <v>52662.239999999998</v>
      </c>
      <c r="J158" s="12">
        <v>58990.51</v>
      </c>
      <c r="K158" s="11">
        <v>0</v>
      </c>
      <c r="L158" s="6">
        <f>$C158*'Janssen Payments'!I$22</f>
        <v>11547.323400523477</v>
      </c>
      <c r="M158" s="6">
        <f>$C158*'Janssen Payments'!J$22</f>
        <v>11547.323373158613</v>
      </c>
      <c r="N158" s="6">
        <f>$C158*'Janssen Payments'!K$22</f>
        <v>11547.323184036662</v>
      </c>
      <c r="O158" s="6">
        <f>$C158*'Janssen Payments'!L$22</f>
        <v>14701.762477551432</v>
      </c>
      <c r="P158" s="6">
        <f>$C158*'Janssen Payments'!M$22</f>
        <v>14701.762504916294</v>
      </c>
      <c r="Q158" s="6">
        <f>$C158*'Janssen Payments'!N$22</f>
        <v>14701.762477551432</v>
      </c>
      <c r="R158" s="6">
        <f>$C158*'Janssen Payments'!$O$22</f>
        <v>13742.380315388644</v>
      </c>
      <c r="S158" s="6">
        <v>0</v>
      </c>
      <c r="T158" s="6">
        <f t="shared" si="2"/>
        <v>292873.07773312659</v>
      </c>
    </row>
    <row r="159" spans="1:20" customFormat="1" x14ac:dyDescent="0.3">
      <c r="A159" s="94">
        <v>157</v>
      </c>
      <c r="B159" s="3" t="s">
        <v>183</v>
      </c>
      <c r="C159" s="126">
        <v>7.1513735216000008E-4</v>
      </c>
      <c r="D159" s="7" t="s">
        <v>183</v>
      </c>
      <c r="E159" s="31" t="s">
        <v>333</v>
      </c>
      <c r="F159" s="12">
        <v>2337.4699999999998</v>
      </c>
      <c r="G159" s="12">
        <v>6670.61</v>
      </c>
      <c r="H159" s="12">
        <v>5156.72</v>
      </c>
      <c r="I159" s="12">
        <v>8406.9</v>
      </c>
      <c r="J159" s="12">
        <v>9417.1299999999992</v>
      </c>
      <c r="K159" s="11">
        <v>0</v>
      </c>
      <c r="L159" s="6">
        <f>$C159*'Janssen Payments'!I$22</f>
        <v>1843.3928084511058</v>
      </c>
      <c r="M159" s="6">
        <f>$C159*'Janssen Payments'!J$22</f>
        <v>1843.3928040826308</v>
      </c>
      <c r="N159" s="6">
        <f>$C159*'Janssen Payments'!K$22</f>
        <v>1843.3927738915615</v>
      </c>
      <c r="O159" s="6">
        <f>$C159*'Janssen Payments'!L$22</f>
        <v>2346.9614803934601</v>
      </c>
      <c r="P159" s="6">
        <f>$C159*'Janssen Payments'!M$22</f>
        <v>2346.9614847619346</v>
      </c>
      <c r="Q159" s="6">
        <f>$C159*'Janssen Payments'!N$22</f>
        <v>2346.9614803934601</v>
      </c>
      <c r="R159" s="6">
        <f>$C159*'Janssen Payments'!$O$22</f>
        <v>2193.8075314699386</v>
      </c>
      <c r="S159" s="6">
        <v>0</v>
      </c>
      <c r="T159" s="6">
        <f t="shared" si="2"/>
        <v>46753.700363444084</v>
      </c>
    </row>
    <row r="160" spans="1:20" customFormat="1" x14ac:dyDescent="0.3">
      <c r="A160" s="94">
        <v>158</v>
      </c>
      <c r="B160" s="3" t="s">
        <v>32</v>
      </c>
      <c r="C160" s="126">
        <v>3.3765971733933234E-5</v>
      </c>
      <c r="D160" s="7" t="s">
        <v>184</v>
      </c>
      <c r="E160" s="31" t="s">
        <v>333</v>
      </c>
      <c r="F160" s="11">
        <v>113.76</v>
      </c>
      <c r="G160" s="11">
        <v>324.64999999999998</v>
      </c>
      <c r="H160" s="11">
        <v>250.97</v>
      </c>
      <c r="I160" s="11">
        <v>409.15</v>
      </c>
      <c r="J160" s="11">
        <v>458.32</v>
      </c>
      <c r="K160" s="11">
        <v>0</v>
      </c>
      <c r="L160" s="6">
        <f>$C160*'Janssen Payments'!I$22</f>
        <v>87.037754742769735</v>
      </c>
      <c r="M160" s="6">
        <f>$C160*'Janssen Payments'!J$22</f>
        <v>87.037754536507549</v>
      </c>
      <c r="N160" s="6">
        <f>$C160*'Janssen Payments'!K$22</f>
        <v>87.037753111004051</v>
      </c>
      <c r="O160" s="6">
        <f>$C160*'Janssen Payments'!L$22</f>
        <v>110.81428591058319</v>
      </c>
      <c r="P160" s="6">
        <f>$C160*'Janssen Payments'!M$22</f>
        <v>110.81428611684538</v>
      </c>
      <c r="Q160" s="6">
        <f>$C160*'Janssen Payments'!N$22</f>
        <v>110.81428591058319</v>
      </c>
      <c r="R160" s="6">
        <f>$C160*'Janssen Payments'!$O$22</f>
        <v>103.58295909668902</v>
      </c>
      <c r="S160" s="6">
        <v>0</v>
      </c>
      <c r="T160" s="6">
        <f t="shared" si="2"/>
        <v>2253.9890794249823</v>
      </c>
    </row>
    <row r="161" spans="1:20" customFormat="1" x14ac:dyDescent="0.3">
      <c r="A161" s="94">
        <v>159</v>
      </c>
      <c r="B161" s="3" t="s">
        <v>185</v>
      </c>
      <c r="C161" s="126">
        <v>5.0941859009260573E-4</v>
      </c>
      <c r="D161" s="7" t="s">
        <v>185</v>
      </c>
      <c r="E161" s="31" t="s">
        <v>333</v>
      </c>
      <c r="F161" s="12">
        <v>1716.28</v>
      </c>
      <c r="G161" s="12">
        <v>4897.87</v>
      </c>
      <c r="H161" s="12">
        <v>3786.31</v>
      </c>
      <c r="I161" s="12">
        <v>6172.74</v>
      </c>
      <c r="J161" s="12">
        <v>6914.5</v>
      </c>
      <c r="K161" s="11">
        <v>0</v>
      </c>
      <c r="L161" s="6">
        <f>$C161*'Janssen Payments'!I$22</f>
        <v>1313.116372164983</v>
      </c>
      <c r="M161" s="6">
        <f>$C161*'Janssen Payments'!J$22</f>
        <v>1313.116369053158</v>
      </c>
      <c r="N161" s="6">
        <f>$C161*'Janssen Payments'!K$22</f>
        <v>1313.1163475469507</v>
      </c>
      <c r="O161" s="6">
        <f>$C161*'Janssen Payments'!L$22</f>
        <v>1671.8268242213121</v>
      </c>
      <c r="P161" s="6">
        <f>$C161*'Janssen Payments'!M$22</f>
        <v>1671.8268273331371</v>
      </c>
      <c r="Q161" s="6">
        <f>$C161*'Janssen Payments'!N$22</f>
        <v>1671.8268242213121</v>
      </c>
      <c r="R161" s="6">
        <f>$C161*'Janssen Payments'!$O$22</f>
        <v>1562.7296438096257</v>
      </c>
      <c r="S161" s="6">
        <v>0</v>
      </c>
      <c r="T161" s="6">
        <f t="shared" si="2"/>
        <v>34005.259208350479</v>
      </c>
    </row>
    <row r="162" spans="1:20" customFormat="1" x14ac:dyDescent="0.3">
      <c r="A162" s="94">
        <v>160</v>
      </c>
      <c r="B162" s="3" t="s">
        <v>73</v>
      </c>
      <c r="C162" s="126">
        <v>8.960072678483999E-2</v>
      </c>
      <c r="D162" s="7" t="s">
        <v>73</v>
      </c>
      <c r="E162" s="31" t="s">
        <v>333</v>
      </c>
      <c r="F162" s="12">
        <v>292865.59000000003</v>
      </c>
      <c r="G162" s="12">
        <v>835771.26</v>
      </c>
      <c r="H162" s="12">
        <v>646094.06000000006</v>
      </c>
      <c r="I162" s="12">
        <v>1053314.3</v>
      </c>
      <c r="J162" s="12">
        <v>1179888.06</v>
      </c>
      <c r="K162" s="11">
        <v>0</v>
      </c>
      <c r="L162" s="6">
        <f>$C162*'Janssen Payments'!I$22</f>
        <v>230961.69552364887</v>
      </c>
      <c r="M162" s="6">
        <f>$C162*'Janssen Payments'!J$22</f>
        <v>230961.69497631554</v>
      </c>
      <c r="N162" s="6">
        <f>$C162*'Janssen Payments'!K$22</f>
        <v>230961.69119362714</v>
      </c>
      <c r="O162" s="6">
        <f>$C162*'Janssen Payments'!L$22</f>
        <v>294054.63683881139</v>
      </c>
      <c r="P162" s="6">
        <f>$C162*'Janssen Payments'!M$22</f>
        <v>294054.63738614472</v>
      </c>
      <c r="Q162" s="6">
        <f>$C162*'Janssen Payments'!N$22</f>
        <v>294054.63683881139</v>
      </c>
      <c r="R162" s="6">
        <f>$C162*'Janssen Payments'!$O$22</f>
        <v>274865.72845349531</v>
      </c>
      <c r="S162" s="6">
        <v>0</v>
      </c>
      <c r="T162" s="6">
        <f t="shared" si="2"/>
        <v>5857847.9912108555</v>
      </c>
    </row>
    <row r="163" spans="1:20" customFormat="1" x14ac:dyDescent="0.3">
      <c r="A163" s="94">
        <v>161</v>
      </c>
      <c r="B163" s="3" t="s">
        <v>73</v>
      </c>
      <c r="C163" s="126">
        <v>6.0597412335066725E-4</v>
      </c>
      <c r="D163" s="7" t="s">
        <v>186</v>
      </c>
      <c r="E163" s="31" t="s">
        <v>333</v>
      </c>
      <c r="F163" s="12">
        <v>2041.59</v>
      </c>
      <c r="G163" s="12">
        <v>5826.22</v>
      </c>
      <c r="H163" s="12">
        <v>4503.97</v>
      </c>
      <c r="I163" s="12">
        <v>7342.73</v>
      </c>
      <c r="J163" s="12">
        <v>8225.08</v>
      </c>
      <c r="K163" s="11">
        <v>0</v>
      </c>
      <c r="L163" s="6">
        <f>$C163*'Janssen Payments'!I$22</f>
        <v>1562.0053094949546</v>
      </c>
      <c r="M163" s="6">
        <f>$C163*'Janssen Payments'!J$22</f>
        <v>1562.0053057933123</v>
      </c>
      <c r="N163" s="6">
        <f>$C163*'Janssen Payments'!K$22</f>
        <v>1562.0052802108046</v>
      </c>
      <c r="O163" s="6">
        <f>$C163*'Janssen Payments'!L$22</f>
        <v>1988.7059756053939</v>
      </c>
      <c r="P163" s="6">
        <f>$C163*'Janssen Payments'!M$22</f>
        <v>1988.7059793070362</v>
      </c>
      <c r="Q163" s="6">
        <f>$C163*'Janssen Payments'!N$22</f>
        <v>1988.7059756053939</v>
      </c>
      <c r="R163" s="6">
        <f>$C163*'Janssen Payments'!$O$22</f>
        <v>1858.9304441549548</v>
      </c>
      <c r="S163" s="6">
        <v>0</v>
      </c>
      <c r="T163" s="6">
        <f t="shared" si="2"/>
        <v>40450.65427017185</v>
      </c>
    </row>
    <row r="164" spans="1:20" customFormat="1" x14ac:dyDescent="0.3">
      <c r="A164" s="94">
        <v>162</v>
      </c>
      <c r="B164" s="3" t="s">
        <v>32</v>
      </c>
      <c r="C164" s="126">
        <v>8.0830540949199136E-4</v>
      </c>
      <c r="D164" s="7" t="s">
        <v>187</v>
      </c>
      <c r="E164" s="31" t="s">
        <v>333</v>
      </c>
      <c r="F164" s="12">
        <v>2723.26</v>
      </c>
      <c r="G164" s="12">
        <v>7771.56</v>
      </c>
      <c r="H164" s="12">
        <v>6007.82</v>
      </c>
      <c r="I164" s="12">
        <v>9794.42</v>
      </c>
      <c r="J164" s="12">
        <v>10971.39</v>
      </c>
      <c r="K164" s="11">
        <v>0</v>
      </c>
      <c r="L164" s="6">
        <f>$C164*'Janssen Payments'!I$22</f>
        <v>2083.5499284007401</v>
      </c>
      <c r="M164" s="6">
        <f>$C164*'Janssen Payments'!J$22</f>
        <v>2083.5499234631407</v>
      </c>
      <c r="N164" s="6">
        <f>$C164*'Janssen Payments'!K$22</f>
        <v>2083.5498893387803</v>
      </c>
      <c r="O164" s="6">
        <f>$C164*'Janssen Payments'!L$22</f>
        <v>2652.7235009351461</v>
      </c>
      <c r="P164" s="6">
        <f>$C164*'Janssen Payments'!M$22</f>
        <v>2652.7235058727456</v>
      </c>
      <c r="Q164" s="6">
        <f>$C164*'Janssen Payments'!N$22</f>
        <v>2652.7235009351461</v>
      </c>
      <c r="R164" s="6">
        <f>$C164*'Janssen Payments'!$O$22</f>
        <v>2479.6166634499668</v>
      </c>
      <c r="S164" s="6">
        <v>0</v>
      </c>
      <c r="T164" s="6">
        <f t="shared" si="2"/>
        <v>53956.886912395668</v>
      </c>
    </row>
    <row r="165" spans="1:20" customFormat="1" x14ac:dyDescent="0.3">
      <c r="A165" s="94">
        <v>163</v>
      </c>
      <c r="B165" s="3" t="s">
        <v>188</v>
      </c>
      <c r="C165" s="126">
        <v>3.4954682537600003E-3</v>
      </c>
      <c r="D165" s="7" t="s">
        <v>188</v>
      </c>
      <c r="E165" s="31" t="s">
        <v>333</v>
      </c>
      <c r="F165" s="12">
        <v>11425.16</v>
      </c>
      <c r="G165" s="12">
        <v>32604.78</v>
      </c>
      <c r="H165" s="12">
        <v>25205.17</v>
      </c>
      <c r="I165" s="12">
        <v>41091.480000000003</v>
      </c>
      <c r="J165" s="12">
        <v>46029.33</v>
      </c>
      <c r="K165" s="11">
        <v>0</v>
      </c>
      <c r="L165" s="6">
        <f>$C165*'Janssen Payments'!I$22</f>
        <v>9010.1866748930479</v>
      </c>
      <c r="M165" s="6">
        <f>$C165*'Janssen Payments'!J$22</f>
        <v>9010.1866535406934</v>
      </c>
      <c r="N165" s="6">
        <f>$C165*'Janssen Payments'!K$22</f>
        <v>9010.1865059719457</v>
      </c>
      <c r="O165" s="6">
        <f>$C165*'Janssen Payments'!L$22</f>
        <v>11471.543645055564</v>
      </c>
      <c r="P165" s="6">
        <f>$C165*'Janssen Payments'!M$22</f>
        <v>11471.543666407917</v>
      </c>
      <c r="Q165" s="6">
        <f>$C165*'Janssen Payments'!N$22</f>
        <v>11471.543645055564</v>
      </c>
      <c r="R165" s="6">
        <f>$C165*'Janssen Payments'!$O$22</f>
        <v>10722.953510890156</v>
      </c>
      <c r="S165" s="6">
        <v>0</v>
      </c>
      <c r="T165" s="6">
        <f t="shared" si="2"/>
        <v>228524.06430181485</v>
      </c>
    </row>
    <row r="166" spans="1:20" customFormat="1" x14ac:dyDescent="0.3">
      <c r="A166" s="94">
        <v>164</v>
      </c>
      <c r="B166" s="3" t="s">
        <v>58</v>
      </c>
      <c r="C166" s="126">
        <v>1.1137710597871301E-6</v>
      </c>
      <c r="D166" s="7" t="s">
        <v>189</v>
      </c>
      <c r="E166" s="31" t="s">
        <v>335</v>
      </c>
      <c r="F166" s="11">
        <f>3.75+27.51</f>
        <v>31.26</v>
      </c>
      <c r="G166" s="11">
        <v>10.71</v>
      </c>
      <c r="H166" s="11">
        <v>8.2799999999999994</v>
      </c>
      <c r="I166" s="11">
        <v>13.5</v>
      </c>
      <c r="J166" s="11">
        <v>15.12</v>
      </c>
      <c r="K166" s="11">
        <v>0</v>
      </c>
      <c r="L166" s="45">
        <f>$C166*'Janssen Payments'!I$22</f>
        <v>2.8709415829998646</v>
      </c>
      <c r="M166" s="45">
        <f>$C166*'Janssen Payments'!J$22</f>
        <v>2.8709415761963033</v>
      </c>
      <c r="N166" s="45">
        <f>$C166*'Janssen Payments'!K$22</f>
        <v>2.8709415291760498</v>
      </c>
      <c r="O166" s="45">
        <f>$C166*'Janssen Payments'!L$22</f>
        <v>3.6552108030745982</v>
      </c>
      <c r="P166" s="45">
        <f>$C166*'Janssen Payments'!M$22</f>
        <v>3.6552108098781595</v>
      </c>
      <c r="Q166" s="45">
        <f>$C166*'Janssen Payments'!N$22</f>
        <v>3.6552108030745982</v>
      </c>
      <c r="R166" s="45">
        <f>$C166*'Janssen Payments'!$O$22</f>
        <v>3.416685384862391</v>
      </c>
      <c r="S166" s="6">
        <v>0</v>
      </c>
      <c r="T166" s="6">
        <f>F166+G166+H166+I166+J166</f>
        <v>78.87</v>
      </c>
    </row>
    <row r="167" spans="1:20" customFormat="1" x14ac:dyDescent="0.3">
      <c r="A167" s="94">
        <v>165</v>
      </c>
      <c r="B167" s="3" t="s">
        <v>190</v>
      </c>
      <c r="C167" s="126">
        <v>1.755734653739611E-4</v>
      </c>
      <c r="D167" s="7" t="s">
        <v>191</v>
      </c>
      <c r="E167" s="31" t="s">
        <v>333</v>
      </c>
      <c r="F167" s="11">
        <v>591.52</v>
      </c>
      <c r="G167" s="12">
        <v>1688.07</v>
      </c>
      <c r="H167" s="12">
        <v>1304.97</v>
      </c>
      <c r="I167" s="12">
        <v>2127.46</v>
      </c>
      <c r="J167" s="12">
        <v>2383.12</v>
      </c>
      <c r="K167" s="11">
        <v>0</v>
      </c>
      <c r="L167" s="6">
        <f>$C167*'Janssen Payments'!I$22</f>
        <v>452.57161082083655</v>
      </c>
      <c r="M167" s="6">
        <f>$C167*'Janssen Payments'!J$22</f>
        <v>452.57160974833175</v>
      </c>
      <c r="N167" s="6">
        <f>$C167*'Janssen Payments'!K$22</f>
        <v>452.5716023361183</v>
      </c>
      <c r="O167" s="6">
        <f>$C167*'Janssen Payments'!L$22</f>
        <v>576.20282169192183</v>
      </c>
      <c r="P167" s="6">
        <f>$C167*'Janssen Payments'!M$22</f>
        <v>576.20282276442663</v>
      </c>
      <c r="Q167" s="6">
        <f>$C167*'Janssen Payments'!N$22</f>
        <v>576.20282169192183</v>
      </c>
      <c r="R167" s="6">
        <f>$C167*'Janssen Payments'!$O$22</f>
        <v>538.60197555097909</v>
      </c>
      <c r="S167" s="6">
        <v>0</v>
      </c>
      <c r="T167" s="6">
        <f t="shared" si="2"/>
        <v>11720.065264604536</v>
      </c>
    </row>
    <row r="168" spans="1:20" customFormat="1" x14ac:dyDescent="0.3">
      <c r="A168" s="94">
        <v>166</v>
      </c>
      <c r="B168" s="3" t="s">
        <v>190</v>
      </c>
      <c r="C168" s="126">
        <v>6.0352741926400005E-3</v>
      </c>
      <c r="D168" s="7" t="s">
        <v>190</v>
      </c>
      <c r="E168" s="31" t="s">
        <v>333</v>
      </c>
      <c r="F168" s="12">
        <v>19726.669999999998</v>
      </c>
      <c r="G168" s="12">
        <v>56295.4</v>
      </c>
      <c r="H168" s="12">
        <v>43519.23</v>
      </c>
      <c r="I168" s="12">
        <v>70948.539999999994</v>
      </c>
      <c r="J168" s="12">
        <v>79474.22</v>
      </c>
      <c r="K168" s="11">
        <v>0</v>
      </c>
      <c r="L168" s="6">
        <f>$C168*'Janssen Payments'!I$22</f>
        <v>15556.984976578333</v>
      </c>
      <c r="M168" s="6">
        <f>$C168*'Janssen Payments'!J$22</f>
        <v>15556.984939711368</v>
      </c>
      <c r="N168" s="6">
        <f>$C168*'Janssen Payments'!K$22</f>
        <v>15556.98468491922</v>
      </c>
      <c r="O168" s="6">
        <f>$C168*'Janssen Payments'!L$22</f>
        <v>19806.763009869657</v>
      </c>
      <c r="P168" s="6">
        <f>$C168*'Janssen Payments'!M$22</f>
        <v>19806.763046736622</v>
      </c>
      <c r="Q168" s="6">
        <f>$C168*'Janssen Payments'!N$22</f>
        <v>19806.763009869657</v>
      </c>
      <c r="R168" s="6">
        <f>$C168*'Janssen Payments'!$O$22</f>
        <v>18514.247561407621</v>
      </c>
      <c r="S168" s="6">
        <v>0</v>
      </c>
      <c r="T168" s="6">
        <f t="shared" si="2"/>
        <v>394569.55122909253</v>
      </c>
    </row>
    <row r="169" spans="1:20" customFormat="1" x14ac:dyDescent="0.3">
      <c r="A169" s="94">
        <v>167</v>
      </c>
      <c r="B169" s="3" t="s">
        <v>192</v>
      </c>
      <c r="C169" s="126">
        <v>2.7857703115200002E-3</v>
      </c>
      <c r="D169" s="7" t="s">
        <v>192</v>
      </c>
      <c r="E169" s="31" t="s">
        <v>333</v>
      </c>
      <c r="F169" s="12">
        <v>9105.4599999999991</v>
      </c>
      <c r="G169" s="12">
        <v>25984.91</v>
      </c>
      <c r="H169" s="12">
        <v>20087.669999999998</v>
      </c>
      <c r="I169" s="12">
        <v>32748.53</v>
      </c>
      <c r="J169" s="12">
        <v>36683.82</v>
      </c>
      <c r="K169" s="11">
        <v>0</v>
      </c>
      <c r="L169" s="6">
        <f>$C169*'Janssen Payments'!I$22</f>
        <v>7180.8149060344904</v>
      </c>
      <c r="M169" s="6">
        <f>$C169*'Janssen Payments'!J$22</f>
        <v>7180.8148890173852</v>
      </c>
      <c r="N169" s="6">
        <f>$C169*'Janssen Payments'!K$22</f>
        <v>7180.8147714100687</v>
      </c>
      <c r="O169" s="6">
        <f>$C169*'Janssen Payments'!L$22</f>
        <v>9142.4334005397322</v>
      </c>
      <c r="P169" s="6">
        <f>$C169*'Janssen Payments'!M$22</f>
        <v>9142.4334175568383</v>
      </c>
      <c r="Q169" s="6">
        <f>$C169*'Janssen Payments'!N$22</f>
        <v>9142.4334005397322</v>
      </c>
      <c r="R169" s="6">
        <f>$C169*'Janssen Payments'!$O$22</f>
        <v>8545.8323102533159</v>
      </c>
      <c r="S169" s="6">
        <v>0</v>
      </c>
      <c r="T169" s="6">
        <f t="shared" si="2"/>
        <v>182125.96709535157</v>
      </c>
    </row>
    <row r="170" spans="1:20" customFormat="1" x14ac:dyDescent="0.3">
      <c r="A170" s="94">
        <v>168</v>
      </c>
      <c r="B170" s="3" t="s">
        <v>50</v>
      </c>
      <c r="C170" s="126">
        <v>1.8602402996713994E-3</v>
      </c>
      <c r="D170" s="7" t="s">
        <v>50</v>
      </c>
      <c r="E170" s="31" t="s">
        <v>333</v>
      </c>
      <c r="F170" s="12">
        <v>6267.33</v>
      </c>
      <c r="G170" s="12">
        <v>17885.53</v>
      </c>
      <c r="H170" s="12">
        <v>13826.43</v>
      </c>
      <c r="I170" s="12">
        <v>22540.959999999999</v>
      </c>
      <c r="J170" s="12">
        <v>25249.64</v>
      </c>
      <c r="K170" s="11">
        <v>0</v>
      </c>
      <c r="L170" s="6">
        <f>$C170*'Janssen Payments'!I$22</f>
        <v>4795.097864833624</v>
      </c>
      <c r="M170" s="6">
        <f>$C170*'Janssen Payments'!J$22</f>
        <v>4795.0978534701944</v>
      </c>
      <c r="N170" s="6">
        <f>$C170*'Janssen Payments'!K$22</f>
        <v>4795.0977749361282</v>
      </c>
      <c r="O170" s="6">
        <f>$C170*'Janssen Payments'!L$22</f>
        <v>6104.9983117474767</v>
      </c>
      <c r="P170" s="6">
        <f>$C170*'Janssen Payments'!M$22</f>
        <v>6104.9983231109063</v>
      </c>
      <c r="Q170" s="6">
        <f>$C170*'Janssen Payments'!N$22</f>
        <v>6104.9983117474767</v>
      </c>
      <c r="R170" s="6">
        <f>$C170*'Janssen Payments'!$O$22</f>
        <v>5706.6089016840415</v>
      </c>
      <c r="S170" s="6">
        <v>0</v>
      </c>
      <c r="T170" s="6">
        <f t="shared" si="2"/>
        <v>124176.78734152985</v>
      </c>
    </row>
    <row r="171" spans="1:20" customFormat="1" x14ac:dyDescent="0.3">
      <c r="A171" s="94">
        <v>169</v>
      </c>
      <c r="B171" s="3" t="s">
        <v>20</v>
      </c>
      <c r="C171" s="126">
        <v>2.9107497428383031E-4</v>
      </c>
      <c r="D171" s="7" t="s">
        <v>193</v>
      </c>
      <c r="E171" s="31" t="s">
        <v>333</v>
      </c>
      <c r="F171" s="11">
        <v>980.66</v>
      </c>
      <c r="G171" s="12">
        <v>2798.58</v>
      </c>
      <c r="H171" s="12">
        <v>2163.4499999999998</v>
      </c>
      <c r="I171" s="12">
        <v>3527.02</v>
      </c>
      <c r="J171" s="12">
        <v>3950.85</v>
      </c>
      <c r="K171" s="11">
        <v>0</v>
      </c>
      <c r="L171" s="6">
        <f>$C171*'Janssen Payments'!I$22</f>
        <v>750.29714598777628</v>
      </c>
      <c r="M171" s="6">
        <f>$C171*'Janssen Payments'!J$22</f>
        <v>750.29714420972107</v>
      </c>
      <c r="N171" s="6">
        <f>$C171*'Janssen Payments'!K$22</f>
        <v>750.29713192136171</v>
      </c>
      <c r="O171" s="6">
        <f>$C171*'Janssen Payments'!L$22</f>
        <v>955.25950432781349</v>
      </c>
      <c r="P171" s="6">
        <f>$C171*'Janssen Payments'!M$22</f>
        <v>955.2595061058687</v>
      </c>
      <c r="Q171" s="6">
        <f>$C171*'Janssen Payments'!N$22</f>
        <v>955.25950432781349</v>
      </c>
      <c r="R171" s="6">
        <f>$C171*'Janssen Payments'!$O$22</f>
        <v>892.92283346349086</v>
      </c>
      <c r="S171" s="6">
        <v>0</v>
      </c>
      <c r="T171" s="6">
        <f t="shared" si="2"/>
        <v>19430.152770343841</v>
      </c>
    </row>
    <row r="172" spans="1:20" customFormat="1" x14ac:dyDescent="0.3">
      <c r="A172" s="94">
        <v>170</v>
      </c>
      <c r="B172" s="3" t="s">
        <v>194</v>
      </c>
      <c r="C172" s="126">
        <v>8.8503458614749527E-4</v>
      </c>
      <c r="D172" s="7" t="s">
        <v>194</v>
      </c>
      <c r="E172" s="31" t="s">
        <v>333</v>
      </c>
      <c r="F172" s="12">
        <v>2981.77</v>
      </c>
      <c r="G172" s="12">
        <v>8509.2800000000007</v>
      </c>
      <c r="H172" s="12">
        <v>6578.11</v>
      </c>
      <c r="I172" s="12">
        <v>10724.17</v>
      </c>
      <c r="J172" s="12">
        <v>12012.86</v>
      </c>
      <c r="K172" s="11">
        <v>0</v>
      </c>
      <c r="L172" s="6">
        <f>$C172*'Janssen Payments'!I$22</f>
        <v>2281.3329305302177</v>
      </c>
      <c r="M172" s="6">
        <f>$C172*'Janssen Payments'!J$22</f>
        <v>2281.332925123912</v>
      </c>
      <c r="N172" s="6">
        <f>$C172*'Janssen Payments'!K$22</f>
        <v>2281.3328877602635</v>
      </c>
      <c r="O172" s="6">
        <f>$C172*'Janssen Payments'!L$22</f>
        <v>2904.5358576647423</v>
      </c>
      <c r="P172" s="6">
        <f>$C172*'Janssen Payments'!M$22</f>
        <v>2904.535863071048</v>
      </c>
      <c r="Q172" s="6">
        <f>$C172*'Janssen Payments'!N$22</f>
        <v>2904.5358576647423</v>
      </c>
      <c r="R172" s="6">
        <f>$C172*'Janssen Payments'!$O$22</f>
        <v>2714.9966853743022</v>
      </c>
      <c r="S172" s="6">
        <v>0</v>
      </c>
      <c r="T172" s="6">
        <f t="shared" si="2"/>
        <v>59078.793007189226</v>
      </c>
    </row>
    <row r="173" spans="1:20" customFormat="1" x14ac:dyDescent="0.3">
      <c r="A173" s="94">
        <v>171</v>
      </c>
      <c r="B173" s="3" t="s">
        <v>88</v>
      </c>
      <c r="C173" s="126">
        <v>3.9655533903852218E-4</v>
      </c>
      <c r="D173" s="7" t="s">
        <v>195</v>
      </c>
      <c r="E173" s="31" t="s">
        <v>333</v>
      </c>
      <c r="F173" s="12">
        <v>1336.03</v>
      </c>
      <c r="G173" s="12">
        <v>3812.73</v>
      </c>
      <c r="H173" s="12">
        <v>2947.44</v>
      </c>
      <c r="I173" s="12">
        <v>4805.1499999999996</v>
      </c>
      <c r="J173" s="12">
        <v>5382.57</v>
      </c>
      <c r="K173" s="11">
        <v>0</v>
      </c>
      <c r="L173" s="6">
        <f>$C173*'Janssen Payments'!I$22</f>
        <v>1022.1914125007851</v>
      </c>
      <c r="M173" s="6">
        <f>$C173*'Janssen Payments'!J$22</f>
        <v>1022.1914100783944</v>
      </c>
      <c r="N173" s="6">
        <f>$C173*'Janssen Payments'!K$22</f>
        <v>1022.1913933369534</v>
      </c>
      <c r="O173" s="6">
        <f>$C173*'Janssen Payments'!L$22</f>
        <v>1301.4284637163685</v>
      </c>
      <c r="P173" s="6">
        <f>$C173*'Janssen Payments'!M$22</f>
        <v>1301.4284661387589</v>
      </c>
      <c r="Q173" s="6">
        <f>$C173*'Janssen Payments'!N$22</f>
        <v>1301.4284637163685</v>
      </c>
      <c r="R173" s="6">
        <f>$C173*'Janssen Payments'!$O$22</f>
        <v>1216.5020982328504</v>
      </c>
      <c r="S173" s="6">
        <v>0</v>
      </c>
      <c r="T173" s="6">
        <f t="shared" si="2"/>
        <v>26471.281707720478</v>
      </c>
    </row>
    <row r="174" spans="1:20" customFormat="1" x14ac:dyDescent="0.3">
      <c r="A174" s="94">
        <v>172</v>
      </c>
      <c r="B174" s="3" t="s">
        <v>196</v>
      </c>
      <c r="C174" s="126">
        <v>1.6931761809363479E-3</v>
      </c>
      <c r="D174" s="7" t="s">
        <v>197</v>
      </c>
      <c r="E174" s="31" t="s">
        <v>333</v>
      </c>
      <c r="F174" s="12">
        <v>5704.48</v>
      </c>
      <c r="G174" s="12">
        <v>16279.27</v>
      </c>
      <c r="H174" s="12">
        <v>12584.71</v>
      </c>
      <c r="I174" s="12">
        <v>20516.599999999999</v>
      </c>
      <c r="J174" s="12">
        <v>22982.02</v>
      </c>
      <c r="K174" s="11">
        <v>0</v>
      </c>
      <c r="L174" s="6">
        <f>$C174*'Janssen Payments'!I$22</f>
        <v>4364.4605976062312</v>
      </c>
      <c r="M174" s="6">
        <f>$C174*'Janssen Payments'!J$22</f>
        <v>4364.4605872633265</v>
      </c>
      <c r="N174" s="6">
        <f>$C174*'Janssen Payments'!K$22</f>
        <v>4364.4605157822334</v>
      </c>
      <c r="O174" s="6">
        <f>$C174*'Janssen Payments'!L$22</f>
        <v>5556.7217460740885</v>
      </c>
      <c r="P174" s="6">
        <f>$C174*'Janssen Payments'!M$22</f>
        <v>5556.7217564169932</v>
      </c>
      <c r="Q174" s="6">
        <f>$C174*'Janssen Payments'!N$22</f>
        <v>5556.7217460740885</v>
      </c>
      <c r="R174" s="6">
        <f>$C174*'Janssen Payments'!$O$22</f>
        <v>5194.1108188858934</v>
      </c>
      <c r="S174" s="6">
        <v>0</v>
      </c>
      <c r="T174" s="6">
        <f t="shared" si="2"/>
        <v>113024.73776810287</v>
      </c>
    </row>
    <row r="175" spans="1:20" customFormat="1" x14ac:dyDescent="0.3">
      <c r="A175" s="94">
        <v>173</v>
      </c>
      <c r="B175" s="3" t="s">
        <v>198</v>
      </c>
      <c r="C175" s="126">
        <v>3.0158900913527429E-3</v>
      </c>
      <c r="D175" s="7" t="s">
        <v>198</v>
      </c>
      <c r="E175" s="31" t="s">
        <v>333</v>
      </c>
      <c r="F175" s="12">
        <v>10160.83</v>
      </c>
      <c r="G175" s="12">
        <v>28996.68</v>
      </c>
      <c r="H175" s="12">
        <v>22415.919999999998</v>
      </c>
      <c r="I175" s="12">
        <v>36544.230000000003</v>
      </c>
      <c r="J175" s="12">
        <v>40935.64</v>
      </c>
      <c r="K175" s="11">
        <v>0</v>
      </c>
      <c r="L175" s="6">
        <f>$C175*'Janssen Payments'!I$22</f>
        <v>7773.9892744894069</v>
      </c>
      <c r="M175" s="6">
        <f>$C175*'Janssen Payments'!J$22</f>
        <v>7773.9892560665967</v>
      </c>
      <c r="N175" s="6">
        <f>$C175*'Janssen Payments'!K$22</f>
        <v>7773.9891287442761</v>
      </c>
      <c r="O175" s="6">
        <f>$C175*'Janssen Payments'!L$22</f>
        <v>9897.648126092532</v>
      </c>
      <c r="P175" s="6">
        <f>$C175*'Janssen Payments'!M$22</f>
        <v>9897.648144515344</v>
      </c>
      <c r="Q175" s="6">
        <f>$C175*'Janssen Payments'!N$22</f>
        <v>9897.648126092532</v>
      </c>
      <c r="R175" s="6">
        <f>$C175*'Janssen Payments'!$O$22</f>
        <v>9251.7645407716373</v>
      </c>
      <c r="S175" s="6">
        <v>0</v>
      </c>
      <c r="T175" s="6">
        <f t="shared" si="2"/>
        <v>201319.97659677232</v>
      </c>
    </row>
    <row r="176" spans="1:20" customFormat="1" x14ac:dyDescent="0.3">
      <c r="A176" s="94">
        <v>174</v>
      </c>
      <c r="B176" s="3" t="s">
        <v>32</v>
      </c>
      <c r="C176" s="126">
        <v>3.5999720152443767E-5</v>
      </c>
      <c r="D176" s="7" t="s">
        <v>199</v>
      </c>
      <c r="E176" s="31" t="s">
        <v>333</v>
      </c>
      <c r="F176" s="11">
        <v>121.29</v>
      </c>
      <c r="G176" s="11">
        <v>346.12</v>
      </c>
      <c r="H176" s="11">
        <v>267.57</v>
      </c>
      <c r="I176" s="11">
        <v>436.22</v>
      </c>
      <c r="J176" s="11">
        <v>488.64</v>
      </c>
      <c r="K176" s="11">
        <v>0</v>
      </c>
      <c r="L176" s="6">
        <f>$C176*'Janssen Payments'!I$22</f>
        <v>92.795635740223332</v>
      </c>
      <c r="M176" s="6">
        <f>$C176*'Janssen Payments'!J$22</f>
        <v>92.795635520316111</v>
      </c>
      <c r="N176" s="6">
        <f>$C176*'Janssen Payments'!K$22</f>
        <v>92.795634000510091</v>
      </c>
      <c r="O176" s="6">
        <f>$C176*'Janssen Payments'!L$22</f>
        <v>118.14507555441807</v>
      </c>
      <c r="P176" s="6">
        <f>$C176*'Janssen Payments'!M$22</f>
        <v>118.14507577432531</v>
      </c>
      <c r="Q176" s="6">
        <f>$C176*'Janssen Payments'!N$22</f>
        <v>118.14507555441807</v>
      </c>
      <c r="R176" s="6">
        <f>$C176*'Janssen Payments'!$O$22</f>
        <v>110.43536876195999</v>
      </c>
      <c r="S176" s="6">
        <v>0</v>
      </c>
      <c r="T176" s="6">
        <f t="shared" si="2"/>
        <v>2403.0975009061713</v>
      </c>
    </row>
    <row r="177" spans="1:20" customFormat="1" x14ac:dyDescent="0.3">
      <c r="A177" s="94">
        <v>175</v>
      </c>
      <c r="B177" s="3" t="s">
        <v>200</v>
      </c>
      <c r="C177" s="126">
        <v>5.6166162893828348E-4</v>
      </c>
      <c r="D177" s="7" t="s">
        <v>200</v>
      </c>
      <c r="E177" s="31" t="s">
        <v>333</v>
      </c>
      <c r="F177" s="12">
        <v>1892.29</v>
      </c>
      <c r="G177" s="12">
        <v>5400.17</v>
      </c>
      <c r="H177" s="12">
        <v>4174.6099999999997</v>
      </c>
      <c r="I177" s="12">
        <v>6805.78</v>
      </c>
      <c r="J177" s="12">
        <v>7623.61</v>
      </c>
      <c r="K177" s="11">
        <v>0</v>
      </c>
      <c r="L177" s="6">
        <f>$C177*'Janssen Payments'!I$22</f>
        <v>1447.782030180015</v>
      </c>
      <c r="M177" s="6">
        <f>$C177*'Janssen Payments'!J$22</f>
        <v>1447.782026749059</v>
      </c>
      <c r="N177" s="6">
        <f>$C177*'Janssen Payments'!K$22</f>
        <v>1447.7820030372991</v>
      </c>
      <c r="O177" s="6">
        <f>$C177*'Janssen Payments'!L$22</f>
        <v>1843.2797617852173</v>
      </c>
      <c r="P177" s="6">
        <f>$C177*'Janssen Payments'!M$22</f>
        <v>1843.279765216173</v>
      </c>
      <c r="Q177" s="6">
        <f>$C177*'Janssen Payments'!N$22</f>
        <v>1843.2797617852173</v>
      </c>
      <c r="R177" s="6">
        <f>$C177*'Janssen Payments'!$O$22</f>
        <v>1722.9942024155396</v>
      </c>
      <c r="S177" s="6">
        <v>0</v>
      </c>
      <c r="T177" s="6">
        <f t="shared" si="2"/>
        <v>37492.639551168526</v>
      </c>
    </row>
    <row r="178" spans="1:20" customFormat="1" x14ac:dyDescent="0.3">
      <c r="A178" s="94">
        <v>176</v>
      </c>
      <c r="B178" s="3" t="s">
        <v>34</v>
      </c>
      <c r="C178" s="126">
        <v>2.474159525737849E-5</v>
      </c>
      <c r="D178" s="7" t="s">
        <v>201</v>
      </c>
      <c r="E178" s="7" t="s">
        <v>334</v>
      </c>
      <c r="F178" s="11">
        <v>0</v>
      </c>
      <c r="G178" s="11">
        <v>0</v>
      </c>
      <c r="H178" s="11">
        <v>0</v>
      </c>
      <c r="I178" s="11">
        <v>0</v>
      </c>
      <c r="J178" s="11">
        <v>0</v>
      </c>
      <c r="K178" s="11">
        <v>0</v>
      </c>
      <c r="L178" s="11">
        <v>0</v>
      </c>
      <c r="M178" s="11">
        <v>0</v>
      </c>
      <c r="N178" s="11">
        <v>0</v>
      </c>
      <c r="O178" s="11">
        <v>0</v>
      </c>
      <c r="P178" s="11">
        <v>0</v>
      </c>
      <c r="Q178" s="11">
        <v>0</v>
      </c>
      <c r="R178" s="11">
        <v>0</v>
      </c>
      <c r="S178" s="6">
        <v>0</v>
      </c>
      <c r="T178" s="6">
        <f t="shared" si="2"/>
        <v>0</v>
      </c>
    </row>
    <row r="179" spans="1:20" customFormat="1" x14ac:dyDescent="0.3">
      <c r="A179" s="94">
        <v>177</v>
      </c>
      <c r="B179" s="3" t="s">
        <v>43</v>
      </c>
      <c r="C179" s="126">
        <v>6.7058526245695587E-5</v>
      </c>
      <c r="D179" s="7" t="s">
        <v>202</v>
      </c>
      <c r="E179" s="31" t="s">
        <v>333</v>
      </c>
      <c r="F179" s="11">
        <v>225.93</v>
      </c>
      <c r="G179" s="11">
        <v>644.74</v>
      </c>
      <c r="H179" s="11">
        <v>498.42</v>
      </c>
      <c r="I179" s="11">
        <v>812.56</v>
      </c>
      <c r="J179" s="11">
        <v>910.21</v>
      </c>
      <c r="K179" s="11">
        <v>0</v>
      </c>
      <c r="L179" s="6">
        <f>$C179*'Janssen Payments'!I$22</f>
        <v>172.855192996531</v>
      </c>
      <c r="M179" s="6">
        <f>$C179*'Janssen Payments'!J$22</f>
        <v>172.85519258689854</v>
      </c>
      <c r="N179" s="6">
        <f>$C179*'Janssen Payments'!K$22</f>
        <v>172.85518975587786</v>
      </c>
      <c r="O179" s="6">
        <f>$C179*'Janssen Payments'!L$22</f>
        <v>220.07489548020337</v>
      </c>
      <c r="P179" s="6">
        <f>$C179*'Janssen Payments'!M$22</f>
        <v>220.07489588983583</v>
      </c>
      <c r="Q179" s="6">
        <f>$C179*'Janssen Payments'!N$22</f>
        <v>220.07489548020337</v>
      </c>
      <c r="R179" s="6">
        <f>$C179*'Janssen Payments'!$O$22</f>
        <v>205.71362897314768</v>
      </c>
      <c r="S179" s="6">
        <v>0</v>
      </c>
      <c r="T179" s="6">
        <f t="shared" si="2"/>
        <v>4476.3638911626977</v>
      </c>
    </row>
    <row r="180" spans="1:20" customFormat="1" x14ac:dyDescent="0.3">
      <c r="A180" s="94">
        <v>178</v>
      </c>
      <c r="B180" s="3" t="s">
        <v>43</v>
      </c>
      <c r="C180" s="126">
        <v>1.1772633736289928E-3</v>
      </c>
      <c r="D180" s="7" t="s">
        <v>203</v>
      </c>
      <c r="E180" s="31" t="s">
        <v>333</v>
      </c>
      <c r="F180" s="12">
        <v>3966.32</v>
      </c>
      <c r="G180" s="12">
        <v>11318.96</v>
      </c>
      <c r="H180" s="12">
        <v>8750.1299999999992</v>
      </c>
      <c r="I180" s="12">
        <v>14265.17</v>
      </c>
      <c r="J180" s="12">
        <v>15979.37</v>
      </c>
      <c r="K180" s="11">
        <v>0</v>
      </c>
      <c r="L180" s="6">
        <f>$C180*'Janssen Payments'!I$22</f>
        <v>3034.6042337822614</v>
      </c>
      <c r="M180" s="6">
        <f>$C180*'Janssen Payments'!J$22</f>
        <v>3034.6042265908522</v>
      </c>
      <c r="N180" s="6">
        <f>$C180*'Janssen Payments'!K$22</f>
        <v>3034.6041768901337</v>
      </c>
      <c r="O180" s="6">
        <f>$C180*'Janssen Payments'!L$22</f>
        <v>3863.5819844117532</v>
      </c>
      <c r="P180" s="6">
        <f>$C180*'Janssen Payments'!M$22</f>
        <v>3863.5819916031624</v>
      </c>
      <c r="Q180" s="6">
        <f>$C180*'Janssen Payments'!N$22</f>
        <v>3863.5819844117532</v>
      </c>
      <c r="R180" s="6">
        <f>$C180*'Janssen Payments'!$O$22</f>
        <v>3611.45904040705</v>
      </c>
      <c r="S180" s="6">
        <v>0</v>
      </c>
      <c r="T180" s="6">
        <f t="shared" si="2"/>
        <v>78585.967638096961</v>
      </c>
    </row>
    <row r="181" spans="1:20" customFormat="1" x14ac:dyDescent="0.3">
      <c r="A181" s="94">
        <v>179</v>
      </c>
      <c r="B181" s="3" t="s">
        <v>43</v>
      </c>
      <c r="C181" s="126">
        <v>1.7767050856320001E-2</v>
      </c>
      <c r="D181" s="7" t="s">
        <v>43</v>
      </c>
      <c r="E181" s="31" t="s">
        <v>333</v>
      </c>
      <c r="F181" s="12">
        <v>58072.72</v>
      </c>
      <c r="G181" s="12">
        <v>165726.23000000001</v>
      </c>
      <c r="H181" s="12">
        <v>128114.88</v>
      </c>
      <c r="I181" s="12">
        <v>208863.14</v>
      </c>
      <c r="J181" s="12">
        <v>233961.62</v>
      </c>
      <c r="K181" s="11">
        <v>0</v>
      </c>
      <c r="L181" s="6">
        <f>$C181*'Janssen Payments'!I$22</f>
        <v>45797.710994961024</v>
      </c>
      <c r="M181" s="6">
        <f>$C181*'Janssen Payments'!J$22</f>
        <v>45797.710886429544</v>
      </c>
      <c r="N181" s="6">
        <f>$C181*'Janssen Payments'!K$22</f>
        <v>45797.710136355083</v>
      </c>
      <c r="O181" s="6">
        <f>$C181*'Janssen Payments'!L$22</f>
        <v>58308.496758040004</v>
      </c>
      <c r="P181" s="6">
        <f>$C181*'Janssen Payments'!M$22</f>
        <v>58308.496866571484</v>
      </c>
      <c r="Q181" s="6">
        <f>$C181*'Janssen Payments'!N$22</f>
        <v>58308.496758040004</v>
      </c>
      <c r="R181" s="6">
        <f>$C181*'Janssen Payments'!$O$22</f>
        <v>54503.501827833032</v>
      </c>
      <c r="S181" s="6">
        <v>0</v>
      </c>
      <c r="T181" s="6">
        <f t="shared" si="2"/>
        <v>1161560.7142282303</v>
      </c>
    </row>
    <row r="182" spans="1:20" customFormat="1" x14ac:dyDescent="0.3">
      <c r="A182" s="94">
        <v>180</v>
      </c>
      <c r="B182" s="3" t="s">
        <v>204</v>
      </c>
      <c r="C182" s="126">
        <v>6.9578341280000008E-3</v>
      </c>
      <c r="D182" s="7" t="s">
        <v>204</v>
      </c>
      <c r="E182" s="31" t="s">
        <v>333</v>
      </c>
      <c r="F182" s="12">
        <v>22742.12</v>
      </c>
      <c r="G182" s="12">
        <v>64900.79</v>
      </c>
      <c r="H182" s="12">
        <v>50171.64</v>
      </c>
      <c r="I182" s="12">
        <v>81793.83</v>
      </c>
      <c r="J182" s="12">
        <v>91622.75</v>
      </c>
      <c r="K182" s="11">
        <v>0</v>
      </c>
      <c r="L182" s="6">
        <f>$C182*'Janssen Payments'!I$22</f>
        <v>17935.046121155847</v>
      </c>
      <c r="M182" s="6">
        <f>$C182*'Janssen Payments'!J$22</f>
        <v>17935.046078653348</v>
      </c>
      <c r="N182" s="6">
        <f>$C182*'Janssen Payments'!K$22</f>
        <v>17935.045784913338</v>
      </c>
      <c r="O182" s="6">
        <f>$C182*'Janssen Payments'!L$22</f>
        <v>22834.450803136773</v>
      </c>
      <c r="P182" s="6">
        <f>$C182*'Janssen Payments'!M$22</f>
        <v>22834.450845639272</v>
      </c>
      <c r="Q182" s="6">
        <f>$C182*'Janssen Payments'!N$22</f>
        <v>22834.450803136773</v>
      </c>
      <c r="R182" s="6">
        <f>$C182*'Janssen Payments'!$O$22</f>
        <v>21344.359746587357</v>
      </c>
      <c r="S182" s="6">
        <v>0</v>
      </c>
      <c r="T182" s="6">
        <f t="shared" si="2"/>
        <v>454883.98018322268</v>
      </c>
    </row>
    <row r="183" spans="1:20" customFormat="1" x14ac:dyDescent="0.3">
      <c r="A183" s="94">
        <v>181</v>
      </c>
      <c r="B183" s="3" t="s">
        <v>205</v>
      </c>
      <c r="C183" s="126">
        <v>9.8584816064000011E-4</v>
      </c>
      <c r="D183" s="7" t="s">
        <v>205</v>
      </c>
      <c r="E183" s="31" t="s">
        <v>333</v>
      </c>
      <c r="F183" s="12">
        <v>3222.31</v>
      </c>
      <c r="G183" s="12">
        <v>9195.7199999999993</v>
      </c>
      <c r="H183" s="12">
        <v>7108.77</v>
      </c>
      <c r="I183" s="12">
        <v>11589.28</v>
      </c>
      <c r="J183" s="12">
        <v>12981.93</v>
      </c>
      <c r="K183" s="11">
        <v>0</v>
      </c>
      <c r="L183" s="6">
        <f>$C183*'Janssen Payments'!I$22</f>
        <v>2541.1977210525215</v>
      </c>
      <c r="M183" s="6">
        <f>$C183*'Janssen Payments'!J$22</f>
        <v>2541.1977150303874</v>
      </c>
      <c r="N183" s="6">
        <f>$C183*'Janssen Payments'!K$22</f>
        <v>2541.1976734106761</v>
      </c>
      <c r="O183" s="6">
        <f>$C183*'Janssen Payments'!L$22</f>
        <v>3235.3891899931996</v>
      </c>
      <c r="P183" s="6">
        <f>$C183*'Janssen Payments'!M$22</f>
        <v>3235.3891960153333</v>
      </c>
      <c r="Q183" s="6">
        <f>$C183*'Janssen Payments'!N$22</f>
        <v>3235.3891899931996</v>
      </c>
      <c r="R183" s="6">
        <f>$C183*'Janssen Payments'!$O$22</f>
        <v>3024.2597637578524</v>
      </c>
      <c r="S183" s="6">
        <v>0</v>
      </c>
      <c r="T183" s="6">
        <f t="shared" si="2"/>
        <v>64452.030449253172</v>
      </c>
    </row>
    <row r="184" spans="1:20" customFormat="1" x14ac:dyDescent="0.3">
      <c r="A184" s="94">
        <v>182</v>
      </c>
      <c r="B184" s="3" t="s">
        <v>73</v>
      </c>
      <c r="C184" s="126">
        <v>2.8172487492943241E-4</v>
      </c>
      <c r="D184" s="7" t="s">
        <v>206</v>
      </c>
      <c r="E184" s="31" t="s">
        <v>333</v>
      </c>
      <c r="F184" s="11">
        <v>949.16</v>
      </c>
      <c r="G184" s="12">
        <v>2708.68</v>
      </c>
      <c r="H184" s="12">
        <v>2093.9499999999998</v>
      </c>
      <c r="I184" s="12">
        <v>3413.72</v>
      </c>
      <c r="J184" s="12">
        <v>3823.94</v>
      </c>
      <c r="K184" s="11">
        <v>0</v>
      </c>
      <c r="L184" s="6">
        <f>$C184*'Janssen Payments'!I$22</f>
        <v>726.19561380498499</v>
      </c>
      <c r="M184" s="6">
        <f>$C184*'Janssen Payments'!J$22</f>
        <v>726.19561208404559</v>
      </c>
      <c r="N184" s="6">
        <f>$C184*'Janssen Payments'!K$22</f>
        <v>726.19560019042092</v>
      </c>
      <c r="O184" s="6">
        <f>$C184*'Janssen Payments'!L$22</f>
        <v>924.57403816338649</v>
      </c>
      <c r="P184" s="6">
        <f>$C184*'Janssen Payments'!M$22</f>
        <v>924.57403988432577</v>
      </c>
      <c r="Q184" s="6">
        <f>$C184*'Janssen Payments'!N$22</f>
        <v>924.57403816338649</v>
      </c>
      <c r="R184" s="6">
        <f>$C184*'Janssen Payments'!$O$22</f>
        <v>864.23978632336468</v>
      </c>
      <c r="S184" s="6">
        <v>0</v>
      </c>
      <c r="T184" s="6">
        <f t="shared" si="2"/>
        <v>18805.998728613911</v>
      </c>
    </row>
    <row r="185" spans="1:20" customFormat="1" x14ac:dyDescent="0.3">
      <c r="A185" s="94">
        <v>183</v>
      </c>
      <c r="B185" s="3" t="s">
        <v>61</v>
      </c>
      <c r="C185" s="126">
        <v>1.3945446173540106E-4</v>
      </c>
      <c r="D185" s="7" t="s">
        <v>207</v>
      </c>
      <c r="E185" s="31" t="s">
        <v>333</v>
      </c>
      <c r="F185" s="11">
        <v>469.84</v>
      </c>
      <c r="G185" s="12">
        <v>1340.8</v>
      </c>
      <c r="H185" s="12">
        <v>1036.51</v>
      </c>
      <c r="I185" s="12">
        <v>1689.8</v>
      </c>
      <c r="J185" s="12">
        <v>1892.86</v>
      </c>
      <c r="K185" s="11">
        <v>0</v>
      </c>
      <c r="L185" s="6">
        <f>$C185*'Janssen Payments'!I$22</f>
        <v>359.46850083135251</v>
      </c>
      <c r="M185" s="6">
        <f>$C185*'Janssen Payments'!J$22</f>
        <v>359.46849997948357</v>
      </c>
      <c r="N185" s="6">
        <f>$C185*'Janssen Payments'!K$22</f>
        <v>359.46849409211194</v>
      </c>
      <c r="O185" s="6">
        <f>$C185*'Janssen Payments'!L$22</f>
        <v>457.66627763663973</v>
      </c>
      <c r="P185" s="6">
        <f>$C185*'Janssen Payments'!M$22</f>
        <v>457.66627848850868</v>
      </c>
      <c r="Q185" s="6">
        <f>$C185*'Janssen Payments'!N$22</f>
        <v>457.66627763663973</v>
      </c>
      <c r="R185" s="6">
        <f>$C185*'Janssen Payments'!$O$22</f>
        <v>427.80068406182346</v>
      </c>
      <c r="S185" s="6">
        <v>0</v>
      </c>
      <c r="T185" s="6">
        <f t="shared" si="2"/>
        <v>9309.0150127265588</v>
      </c>
    </row>
    <row r="186" spans="1:20" customFormat="1" x14ac:dyDescent="0.3">
      <c r="A186" s="94">
        <v>184</v>
      </c>
      <c r="B186" s="3" t="s">
        <v>166</v>
      </c>
      <c r="C186" s="126">
        <v>2.0038613874457907E-4</v>
      </c>
      <c r="D186" s="7" t="s">
        <v>208</v>
      </c>
      <c r="E186" s="31" t="s">
        <v>333</v>
      </c>
      <c r="F186" s="11">
        <v>675.12</v>
      </c>
      <c r="G186" s="12">
        <v>1926.64</v>
      </c>
      <c r="H186" s="12">
        <v>1489.39</v>
      </c>
      <c r="I186" s="12">
        <v>2428.12</v>
      </c>
      <c r="J186" s="12">
        <v>2719.91</v>
      </c>
      <c r="K186" s="11">
        <v>0</v>
      </c>
      <c r="L186" s="6">
        <f>$C186*'Janssen Payments'!I$22</f>
        <v>516.53065800483819</v>
      </c>
      <c r="M186" s="6">
        <f>$C186*'Janssen Payments'!J$22</f>
        <v>516.53065678076314</v>
      </c>
      <c r="N186" s="6">
        <f>$C186*'Janssen Payments'!K$22</f>
        <v>516.53064832102905</v>
      </c>
      <c r="O186" s="6">
        <f>$C186*'Janssen Payments'!L$22</f>
        <v>657.63387609081997</v>
      </c>
      <c r="P186" s="6">
        <f>$C186*'Janssen Payments'!M$22</f>
        <v>657.63387731489502</v>
      </c>
      <c r="Q186" s="6">
        <f>$C186*'Janssen Payments'!N$22</f>
        <v>657.63387609081997</v>
      </c>
      <c r="R186" s="6">
        <f>$C186*'Janssen Payments'!$O$22</f>
        <v>614.7191431859128</v>
      </c>
      <c r="S186" s="6">
        <v>0</v>
      </c>
      <c r="T186" s="6">
        <f t="shared" si="2"/>
        <v>13376.392735789079</v>
      </c>
    </row>
    <row r="187" spans="1:20" customFormat="1" x14ac:dyDescent="0.3">
      <c r="A187" s="94">
        <v>185</v>
      </c>
      <c r="B187" s="3" t="s">
        <v>61</v>
      </c>
      <c r="C187" s="126">
        <v>8.4457765175366002E-5</v>
      </c>
      <c r="D187" s="7" t="s">
        <v>209</v>
      </c>
      <c r="E187" s="31" t="s">
        <v>333</v>
      </c>
      <c r="F187" s="11">
        <v>284.55</v>
      </c>
      <c r="G187" s="11">
        <v>812.03</v>
      </c>
      <c r="H187" s="11">
        <v>627.74</v>
      </c>
      <c r="I187" s="12">
        <v>1023.39</v>
      </c>
      <c r="J187" s="12">
        <v>1146.3699999999999</v>
      </c>
      <c r="K187" s="11">
        <v>0</v>
      </c>
      <c r="L187" s="6">
        <f>$C187*'Janssen Payments'!I$22</f>
        <v>217.70480380010852</v>
      </c>
      <c r="M187" s="6">
        <f>$C187*'Janssen Payments'!J$22</f>
        <v>217.70480328419137</v>
      </c>
      <c r="N187" s="6">
        <f>$C187*'Janssen Payments'!K$22</f>
        <v>217.70479971862423</v>
      </c>
      <c r="O187" s="6">
        <f>$C187*'Janssen Payments'!L$22</f>
        <v>277.17629485860215</v>
      </c>
      <c r="P187" s="6">
        <f>$C187*'Janssen Payments'!M$22</f>
        <v>277.17629537451933</v>
      </c>
      <c r="Q187" s="6">
        <f>$C187*'Janssen Payments'!N$22</f>
        <v>277.17629485860215</v>
      </c>
      <c r="R187" s="6">
        <f>$C187*'Janssen Payments'!$O$22</f>
        <v>259.08880409225668</v>
      </c>
      <c r="S187" s="6">
        <v>0</v>
      </c>
      <c r="T187" s="6">
        <f t="shared" si="2"/>
        <v>5637.8120959869038</v>
      </c>
    </row>
    <row r="188" spans="1:20" customFormat="1" x14ac:dyDescent="0.3">
      <c r="A188" s="94">
        <v>186</v>
      </c>
      <c r="B188" s="3" t="s">
        <v>103</v>
      </c>
      <c r="C188" s="126">
        <v>2.0211675856595515E-4</v>
      </c>
      <c r="D188" s="7" t="s">
        <v>210</v>
      </c>
      <c r="E188" s="31" t="s">
        <v>333</v>
      </c>
      <c r="F188" s="11">
        <v>680.95</v>
      </c>
      <c r="G188" s="12">
        <v>1943.28</v>
      </c>
      <c r="H188" s="12">
        <v>1502.25</v>
      </c>
      <c r="I188" s="12">
        <v>2449.09</v>
      </c>
      <c r="J188" s="12">
        <v>2743.4</v>
      </c>
      <c r="K188" s="11">
        <v>0</v>
      </c>
      <c r="L188" s="6">
        <f>$C188*'Janssen Payments'!I$22</f>
        <v>520.99163619770127</v>
      </c>
      <c r="M188" s="6">
        <f>$C188*'Janssen Payments'!J$22</f>
        <v>520.99163496305459</v>
      </c>
      <c r="N188" s="6">
        <f>$C188*'Janssen Payments'!K$22</f>
        <v>520.99162643025863</v>
      </c>
      <c r="O188" s="6">
        <f>$C188*'Janssen Payments'!L$22</f>
        <v>663.31348161793596</v>
      </c>
      <c r="P188" s="6">
        <f>$C188*'Janssen Payments'!M$22</f>
        <v>663.31348285258275</v>
      </c>
      <c r="Q188" s="6">
        <f>$C188*'Janssen Payments'!N$22</f>
        <v>663.31348161793596</v>
      </c>
      <c r="R188" s="6">
        <f>$C188*'Janssen Payments'!$O$22</f>
        <v>620.02811884880975</v>
      </c>
      <c r="S188" s="6">
        <v>0</v>
      </c>
      <c r="T188" s="6">
        <f t="shared" si="2"/>
        <v>13491.913462528279</v>
      </c>
    </row>
    <row r="189" spans="1:20" customFormat="1" x14ac:dyDescent="0.3">
      <c r="A189" s="94">
        <v>187</v>
      </c>
      <c r="B189" s="3" t="s">
        <v>103</v>
      </c>
      <c r="C189" s="126">
        <v>9.7913195231527661E-4</v>
      </c>
      <c r="D189" s="7" t="s">
        <v>211</v>
      </c>
      <c r="E189" s="31" t="s">
        <v>333</v>
      </c>
      <c r="F189" s="12">
        <v>3298.79</v>
      </c>
      <c r="G189" s="12">
        <v>9414</v>
      </c>
      <c r="H189" s="12">
        <v>7277.5</v>
      </c>
      <c r="I189" s="12">
        <v>11864.37</v>
      </c>
      <c r="J189" s="12">
        <v>13290.07</v>
      </c>
      <c r="K189" s="11">
        <v>0</v>
      </c>
      <c r="L189" s="6">
        <f>$C189*'Janssen Payments'!I$22</f>
        <v>2523.8855081070496</v>
      </c>
      <c r="M189" s="6">
        <f>$C189*'Janssen Payments'!J$22</f>
        <v>2523.8855021259424</v>
      </c>
      <c r="N189" s="6">
        <f>$C189*'Janssen Payments'!K$22</f>
        <v>2523.8854607897701</v>
      </c>
      <c r="O189" s="6">
        <f>$C189*'Janssen Payments'!L$22</f>
        <v>3213.3477147649592</v>
      </c>
      <c r="P189" s="6">
        <f>$C189*'Janssen Payments'!M$22</f>
        <v>3213.3477207460669</v>
      </c>
      <c r="Q189" s="6">
        <f>$C189*'Janssen Payments'!N$22</f>
        <v>3213.3477147649592</v>
      </c>
      <c r="R189" s="6">
        <f>$C189*'Janssen Payments'!$O$22</f>
        <v>3003.6566329589973</v>
      </c>
      <c r="S189" s="6">
        <v>0</v>
      </c>
      <c r="T189" s="6">
        <f t="shared" si="2"/>
        <v>65360.086254257752</v>
      </c>
    </row>
    <row r="190" spans="1:20" customFormat="1" x14ac:dyDescent="0.3">
      <c r="A190" s="94">
        <v>188</v>
      </c>
      <c r="B190" s="3" t="s">
        <v>103</v>
      </c>
      <c r="C190" s="126">
        <v>1.9100374032320001E-2</v>
      </c>
      <c r="D190" s="7" t="s">
        <v>103</v>
      </c>
      <c r="E190" s="31" t="s">
        <v>333</v>
      </c>
      <c r="F190" s="12">
        <v>62430.77</v>
      </c>
      <c r="G190" s="12">
        <v>178163.1</v>
      </c>
      <c r="H190" s="12">
        <v>137729.22</v>
      </c>
      <c r="I190" s="12">
        <v>224537.21</v>
      </c>
      <c r="J190" s="12">
        <v>251519.2</v>
      </c>
      <c r="K190" s="11">
        <v>0</v>
      </c>
      <c r="L190" s="6">
        <f>$C190*'Janssen Payments'!I$22</f>
        <v>49234.586927333927</v>
      </c>
      <c r="M190" s="6">
        <f>$C190*'Janssen Payments'!J$22</f>
        <v>49234.586810657733</v>
      </c>
      <c r="N190" s="6">
        <f>$C190*'Janssen Payments'!K$22</f>
        <v>49234.586004294149</v>
      </c>
      <c r="O190" s="6">
        <f>$C190*'Janssen Payments'!L$22</f>
        <v>62684.240977715097</v>
      </c>
      <c r="P190" s="6">
        <f>$C190*'Janssen Payments'!M$22</f>
        <v>62684.241094391291</v>
      </c>
      <c r="Q190" s="6">
        <f>$C190*'Janssen Payments'!N$22</f>
        <v>62684.240977715097</v>
      </c>
      <c r="R190" s="6">
        <f>$C190*'Janssen Payments'!$O$22</f>
        <v>58593.701307076262</v>
      </c>
      <c r="S190" s="6">
        <v>0</v>
      </c>
      <c r="T190" s="6">
        <f t="shared" si="2"/>
        <v>1248729.6840991834</v>
      </c>
    </row>
    <row r="191" spans="1:20" customFormat="1" x14ac:dyDescent="0.3">
      <c r="A191" s="94">
        <v>189</v>
      </c>
      <c r="B191" s="3" t="s">
        <v>103</v>
      </c>
      <c r="C191" s="126">
        <v>2.802951365476971E-4</v>
      </c>
      <c r="D191" s="7" t="s">
        <v>212</v>
      </c>
      <c r="E191" s="31" t="s">
        <v>333</v>
      </c>
      <c r="F191" s="11">
        <v>944.34</v>
      </c>
      <c r="G191" s="12">
        <v>2694.94</v>
      </c>
      <c r="H191" s="12">
        <v>2083.3200000000002</v>
      </c>
      <c r="I191" s="12">
        <v>3396.4</v>
      </c>
      <c r="J191" s="12">
        <v>3804.54</v>
      </c>
      <c r="K191" s="11">
        <v>0</v>
      </c>
      <c r="L191" s="6">
        <f>$C191*'Janssen Payments'!I$22</f>
        <v>722.51021065425186</v>
      </c>
      <c r="M191" s="6">
        <f>$C191*'Janssen Payments'!J$22</f>
        <v>722.51020894204612</v>
      </c>
      <c r="N191" s="6">
        <f>$C191*'Janssen Payments'!K$22</f>
        <v>722.51019710878097</v>
      </c>
      <c r="O191" s="6">
        <f>$C191*'Janssen Payments'!L$22</f>
        <v>919.88187532384552</v>
      </c>
      <c r="P191" s="6">
        <f>$C191*'Janssen Payments'!M$22</f>
        <v>919.88187703605115</v>
      </c>
      <c r="Q191" s="6">
        <f>$C191*'Janssen Payments'!N$22</f>
        <v>919.88187532384552</v>
      </c>
      <c r="R191" s="6">
        <f>$C191*'Janssen Payments'!$O$22</f>
        <v>859.85381652272588</v>
      </c>
      <c r="S191" s="6">
        <v>0</v>
      </c>
      <c r="T191" s="6">
        <f t="shared" si="2"/>
        <v>18710.570060911545</v>
      </c>
    </row>
    <row r="192" spans="1:20" customFormat="1" x14ac:dyDescent="0.3">
      <c r="A192" s="94">
        <v>190</v>
      </c>
      <c r="B192" s="3" t="s">
        <v>73</v>
      </c>
      <c r="C192" s="126">
        <v>2.6908783542163952E-4</v>
      </c>
      <c r="D192" s="7" t="s">
        <v>213</v>
      </c>
      <c r="E192" s="31" t="s">
        <v>333</v>
      </c>
      <c r="F192" s="11">
        <v>906.58</v>
      </c>
      <c r="G192" s="12">
        <v>2587.1799999999998</v>
      </c>
      <c r="H192" s="12">
        <v>2000.02</v>
      </c>
      <c r="I192" s="12">
        <v>3260.6</v>
      </c>
      <c r="J192" s="12">
        <v>3652.42</v>
      </c>
      <c r="K192" s="11">
        <v>0</v>
      </c>
      <c r="L192" s="6">
        <f>$C192*'Janssen Payments'!I$22</f>
        <v>693.62141294913863</v>
      </c>
      <c r="M192" s="6">
        <f>$C192*'Janssen Payments'!J$22</f>
        <v>693.62141130539362</v>
      </c>
      <c r="N192" s="6">
        <f>$C192*'Janssen Payments'!K$22</f>
        <v>693.62139994526888</v>
      </c>
      <c r="O192" s="6">
        <f>$C192*'Janssen Payments'!L$22</f>
        <v>883.10138278967497</v>
      </c>
      <c r="P192" s="6">
        <f>$C192*'Janssen Payments'!M$22</f>
        <v>883.10138443341987</v>
      </c>
      <c r="Q192" s="6">
        <f>$C192*'Janssen Payments'!N$22</f>
        <v>883.10138278967497</v>
      </c>
      <c r="R192" s="6">
        <f>$C192*'Janssen Payments'!$O$22</f>
        <v>825.473481691193</v>
      </c>
      <c r="S192" s="6">
        <v>0</v>
      </c>
      <c r="T192" s="6">
        <f t="shared" si="2"/>
        <v>17962.441855903762</v>
      </c>
    </row>
    <row r="193" spans="1:20" customFormat="1" x14ac:dyDescent="0.3">
      <c r="A193" s="94">
        <v>191</v>
      </c>
      <c r="B193" s="3" t="s">
        <v>214</v>
      </c>
      <c r="C193" s="126">
        <v>5.2318127209600006E-3</v>
      </c>
      <c r="D193" s="7" t="s">
        <v>214</v>
      </c>
      <c r="E193" s="31" t="s">
        <v>333</v>
      </c>
      <c r="F193" s="12">
        <v>17100.509999999998</v>
      </c>
      <c r="G193" s="12">
        <v>48800.93</v>
      </c>
      <c r="H193" s="12">
        <v>37725.620000000003</v>
      </c>
      <c r="I193" s="12">
        <v>61503.33</v>
      </c>
      <c r="J193" s="12">
        <v>68894.009999999995</v>
      </c>
      <c r="K193" s="11">
        <v>0</v>
      </c>
      <c r="L193" s="6">
        <f>$C193*'Janssen Payments'!I$22</f>
        <v>13485.9211532597</v>
      </c>
      <c r="M193" s="6">
        <f>$C193*'Janssen Payments'!J$22</f>
        <v>13485.921121300746</v>
      </c>
      <c r="N193" s="6">
        <f>$C193*'Janssen Payments'!K$22</f>
        <v>13485.92090042846</v>
      </c>
      <c r="O193" s="6">
        <f>$C193*'Janssen Payments'!L$22</f>
        <v>17169.936504698788</v>
      </c>
      <c r="P193" s="6">
        <f>$C193*'Janssen Payments'!M$22</f>
        <v>17169.936536657744</v>
      </c>
      <c r="Q193" s="6">
        <f>$C193*'Janssen Payments'!N$22</f>
        <v>17169.936504698788</v>
      </c>
      <c r="R193" s="6">
        <f>$C193*'Janssen Payments'!$O$22</f>
        <v>16049.490515095289</v>
      </c>
      <c r="S193" s="6">
        <v>0</v>
      </c>
      <c r="T193" s="6">
        <f t="shared" si="2"/>
        <v>342041.46323613951</v>
      </c>
    </row>
    <row r="194" spans="1:20" customFormat="1" x14ac:dyDescent="0.3">
      <c r="A194" s="94">
        <v>192</v>
      </c>
      <c r="B194" s="3" t="s">
        <v>215</v>
      </c>
      <c r="C194" s="126">
        <v>3.2670462068869281E-4</v>
      </c>
      <c r="D194" s="7" t="s">
        <v>216</v>
      </c>
      <c r="E194" s="31" t="s">
        <v>333</v>
      </c>
      <c r="F194" s="12">
        <v>1100.7</v>
      </c>
      <c r="G194" s="12">
        <v>3141.15</v>
      </c>
      <c r="H194" s="12">
        <v>2428.27</v>
      </c>
      <c r="I194" s="12">
        <v>3958.75</v>
      </c>
      <c r="J194" s="12">
        <v>4434.47</v>
      </c>
      <c r="K194" s="11">
        <v>0</v>
      </c>
      <c r="L194" s="6">
        <f>$C194*'Janssen Payments'!I$22</f>
        <v>842.13885129375865</v>
      </c>
      <c r="M194" s="6">
        <f>$C194*'Janssen Payments'!J$22</f>
        <v>842.13884929805693</v>
      </c>
      <c r="N194" s="6">
        <f>$C194*'Janssen Payments'!K$22</f>
        <v>842.13883550551498</v>
      </c>
      <c r="O194" s="6">
        <f>$C194*'Janssen Payments'!L$22</f>
        <v>1072.1900595836416</v>
      </c>
      <c r="P194" s="6">
        <f>$C194*'Janssen Payments'!M$22</f>
        <v>1072.1900615793436</v>
      </c>
      <c r="Q194" s="6">
        <f>$C194*'Janssen Payments'!N$22</f>
        <v>1072.1900595836416</v>
      </c>
      <c r="R194" s="6">
        <f>$C194*'Janssen Payments'!$O$22</f>
        <v>1002.2229369897715</v>
      </c>
      <c r="S194" s="6">
        <v>0</v>
      </c>
      <c r="T194" s="6">
        <f t="shared" si="2"/>
        <v>21808.549653833728</v>
      </c>
    </row>
    <row r="195" spans="1:20" customFormat="1" x14ac:dyDescent="0.3">
      <c r="A195" s="94">
        <v>193</v>
      </c>
      <c r="B195" s="3" t="s">
        <v>45</v>
      </c>
      <c r="C195" s="126">
        <v>1.2061330594154156E-4</v>
      </c>
      <c r="D195" s="7" t="s">
        <v>217</v>
      </c>
      <c r="E195" s="7" t="s">
        <v>334</v>
      </c>
      <c r="F195" s="11">
        <v>0</v>
      </c>
      <c r="G195" s="11">
        <v>0</v>
      </c>
      <c r="H195" s="11">
        <v>0</v>
      </c>
      <c r="I195" s="11">
        <v>0</v>
      </c>
      <c r="J195" s="11">
        <v>0</v>
      </c>
      <c r="K195" s="11">
        <v>0</v>
      </c>
      <c r="L195" s="11">
        <v>0</v>
      </c>
      <c r="M195" s="11">
        <v>0</v>
      </c>
      <c r="N195" s="11">
        <v>0</v>
      </c>
      <c r="O195" s="11">
        <v>0</v>
      </c>
      <c r="P195" s="11">
        <v>0</v>
      </c>
      <c r="Q195" s="11">
        <v>0</v>
      </c>
      <c r="R195" s="11">
        <v>0</v>
      </c>
      <c r="S195" s="6">
        <v>0</v>
      </c>
      <c r="T195" s="6">
        <f t="shared" si="2"/>
        <v>0</v>
      </c>
    </row>
    <row r="196" spans="1:20" customFormat="1" x14ac:dyDescent="0.3">
      <c r="A196" s="94">
        <v>194</v>
      </c>
      <c r="B196" s="3" t="s">
        <v>20</v>
      </c>
      <c r="C196" s="126">
        <v>9.3741051152000014E-4</v>
      </c>
      <c r="D196" s="7" t="s">
        <v>218</v>
      </c>
      <c r="E196" s="31" t="s">
        <v>333</v>
      </c>
      <c r="F196" s="12">
        <v>3063.99</v>
      </c>
      <c r="G196" s="12">
        <v>8743.91</v>
      </c>
      <c r="H196" s="12">
        <v>6759.49</v>
      </c>
      <c r="I196" s="12">
        <v>11019.86</v>
      </c>
      <c r="J196" s="12">
        <v>12344.09</v>
      </c>
      <c r="K196" s="11">
        <v>0</v>
      </c>
      <c r="L196" s="6">
        <f>$C196*'Janssen Payments'!I$22</f>
        <v>2416.3411270340498</v>
      </c>
      <c r="M196" s="6">
        <f>$C196*'Janssen Payments'!J$22</f>
        <v>2416.3411213078011</v>
      </c>
      <c r="N196" s="6">
        <f>$C196*'Janssen Payments'!K$22</f>
        <v>2416.3410817329896</v>
      </c>
      <c r="O196" s="6">
        <f>$C196*'Janssen Payments'!L$22</f>
        <v>3076.4249066396715</v>
      </c>
      <c r="P196" s="6">
        <f>$C196*'Janssen Payments'!M$22</f>
        <v>3076.4249123659201</v>
      </c>
      <c r="Q196" s="6">
        <f>$C196*'Janssen Payments'!N$22</f>
        <v>3076.4249066396715</v>
      </c>
      <c r="R196" s="6">
        <f>$C196*'Janssen Payments'!$O$22</f>
        <v>2875.6688963878319</v>
      </c>
      <c r="S196" s="6">
        <v>0</v>
      </c>
      <c r="T196" s="6">
        <f t="shared" ref="T196:T259" si="3">SUM(F196:S196)</f>
        <v>61285.306952107931</v>
      </c>
    </row>
    <row r="197" spans="1:20" customFormat="1" x14ac:dyDescent="0.3">
      <c r="A197" s="94">
        <v>195</v>
      </c>
      <c r="B197" s="3" t="s">
        <v>103</v>
      </c>
      <c r="C197" s="126">
        <v>3.9308351715480787E-4</v>
      </c>
      <c r="D197" s="7" t="s">
        <v>219</v>
      </c>
      <c r="E197" s="31" t="s">
        <v>333</v>
      </c>
      <c r="F197" s="12">
        <v>1324.34</v>
      </c>
      <c r="G197" s="12">
        <v>3779.35</v>
      </c>
      <c r="H197" s="12">
        <v>2921.63</v>
      </c>
      <c r="I197" s="12">
        <v>4763.08</v>
      </c>
      <c r="J197" s="12">
        <v>5335.45</v>
      </c>
      <c r="K197" s="11">
        <v>0</v>
      </c>
      <c r="L197" s="6">
        <f>$C197*'Janssen Payments'!I$22</f>
        <v>1013.2421785203031</v>
      </c>
      <c r="M197" s="6">
        <f>$C197*'Janssen Payments'!J$22</f>
        <v>1013.2421761191204</v>
      </c>
      <c r="N197" s="6">
        <f>$C197*'Janssen Payments'!K$22</f>
        <v>1013.2421595242499</v>
      </c>
      <c r="O197" s="6">
        <f>$C197*'Janssen Payments'!L$22</f>
        <v>1290.0345235127786</v>
      </c>
      <c r="P197" s="6">
        <f>$C197*'Janssen Payments'!M$22</f>
        <v>1290.0345259139613</v>
      </c>
      <c r="Q197" s="6">
        <f>$C197*'Janssen Payments'!N$22</f>
        <v>1290.0345235127786</v>
      </c>
      <c r="R197" s="6">
        <f>$C197*'Janssen Payments'!$O$22</f>
        <v>1205.8516840523998</v>
      </c>
      <c r="S197" s="6">
        <v>0</v>
      </c>
      <c r="T197" s="6">
        <f t="shared" si="3"/>
        <v>26239.531771155591</v>
      </c>
    </row>
    <row r="198" spans="1:20" customFormat="1" x14ac:dyDescent="0.3">
      <c r="A198" s="94">
        <v>196</v>
      </c>
      <c r="B198" s="3" t="s">
        <v>32</v>
      </c>
      <c r="C198" s="126">
        <v>8.2098063557694125E-4</v>
      </c>
      <c r="D198" s="7" t="s">
        <v>220</v>
      </c>
      <c r="E198" s="31" t="s">
        <v>333</v>
      </c>
      <c r="F198" s="12">
        <v>2765.96</v>
      </c>
      <c r="G198" s="12">
        <v>7893.43</v>
      </c>
      <c r="H198" s="12">
        <v>6102.02</v>
      </c>
      <c r="I198" s="12">
        <v>9948.01</v>
      </c>
      <c r="J198" s="12">
        <v>11143.43</v>
      </c>
      <c r="K198" s="11">
        <v>0</v>
      </c>
      <c r="L198" s="6">
        <f>$C198*'Janssen Payments'!I$22</f>
        <v>2116.2225619024243</v>
      </c>
      <c r="M198" s="6">
        <f>$C198*'Janssen Payments'!J$22</f>
        <v>2116.2225568873969</v>
      </c>
      <c r="N198" s="6">
        <f>$C198*'Janssen Payments'!K$22</f>
        <v>2116.2225222279244</v>
      </c>
      <c r="O198" s="6">
        <f>$C198*'Janssen Payments'!L$22</f>
        <v>2694.3214782842583</v>
      </c>
      <c r="P198" s="6">
        <f>$C198*'Janssen Payments'!M$22</f>
        <v>2694.3214832992853</v>
      </c>
      <c r="Q198" s="6">
        <f>$C198*'Janssen Payments'!N$22</f>
        <v>2694.3214782842583</v>
      </c>
      <c r="R198" s="6">
        <f>$C198*'Janssen Payments'!$O$22</f>
        <v>2518.5001120130423</v>
      </c>
      <c r="S198" s="6">
        <v>0</v>
      </c>
      <c r="T198" s="6">
        <f t="shared" si="3"/>
        <v>54802.982192898584</v>
      </c>
    </row>
    <row r="199" spans="1:20" customFormat="1" x14ac:dyDescent="0.3">
      <c r="A199" s="94">
        <v>197</v>
      </c>
      <c r="B199" s="3" t="s">
        <v>32</v>
      </c>
      <c r="C199" s="126">
        <v>5.8124223828232024E-4</v>
      </c>
      <c r="D199" s="7" t="s">
        <v>221</v>
      </c>
      <c r="E199" s="31" t="s">
        <v>333</v>
      </c>
      <c r="F199" s="12">
        <v>1958.26</v>
      </c>
      <c r="G199" s="12">
        <v>5588.43</v>
      </c>
      <c r="H199" s="12">
        <v>4320.1400000000003</v>
      </c>
      <c r="I199" s="12">
        <v>7043.05</v>
      </c>
      <c r="J199" s="12">
        <v>7889.39</v>
      </c>
      <c r="K199" s="11">
        <v>0</v>
      </c>
      <c r="L199" s="6">
        <f>$C199*'Janssen Payments'!I$22</f>
        <v>1498.2545084261412</v>
      </c>
      <c r="M199" s="6">
        <f>$C199*'Janssen Payments'!J$22</f>
        <v>1498.2545048755755</v>
      </c>
      <c r="N199" s="6">
        <f>$C199*'Janssen Payments'!K$22</f>
        <v>1498.2544803371779</v>
      </c>
      <c r="O199" s="6">
        <f>$C199*'Janssen Payments'!L$22</f>
        <v>1907.5400549362942</v>
      </c>
      <c r="P199" s="6">
        <f>$C199*'Janssen Payments'!M$22</f>
        <v>1907.5400584868598</v>
      </c>
      <c r="Q199" s="6">
        <f>$C199*'Janssen Payments'!N$22</f>
        <v>1907.5400549362942</v>
      </c>
      <c r="R199" s="6">
        <f>$C199*'Janssen Payments'!$O$22</f>
        <v>1783.0611086119143</v>
      </c>
      <c r="S199" s="6">
        <v>0</v>
      </c>
      <c r="T199" s="6">
        <f t="shared" si="3"/>
        <v>38799.714770610262</v>
      </c>
    </row>
    <row r="200" spans="1:20" customFormat="1" x14ac:dyDescent="0.3">
      <c r="A200" s="94">
        <v>198</v>
      </c>
      <c r="B200" s="3" t="s">
        <v>32</v>
      </c>
      <c r="C200" s="126">
        <v>1.5366114375069327E-4</v>
      </c>
      <c r="D200" s="7" t="s">
        <v>222</v>
      </c>
      <c r="E200" s="31" t="s">
        <v>333</v>
      </c>
      <c r="F200" s="11">
        <v>517.70000000000005</v>
      </c>
      <c r="G200" s="12">
        <v>1477.4</v>
      </c>
      <c r="H200" s="12">
        <v>1142.0999999999999</v>
      </c>
      <c r="I200" s="12">
        <v>1861.95</v>
      </c>
      <c r="J200" s="12">
        <v>2085.69</v>
      </c>
      <c r="K200" s="11">
        <v>0</v>
      </c>
      <c r="L200" s="6">
        <f>$C200*'Janssen Payments'!I$22</f>
        <v>396.08873242720136</v>
      </c>
      <c r="M200" s="6">
        <f>$C200*'Janssen Payments'!J$22</f>
        <v>396.08873148854974</v>
      </c>
      <c r="N200" s="6">
        <f>$C200*'Janssen Payments'!K$22</f>
        <v>396.08872500141234</v>
      </c>
      <c r="O200" s="6">
        <f>$C200*'Janssen Payments'!L$22</f>
        <v>504.29023784985134</v>
      </c>
      <c r="P200" s="6">
        <f>$C200*'Janssen Payments'!M$22</f>
        <v>504.29023878850296</v>
      </c>
      <c r="Q200" s="6">
        <f>$C200*'Janssen Payments'!N$22</f>
        <v>504.29023784985134</v>
      </c>
      <c r="R200" s="6">
        <f>$C200*'Janssen Payments'!$O$22</f>
        <v>471.38213860088598</v>
      </c>
      <c r="S200" s="6">
        <v>0</v>
      </c>
      <c r="T200" s="6">
        <f t="shared" si="3"/>
        <v>10257.359042006254</v>
      </c>
    </row>
    <row r="201" spans="1:20" customFormat="1" x14ac:dyDescent="0.3">
      <c r="A201" s="94">
        <v>199</v>
      </c>
      <c r="B201" s="3" t="s">
        <v>32</v>
      </c>
      <c r="C201" s="126">
        <v>6.0626288796559999E-2</v>
      </c>
      <c r="D201" s="7" t="s">
        <v>32</v>
      </c>
      <c r="E201" s="31" t="s">
        <v>333</v>
      </c>
      <c r="F201" s="12">
        <v>198160.83</v>
      </c>
      <c r="G201" s="12">
        <v>565505.56999999995</v>
      </c>
      <c r="H201" s="12">
        <v>437164.82</v>
      </c>
      <c r="I201" s="12">
        <v>712701.11</v>
      </c>
      <c r="J201" s="12">
        <v>798344.36</v>
      </c>
      <c r="K201" s="11">
        <v>0</v>
      </c>
      <c r="L201" s="6">
        <f>$C201*'Janssen Payments'!I$22</f>
        <v>156274.96512817379</v>
      </c>
      <c r="M201" s="6">
        <f>$C201*'Janssen Payments'!J$22</f>
        <v>156274.96475783316</v>
      </c>
      <c r="N201" s="6">
        <f>$C201*'Janssen Payments'!K$22</f>
        <v>156274.9621983633</v>
      </c>
      <c r="O201" s="6">
        <f>$C201*'Janssen Payments'!L$22</f>
        <v>198965.36528957784</v>
      </c>
      <c r="P201" s="6">
        <f>$C201*'Janssen Payments'!M$22</f>
        <v>198965.36565991849</v>
      </c>
      <c r="Q201" s="6">
        <f>$C201*'Janssen Payments'!N$22</f>
        <v>198965.36528957784</v>
      </c>
      <c r="R201" s="6">
        <f>$C201*'Janssen Payments'!$O$22</f>
        <v>185981.62795614652</v>
      </c>
      <c r="S201" s="6">
        <v>0</v>
      </c>
      <c r="T201" s="6">
        <f t="shared" si="3"/>
        <v>3963579.3062795904</v>
      </c>
    </row>
    <row r="202" spans="1:20" customFormat="1" x14ac:dyDescent="0.3">
      <c r="A202" s="94">
        <v>200</v>
      </c>
      <c r="B202" s="3" t="s">
        <v>223</v>
      </c>
      <c r="C202" s="126">
        <v>2.4376421473599999E-3</v>
      </c>
      <c r="D202" s="7" t="s">
        <v>223</v>
      </c>
      <c r="E202" s="31" t="s">
        <v>333</v>
      </c>
      <c r="F202" s="12">
        <v>7967.59</v>
      </c>
      <c r="G202" s="12">
        <v>22737.66</v>
      </c>
      <c r="H202" s="12">
        <v>17577.38</v>
      </c>
      <c r="I202" s="12">
        <v>28656.05</v>
      </c>
      <c r="J202" s="12">
        <v>32099.57</v>
      </c>
      <c r="K202" s="11">
        <v>0</v>
      </c>
      <c r="L202" s="6">
        <f>$C202*'Janssen Payments'!I$22</f>
        <v>6283.4530883451625</v>
      </c>
      <c r="M202" s="6">
        <f>$C202*'Janssen Payments'!J$22</f>
        <v>6283.4530734546261</v>
      </c>
      <c r="N202" s="6">
        <f>$C202*'Janssen Payments'!K$22</f>
        <v>6283.4529705442928</v>
      </c>
      <c r="O202" s="6">
        <f>$C202*'Janssen Payments'!L$22</f>
        <v>7999.934845463823</v>
      </c>
      <c r="P202" s="6">
        <f>$C202*'Janssen Payments'!M$22</f>
        <v>7999.9348603543594</v>
      </c>
      <c r="Q202" s="6">
        <f>$C202*'Janssen Payments'!N$22</f>
        <v>7999.934845463823</v>
      </c>
      <c r="R202" s="6">
        <f>$C202*'Janssen Payments'!$O$22</f>
        <v>7477.8889478429292</v>
      </c>
      <c r="S202" s="6">
        <v>0</v>
      </c>
      <c r="T202" s="6">
        <f t="shared" si="3"/>
        <v>159366.30263146901</v>
      </c>
    </row>
    <row r="203" spans="1:20" customFormat="1" x14ac:dyDescent="0.3">
      <c r="A203" s="94">
        <v>201</v>
      </c>
      <c r="B203" s="3" t="s">
        <v>58</v>
      </c>
      <c r="C203" s="126">
        <v>2.0250384432724366E-6</v>
      </c>
      <c r="D203" s="7" t="s">
        <v>224</v>
      </c>
      <c r="E203" s="31" t="s">
        <v>335</v>
      </c>
      <c r="F203" s="11">
        <f>6.82+50.02</f>
        <v>56.84</v>
      </c>
      <c r="G203" s="11">
        <v>19.47</v>
      </c>
      <c r="H203" s="11">
        <v>15.05</v>
      </c>
      <c r="I203" s="11">
        <v>24.54</v>
      </c>
      <c r="J203" s="11">
        <v>27.49</v>
      </c>
      <c r="K203" s="11">
        <v>0</v>
      </c>
      <c r="L203" s="45">
        <f>$C203*'Janssen Payments'!I$22</f>
        <v>5.2198941810135633</v>
      </c>
      <c r="M203" s="45">
        <f>$C203*'Janssen Payments'!J$22</f>
        <v>5.2198941686434512</v>
      </c>
      <c r="N203" s="45">
        <f>$C203*'Janssen Payments'!K$22</f>
        <v>5.2198940831520755</v>
      </c>
      <c r="O203" s="45">
        <f>$C203*'Janssen Payments'!L$22</f>
        <v>6.6458383250732664</v>
      </c>
      <c r="P203" s="45">
        <f>$C203*'Janssen Payments'!M$22</f>
        <v>6.6458383374433785</v>
      </c>
      <c r="Q203" s="45">
        <f>$C203*'Janssen Payments'!N$22</f>
        <v>6.6458383250732664</v>
      </c>
      <c r="R203" s="45">
        <f>$C203*'Janssen Payments'!$O$22</f>
        <v>6.2121557137925665</v>
      </c>
      <c r="S203" s="6">
        <v>0</v>
      </c>
      <c r="T203" s="6">
        <f>F203+G203+H203+I203+J203</f>
        <v>143.39000000000001</v>
      </c>
    </row>
    <row r="204" spans="1:20" customFormat="1" x14ac:dyDescent="0.3">
      <c r="A204" s="94">
        <v>202</v>
      </c>
      <c r="B204" s="3" t="s">
        <v>225</v>
      </c>
      <c r="C204" s="126">
        <v>6.2312530156800007E-3</v>
      </c>
      <c r="D204" s="7" t="s">
        <v>225</v>
      </c>
      <c r="E204" s="31" t="s">
        <v>333</v>
      </c>
      <c r="F204" s="12">
        <v>20367.240000000002</v>
      </c>
      <c r="G204" s="12">
        <v>58123.44</v>
      </c>
      <c r="H204" s="12">
        <v>44932.4</v>
      </c>
      <c r="I204" s="12">
        <v>73252.399999999994</v>
      </c>
      <c r="J204" s="12">
        <v>82054.929999999993</v>
      </c>
      <c r="K204" s="11">
        <v>0</v>
      </c>
      <c r="L204" s="6">
        <f>$C204*'Janssen Payments'!I$22</f>
        <v>16062.155000084282</v>
      </c>
      <c r="M204" s="6">
        <f>$C204*'Janssen Payments'!J$22</f>
        <v>16062.154962020164</v>
      </c>
      <c r="N204" s="6">
        <f>$C204*'Janssen Payments'!K$22</f>
        <v>16062.154698954346</v>
      </c>
      <c r="O204" s="6">
        <f>$C204*'Janssen Payments'!L$22</f>
        <v>20449.932811109207</v>
      </c>
      <c r="P204" s="6">
        <f>$C204*'Janssen Payments'!M$22</f>
        <v>20449.932849173325</v>
      </c>
      <c r="Q204" s="6">
        <f>$C204*'Janssen Payments'!N$22</f>
        <v>20449.932811109207</v>
      </c>
      <c r="R204" s="6">
        <f>$C204*'Janssen Payments'!$O$22</f>
        <v>19115.446501296829</v>
      </c>
      <c r="S204" s="6">
        <v>0</v>
      </c>
      <c r="T204" s="6">
        <f t="shared" si="3"/>
        <v>407382.11963374744</v>
      </c>
    </row>
    <row r="205" spans="1:20" customFormat="1" x14ac:dyDescent="0.3">
      <c r="A205" s="94">
        <v>203</v>
      </c>
      <c r="B205" s="3" t="s">
        <v>226</v>
      </c>
      <c r="C205" s="126">
        <v>5.6487088447999996E-4</v>
      </c>
      <c r="D205" s="7" t="s">
        <v>226</v>
      </c>
      <c r="E205" s="31" t="s">
        <v>333</v>
      </c>
      <c r="F205" s="12">
        <v>1846.32</v>
      </c>
      <c r="G205" s="12">
        <v>5268.96</v>
      </c>
      <c r="H205" s="12">
        <v>4073.18</v>
      </c>
      <c r="I205" s="12">
        <v>6640.42</v>
      </c>
      <c r="J205" s="12">
        <v>7438.38</v>
      </c>
      <c r="K205" s="11">
        <v>0</v>
      </c>
      <c r="L205" s="6">
        <f>$C205*'Janssen Payments'!I$22</f>
        <v>1456.0544530484522</v>
      </c>
      <c r="M205" s="6">
        <f>$C205*'Janssen Payments'!J$22</f>
        <v>1456.0544495978922</v>
      </c>
      <c r="N205" s="6">
        <f>$C205*'Janssen Payments'!K$22</f>
        <v>1456.0544257506467</v>
      </c>
      <c r="O205" s="6">
        <f>$C205*'Janssen Payments'!L$22</f>
        <v>1853.8120030594259</v>
      </c>
      <c r="P205" s="6">
        <f>$C205*'Janssen Payments'!M$22</f>
        <v>1853.8120065099858</v>
      </c>
      <c r="Q205" s="6">
        <f>$C205*'Janssen Payments'!N$22</f>
        <v>1853.8120030594259</v>
      </c>
      <c r="R205" s="6">
        <f>$C205*'Janssen Payments'!$O$22</f>
        <v>1732.8391489234575</v>
      </c>
      <c r="S205" s="6">
        <v>0</v>
      </c>
      <c r="T205" s="6">
        <f t="shared" si="3"/>
        <v>36929.698489949289</v>
      </c>
    </row>
    <row r="206" spans="1:20" customFormat="1" x14ac:dyDescent="0.3">
      <c r="A206" s="94">
        <v>204</v>
      </c>
      <c r="B206" s="3" t="s">
        <v>32</v>
      </c>
      <c r="C206" s="126">
        <v>2.7142646306708003E-4</v>
      </c>
      <c r="D206" s="7" t="s">
        <v>227</v>
      </c>
      <c r="E206" s="31" t="s">
        <v>333</v>
      </c>
      <c r="F206" s="11">
        <v>914.46</v>
      </c>
      <c r="G206" s="12">
        <v>2609.67</v>
      </c>
      <c r="H206" s="12">
        <v>2017.41</v>
      </c>
      <c r="I206" s="12">
        <v>3288.94</v>
      </c>
      <c r="J206" s="12">
        <v>3684.16</v>
      </c>
      <c r="K206" s="11">
        <v>0</v>
      </c>
      <c r="L206" s="6">
        <f>$C206*'Janssen Payments'!I$22</f>
        <v>699.64963867420954</v>
      </c>
      <c r="M206" s="6">
        <f>$C206*'Janssen Payments'!J$22</f>
        <v>699.64963701617887</v>
      </c>
      <c r="N206" s="6">
        <f>$C206*'Janssen Payments'!K$22</f>
        <v>699.64962555732393</v>
      </c>
      <c r="O206" s="6">
        <f>$C206*'Janssen Payments'!L$22</f>
        <v>890.77636855884805</v>
      </c>
      <c r="P206" s="6">
        <f>$C206*'Janssen Payments'!M$22</f>
        <v>890.77637021687872</v>
      </c>
      <c r="Q206" s="6">
        <f>$C206*'Janssen Payments'!N$22</f>
        <v>890.77636855884805</v>
      </c>
      <c r="R206" s="6">
        <f>$C206*'Janssen Payments'!$O$22</f>
        <v>832.64762652697175</v>
      </c>
      <c r="S206" s="6">
        <v>0</v>
      </c>
      <c r="T206" s="6">
        <f t="shared" si="3"/>
        <v>18118.565635109255</v>
      </c>
    </row>
    <row r="207" spans="1:20" customFormat="1" x14ac:dyDescent="0.3">
      <c r="A207" s="94">
        <v>205</v>
      </c>
      <c r="B207" s="3" t="s">
        <v>228</v>
      </c>
      <c r="C207" s="126">
        <v>2.1551218640000003E-3</v>
      </c>
      <c r="D207" s="7" t="s">
        <v>228</v>
      </c>
      <c r="E207" s="31" t="s">
        <v>333</v>
      </c>
      <c r="F207" s="12">
        <v>7044.15</v>
      </c>
      <c r="G207" s="12">
        <v>20102.39</v>
      </c>
      <c r="H207" s="12">
        <v>15540.18</v>
      </c>
      <c r="I207" s="12">
        <v>25334.85</v>
      </c>
      <c r="J207" s="12">
        <v>28379.26</v>
      </c>
      <c r="K207" s="11">
        <v>0</v>
      </c>
      <c r="L207" s="6">
        <f>$C207*'Janssen Payments'!I$22</f>
        <v>5555.2071688523811</v>
      </c>
      <c r="M207" s="6">
        <f>$C207*'Janssen Payments'!J$22</f>
        <v>5555.2071556876435</v>
      </c>
      <c r="N207" s="6">
        <f>$C207*'Janssen Payments'!K$22</f>
        <v>5555.2070647045148</v>
      </c>
      <c r="O207" s="6">
        <f>$C207*'Janssen Payments'!L$22</f>
        <v>7072.7504095326749</v>
      </c>
      <c r="P207" s="6">
        <f>$C207*'Janssen Payments'!M$22</f>
        <v>7072.7504226974124</v>
      </c>
      <c r="Q207" s="6">
        <f>$C207*'Janssen Payments'!N$22</f>
        <v>7072.7504095326749</v>
      </c>
      <c r="R207" s="6">
        <f>$C207*'Janssen Payments'!$O$22</f>
        <v>6611.2091085698721</v>
      </c>
      <c r="S207" s="6">
        <v>0</v>
      </c>
      <c r="T207" s="6">
        <f t="shared" si="3"/>
        <v>140895.91173957719</v>
      </c>
    </row>
    <row r="208" spans="1:20" customFormat="1" x14ac:dyDescent="0.3">
      <c r="A208" s="94">
        <v>206</v>
      </c>
      <c r="B208" s="3" t="s">
        <v>229</v>
      </c>
      <c r="C208" s="126">
        <v>5.4983679070649914E-4</v>
      </c>
      <c r="D208" s="7" t="s">
        <v>229</v>
      </c>
      <c r="E208" s="31" t="s">
        <v>333</v>
      </c>
      <c r="F208" s="12">
        <v>1852.45</v>
      </c>
      <c r="G208" s="12">
        <v>5286.48</v>
      </c>
      <c r="H208" s="12">
        <v>4086.72</v>
      </c>
      <c r="I208" s="12">
        <v>6662.5</v>
      </c>
      <c r="J208" s="12">
        <v>7463.11</v>
      </c>
      <c r="K208" s="11">
        <v>0</v>
      </c>
      <c r="L208" s="6">
        <f>$C208*'Janssen Payments'!I$22</f>
        <v>1417.3014215364715</v>
      </c>
      <c r="M208" s="6">
        <f>$C208*'Janssen Payments'!J$22</f>
        <v>1417.3014181777485</v>
      </c>
      <c r="N208" s="6">
        <f>$C208*'Janssen Payments'!K$22</f>
        <v>1417.3013949651997</v>
      </c>
      <c r="O208" s="6">
        <f>$C208*'Janssen Payments'!L$22</f>
        <v>1804.4726154963844</v>
      </c>
      <c r="P208" s="6">
        <f>$C208*'Janssen Payments'!M$22</f>
        <v>1804.4726188551072</v>
      </c>
      <c r="Q208" s="6">
        <f>$C208*'Janssen Payments'!N$22</f>
        <v>1804.4726154963844</v>
      </c>
      <c r="R208" s="6">
        <f>$C208*'Janssen Payments'!$O$22</f>
        <v>1686.7194656912604</v>
      </c>
      <c r="S208" s="6">
        <v>0</v>
      </c>
      <c r="T208" s="6">
        <f t="shared" si="3"/>
        <v>36703.301550218559</v>
      </c>
    </row>
    <row r="209" spans="1:20" customFormat="1" x14ac:dyDescent="0.3">
      <c r="A209" s="94">
        <v>207</v>
      </c>
      <c r="B209" s="3" t="s">
        <v>81</v>
      </c>
      <c r="C209" s="126">
        <v>6.9668831392582191E-5</v>
      </c>
      <c r="D209" s="7" t="s">
        <v>230</v>
      </c>
      <c r="E209" s="31" t="s">
        <v>333</v>
      </c>
      <c r="F209" s="11">
        <v>234.72</v>
      </c>
      <c r="G209" s="11">
        <v>669.84</v>
      </c>
      <c r="H209" s="11">
        <v>517.82000000000005</v>
      </c>
      <c r="I209" s="11">
        <v>844.19</v>
      </c>
      <c r="J209" s="11">
        <v>945.64</v>
      </c>
      <c r="K209" s="11">
        <v>0</v>
      </c>
      <c r="L209" s="6">
        <f>$C209*'Janssen Payments'!I$22</f>
        <v>179.58371545602785</v>
      </c>
      <c r="M209" s="6">
        <f>$C209*'Janssen Payments'!J$22</f>
        <v>179.58371503045012</v>
      </c>
      <c r="N209" s="6">
        <f>$C209*'Janssen Payments'!K$22</f>
        <v>179.58371208922978</v>
      </c>
      <c r="O209" s="6">
        <f>$C209*'Janssen Payments'!L$22</f>
        <v>228.64148148401344</v>
      </c>
      <c r="P209" s="6">
        <f>$C209*'Janssen Payments'!M$22</f>
        <v>228.64148190959116</v>
      </c>
      <c r="Q209" s="6">
        <f>$C209*'Janssen Payments'!N$22</f>
        <v>228.64148148401344</v>
      </c>
      <c r="R209" s="6">
        <f>$C209*'Janssen Payments'!$O$22</f>
        <v>213.72119153910546</v>
      </c>
      <c r="S209" s="6">
        <v>0</v>
      </c>
      <c r="T209" s="6">
        <f t="shared" si="3"/>
        <v>4650.6067789924309</v>
      </c>
    </row>
    <row r="210" spans="1:20" customFormat="1" x14ac:dyDescent="0.3">
      <c r="A210" s="94">
        <v>208</v>
      </c>
      <c r="B210" s="3" t="s">
        <v>231</v>
      </c>
      <c r="C210" s="126">
        <v>3.1792059880000004E-3</v>
      </c>
      <c r="D210" s="7" t="s">
        <v>231</v>
      </c>
      <c r="E210" s="31" t="s">
        <v>333</v>
      </c>
      <c r="F210" s="12">
        <v>10391.43</v>
      </c>
      <c r="G210" s="12">
        <v>29654.77</v>
      </c>
      <c r="H210" s="12">
        <v>22924.66</v>
      </c>
      <c r="I210" s="12">
        <v>37373.620000000003</v>
      </c>
      <c r="J210" s="12">
        <v>41864.699999999997</v>
      </c>
      <c r="K210" s="11">
        <v>0</v>
      </c>
      <c r="L210" s="6">
        <f>$C210*'Janssen Payments'!I$22</f>
        <v>8194.9648374018907</v>
      </c>
      <c r="M210" s="6">
        <f>$C210*'Janssen Payments'!J$22</f>
        <v>8194.9648179814503</v>
      </c>
      <c r="N210" s="6">
        <f>$C210*'Janssen Payments'!K$22</f>
        <v>8194.9646837643959</v>
      </c>
      <c r="O210" s="6">
        <f>$C210*'Janssen Payments'!L$22</f>
        <v>10433.623652205559</v>
      </c>
      <c r="P210" s="6">
        <f>$C210*'Janssen Payments'!M$22</f>
        <v>10433.623671625999</v>
      </c>
      <c r="Q210" s="6">
        <f>$C210*'Janssen Payments'!N$22</f>
        <v>10433.623652205559</v>
      </c>
      <c r="R210" s="6">
        <f>$C210*'Janssen Payments'!$O$22</f>
        <v>9752.7643039518989</v>
      </c>
      <c r="S210" s="6">
        <v>0</v>
      </c>
      <c r="T210" s="6">
        <f t="shared" si="3"/>
        <v>207847.70961913676</v>
      </c>
    </row>
    <row r="211" spans="1:20" customFormat="1" x14ac:dyDescent="0.3">
      <c r="A211" s="94">
        <v>209</v>
      </c>
      <c r="B211" s="3" t="s">
        <v>22</v>
      </c>
      <c r="C211" s="126">
        <v>8.3058265152320399E-3</v>
      </c>
      <c r="D211" s="7" t="s">
        <v>22</v>
      </c>
      <c r="E211" s="31" t="s">
        <v>333</v>
      </c>
      <c r="F211" s="12">
        <v>27983.15</v>
      </c>
      <c r="G211" s="12">
        <v>79857.48</v>
      </c>
      <c r="H211" s="12">
        <v>61733.93</v>
      </c>
      <c r="I211" s="12">
        <v>100643.6</v>
      </c>
      <c r="J211" s="12">
        <v>112737.65</v>
      </c>
      <c r="K211" s="11">
        <v>0</v>
      </c>
      <c r="L211" s="6">
        <f>$C211*'Janssen Payments'!I$22</f>
        <v>21409.734535856955</v>
      </c>
      <c r="M211" s="6">
        <f>$C211*'Janssen Payments'!J$22</f>
        <v>21409.734485120134</v>
      </c>
      <c r="N211" s="6">
        <f>$C211*'Janssen Payments'!K$22</f>
        <v>21409.734134471713</v>
      </c>
      <c r="O211" s="6">
        <f>$C211*'Janssen Payments'!L$22</f>
        <v>27258.336926748729</v>
      </c>
      <c r="P211" s="6">
        <f>$C211*'Janssen Payments'!M$22</f>
        <v>27258.336977485549</v>
      </c>
      <c r="Q211" s="6">
        <f>$C211*'Janssen Payments'!N$22</f>
        <v>27258.336926748729</v>
      </c>
      <c r="R211" s="6">
        <f>$C211*'Janssen Payments'!$O$22</f>
        <v>25479.55956874985</v>
      </c>
      <c r="S211" s="6">
        <v>0</v>
      </c>
      <c r="T211" s="6">
        <f t="shared" si="3"/>
        <v>554439.58355518174</v>
      </c>
    </row>
    <row r="212" spans="1:20" customFormat="1" x14ac:dyDescent="0.3">
      <c r="A212" s="94">
        <v>210</v>
      </c>
      <c r="B212" s="3" t="s">
        <v>232</v>
      </c>
      <c r="C212" s="126">
        <v>3.3627034874504663E-4</v>
      </c>
      <c r="D212" s="7" t="s">
        <v>233</v>
      </c>
      <c r="E212" s="31" t="s">
        <v>333</v>
      </c>
      <c r="F212" s="12">
        <v>1132.93</v>
      </c>
      <c r="G212" s="12">
        <v>3233.12</v>
      </c>
      <c r="H212" s="12">
        <v>2499.36</v>
      </c>
      <c r="I212" s="12">
        <v>4074.66</v>
      </c>
      <c r="J212" s="12">
        <v>4564.3100000000004</v>
      </c>
      <c r="K212" s="11">
        <v>0</v>
      </c>
      <c r="L212" s="6">
        <f>$C212*'Janssen Payments'!I$22</f>
        <v>866.79620453285565</v>
      </c>
      <c r="M212" s="6">
        <f>$C212*'Janssen Payments'!J$22</f>
        <v>866.79620247872083</v>
      </c>
      <c r="N212" s="6">
        <f>$C212*'Janssen Payments'!K$22</f>
        <v>866.79618828234106</v>
      </c>
      <c r="O212" s="6">
        <f>$C212*'Janssen Payments'!L$22</f>
        <v>1103.5831831736377</v>
      </c>
      <c r="P212" s="6">
        <f>$C212*'Janssen Payments'!M$22</f>
        <v>1103.5831852277727</v>
      </c>
      <c r="Q212" s="6">
        <f>$C212*'Janssen Payments'!N$22</f>
        <v>1103.5831831736377</v>
      </c>
      <c r="R212" s="6">
        <f>$C212*'Janssen Payments'!$O$22</f>
        <v>1031.5674624723772</v>
      </c>
      <c r="S212" s="6">
        <v>0</v>
      </c>
      <c r="T212" s="6">
        <f t="shared" si="3"/>
        <v>22447.085609341346</v>
      </c>
    </row>
    <row r="213" spans="1:20" customFormat="1" x14ac:dyDescent="0.3">
      <c r="A213" s="94">
        <v>211</v>
      </c>
      <c r="B213" s="3" t="s">
        <v>32</v>
      </c>
      <c r="C213" s="126">
        <v>1.2358345544842957E-4</v>
      </c>
      <c r="D213" s="7" t="s">
        <v>234</v>
      </c>
      <c r="E213" s="31" t="s">
        <v>333</v>
      </c>
      <c r="F213" s="11">
        <v>416.36</v>
      </c>
      <c r="G213" s="12">
        <v>1188.21</v>
      </c>
      <c r="H213" s="11">
        <v>918.55</v>
      </c>
      <c r="I213" s="12">
        <v>1497.49</v>
      </c>
      <c r="J213" s="12">
        <v>1677.44</v>
      </c>
      <c r="K213" s="11">
        <v>0</v>
      </c>
      <c r="L213" s="6">
        <f>$C213*'Janssen Payments'!I$22</f>
        <v>318.55817952885133</v>
      </c>
      <c r="M213" s="6">
        <f>$C213*'Janssen Payments'!J$22</f>
        <v>318.55817877393173</v>
      </c>
      <c r="N213" s="6">
        <f>$C213*'Janssen Payments'!K$22</f>
        <v>318.55817355658894</v>
      </c>
      <c r="O213" s="6">
        <f>$C213*'Janssen Payments'!L$22</f>
        <v>405.58028283004938</v>
      </c>
      <c r="P213" s="6">
        <f>$C213*'Janssen Payments'!M$22</f>
        <v>405.58028358496898</v>
      </c>
      <c r="Q213" s="6">
        <f>$C213*'Janssen Payments'!N$22</f>
        <v>405.58028283004938</v>
      </c>
      <c r="R213" s="6">
        <f>$C213*'Janssen Payments'!$O$22</f>
        <v>379.11362692629456</v>
      </c>
      <c r="S213" s="6">
        <v>0</v>
      </c>
      <c r="T213" s="6">
        <f t="shared" si="3"/>
        <v>8249.5790080307343</v>
      </c>
    </row>
    <row r="214" spans="1:20" customFormat="1" x14ac:dyDescent="0.3">
      <c r="A214" s="94">
        <v>212</v>
      </c>
      <c r="B214" s="3" t="s">
        <v>22</v>
      </c>
      <c r="C214" s="126">
        <v>3.8875457295908791E-5</v>
      </c>
      <c r="D214" s="7" t="s">
        <v>235</v>
      </c>
      <c r="E214" s="31" t="s">
        <v>333</v>
      </c>
      <c r="F214" s="11">
        <v>130.97999999999999</v>
      </c>
      <c r="G214" s="11">
        <v>373.77</v>
      </c>
      <c r="H214" s="11">
        <v>288.95</v>
      </c>
      <c r="I214" s="11">
        <v>471.06</v>
      </c>
      <c r="J214" s="11">
        <v>527.66999999999996</v>
      </c>
      <c r="K214" s="11">
        <v>0</v>
      </c>
      <c r="L214" s="6">
        <f>$C214*'Janssen Payments'!I$22</f>
        <v>100.2083560424809</v>
      </c>
      <c r="M214" s="6">
        <f>$C214*'Janssen Payments'!J$22</f>
        <v>100.208355805007</v>
      </c>
      <c r="N214" s="6">
        <f>$C214*'Janssen Payments'!K$22</f>
        <v>100.20835416379552</v>
      </c>
      <c r="O214" s="6">
        <f>$C214*'Janssen Payments'!L$22</f>
        <v>127.58276508785347</v>
      </c>
      <c r="P214" s="6">
        <f>$C214*'Janssen Payments'!M$22</f>
        <v>127.58276532532737</v>
      </c>
      <c r="Q214" s="6">
        <f>$C214*'Janssen Payments'!N$22</f>
        <v>127.58276508785347</v>
      </c>
      <c r="R214" s="6">
        <f>$C214*'Janssen Payments'!$O$22</f>
        <v>119.25718989157416</v>
      </c>
      <c r="S214" s="6">
        <v>0</v>
      </c>
      <c r="T214" s="6">
        <f t="shared" si="3"/>
        <v>2595.0605514038916</v>
      </c>
    </row>
    <row r="215" spans="1:20" customFormat="1" x14ac:dyDescent="0.3">
      <c r="A215" s="94">
        <v>213</v>
      </c>
      <c r="B215" s="3" t="s">
        <v>26</v>
      </c>
      <c r="C215" s="126">
        <v>2.7464821740000002E-4</v>
      </c>
      <c r="D215" s="7" t="s">
        <v>236</v>
      </c>
      <c r="E215" s="31" t="s">
        <v>333</v>
      </c>
      <c r="F215" s="11">
        <v>897.7</v>
      </c>
      <c r="G215" s="12">
        <v>2561.84</v>
      </c>
      <c r="H215" s="12">
        <v>1980.44</v>
      </c>
      <c r="I215" s="12">
        <v>3228.67</v>
      </c>
      <c r="J215" s="12">
        <v>3616.65</v>
      </c>
      <c r="K215" s="11">
        <v>0</v>
      </c>
      <c r="L215" s="6">
        <f>$C215*'Janssen Payments'!I$22</f>
        <v>707.95427938408557</v>
      </c>
      <c r="M215" s="6">
        <f>$C215*'Janssen Payments'!J$22</f>
        <v>707.95427770637457</v>
      </c>
      <c r="N215" s="6">
        <f>$C215*'Janssen Payments'!K$22</f>
        <v>707.95426611150629</v>
      </c>
      <c r="O215" s="6">
        <f>$C215*'Janssen Payments'!L$22</f>
        <v>901.34962878056024</v>
      </c>
      <c r="P215" s="6">
        <f>$C215*'Janssen Payments'!M$22</f>
        <v>901.34963045827135</v>
      </c>
      <c r="Q215" s="6">
        <f>$C215*'Janssen Payments'!N$22</f>
        <v>901.34962878056024</v>
      </c>
      <c r="R215" s="6">
        <f>$C215*'Janssen Payments'!$O$22</f>
        <v>842.53091523893443</v>
      </c>
      <c r="S215" s="6">
        <v>0</v>
      </c>
      <c r="T215" s="6">
        <f t="shared" si="3"/>
        <v>17955.742626460291</v>
      </c>
    </row>
    <row r="216" spans="1:20" customFormat="1" x14ac:dyDescent="0.3">
      <c r="A216" s="94">
        <v>214</v>
      </c>
      <c r="B216" s="3" t="s">
        <v>12</v>
      </c>
      <c r="C216" s="126">
        <v>8.2472855123022826E-5</v>
      </c>
      <c r="D216" s="7" t="s">
        <v>237</v>
      </c>
      <c r="E216" s="31" t="s">
        <v>333</v>
      </c>
      <c r="F216" s="11">
        <v>277.86</v>
      </c>
      <c r="G216" s="11">
        <v>792.95</v>
      </c>
      <c r="H216" s="11">
        <v>612.99</v>
      </c>
      <c r="I216" s="11">
        <v>999.34</v>
      </c>
      <c r="J216" s="12">
        <v>1119.43</v>
      </c>
      <c r="K216" s="11">
        <v>0</v>
      </c>
      <c r="L216" s="6">
        <f>$C216*'Janssen Payments'!I$22</f>
        <v>212.58834763282798</v>
      </c>
      <c r="M216" s="6">
        <f>$C216*'Janssen Payments'!J$22</f>
        <v>212.58834712903581</v>
      </c>
      <c r="N216" s="6">
        <f>$C216*'Janssen Payments'!K$22</f>
        <v>212.58834364726593</v>
      </c>
      <c r="O216" s="6">
        <f>$C216*'Janssen Payments'!L$22</f>
        <v>270.66215121776918</v>
      </c>
      <c r="P216" s="6">
        <f>$C216*'Janssen Payments'!M$22</f>
        <v>270.66215172156137</v>
      </c>
      <c r="Q216" s="6">
        <f>$C216*'Janssen Payments'!N$22</f>
        <v>270.66215121776918</v>
      </c>
      <c r="R216" s="6">
        <f>$C216*'Janssen Payments'!$O$22</f>
        <v>252.99974915900714</v>
      </c>
      <c r="S216" s="6">
        <v>0</v>
      </c>
      <c r="T216" s="6">
        <f t="shared" si="3"/>
        <v>5505.3212417252362</v>
      </c>
    </row>
    <row r="217" spans="1:20" customFormat="1" x14ac:dyDescent="0.3">
      <c r="A217" s="94">
        <v>215</v>
      </c>
      <c r="B217" s="3" t="s">
        <v>20</v>
      </c>
      <c r="C217" s="126">
        <v>3.4671875633989825E-4</v>
      </c>
      <c r="D217" s="7" t="s">
        <v>238</v>
      </c>
      <c r="E217" s="31" t="s">
        <v>333</v>
      </c>
      <c r="F217" s="12">
        <v>1168.1300000000001</v>
      </c>
      <c r="G217" s="12">
        <v>3333.57</v>
      </c>
      <c r="H217" s="12">
        <v>2577.02</v>
      </c>
      <c r="I217" s="12">
        <v>4201.2700000000004</v>
      </c>
      <c r="J217" s="12">
        <v>4706.13</v>
      </c>
      <c r="K217" s="11">
        <v>0</v>
      </c>
      <c r="L217" s="6">
        <f>$C217*'Janssen Payments'!I$22</f>
        <v>893.72882015129733</v>
      </c>
      <c r="M217" s="6">
        <f>$C217*'Janssen Payments'!J$22</f>
        <v>893.72881803333746</v>
      </c>
      <c r="N217" s="6">
        <f>$C217*'Janssen Payments'!K$22</f>
        <v>893.72880339585561</v>
      </c>
      <c r="O217" s="6">
        <f>$C217*'Janssen Payments'!L$22</f>
        <v>1137.8731137478148</v>
      </c>
      <c r="P217" s="6">
        <f>$C217*'Janssen Payments'!M$22</f>
        <v>1137.8731158657747</v>
      </c>
      <c r="Q217" s="6">
        <f>$C217*'Janssen Payments'!N$22</f>
        <v>1137.8731137478148</v>
      </c>
      <c r="R217" s="6">
        <f>$C217*'Janssen Payments'!$O$22</f>
        <v>1063.619760124318</v>
      </c>
      <c r="S217" s="6">
        <v>0</v>
      </c>
      <c r="T217" s="6">
        <f t="shared" si="3"/>
        <v>23144.545545066212</v>
      </c>
    </row>
    <row r="218" spans="1:20" customFormat="1" x14ac:dyDescent="0.3">
      <c r="A218" s="94">
        <v>216</v>
      </c>
      <c r="B218" s="3" t="s">
        <v>32</v>
      </c>
      <c r="C218" s="126">
        <v>3.2484999272399998E-3</v>
      </c>
      <c r="D218" s="7" t="s">
        <v>239</v>
      </c>
      <c r="E218" s="31" t="s">
        <v>333</v>
      </c>
      <c r="F218" s="12">
        <v>10617.93</v>
      </c>
      <c r="G218" s="12">
        <v>30301.13</v>
      </c>
      <c r="H218" s="12">
        <v>23424.32</v>
      </c>
      <c r="I218" s="12">
        <v>38188.21</v>
      </c>
      <c r="J218" s="12">
        <v>42777.18</v>
      </c>
      <c r="K218" s="11">
        <v>0</v>
      </c>
      <c r="L218" s="6">
        <f>$C218*'Janssen Payments'!I$22</f>
        <v>8373.5822021339227</v>
      </c>
      <c r="M218" s="6">
        <f>$C218*'Janssen Payments'!J$22</f>
        <v>8373.5821822901962</v>
      </c>
      <c r="N218" s="6">
        <f>$C218*'Janssen Payments'!K$22</f>
        <v>8373.5820451477484</v>
      </c>
      <c r="O218" s="6">
        <f>$C218*'Janssen Payments'!L$22</f>
        <v>10661.034800189644</v>
      </c>
      <c r="P218" s="6">
        <f>$C218*'Janssen Payments'!M$22</f>
        <v>10661.03482003337</v>
      </c>
      <c r="Q218" s="6">
        <f>$C218*'Janssen Payments'!N$22</f>
        <v>10661.034800189644</v>
      </c>
      <c r="R218" s="6">
        <f>$C218*'Janssen Payments'!$O$22</f>
        <v>9965.3354489645008</v>
      </c>
      <c r="S218" s="6">
        <v>0</v>
      </c>
      <c r="T218" s="6">
        <f t="shared" si="3"/>
        <v>212377.95629894902</v>
      </c>
    </row>
    <row r="219" spans="1:20" customFormat="1" x14ac:dyDescent="0.3">
      <c r="A219" s="94">
        <v>217</v>
      </c>
      <c r="B219" s="3" t="s">
        <v>119</v>
      </c>
      <c r="C219" s="126">
        <v>8.084099336252E-5</v>
      </c>
      <c r="D219" s="7" t="s">
        <v>240</v>
      </c>
      <c r="E219" s="31" t="s">
        <v>333</v>
      </c>
      <c r="F219" s="11">
        <v>272.36</v>
      </c>
      <c r="G219" s="11">
        <v>777.26</v>
      </c>
      <c r="H219" s="11">
        <v>600.86</v>
      </c>
      <c r="I219" s="11">
        <v>979.57</v>
      </c>
      <c r="J219" s="12">
        <v>1097.28</v>
      </c>
      <c r="K219" s="11">
        <v>0</v>
      </c>
      <c r="L219" s="6">
        <f>$C219*'Janssen Payments'!I$22</f>
        <v>208.3819357811586</v>
      </c>
      <c r="M219" s="6">
        <f>$C219*'Janssen Payments'!J$22</f>
        <v>208.38193528733481</v>
      </c>
      <c r="N219" s="6">
        <f>$C219*'Janssen Payments'!K$22</f>
        <v>208.38193187445748</v>
      </c>
      <c r="O219" s="6">
        <f>$C219*'Janssen Payments'!L$22</f>
        <v>265.30665317021328</v>
      </c>
      <c r="P219" s="6">
        <f>$C219*'Janssen Payments'!M$22</f>
        <v>265.30665366403707</v>
      </c>
      <c r="Q219" s="6">
        <f>$C219*'Janssen Payments'!N$22</f>
        <v>265.30665317021328</v>
      </c>
      <c r="R219" s="6">
        <f>$C219*'Janssen Payments'!$O$22</f>
        <v>247.99373093090608</v>
      </c>
      <c r="S219" s="6">
        <v>0</v>
      </c>
      <c r="T219" s="6">
        <f t="shared" si="3"/>
        <v>5396.3894938783205</v>
      </c>
    </row>
    <row r="220" spans="1:20" customFormat="1" x14ac:dyDescent="0.3">
      <c r="A220" s="94">
        <v>218</v>
      </c>
      <c r="B220" s="3" t="s">
        <v>119</v>
      </c>
      <c r="C220" s="126">
        <v>1.4594833953880172E-3</v>
      </c>
      <c r="D220" s="7" t="s">
        <v>241</v>
      </c>
      <c r="E220" s="31" t="s">
        <v>333</v>
      </c>
      <c r="F220" s="12">
        <v>4917.1400000000003</v>
      </c>
      <c r="G220" s="12">
        <v>14032.4</v>
      </c>
      <c r="H220" s="12">
        <v>10847.76</v>
      </c>
      <c r="I220" s="12">
        <v>17684.89</v>
      </c>
      <c r="J220" s="12">
        <v>19810.04</v>
      </c>
      <c r="K220" s="11">
        <v>0</v>
      </c>
      <c r="L220" s="6">
        <f>$C220*'Janssen Payments'!I$22</f>
        <v>3762.0761759765278</v>
      </c>
      <c r="M220" s="6">
        <f>$C220*'Janssen Payments'!J$22</f>
        <v>3762.0761670611546</v>
      </c>
      <c r="N220" s="6">
        <f>$C220*'Janssen Payments'!K$22</f>
        <v>3762.0761054459076</v>
      </c>
      <c r="O220" s="6">
        <f>$C220*'Janssen Payments'!L$22</f>
        <v>4789.7810118624157</v>
      </c>
      <c r="P220" s="6">
        <f>$C220*'Janssen Payments'!M$22</f>
        <v>4789.7810207777893</v>
      </c>
      <c r="Q220" s="6">
        <f>$C220*'Janssen Payments'!N$22</f>
        <v>4789.7810118624157</v>
      </c>
      <c r="R220" s="6">
        <f>$C220*'Janssen Payments'!$O$22</f>
        <v>4477.2177752801745</v>
      </c>
      <c r="S220" s="6">
        <v>0</v>
      </c>
      <c r="T220" s="6">
        <f t="shared" si="3"/>
        <v>97425.01926826642</v>
      </c>
    </row>
    <row r="221" spans="1:20" customFormat="1" x14ac:dyDescent="0.3">
      <c r="A221" s="94">
        <v>219</v>
      </c>
      <c r="B221" s="3" t="s">
        <v>81</v>
      </c>
      <c r="C221" s="126">
        <v>5.5010293233043542E-4</v>
      </c>
      <c r="D221" s="7" t="s">
        <v>242</v>
      </c>
      <c r="E221" s="31" t="s">
        <v>333</v>
      </c>
      <c r="F221" s="12">
        <v>1853.35</v>
      </c>
      <c r="G221" s="12">
        <v>5289.04</v>
      </c>
      <c r="H221" s="12">
        <v>4088.7</v>
      </c>
      <c r="I221" s="12">
        <v>6665.72</v>
      </c>
      <c r="J221" s="12">
        <v>7466.72</v>
      </c>
      <c r="K221" s="11">
        <v>0</v>
      </c>
      <c r="L221" s="6">
        <f>$C221*'Janssen Payments'!I$22</f>
        <v>1417.9874485690573</v>
      </c>
      <c r="M221" s="6">
        <f>$C221*'Janssen Payments'!J$22</f>
        <v>1417.9874452087086</v>
      </c>
      <c r="N221" s="6">
        <f>$C221*'Janssen Payments'!K$22</f>
        <v>1417.9874219849241</v>
      </c>
      <c r="O221" s="6">
        <f>$C221*'Janssen Payments'!L$22</f>
        <v>1805.346047904608</v>
      </c>
      <c r="P221" s="6">
        <f>$C221*'Janssen Payments'!M$22</f>
        <v>1805.3460512649567</v>
      </c>
      <c r="Q221" s="6">
        <f>$C221*'Janssen Payments'!N$22</f>
        <v>1805.346047904608</v>
      </c>
      <c r="R221" s="6">
        <f>$C221*'Janssen Payments'!$O$22</f>
        <v>1687.5359011595876</v>
      </c>
      <c r="S221" s="6">
        <v>0</v>
      </c>
      <c r="T221" s="6">
        <f t="shared" si="3"/>
        <v>36721.066363996448</v>
      </c>
    </row>
    <row r="222" spans="1:20" customFormat="1" x14ac:dyDescent="0.3">
      <c r="A222" s="94">
        <v>220</v>
      </c>
      <c r="B222" s="3" t="s">
        <v>243</v>
      </c>
      <c r="C222" s="126">
        <v>1.6298467953600002E-3</v>
      </c>
      <c r="D222" s="7" t="s">
        <v>243</v>
      </c>
      <c r="E222" s="31" t="s">
        <v>333</v>
      </c>
      <c r="F222" s="12">
        <v>5327.26</v>
      </c>
      <c r="G222" s="12">
        <v>15202.77</v>
      </c>
      <c r="H222" s="12">
        <v>11752.52</v>
      </c>
      <c r="I222" s="12">
        <v>19159.900000000001</v>
      </c>
      <c r="J222" s="12">
        <v>21462.29</v>
      </c>
      <c r="K222" s="11">
        <v>0</v>
      </c>
      <c r="L222" s="6">
        <f>$C222*'Janssen Payments'!I$22</f>
        <v>4201.2179231990531</v>
      </c>
      <c r="M222" s="6">
        <f>$C222*'Janssen Payments'!J$22</f>
        <v>4201.217913243001</v>
      </c>
      <c r="N222" s="6">
        <f>$C222*'Janssen Payments'!K$22</f>
        <v>4201.217844435495</v>
      </c>
      <c r="O222" s="6">
        <f>$C222*'Janssen Payments'!L$22</f>
        <v>5348.8852681223407</v>
      </c>
      <c r="P222" s="6">
        <f>$C222*'Janssen Payments'!M$22</f>
        <v>5348.8852780783927</v>
      </c>
      <c r="Q222" s="6">
        <f>$C222*'Janssen Payments'!N$22</f>
        <v>5348.8852681223407</v>
      </c>
      <c r="R222" s="6">
        <f>$C222*'Janssen Payments'!$O$22</f>
        <v>4999.8369739788641</v>
      </c>
      <c r="S222" s="6">
        <v>0</v>
      </c>
      <c r="T222" s="6">
        <f t="shared" si="3"/>
        <v>106554.88646917947</v>
      </c>
    </row>
    <row r="223" spans="1:20" customFormat="1" x14ac:dyDescent="0.3">
      <c r="A223" s="94">
        <v>221</v>
      </c>
      <c r="B223" s="3" t="s">
        <v>20</v>
      </c>
      <c r="C223" s="126">
        <v>1.1872459833943937E-3</v>
      </c>
      <c r="D223" s="7" t="s">
        <v>244</v>
      </c>
      <c r="E223" s="31" t="s">
        <v>333</v>
      </c>
      <c r="F223" s="12">
        <v>3999.95</v>
      </c>
      <c r="G223" s="12">
        <v>11414.94</v>
      </c>
      <c r="H223" s="12">
        <v>8824.33</v>
      </c>
      <c r="I223" s="12">
        <v>14386.13</v>
      </c>
      <c r="J223" s="12">
        <v>16114.87</v>
      </c>
      <c r="K223" s="11">
        <v>0</v>
      </c>
      <c r="L223" s="6">
        <f>$C223*'Janssen Payments'!I$22</f>
        <v>3060.3361732419089</v>
      </c>
      <c r="M223" s="6">
        <f>$C223*'Janssen Payments'!J$22</f>
        <v>3060.3361659895204</v>
      </c>
      <c r="N223" s="6">
        <f>$C223*'Janssen Payments'!K$22</f>
        <v>3060.3361158673642</v>
      </c>
      <c r="O223" s="6">
        <f>$C223*'Janssen Payments'!L$22</f>
        <v>3896.343244220699</v>
      </c>
      <c r="P223" s="6">
        <f>$C223*'Janssen Payments'!M$22</f>
        <v>3896.343251473088</v>
      </c>
      <c r="Q223" s="6">
        <f>$C223*'Janssen Payments'!N$22</f>
        <v>3896.343244220699</v>
      </c>
      <c r="R223" s="6">
        <f>$C223*'Janssen Payments'!$O$22</f>
        <v>3642.082422643924</v>
      </c>
      <c r="S223" s="6">
        <v>0</v>
      </c>
      <c r="T223" s="6">
        <f t="shared" si="3"/>
        <v>79252.340617657203</v>
      </c>
    </row>
    <row r="224" spans="1:20" customFormat="1" x14ac:dyDescent="0.3">
      <c r="A224" s="94">
        <v>222</v>
      </c>
      <c r="B224" s="3" t="s">
        <v>20</v>
      </c>
      <c r="C224" s="126">
        <v>2.7031152815121587E-4</v>
      </c>
      <c r="D224" s="7" t="s">
        <v>245</v>
      </c>
      <c r="E224" s="31" t="s">
        <v>333</v>
      </c>
      <c r="F224" s="11">
        <v>910.71</v>
      </c>
      <c r="G224" s="12">
        <v>2598.9499999999998</v>
      </c>
      <c r="H224" s="12">
        <v>2009.12</v>
      </c>
      <c r="I224" s="12">
        <v>3275.43</v>
      </c>
      <c r="J224" s="12">
        <v>3669.03</v>
      </c>
      <c r="K224" s="11">
        <v>0</v>
      </c>
      <c r="L224" s="6">
        <f>$C224*'Janssen Payments'!I$22</f>
        <v>696.77569704665041</v>
      </c>
      <c r="M224" s="6">
        <f>$C224*'Janssen Payments'!J$22</f>
        <v>696.77569539543038</v>
      </c>
      <c r="N224" s="6">
        <f>$C224*'Janssen Payments'!K$22</f>
        <v>696.77568398364485</v>
      </c>
      <c r="O224" s="6">
        <f>$C224*'Janssen Payments'!L$22</f>
        <v>887.11733817429968</v>
      </c>
      <c r="P224" s="6">
        <f>$C224*'Janssen Payments'!M$22</f>
        <v>887.11733982551971</v>
      </c>
      <c r="Q224" s="6">
        <f>$C224*'Janssen Payments'!N$22</f>
        <v>887.11733817429968</v>
      </c>
      <c r="R224" s="6">
        <f>$C224*'Janssen Payments'!$O$22</f>
        <v>829.22737081227046</v>
      </c>
      <c r="S224" s="6">
        <v>0</v>
      </c>
      <c r="T224" s="6">
        <f t="shared" si="3"/>
        <v>18044.146463412115</v>
      </c>
    </row>
    <row r="225" spans="1:20" customFormat="1" x14ac:dyDescent="0.3">
      <c r="A225" s="94">
        <v>223</v>
      </c>
      <c r="B225" s="3" t="s">
        <v>32</v>
      </c>
      <c r="C225" s="126">
        <v>2.2358267865419144E-4</v>
      </c>
      <c r="D225" s="7" t="s">
        <v>246</v>
      </c>
      <c r="E225" s="31" t="s">
        <v>333</v>
      </c>
      <c r="F225" s="11">
        <v>753.27</v>
      </c>
      <c r="G225" s="12">
        <v>2149.67</v>
      </c>
      <c r="H225" s="12">
        <v>1661.8</v>
      </c>
      <c r="I225" s="12">
        <v>2709.2</v>
      </c>
      <c r="J225" s="12">
        <v>3034.76</v>
      </c>
      <c r="K225" s="11">
        <v>0</v>
      </c>
      <c r="L225" s="6">
        <f>$C225*'Janssen Payments'!I$22</f>
        <v>576.32383580652231</v>
      </c>
      <c r="M225" s="6">
        <f>$C225*'Janssen Payments'!J$22</f>
        <v>576.32383444074935</v>
      </c>
      <c r="N225" s="6">
        <f>$C225*'Janssen Payments'!K$22</f>
        <v>576.32382500172321</v>
      </c>
      <c r="O225" s="6">
        <f>$C225*'Janssen Payments'!L$22</f>
        <v>733.76105009709318</v>
      </c>
      <c r="P225" s="6">
        <f>$C225*'Janssen Payments'!M$22</f>
        <v>733.76105146286613</v>
      </c>
      <c r="Q225" s="6">
        <f>$C225*'Janssen Payments'!N$22</f>
        <v>733.76105009709318</v>
      </c>
      <c r="R225" s="6">
        <f>$C225*'Janssen Payments'!$O$22</f>
        <v>685.87854187211803</v>
      </c>
      <c r="S225" s="6">
        <v>0</v>
      </c>
      <c r="T225" s="6">
        <f t="shared" si="3"/>
        <v>14924.833188778168</v>
      </c>
    </row>
    <row r="226" spans="1:20" customFormat="1" x14ac:dyDescent="0.3">
      <c r="A226" s="94">
        <v>224</v>
      </c>
      <c r="B226" s="3" t="s">
        <v>32</v>
      </c>
      <c r="C226" s="126">
        <v>3.7854251384083782E-4</v>
      </c>
      <c r="D226" s="7" t="s">
        <v>247</v>
      </c>
      <c r="E226" s="31" t="s">
        <v>333</v>
      </c>
      <c r="F226" s="12">
        <v>1275.3499999999999</v>
      </c>
      <c r="G226" s="12">
        <v>3639.55</v>
      </c>
      <c r="H226" s="12">
        <v>2813.56</v>
      </c>
      <c r="I226" s="12">
        <v>4586.8900000000003</v>
      </c>
      <c r="J226" s="12">
        <v>5138.08</v>
      </c>
      <c r="K226" s="11">
        <v>0</v>
      </c>
      <c r="L226" s="6">
        <f>$C226*'Janssen Payments'!I$22</f>
        <v>975.76017474064463</v>
      </c>
      <c r="M226" s="6">
        <f>$C226*'Janssen Payments'!J$22</f>
        <v>975.76017242828686</v>
      </c>
      <c r="N226" s="6">
        <f>$C226*'Janssen Payments'!K$22</f>
        <v>975.76015644729625</v>
      </c>
      <c r="O226" s="6">
        <f>$C226*'Janssen Payments'!L$22</f>
        <v>1242.3133765735456</v>
      </c>
      <c r="P226" s="6">
        <f>$C226*'Janssen Payments'!M$22</f>
        <v>1242.3133788859036</v>
      </c>
      <c r="Q226" s="6">
        <f>$C226*'Janssen Payments'!N$22</f>
        <v>1242.3133765735456</v>
      </c>
      <c r="R226" s="6">
        <f>$C226*'Janssen Payments'!$O$22</f>
        <v>1161.2446410990908</v>
      </c>
      <c r="S226" s="6">
        <v>0</v>
      </c>
      <c r="T226" s="6">
        <f t="shared" si="3"/>
        <v>25268.895276748317</v>
      </c>
    </row>
    <row r="227" spans="1:20" customFormat="1" x14ac:dyDescent="0.3">
      <c r="A227" s="94">
        <v>225</v>
      </c>
      <c r="B227" s="3" t="s">
        <v>20</v>
      </c>
      <c r="C227" s="126">
        <v>1.0430545820800002E-3</v>
      </c>
      <c r="D227" s="7" t="s">
        <v>248</v>
      </c>
      <c r="E227" s="31" t="s">
        <v>333</v>
      </c>
      <c r="F227" s="12">
        <v>3409.29</v>
      </c>
      <c r="G227" s="12">
        <v>9729.33</v>
      </c>
      <c r="H227" s="12">
        <v>7521.27</v>
      </c>
      <c r="I227" s="12">
        <v>12261.78</v>
      </c>
      <c r="J227" s="12">
        <v>13735.24</v>
      </c>
      <c r="K227" s="11">
        <v>0</v>
      </c>
      <c r="L227" s="6">
        <f>$C227*'Janssen Payments'!I$22</f>
        <v>2688.6573741683969</v>
      </c>
      <c r="M227" s="6">
        <f>$C227*'Janssen Payments'!J$22</f>
        <v>2688.6573677968127</v>
      </c>
      <c r="N227" s="6">
        <f>$C227*'Janssen Payments'!K$22</f>
        <v>2688.6573237620087</v>
      </c>
      <c r="O227" s="6">
        <f>$C227*'Janssen Payments'!L$22</f>
        <v>3423.1311211695142</v>
      </c>
      <c r="P227" s="6">
        <f>$C227*'Janssen Payments'!M$22</f>
        <v>3423.1311275410981</v>
      </c>
      <c r="Q227" s="6">
        <f>$C227*'Janssen Payments'!N$22</f>
        <v>3423.1311211695142</v>
      </c>
      <c r="R227" s="6">
        <f>$C227*'Janssen Payments'!$O$22</f>
        <v>3199.7503570326348</v>
      </c>
      <c r="S227" s="6">
        <v>0</v>
      </c>
      <c r="T227" s="6">
        <f t="shared" si="3"/>
        <v>68192.025792639979</v>
      </c>
    </row>
    <row r="228" spans="1:20" customFormat="1" x14ac:dyDescent="0.3">
      <c r="A228" s="94">
        <v>226</v>
      </c>
      <c r="B228" s="3" t="s">
        <v>249</v>
      </c>
      <c r="C228" s="126">
        <v>4.3018366798400001E-3</v>
      </c>
      <c r="D228" s="7" t="s">
        <v>249</v>
      </c>
      <c r="E228" s="31" t="s">
        <v>333</v>
      </c>
      <c r="F228" s="12">
        <v>14060.82</v>
      </c>
      <c r="G228" s="12">
        <v>40126.36</v>
      </c>
      <c r="H228" s="12">
        <v>31019.74</v>
      </c>
      <c r="I228" s="12">
        <v>50570.86</v>
      </c>
      <c r="J228" s="12">
        <v>56647.82</v>
      </c>
      <c r="K228" s="11">
        <v>0</v>
      </c>
      <c r="L228" s="6">
        <f>$C228*'Janssen Payments'!I$22</f>
        <v>11088.743686505188</v>
      </c>
      <c r="M228" s="6">
        <f>$C228*'Janssen Payments'!J$22</f>
        <v>11088.743660227068</v>
      </c>
      <c r="N228" s="6">
        <f>$C228*'Janssen Payments'!K$22</f>
        <v>11088.743478615732</v>
      </c>
      <c r="O228" s="6">
        <f>$C228*'Janssen Payments'!L$22</f>
        <v>14117.910289587708</v>
      </c>
      <c r="P228" s="6">
        <f>$C228*'Janssen Payments'!M$22</f>
        <v>14117.910315865827</v>
      </c>
      <c r="Q228" s="6">
        <f>$C228*'Janssen Payments'!N$22</f>
        <v>14117.910289587708</v>
      </c>
      <c r="R228" s="6">
        <f>$C228*'Janssen Payments'!$O$22</f>
        <v>13196.628142666452</v>
      </c>
      <c r="S228" s="6">
        <v>0</v>
      </c>
      <c r="T228" s="6">
        <f t="shared" si="3"/>
        <v>281242.18986305571</v>
      </c>
    </row>
    <row r="229" spans="1:20" customFormat="1" x14ac:dyDescent="0.3">
      <c r="A229" s="94">
        <v>227</v>
      </c>
      <c r="B229" s="3" t="s">
        <v>73</v>
      </c>
      <c r="C229" s="126">
        <v>2.3935078225325885E-3</v>
      </c>
      <c r="D229" s="7" t="s">
        <v>250</v>
      </c>
      <c r="E229" s="31" t="s">
        <v>333</v>
      </c>
      <c r="F229" s="12">
        <v>8063.96</v>
      </c>
      <c r="G229" s="12">
        <v>23012.7</v>
      </c>
      <c r="H229" s="12">
        <v>17790</v>
      </c>
      <c r="I229" s="12">
        <v>29002.68</v>
      </c>
      <c r="J229" s="12">
        <v>32487.85</v>
      </c>
      <c r="K229" s="11">
        <v>0</v>
      </c>
      <c r="L229" s="6">
        <f>$C229*'Janssen Payments'!I$22</f>
        <v>6169.6890725977464</v>
      </c>
      <c r="M229" s="6">
        <f>$C229*'Janssen Payments'!J$22</f>
        <v>6169.6890579768087</v>
      </c>
      <c r="N229" s="6">
        <f>$C229*'Janssen Payments'!K$22</f>
        <v>6169.6889569297018</v>
      </c>
      <c r="O229" s="6">
        <f>$C229*'Janssen Payments'!L$22</f>
        <v>7855.0933544967384</v>
      </c>
      <c r="P229" s="6">
        <f>$C229*'Janssen Payments'!M$22</f>
        <v>7855.093369117677</v>
      </c>
      <c r="Q229" s="6">
        <f>$C229*'Janssen Payments'!N$22</f>
        <v>7855.0933544967384</v>
      </c>
      <c r="R229" s="6">
        <f>$C229*'Janssen Payments'!$O$22</f>
        <v>7342.4992721250073</v>
      </c>
      <c r="S229" s="6">
        <v>0</v>
      </c>
      <c r="T229" s="6">
        <f t="shared" si="3"/>
        <v>159774.0364377404</v>
      </c>
    </row>
    <row r="230" spans="1:20" customFormat="1" x14ac:dyDescent="0.3">
      <c r="A230" s="94">
        <v>228</v>
      </c>
      <c r="B230" s="3" t="s">
        <v>32</v>
      </c>
      <c r="C230" s="126">
        <v>1.4540146793189084E-3</v>
      </c>
      <c r="D230" s="7" t="s">
        <v>251</v>
      </c>
      <c r="E230" s="31" t="s">
        <v>333</v>
      </c>
      <c r="F230" s="12">
        <v>4898.72</v>
      </c>
      <c r="G230" s="12">
        <v>13979.82</v>
      </c>
      <c r="H230" s="12">
        <v>10807.12</v>
      </c>
      <c r="I230" s="12">
        <v>17618.63</v>
      </c>
      <c r="J230" s="12">
        <v>19735.810000000001</v>
      </c>
      <c r="K230" s="11">
        <v>0</v>
      </c>
      <c r="L230" s="6">
        <f>$C230*'Janssen Payments'!I$22</f>
        <v>3747.9795946095951</v>
      </c>
      <c r="M230" s="6">
        <f>$C230*'Janssen Payments'!J$22</f>
        <v>3747.9795857276281</v>
      </c>
      <c r="N230" s="6">
        <f>$C230*'Janssen Payments'!K$22</f>
        <v>3747.979524343255</v>
      </c>
      <c r="O230" s="6">
        <f>$C230*'Janssen Payments'!L$22</f>
        <v>4771.8335980926831</v>
      </c>
      <c r="P230" s="6">
        <f>$C230*'Janssen Payments'!M$22</f>
        <v>4771.8336069746501</v>
      </c>
      <c r="Q230" s="6">
        <f>$C230*'Janssen Payments'!N$22</f>
        <v>4771.8335980926831</v>
      </c>
      <c r="R230" s="6">
        <f>$C230*'Janssen Payments'!$O$22</f>
        <v>4460.4415427653366</v>
      </c>
      <c r="S230" s="6">
        <v>0</v>
      </c>
      <c r="T230" s="6">
        <f t="shared" si="3"/>
        <v>97059.981050605827</v>
      </c>
    </row>
    <row r="231" spans="1:20" customFormat="1" x14ac:dyDescent="0.3">
      <c r="A231" s="94">
        <v>229</v>
      </c>
      <c r="B231" s="3" t="s">
        <v>252</v>
      </c>
      <c r="C231" s="126">
        <v>3.876029547334927E-4</v>
      </c>
      <c r="D231" s="7" t="s">
        <v>253</v>
      </c>
      <c r="E231" s="31" t="s">
        <v>333</v>
      </c>
      <c r="F231" s="12">
        <v>1305.8699999999999</v>
      </c>
      <c r="G231" s="12">
        <v>3726.66</v>
      </c>
      <c r="H231" s="12">
        <v>2880.9</v>
      </c>
      <c r="I231" s="12">
        <v>4696.67</v>
      </c>
      <c r="J231" s="12">
        <v>5261.06</v>
      </c>
      <c r="K231" s="11">
        <v>0</v>
      </c>
      <c r="L231" s="6">
        <f>$C231*'Janssen Payments'!I$22</f>
        <v>999.11506108865842</v>
      </c>
      <c r="M231" s="6">
        <f>$C231*'Janssen Payments'!J$22</f>
        <v>999.11505872095415</v>
      </c>
      <c r="N231" s="6">
        <f>$C231*'Janssen Payments'!K$22</f>
        <v>999.11504235745747</v>
      </c>
      <c r="O231" s="6">
        <f>$C231*'Janssen Payments'!L$22</f>
        <v>1272.0482319914811</v>
      </c>
      <c r="P231" s="6">
        <f>$C231*'Janssen Payments'!M$22</f>
        <v>1272.0482343591852</v>
      </c>
      <c r="Q231" s="6">
        <f>$C231*'Janssen Payments'!N$22</f>
        <v>1272.0482319914811</v>
      </c>
      <c r="R231" s="6">
        <f>$C231*'Janssen Payments'!$O$22</f>
        <v>1189.0391108029994</v>
      </c>
      <c r="S231" s="6">
        <v>0</v>
      </c>
      <c r="T231" s="6">
        <f t="shared" si="3"/>
        <v>25873.688971312218</v>
      </c>
    </row>
    <row r="232" spans="1:20" customFormat="1" x14ac:dyDescent="0.3">
      <c r="A232" s="94">
        <v>230</v>
      </c>
      <c r="B232" s="3" t="s">
        <v>252</v>
      </c>
      <c r="C232" s="126">
        <v>2.412683402120632E-3</v>
      </c>
      <c r="D232" s="7" t="s">
        <v>254</v>
      </c>
      <c r="E232" s="31" t="s">
        <v>333</v>
      </c>
      <c r="F232" s="12">
        <v>8128.57</v>
      </c>
      <c r="G232" s="12">
        <v>23197.07</v>
      </c>
      <c r="H232" s="12">
        <v>17932.52</v>
      </c>
      <c r="I232" s="12">
        <v>29235.040000000001</v>
      </c>
      <c r="J232" s="12">
        <v>32748.13</v>
      </c>
      <c r="K232" s="11">
        <v>0</v>
      </c>
      <c r="L232" s="6">
        <f>$C232*'Janssen Payments'!I$22</f>
        <v>6219.1175151252082</v>
      </c>
      <c r="M232" s="6">
        <f>$C232*'Janssen Payments'!J$22</f>
        <v>6219.1175003871349</v>
      </c>
      <c r="N232" s="6">
        <f>$C232*'Janssen Payments'!K$22</f>
        <v>6219.1173985304886</v>
      </c>
      <c r="O232" s="6">
        <f>$C232*'Janssen Payments'!L$22</f>
        <v>7918.0244075614773</v>
      </c>
      <c r="P232" s="6">
        <f>$C232*'Janssen Payments'!M$22</f>
        <v>7918.0244222995507</v>
      </c>
      <c r="Q232" s="6">
        <f>$C232*'Janssen Payments'!N$22</f>
        <v>7918.0244075614773</v>
      </c>
      <c r="R232" s="6">
        <f>$C232*'Janssen Payments'!$O$22</f>
        <v>7401.3236794832446</v>
      </c>
      <c r="S232" s="6">
        <v>0</v>
      </c>
      <c r="T232" s="6">
        <f t="shared" si="3"/>
        <v>161054.07933094862</v>
      </c>
    </row>
    <row r="233" spans="1:20" customFormat="1" x14ac:dyDescent="0.3">
      <c r="A233" s="94">
        <v>231</v>
      </c>
      <c r="B233" s="3" t="s">
        <v>252</v>
      </c>
      <c r="C233" s="126">
        <v>1.8697505970799999E-2</v>
      </c>
      <c r="D233" s="7" t="s">
        <v>252</v>
      </c>
      <c r="E233" s="31" t="s">
        <v>333</v>
      </c>
      <c r="F233" s="12">
        <v>61113.97</v>
      </c>
      <c r="G233" s="12">
        <v>174405.26</v>
      </c>
      <c r="H233" s="12">
        <v>134824.21</v>
      </c>
      <c r="I233" s="12">
        <v>219801.24</v>
      </c>
      <c r="J233" s="12">
        <v>246214.12</v>
      </c>
      <c r="K233" s="11">
        <v>0</v>
      </c>
      <c r="L233" s="6">
        <f>$C233*'Janssen Payments'!I$22</f>
        <v>48196.123357898592</v>
      </c>
      <c r="M233" s="6">
        <f>$C233*'Janssen Payments'!J$22</f>
        <v>48196.123243683345</v>
      </c>
      <c r="N233" s="6">
        <f>$C233*'Janssen Payments'!K$22</f>
        <v>48196.122454327713</v>
      </c>
      <c r="O233" s="6">
        <f>$C233*'Janssen Payments'!L$22</f>
        <v>61362.095211992761</v>
      </c>
      <c r="P233" s="6">
        <f>$C233*'Janssen Payments'!M$22</f>
        <v>61362.095326208</v>
      </c>
      <c r="Q233" s="6">
        <f>$C233*'Janssen Payments'!N$22</f>
        <v>61362.095211992761</v>
      </c>
      <c r="R233" s="6">
        <f>$C233*'Janssen Payments'!$O$22</f>
        <v>57357.833840663276</v>
      </c>
      <c r="S233" s="6">
        <v>0</v>
      </c>
      <c r="T233" s="6">
        <f t="shared" si="3"/>
        <v>1222391.2886467665</v>
      </c>
    </row>
    <row r="234" spans="1:20" customFormat="1" x14ac:dyDescent="0.3">
      <c r="A234" s="94">
        <v>232</v>
      </c>
      <c r="B234" s="3" t="s">
        <v>255</v>
      </c>
      <c r="C234" s="126">
        <v>3.8845852225600007E-3</v>
      </c>
      <c r="D234" s="7" t="s">
        <v>255</v>
      </c>
      <c r="E234" s="31" t="s">
        <v>333</v>
      </c>
      <c r="F234" s="12">
        <v>12697.01</v>
      </c>
      <c r="G234" s="12">
        <v>36234.36</v>
      </c>
      <c r="H234" s="12">
        <v>28011.02</v>
      </c>
      <c r="I234" s="12">
        <v>45665.8</v>
      </c>
      <c r="J234" s="12">
        <v>51153.33</v>
      </c>
      <c r="K234" s="11">
        <v>0</v>
      </c>
      <c r="L234" s="6">
        <f>$C234*'Janssen Payments'!I$22</f>
        <v>10013.204374591847</v>
      </c>
      <c r="M234" s="6">
        <f>$C234*'Janssen Payments'!J$22</f>
        <v>10013.204350862541</v>
      </c>
      <c r="N234" s="6">
        <f>$C234*'Janssen Payments'!K$22</f>
        <v>10013.204186866378</v>
      </c>
      <c r="O234" s="6">
        <f>$C234*'Janssen Payments'!L$22</f>
        <v>12748.56061862394</v>
      </c>
      <c r="P234" s="6">
        <f>$C234*'Janssen Payments'!M$22</f>
        <v>12748.560642353246</v>
      </c>
      <c r="Q234" s="6">
        <f>$C234*'Janssen Payments'!N$22</f>
        <v>12748.56061862394</v>
      </c>
      <c r="R234" s="6">
        <f>$C234*'Janssen Payments'!$O$22</f>
        <v>11916.637121734753</v>
      </c>
      <c r="S234" s="6">
        <v>0</v>
      </c>
      <c r="T234" s="6">
        <f t="shared" si="3"/>
        <v>253963.4519136567</v>
      </c>
    </row>
    <row r="235" spans="1:20" customFormat="1" x14ac:dyDescent="0.3">
      <c r="A235" s="94">
        <v>233</v>
      </c>
      <c r="B235" s="3" t="s">
        <v>75</v>
      </c>
      <c r="C235" s="126">
        <v>1.1028617297600002E-3</v>
      </c>
      <c r="D235" s="7" t="s">
        <v>256</v>
      </c>
      <c r="E235" s="31" t="s">
        <v>333</v>
      </c>
      <c r="F235" s="12">
        <v>3604.77</v>
      </c>
      <c r="G235" s="12">
        <v>10287.19</v>
      </c>
      <c r="H235" s="12">
        <v>7952.53</v>
      </c>
      <c r="I235" s="12">
        <v>12964.85</v>
      </c>
      <c r="J235" s="12">
        <v>14522.8</v>
      </c>
      <c r="K235" s="11">
        <v>0</v>
      </c>
      <c r="L235" s="6">
        <f>$C235*'Janssen Payments'!I$22</f>
        <v>2842.8208584197678</v>
      </c>
      <c r="M235" s="6">
        <f>$C235*'Janssen Payments'!J$22</f>
        <v>2842.8208516828468</v>
      </c>
      <c r="N235" s="6">
        <f>$C235*'Janssen Payments'!K$22</f>
        <v>2842.8208051231545</v>
      </c>
      <c r="O235" s="6">
        <f>$C235*'Janssen Payments'!L$22</f>
        <v>3619.4082019753268</v>
      </c>
      <c r="P235" s="6">
        <f>$C235*'Janssen Payments'!M$22</f>
        <v>3619.4082087122474</v>
      </c>
      <c r="Q235" s="6">
        <f>$C235*'Janssen Payments'!N$22</f>
        <v>3619.4082019753268</v>
      </c>
      <c r="R235" s="6">
        <f>$C235*'Janssen Payments'!$O$22</f>
        <v>3383.2191279195508</v>
      </c>
      <c r="S235" s="6">
        <v>0</v>
      </c>
      <c r="T235" s="6">
        <f t="shared" si="3"/>
        <v>72102.046255808222</v>
      </c>
    </row>
    <row r="236" spans="1:20" customFormat="1" x14ac:dyDescent="0.3">
      <c r="A236" s="94">
        <v>234</v>
      </c>
      <c r="B236" s="3" t="s">
        <v>257</v>
      </c>
      <c r="C236" s="126">
        <v>4.4222389828674479E-4</v>
      </c>
      <c r="D236" s="7" t="s">
        <v>257</v>
      </c>
      <c r="E236" s="31" t="s">
        <v>333</v>
      </c>
      <c r="F236" s="12">
        <v>1489.9</v>
      </c>
      <c r="G236" s="12">
        <v>4251.82</v>
      </c>
      <c r="H236" s="12">
        <v>3286.88</v>
      </c>
      <c r="I236" s="12">
        <v>5358.53</v>
      </c>
      <c r="J236" s="12">
        <v>6002.45</v>
      </c>
      <c r="K236" s="11">
        <v>0</v>
      </c>
      <c r="L236" s="6">
        <f>$C236*'Janssen Payments'!I$22</f>
        <v>1139.9101883921915</v>
      </c>
      <c r="M236" s="6">
        <f>$C236*'Janssen Payments'!J$22</f>
        <v>1139.9101856908305</v>
      </c>
      <c r="N236" s="6">
        <f>$C236*'Janssen Payments'!K$22</f>
        <v>1139.9101670213927</v>
      </c>
      <c r="O236" s="6">
        <f>$C236*'Janssen Payments'!L$22</f>
        <v>1451.3050560897236</v>
      </c>
      <c r="P236" s="6">
        <f>$C236*'Janssen Payments'!M$22</f>
        <v>1451.3050587910845</v>
      </c>
      <c r="Q236" s="6">
        <f>$C236*'Janssen Payments'!N$22</f>
        <v>1451.3050560897236</v>
      </c>
      <c r="R236" s="6">
        <f>$C236*'Janssen Payments'!$O$22</f>
        <v>1356.5983034268932</v>
      </c>
      <c r="S236" s="6">
        <v>0</v>
      </c>
      <c r="T236" s="6">
        <f t="shared" si="3"/>
        <v>29519.824015501839</v>
      </c>
    </row>
    <row r="237" spans="1:20" customFormat="1" x14ac:dyDescent="0.3">
      <c r="A237" s="94">
        <v>235</v>
      </c>
      <c r="B237" s="3" t="s">
        <v>26</v>
      </c>
      <c r="C237" s="126">
        <v>2.8859903906545211E-5</v>
      </c>
      <c r="D237" s="7" t="s">
        <v>258</v>
      </c>
      <c r="E237" s="31" t="s">
        <v>333</v>
      </c>
      <c r="F237" s="11">
        <v>97.23</v>
      </c>
      <c r="G237" s="11">
        <v>277.48</v>
      </c>
      <c r="H237" s="11">
        <v>214.5</v>
      </c>
      <c r="I237" s="11">
        <v>349.7</v>
      </c>
      <c r="J237" s="11">
        <v>391.72</v>
      </c>
      <c r="K237" s="11">
        <v>0</v>
      </c>
      <c r="L237" s="6">
        <f>$C237*'Janssen Payments'!I$22</f>
        <v>74.391498574686068</v>
      </c>
      <c r="M237" s="6">
        <f>$C237*'Janssen Payments'!J$22</f>
        <v>74.391498398392983</v>
      </c>
      <c r="N237" s="6">
        <f>$C237*'Janssen Payments'!K$22</f>
        <v>74.39149718000975</v>
      </c>
      <c r="O237" s="6">
        <f>$C237*'Janssen Payments'!L$22</f>
        <v>94.713389801186324</v>
      </c>
      <c r="P237" s="6">
        <f>$C237*'Janssen Payments'!M$22</f>
        <v>94.713389977479395</v>
      </c>
      <c r="Q237" s="6">
        <f>$C237*'Janssen Payments'!N$22</f>
        <v>94.713389801186324</v>
      </c>
      <c r="R237" s="6">
        <f>$C237*'Janssen Payments'!$O$22</f>
        <v>88.532747389640377</v>
      </c>
      <c r="S237" s="6">
        <v>0</v>
      </c>
      <c r="T237" s="6">
        <f t="shared" si="3"/>
        <v>1926.4774111225815</v>
      </c>
    </row>
    <row r="238" spans="1:20" customFormat="1" x14ac:dyDescent="0.3">
      <c r="A238" s="94">
        <v>236</v>
      </c>
      <c r="B238" s="3" t="s">
        <v>73</v>
      </c>
      <c r="C238" s="126">
        <v>2.8371065529744356E-3</v>
      </c>
      <c r="D238" s="7" t="s">
        <v>259</v>
      </c>
      <c r="E238" s="31" t="s">
        <v>333</v>
      </c>
      <c r="F238" s="12">
        <v>9558.49</v>
      </c>
      <c r="G238" s="12">
        <v>27277.74</v>
      </c>
      <c r="H238" s="12">
        <v>21087.09</v>
      </c>
      <c r="I238" s="12">
        <v>34377.870000000003</v>
      </c>
      <c r="J238" s="12">
        <v>38508.959999999999</v>
      </c>
      <c r="K238" s="11">
        <v>0</v>
      </c>
      <c r="L238" s="6">
        <f>$C238*'Janssen Payments'!I$22</f>
        <v>7313.1431336458527</v>
      </c>
      <c r="M238" s="6">
        <f>$C238*'Janssen Payments'!J$22</f>
        <v>7313.1431163151556</v>
      </c>
      <c r="N238" s="6">
        <f>$C238*'Janssen Payments'!K$22</f>
        <v>7313.1429965405687</v>
      </c>
      <c r="O238" s="6">
        <f>$C238*'Janssen Payments'!L$22</f>
        <v>9310.9103803504331</v>
      </c>
      <c r="P238" s="6">
        <f>$C238*'Janssen Payments'!M$22</f>
        <v>9310.9103976811293</v>
      </c>
      <c r="Q238" s="6">
        <f>$C238*'Janssen Payments'!N$22</f>
        <v>9310.9103803504331</v>
      </c>
      <c r="R238" s="6">
        <f>$C238*'Janssen Payments'!$O$22</f>
        <v>8703.3151110047202</v>
      </c>
      <c r="S238" s="6">
        <v>0</v>
      </c>
      <c r="T238" s="6">
        <f t="shared" si="3"/>
        <v>189385.62551588824</v>
      </c>
    </row>
    <row r="239" spans="1:20" customFormat="1" x14ac:dyDescent="0.3">
      <c r="A239" s="94">
        <v>237</v>
      </c>
      <c r="B239" s="3" t="s">
        <v>232</v>
      </c>
      <c r="C239" s="126">
        <v>8.1260410302400003E-3</v>
      </c>
      <c r="D239" s="7" t="s">
        <v>232</v>
      </c>
      <c r="E239" s="31" t="s">
        <v>333</v>
      </c>
      <c r="F239" s="12">
        <v>26560.47</v>
      </c>
      <c r="G239" s="12">
        <v>75797.509999999995</v>
      </c>
      <c r="H239" s="12">
        <v>58595.360000000001</v>
      </c>
      <c r="I239" s="12">
        <v>95526.85</v>
      </c>
      <c r="J239" s="12">
        <v>107006.04</v>
      </c>
      <c r="K239" s="11">
        <v>0</v>
      </c>
      <c r="L239" s="6">
        <f>$C239*'Janssen Payments'!I$22</f>
        <v>20946.305700686742</v>
      </c>
      <c r="M239" s="6">
        <f>$C239*'Janssen Payments'!J$22</f>
        <v>20946.305651048155</v>
      </c>
      <c r="N239" s="6">
        <f>$C239*'Janssen Payments'!K$22</f>
        <v>20946.305307989765</v>
      </c>
      <c r="O239" s="6">
        <f>$C239*'Janssen Payments'!L$22</f>
        <v>26668.31095937936</v>
      </c>
      <c r="P239" s="6">
        <f>$C239*'Janssen Payments'!M$22</f>
        <v>26668.311009017943</v>
      </c>
      <c r="Q239" s="6">
        <f>$C239*'Janssen Payments'!N$22</f>
        <v>26668.31095937936</v>
      </c>
      <c r="R239" s="6">
        <f>$C239*'Janssen Payments'!$O$22</f>
        <v>24928.036494429623</v>
      </c>
      <c r="S239" s="6">
        <v>0</v>
      </c>
      <c r="T239" s="6">
        <f t="shared" si="3"/>
        <v>531258.11608193093</v>
      </c>
    </row>
    <row r="240" spans="1:20" customFormat="1" x14ac:dyDescent="0.3">
      <c r="A240" s="94">
        <v>238</v>
      </c>
      <c r="B240" s="3" t="s">
        <v>32</v>
      </c>
      <c r="C240" s="126">
        <v>1.4503783443063924E-4</v>
      </c>
      <c r="D240" s="7" t="s">
        <v>260</v>
      </c>
      <c r="E240" s="31" t="s">
        <v>333</v>
      </c>
      <c r="F240" s="11">
        <v>488.65</v>
      </c>
      <c r="G240" s="12">
        <v>1394.49</v>
      </c>
      <c r="H240" s="12">
        <v>1078.01</v>
      </c>
      <c r="I240" s="12">
        <v>1757.46</v>
      </c>
      <c r="J240" s="12">
        <v>1968.65</v>
      </c>
      <c r="K240" s="11">
        <v>0</v>
      </c>
      <c r="L240" s="6">
        <f>$C240*'Janssen Payments'!I$22</f>
        <v>373.86062989889081</v>
      </c>
      <c r="M240" s="6">
        <f>$C240*'Janssen Payments'!J$22</f>
        <v>373.86062901291541</v>
      </c>
      <c r="N240" s="6">
        <f>$C240*'Janssen Payments'!K$22</f>
        <v>373.86062288982964</v>
      </c>
      <c r="O240" s="6">
        <f>$C240*'Janssen Payments'!L$22</f>
        <v>475.98997532467882</v>
      </c>
      <c r="P240" s="6">
        <f>$C240*'Janssen Payments'!M$22</f>
        <v>475.98997621065428</v>
      </c>
      <c r="Q240" s="6">
        <f>$C240*'Janssen Payments'!N$22</f>
        <v>475.98997532467882</v>
      </c>
      <c r="R240" s="6">
        <f>$C240*'Janssen Payments'!$O$22</f>
        <v>444.9286456104976</v>
      </c>
      <c r="S240" s="6">
        <v>0</v>
      </c>
      <c r="T240" s="6">
        <f t="shared" si="3"/>
        <v>9681.740454272147</v>
      </c>
    </row>
    <row r="241" spans="1:20" customFormat="1" x14ac:dyDescent="0.3">
      <c r="A241" s="94">
        <v>239</v>
      </c>
      <c r="B241" s="3" t="s">
        <v>32</v>
      </c>
      <c r="C241" s="126">
        <v>2.2034634030822409E-3</v>
      </c>
      <c r="D241" s="7" t="s">
        <v>261</v>
      </c>
      <c r="E241" s="31" t="s">
        <v>333</v>
      </c>
      <c r="F241" s="12">
        <v>7423.68</v>
      </c>
      <c r="G241" s="12">
        <v>21185.49</v>
      </c>
      <c r="H241" s="12">
        <v>16377.47</v>
      </c>
      <c r="I241" s="12">
        <v>26699.87</v>
      </c>
      <c r="J241" s="12">
        <v>29908.32</v>
      </c>
      <c r="K241" s="11">
        <v>0</v>
      </c>
      <c r="L241" s="6">
        <f>$C241*'Janssen Payments'!I$22</f>
        <v>5679.8160222768392</v>
      </c>
      <c r="M241" s="6">
        <f>$C241*'Janssen Payments'!J$22</f>
        <v>5679.8160088168033</v>
      </c>
      <c r="N241" s="6">
        <f>$C241*'Janssen Payments'!K$22</f>
        <v>5679.8159157928321</v>
      </c>
      <c r="O241" s="6">
        <f>$C241*'Janssen Payments'!L$22</f>
        <v>7231.3992757767219</v>
      </c>
      <c r="P241" s="6">
        <f>$C241*'Janssen Payments'!M$22</f>
        <v>7231.3992892367578</v>
      </c>
      <c r="Q241" s="6">
        <f>$C241*'Janssen Payments'!N$22</f>
        <v>7231.3992757767219</v>
      </c>
      <c r="R241" s="6">
        <f>$C241*'Janssen Payments'!$O$22</f>
        <v>6759.5051417740515</v>
      </c>
      <c r="S241" s="6">
        <v>0</v>
      </c>
      <c r="T241" s="6">
        <f t="shared" si="3"/>
        <v>147087.98092945071</v>
      </c>
    </row>
    <row r="242" spans="1:20" customFormat="1" x14ac:dyDescent="0.3">
      <c r="A242" s="94">
        <v>240</v>
      </c>
      <c r="B242" s="3" t="s">
        <v>32</v>
      </c>
      <c r="C242" s="126">
        <v>6.233715083998685E-7</v>
      </c>
      <c r="D242" s="7" t="s">
        <v>262</v>
      </c>
      <c r="E242" s="31" t="s">
        <v>335</v>
      </c>
      <c r="F242" s="11">
        <f>2.1+15.41</f>
        <v>17.510000000000002</v>
      </c>
      <c r="G242" s="11">
        <v>5.99</v>
      </c>
      <c r="H242" s="11">
        <v>4.63</v>
      </c>
      <c r="I242" s="11">
        <v>7.55</v>
      </c>
      <c r="J242" s="11">
        <v>8.4600000000000009</v>
      </c>
      <c r="K242" s="11">
        <v>0</v>
      </c>
      <c r="L242" s="45">
        <f>$C242*'Janssen Payments'!I$22</f>
        <v>1.6068501415942535</v>
      </c>
      <c r="M242" s="45">
        <f>$C242*'Janssen Payments'!J$22</f>
        <v>1.6068501377863378</v>
      </c>
      <c r="N242" s="45">
        <f>$C242*'Janssen Payments'!K$22</f>
        <v>1.6068501114693619</v>
      </c>
      <c r="O242" s="45">
        <f>$C242*'Janssen Payments'!L$22</f>
        <v>2.0458012908573835</v>
      </c>
      <c r="P242" s="45">
        <f>$C242*'Janssen Payments'!M$22</f>
        <v>2.0458012946652993</v>
      </c>
      <c r="Q242" s="45">
        <f>$C242*'Janssen Payments'!N$22</f>
        <v>2.0458012908573835</v>
      </c>
      <c r="R242" s="45">
        <f>$C242*'Janssen Payments'!$O$22</f>
        <v>1.9122999321750422</v>
      </c>
      <c r="S242" s="6">
        <v>0</v>
      </c>
      <c r="T242" s="6">
        <f>F242+G242+H242+I242+J242</f>
        <v>44.14</v>
      </c>
    </row>
    <row r="243" spans="1:20" customFormat="1" x14ac:dyDescent="0.3">
      <c r="A243" s="94">
        <v>241</v>
      </c>
      <c r="B243" s="3" t="s">
        <v>20</v>
      </c>
      <c r="C243" s="126">
        <v>4.9759255439966012E-4</v>
      </c>
      <c r="D243" s="7" t="s">
        <v>263</v>
      </c>
      <c r="E243" s="31" t="s">
        <v>333</v>
      </c>
      <c r="F243" s="12">
        <v>1676.44</v>
      </c>
      <c r="G243" s="12">
        <v>4784.17</v>
      </c>
      <c r="H243" s="12">
        <v>3698.41</v>
      </c>
      <c r="I243" s="12">
        <v>6029.44</v>
      </c>
      <c r="J243" s="12">
        <v>6753.98</v>
      </c>
      <c r="K243" s="11">
        <v>0</v>
      </c>
      <c r="L243" s="6">
        <f>$C243*'Janssen Payments'!I$22</f>
        <v>1282.6326768538413</v>
      </c>
      <c r="M243" s="6">
        <f>$C243*'Janssen Payments'!J$22</f>
        <v>1282.6326738142566</v>
      </c>
      <c r="N243" s="6">
        <f>$C243*'Janssen Payments'!K$22</f>
        <v>1282.6326528073112</v>
      </c>
      <c r="O243" s="6">
        <f>$C243*'Janssen Payments'!L$22</f>
        <v>1633.0157480647256</v>
      </c>
      <c r="P243" s="6">
        <f>$C243*'Janssen Payments'!M$22</f>
        <v>1633.0157511043101</v>
      </c>
      <c r="Q243" s="6">
        <f>$C243*'Janssen Payments'!N$22</f>
        <v>1633.0157480647256</v>
      </c>
      <c r="R243" s="6">
        <f>$C243*'Janssen Payments'!$O$22</f>
        <v>1526.4512336660987</v>
      </c>
      <c r="S243" s="6">
        <v>0</v>
      </c>
      <c r="T243" s="6">
        <f t="shared" si="3"/>
        <v>33215.836484375264</v>
      </c>
    </row>
    <row r="244" spans="1:20" customFormat="1" x14ac:dyDescent="0.3">
      <c r="A244" s="94">
        <v>242</v>
      </c>
      <c r="B244" s="3" t="s">
        <v>22</v>
      </c>
      <c r="C244" s="126">
        <v>5.822653495464015E-5</v>
      </c>
      <c r="D244" s="7" t="s">
        <v>264</v>
      </c>
      <c r="E244" s="31" t="s">
        <v>333</v>
      </c>
      <c r="F244" s="11">
        <v>196.17</v>
      </c>
      <c r="G244" s="11">
        <v>559.83000000000004</v>
      </c>
      <c r="H244" s="11">
        <v>432.77</v>
      </c>
      <c r="I244" s="11">
        <v>705.54</v>
      </c>
      <c r="J244" s="11">
        <v>790.33</v>
      </c>
      <c r="K244" s="11">
        <v>0</v>
      </c>
      <c r="L244" s="6">
        <f>$C244*'Janssen Payments'!I$22</f>
        <v>150.08917583764566</v>
      </c>
      <c r="M244" s="6">
        <f>$C244*'Janssen Payments'!J$22</f>
        <v>150.08917548196413</v>
      </c>
      <c r="N244" s="6">
        <f>$C244*'Janssen Payments'!K$22</f>
        <v>150.08917302380507</v>
      </c>
      <c r="O244" s="6">
        <f>$C244*'Janssen Payments'!L$22</f>
        <v>191.08977354150201</v>
      </c>
      <c r="P244" s="6">
        <f>$C244*'Janssen Payments'!M$22</f>
        <v>191.08977389718353</v>
      </c>
      <c r="Q244" s="6">
        <f>$C244*'Janssen Payments'!N$22</f>
        <v>191.08977354150201</v>
      </c>
      <c r="R244" s="6">
        <f>$C244*'Janssen Payments'!$O$22</f>
        <v>178.61996793912112</v>
      </c>
      <c r="S244" s="6">
        <v>0</v>
      </c>
      <c r="T244" s="6">
        <f t="shared" si="3"/>
        <v>3886.7968132627229</v>
      </c>
    </row>
    <row r="245" spans="1:20" customFormat="1" x14ac:dyDescent="0.3">
      <c r="A245" s="94">
        <v>243</v>
      </c>
      <c r="B245" s="3" t="s">
        <v>32</v>
      </c>
      <c r="C245" s="126">
        <v>2.5038766695741938E-5</v>
      </c>
      <c r="D245" s="7" t="s">
        <v>265</v>
      </c>
      <c r="E245" s="31" t="s">
        <v>333</v>
      </c>
      <c r="F245" s="11">
        <v>84.36</v>
      </c>
      <c r="G245" s="11">
        <v>240.74</v>
      </c>
      <c r="H245" s="11">
        <v>186.1</v>
      </c>
      <c r="I245" s="11">
        <v>303.39999999999998</v>
      </c>
      <c r="J245" s="11">
        <v>339.86</v>
      </c>
      <c r="K245" s="11">
        <v>0</v>
      </c>
      <c r="L245" s="6">
        <f>$C245*'Janssen Payments'!I$22</f>
        <v>64.541842654429047</v>
      </c>
      <c r="M245" s="6">
        <f>$C245*'Janssen Payments'!J$22</f>
        <v>64.541842501477703</v>
      </c>
      <c r="N245" s="6">
        <f>$C245*'Janssen Payments'!K$22</f>
        <v>64.541841444412029</v>
      </c>
      <c r="O245" s="6">
        <f>$C245*'Janssen Payments'!L$22</f>
        <v>82.173054971847236</v>
      </c>
      <c r="P245" s="6">
        <f>$C245*'Janssen Payments'!M$22</f>
        <v>82.17305512479858</v>
      </c>
      <c r="Q245" s="6">
        <f>$C245*'Janssen Payments'!N$22</f>
        <v>82.173054971847236</v>
      </c>
      <c r="R245" s="6">
        <f>$C245*'Janssen Payments'!$O$22</f>
        <v>76.810748019140803</v>
      </c>
      <c r="S245" s="6">
        <v>0</v>
      </c>
      <c r="T245" s="6">
        <f t="shared" si="3"/>
        <v>1671.4154396879528</v>
      </c>
    </row>
    <row r="246" spans="1:20" customFormat="1" x14ac:dyDescent="0.3">
      <c r="A246" s="94">
        <v>244</v>
      </c>
      <c r="B246" s="3" t="s">
        <v>119</v>
      </c>
      <c r="C246" s="126">
        <v>2.2355271010240003E-2</v>
      </c>
      <c r="D246" s="7" t="s">
        <v>119</v>
      </c>
      <c r="E246" s="31" t="s">
        <v>333</v>
      </c>
      <c r="F246" s="12">
        <v>73069.600000000006</v>
      </c>
      <c r="G246" s="12">
        <v>208523.9</v>
      </c>
      <c r="H246" s="12">
        <v>161199.67000000001</v>
      </c>
      <c r="I246" s="12">
        <v>262800.62</v>
      </c>
      <c r="J246" s="12">
        <v>294380.62</v>
      </c>
      <c r="K246" s="11">
        <v>0</v>
      </c>
      <c r="L246" s="6">
        <f>$C246*'Janssen Payments'!I$22</f>
        <v>57624.658657225271</v>
      </c>
      <c r="M246" s="6">
        <f>$C246*'Janssen Payments'!J$22</f>
        <v>57624.658520666278</v>
      </c>
      <c r="N246" s="6">
        <f>$C246*'Janssen Payments'!K$22</f>
        <v>57624.657576890182</v>
      </c>
      <c r="O246" s="6">
        <f>$C246*'Janssen Payments'!L$22</f>
        <v>73366.269830989433</v>
      </c>
      <c r="P246" s="6">
        <f>$C246*'Janssen Payments'!M$22</f>
        <v>73366.269967548418</v>
      </c>
      <c r="Q246" s="6">
        <f>$C246*'Janssen Payments'!N$22</f>
        <v>73366.269830989433</v>
      </c>
      <c r="R246" s="6">
        <f>$C246*'Janssen Payments'!$O$22</f>
        <v>68578.660815556883</v>
      </c>
      <c r="S246" s="6">
        <v>0</v>
      </c>
      <c r="T246" s="6">
        <f t="shared" si="3"/>
        <v>1461525.8551998655</v>
      </c>
    </row>
    <row r="247" spans="1:20" customFormat="1" x14ac:dyDescent="0.3">
      <c r="A247" s="94">
        <v>245</v>
      </c>
      <c r="B247" s="3" t="s">
        <v>266</v>
      </c>
      <c r="C247" s="126">
        <v>2.3891487284155586E-3</v>
      </c>
      <c r="D247" s="7" t="s">
        <v>266</v>
      </c>
      <c r="E247" s="31" t="s">
        <v>333</v>
      </c>
      <c r="F247" s="12">
        <v>8049.28</v>
      </c>
      <c r="G247" s="12">
        <v>22970.79</v>
      </c>
      <c r="H247" s="12">
        <v>17757.599999999999</v>
      </c>
      <c r="I247" s="12">
        <v>28949.86</v>
      </c>
      <c r="J247" s="12">
        <v>32428.68</v>
      </c>
      <c r="K247" s="11">
        <v>0</v>
      </c>
      <c r="L247" s="6">
        <f>$C247*'Janssen Payments'!I$22</f>
        <v>6158.4527377560216</v>
      </c>
      <c r="M247" s="6">
        <f>$C247*'Janssen Payments'!J$22</f>
        <v>6158.4527231617121</v>
      </c>
      <c r="N247" s="6">
        <f>$C247*'Janssen Payments'!K$22</f>
        <v>6158.4526222986333</v>
      </c>
      <c r="O247" s="6">
        <f>$C247*'Janssen Payments'!L$22</f>
        <v>7840.7875348507951</v>
      </c>
      <c r="P247" s="6">
        <f>$C247*'Janssen Payments'!M$22</f>
        <v>7840.7875494451046</v>
      </c>
      <c r="Q247" s="6">
        <f>$C247*'Janssen Payments'!N$22</f>
        <v>7840.7875348507951</v>
      </c>
      <c r="R247" s="6">
        <f>$C247*'Janssen Payments'!$O$22</f>
        <v>7329.1269968894285</v>
      </c>
      <c r="S247" s="6">
        <v>0</v>
      </c>
      <c r="T247" s="6">
        <f t="shared" si="3"/>
        <v>159483.05769925247</v>
      </c>
    </row>
    <row r="248" spans="1:20" customFormat="1" x14ac:dyDescent="0.3">
      <c r="A248" s="94">
        <v>246</v>
      </c>
      <c r="B248" s="3" t="s">
        <v>73</v>
      </c>
      <c r="C248" s="126">
        <v>1.9037739352120678E-3</v>
      </c>
      <c r="D248" s="7" t="s">
        <v>267</v>
      </c>
      <c r="E248" s="31" t="s">
        <v>333</v>
      </c>
      <c r="F248" s="12">
        <v>6414</v>
      </c>
      <c r="G248" s="12">
        <v>18304.09</v>
      </c>
      <c r="H248" s="12">
        <v>14150</v>
      </c>
      <c r="I248" s="12">
        <v>23068.46</v>
      </c>
      <c r="J248" s="12">
        <v>25840.54</v>
      </c>
      <c r="K248" s="11">
        <v>0</v>
      </c>
      <c r="L248" s="6">
        <f>$C248*'Janssen Payments'!I$22</f>
        <v>4907.3134978711287</v>
      </c>
      <c r="M248" s="6">
        <f>$C248*'Janssen Payments'!J$22</f>
        <v>4907.3134862417701</v>
      </c>
      <c r="N248" s="6">
        <f>$C248*'Janssen Payments'!K$22</f>
        <v>4907.3134058698379</v>
      </c>
      <c r="O248" s="6">
        <f>$C248*'Janssen Payments'!L$22</f>
        <v>6247.8684406910106</v>
      </c>
      <c r="P248" s="6">
        <f>$C248*'Janssen Payments'!M$22</f>
        <v>6247.8684523203683</v>
      </c>
      <c r="Q248" s="6">
        <f>$C248*'Janssen Payments'!N$22</f>
        <v>6247.8684406910106</v>
      </c>
      <c r="R248" s="6">
        <f>$C248*'Janssen Payments'!$O$22</f>
        <v>5840.1558591082676</v>
      </c>
      <c r="S248" s="6">
        <v>0</v>
      </c>
      <c r="T248" s="6">
        <f t="shared" si="3"/>
        <v>127082.79158279339</v>
      </c>
    </row>
    <row r="249" spans="1:20" customFormat="1" x14ac:dyDescent="0.3">
      <c r="A249" s="94">
        <v>247</v>
      </c>
      <c r="B249" s="3" t="s">
        <v>73</v>
      </c>
      <c r="C249" s="126">
        <v>1.016015764716E-2</v>
      </c>
      <c r="D249" s="7" t="s">
        <v>269</v>
      </c>
      <c r="E249" s="31" t="s">
        <v>333</v>
      </c>
      <c r="F249" s="12">
        <v>33209.11</v>
      </c>
      <c r="G249" s="12">
        <v>94771.19</v>
      </c>
      <c r="H249" s="12">
        <v>73262.990000000005</v>
      </c>
      <c r="I249" s="12">
        <v>119439.2</v>
      </c>
      <c r="J249" s="12">
        <v>133791.87</v>
      </c>
      <c r="K249" s="11">
        <v>0</v>
      </c>
      <c r="L249" s="6">
        <f>$C249*'Janssen Payments'!I$22</f>
        <v>26189.600477355452</v>
      </c>
      <c r="M249" s="6">
        <f>$C249*'Janssen Payments'!J$22</f>
        <v>26189.600415291301</v>
      </c>
      <c r="N249" s="6">
        <f>$C249*'Janssen Payments'!K$22</f>
        <v>26189.59998635828</v>
      </c>
      <c r="O249" s="6">
        <f>$C249*'Janssen Payments'!L$22</f>
        <v>33343.942335813743</v>
      </c>
      <c r="P249" s="6">
        <f>$C249*'Janssen Payments'!M$22</f>
        <v>33343.942397877894</v>
      </c>
      <c r="Q249" s="6">
        <f>$C249*'Janssen Payments'!N$22</f>
        <v>33343.942335813743</v>
      </c>
      <c r="R249" s="6">
        <f>$C249*'Janssen Payments'!$O$22</f>
        <v>31168.041076219171</v>
      </c>
      <c r="S249" s="6">
        <v>0</v>
      </c>
      <c r="T249" s="6">
        <f t="shared" si="3"/>
        <v>664243.02902472974</v>
      </c>
    </row>
    <row r="250" spans="1:20" customFormat="1" x14ac:dyDescent="0.3">
      <c r="A250" s="94">
        <v>248</v>
      </c>
      <c r="B250" s="3" t="s">
        <v>266</v>
      </c>
      <c r="C250" s="126">
        <v>3.3566938342642616E-4</v>
      </c>
      <c r="D250" s="7" t="s">
        <v>270</v>
      </c>
      <c r="E250" s="31" t="s">
        <v>333</v>
      </c>
      <c r="F250" s="12">
        <v>1130.9000000000001</v>
      </c>
      <c r="G250" s="12">
        <v>3227.34</v>
      </c>
      <c r="H250" s="12">
        <v>2494.9</v>
      </c>
      <c r="I250" s="12">
        <v>4067.38</v>
      </c>
      <c r="J250" s="12">
        <v>4556.1499999999996</v>
      </c>
      <c r="K250" s="11">
        <v>0</v>
      </c>
      <c r="L250" s="6">
        <f>$C250*'Janssen Payments'!I$22</f>
        <v>865.24711030203775</v>
      </c>
      <c r="M250" s="6">
        <f>$C250*'Janssen Payments'!J$22</f>
        <v>865.24710825157388</v>
      </c>
      <c r="N250" s="6">
        <f>$C250*'Janssen Payments'!K$22</f>
        <v>865.24709408056515</v>
      </c>
      <c r="O250" s="6">
        <f>$C250*'Janssen Payments'!L$22</f>
        <v>1101.6109152595168</v>
      </c>
      <c r="P250" s="6">
        <f>$C250*'Janssen Payments'!M$22</f>
        <v>1101.6109173099806</v>
      </c>
      <c r="Q250" s="6">
        <f>$C250*'Janssen Payments'!N$22</f>
        <v>1101.6109152595168</v>
      </c>
      <c r="R250" s="6">
        <f>$C250*'Janssen Payments'!$O$22</f>
        <v>1029.72389740315</v>
      </c>
      <c r="S250" s="6">
        <v>0</v>
      </c>
      <c r="T250" s="6">
        <f t="shared" si="3"/>
        <v>22406.967957866338</v>
      </c>
    </row>
    <row r="251" spans="1:20" customFormat="1" x14ac:dyDescent="0.3">
      <c r="A251" s="94">
        <v>249</v>
      </c>
      <c r="B251" s="3" t="s">
        <v>53</v>
      </c>
      <c r="C251" s="126">
        <v>8.2457609616566252E-5</v>
      </c>
      <c r="D251" s="7" t="s">
        <v>271</v>
      </c>
      <c r="E251" s="31" t="s">
        <v>333</v>
      </c>
      <c r="F251" s="11">
        <v>277.81</v>
      </c>
      <c r="G251" s="11">
        <v>792.8</v>
      </c>
      <c r="H251" s="11">
        <v>612.87</v>
      </c>
      <c r="I251" s="11">
        <v>999.16</v>
      </c>
      <c r="J251" s="12">
        <v>1119.22</v>
      </c>
      <c r="K251" s="11">
        <v>0</v>
      </c>
      <c r="L251" s="6">
        <f>$C251*'Janssen Payments'!I$22</f>
        <v>212.54904964779283</v>
      </c>
      <c r="M251" s="6">
        <f>$C251*'Janssen Payments'!J$22</f>
        <v>212.5490491440938</v>
      </c>
      <c r="N251" s="6">
        <f>$C251*'Janssen Payments'!K$22</f>
        <v>212.54904566296756</v>
      </c>
      <c r="O251" s="6">
        <f>$C251*'Janssen Payments'!L$22</f>
        <v>270.61211800905119</v>
      </c>
      <c r="P251" s="6">
        <f>$C251*'Janssen Payments'!M$22</f>
        <v>270.61211851275021</v>
      </c>
      <c r="Q251" s="6">
        <f>$C251*'Janssen Payments'!N$22</f>
        <v>270.61211800905119</v>
      </c>
      <c r="R251" s="6">
        <f>$C251*'Janssen Payments'!$O$22</f>
        <v>252.95298093079967</v>
      </c>
      <c r="S251" s="6">
        <v>0</v>
      </c>
      <c r="T251" s="6">
        <f t="shared" si="3"/>
        <v>5504.2964799165065</v>
      </c>
    </row>
    <row r="252" spans="1:20" customFormat="1" x14ac:dyDescent="0.3">
      <c r="A252" s="94">
        <v>250</v>
      </c>
      <c r="B252" s="3" t="s">
        <v>26</v>
      </c>
      <c r="C252" s="126">
        <v>6.7902872464836354E-5</v>
      </c>
      <c r="D252" s="7" t="s">
        <v>272</v>
      </c>
      <c r="E252" s="31" t="s">
        <v>333</v>
      </c>
      <c r="F252" s="11">
        <v>228.77</v>
      </c>
      <c r="G252" s="11">
        <v>652.86</v>
      </c>
      <c r="H252" s="11">
        <v>504.7</v>
      </c>
      <c r="I252" s="11">
        <v>822.79</v>
      </c>
      <c r="J252" s="11">
        <v>921.67</v>
      </c>
      <c r="K252" s="11">
        <v>0</v>
      </c>
      <c r="L252" s="6">
        <f>$C252*'Janssen Payments'!I$22</f>
        <v>175.03164447610459</v>
      </c>
      <c r="M252" s="6">
        <f>$C252*'Janssen Payments'!J$22</f>
        <v>175.03164406131435</v>
      </c>
      <c r="N252" s="6">
        <f>$C252*'Janssen Payments'!K$22</f>
        <v>175.03164119464779</v>
      </c>
      <c r="O252" s="6">
        <f>$C252*'Janssen Payments'!L$22</f>
        <v>222.84589890556475</v>
      </c>
      <c r="P252" s="6">
        <f>$C252*'Janssen Payments'!M$22</f>
        <v>222.84589932035499</v>
      </c>
      <c r="Q252" s="6">
        <f>$C252*'Janssen Payments'!N$22</f>
        <v>222.84589890556475</v>
      </c>
      <c r="R252" s="6">
        <f>$C252*'Janssen Payments'!$O$22</f>
        <v>208.30380705449724</v>
      </c>
      <c r="S252" s="6">
        <v>0</v>
      </c>
      <c r="T252" s="6">
        <f t="shared" si="3"/>
        <v>4532.7264339180483</v>
      </c>
    </row>
    <row r="253" spans="1:20" customFormat="1" x14ac:dyDescent="0.3">
      <c r="A253" s="94">
        <v>251</v>
      </c>
      <c r="B253" s="3" t="s">
        <v>20</v>
      </c>
      <c r="C253" s="126">
        <v>2.1085950371517305E-3</v>
      </c>
      <c r="D253" s="7" t="s">
        <v>273</v>
      </c>
      <c r="E253" s="31" t="s">
        <v>333</v>
      </c>
      <c r="F253" s="12">
        <v>7104.06</v>
      </c>
      <c r="G253" s="12">
        <v>20273.37</v>
      </c>
      <c r="H253" s="12">
        <v>15672.35</v>
      </c>
      <c r="I253" s="12">
        <v>25550.33</v>
      </c>
      <c r="J253" s="12">
        <v>28620.639999999999</v>
      </c>
      <c r="K253" s="11">
        <v>0</v>
      </c>
      <c r="L253" s="6">
        <f>$C253*'Janssen Payments'!I$22</f>
        <v>5435.2760566637935</v>
      </c>
      <c r="M253" s="6">
        <f>$C253*'Janssen Payments'!J$22</f>
        <v>5435.2760437832694</v>
      </c>
      <c r="N253" s="6">
        <f>$C253*'Janssen Payments'!K$22</f>
        <v>5435.2759547643709</v>
      </c>
      <c r="O253" s="6">
        <f>$C253*'Janssen Payments'!L$22</f>
        <v>6920.0571260843863</v>
      </c>
      <c r="P253" s="6">
        <f>$C253*'Janssen Payments'!M$22</f>
        <v>6920.0571389649112</v>
      </c>
      <c r="Q253" s="6">
        <f>$C253*'Janssen Payments'!N$22</f>
        <v>6920.0571260843863</v>
      </c>
      <c r="R253" s="6">
        <f>$C253*'Janssen Payments'!$O$22</f>
        <v>6468.4800190504438</v>
      </c>
      <c r="S253" s="6">
        <v>0</v>
      </c>
      <c r="T253" s="6">
        <f t="shared" si="3"/>
        <v>140755.22946539556</v>
      </c>
    </row>
    <row r="254" spans="1:20" customFormat="1" x14ac:dyDescent="0.3">
      <c r="A254" s="94">
        <v>252</v>
      </c>
      <c r="B254" s="3" t="s">
        <v>81</v>
      </c>
      <c r="C254" s="126">
        <v>2.9159787275190172E-5</v>
      </c>
      <c r="D254" s="7" t="s">
        <v>274</v>
      </c>
      <c r="E254" s="31" t="s">
        <v>333</v>
      </c>
      <c r="F254" s="11">
        <v>98.24</v>
      </c>
      <c r="G254" s="11">
        <v>280.36</v>
      </c>
      <c r="H254" s="11">
        <v>216.73</v>
      </c>
      <c r="I254" s="11">
        <v>353.34</v>
      </c>
      <c r="J254" s="11">
        <v>395.8</v>
      </c>
      <c r="K254" s="11">
        <v>0</v>
      </c>
      <c r="L254" s="6">
        <f>$C254*'Janssen Payments'!I$22</f>
        <v>75.164500912578958</v>
      </c>
      <c r="M254" s="6">
        <f>$C254*'Janssen Payments'!J$22</f>
        <v>75.164500734454023</v>
      </c>
      <c r="N254" s="6">
        <f>$C254*'Janssen Payments'!K$22</f>
        <v>75.164499503410553</v>
      </c>
      <c r="O254" s="6">
        <f>$C254*'Janssen Payments'!L$22</f>
        <v>95.69755698626561</v>
      </c>
      <c r="P254" s="6">
        <f>$C254*'Janssen Payments'!M$22</f>
        <v>95.697557164390545</v>
      </c>
      <c r="Q254" s="6">
        <f>$C254*'Janssen Payments'!N$22</f>
        <v>95.69755698626561</v>
      </c>
      <c r="R254" s="6">
        <f>$C254*'Janssen Payments'!$O$22</f>
        <v>89.452691496473591</v>
      </c>
      <c r="S254" s="6">
        <v>0</v>
      </c>
      <c r="T254" s="6">
        <f t="shared" si="3"/>
        <v>1946.5088637838389</v>
      </c>
    </row>
    <row r="255" spans="1:20" customFormat="1" x14ac:dyDescent="0.3">
      <c r="A255" s="94">
        <v>253</v>
      </c>
      <c r="B255" s="3" t="s">
        <v>252</v>
      </c>
      <c r="C255" s="126">
        <v>7.119460414312982E-5</v>
      </c>
      <c r="D255" s="7" t="s">
        <v>275</v>
      </c>
      <c r="E255" s="31" t="s">
        <v>333</v>
      </c>
      <c r="F255" s="11">
        <v>239.86</v>
      </c>
      <c r="G255" s="11">
        <v>684.51</v>
      </c>
      <c r="H255" s="11">
        <v>529.16</v>
      </c>
      <c r="I255" s="11">
        <v>862.68</v>
      </c>
      <c r="J255" s="11">
        <v>966.35</v>
      </c>
      <c r="K255" s="11">
        <v>0</v>
      </c>
      <c r="L255" s="6">
        <f>$C255*'Janssen Payments'!I$22</f>
        <v>183.51666415070167</v>
      </c>
      <c r="M255" s="6">
        <f>$C255*'Janssen Payments'!J$22</f>
        <v>183.51666371580365</v>
      </c>
      <c r="N255" s="6">
        <f>$C255*'Janssen Payments'!K$22</f>
        <v>183.5166607101695</v>
      </c>
      <c r="O255" s="6">
        <f>$C255*'Janssen Payments'!L$22</f>
        <v>233.6488131001756</v>
      </c>
      <c r="P255" s="6">
        <f>$C255*'Janssen Payments'!M$22</f>
        <v>233.64881353507366</v>
      </c>
      <c r="Q255" s="6">
        <f>$C255*'Janssen Payments'!N$22</f>
        <v>233.6488131001756</v>
      </c>
      <c r="R255" s="6">
        <f>$C255*'Janssen Payments'!$O$22</f>
        <v>218.40176337800179</v>
      </c>
      <c r="S255" s="6">
        <v>0</v>
      </c>
      <c r="T255" s="6">
        <f t="shared" si="3"/>
        <v>4752.4581916901016</v>
      </c>
    </row>
    <row r="256" spans="1:20" customFormat="1" x14ac:dyDescent="0.3">
      <c r="A256" s="94">
        <v>254</v>
      </c>
      <c r="B256" s="3" t="s">
        <v>276</v>
      </c>
      <c r="C256" s="126">
        <v>6.9474875120000001E-4</v>
      </c>
      <c r="D256" s="7" t="s">
        <v>277</v>
      </c>
      <c r="E256" s="31" t="s">
        <v>333</v>
      </c>
      <c r="F256" s="12">
        <v>2270.83</v>
      </c>
      <c r="G256" s="12">
        <v>6480.43</v>
      </c>
      <c r="H256" s="12">
        <v>5009.7</v>
      </c>
      <c r="I256" s="12">
        <v>8167.22</v>
      </c>
      <c r="J256" s="12">
        <v>9148.65</v>
      </c>
      <c r="K256" s="11">
        <v>0</v>
      </c>
      <c r="L256" s="6">
        <f>$C256*'Janssen Payments'!I$22</f>
        <v>1790.8375891348105</v>
      </c>
      <c r="M256" s="6">
        <f>$C256*'Janssen Payments'!J$22</f>
        <v>1790.8375848908811</v>
      </c>
      <c r="N256" s="6">
        <f>$C256*'Janssen Payments'!K$22</f>
        <v>1790.8375555605605</v>
      </c>
      <c r="O256" s="6">
        <f>$C256*'Janssen Payments'!L$22</f>
        <v>2280.0494935594575</v>
      </c>
      <c r="P256" s="6">
        <f>$C256*'Janssen Payments'!M$22</f>
        <v>2280.0494978033871</v>
      </c>
      <c r="Q256" s="6">
        <f>$C256*'Janssen Payments'!N$22</f>
        <v>2280.0494935594575</v>
      </c>
      <c r="R256" s="6">
        <f>$C256*'Janssen Payments'!$O$22</f>
        <v>2131.2619712260425</v>
      </c>
      <c r="S256" s="6">
        <v>0</v>
      </c>
      <c r="T256" s="6">
        <f t="shared" si="3"/>
        <v>45420.753185734597</v>
      </c>
    </row>
    <row r="257" spans="1:20" customFormat="1" x14ac:dyDescent="0.3">
      <c r="A257" s="94">
        <v>255</v>
      </c>
      <c r="B257" s="3" t="s">
        <v>20</v>
      </c>
      <c r="C257" s="126">
        <v>2.6987488049182509E-4</v>
      </c>
      <c r="D257" s="7" t="s">
        <v>278</v>
      </c>
      <c r="E257" s="31" t="s">
        <v>333</v>
      </c>
      <c r="F257" s="11">
        <v>909.23</v>
      </c>
      <c r="G257" s="12">
        <v>2594.75</v>
      </c>
      <c r="H257" s="12">
        <v>2005.87</v>
      </c>
      <c r="I257" s="12">
        <v>3270.14</v>
      </c>
      <c r="J257" s="12">
        <v>3663.1</v>
      </c>
      <c r="K257" s="11">
        <v>0</v>
      </c>
      <c r="L257" s="6">
        <f>$C257*'Janssen Payments'!I$22</f>
        <v>695.65016059869845</v>
      </c>
      <c r="M257" s="6">
        <f>$C257*'Janssen Payments'!J$22</f>
        <v>695.65015895014562</v>
      </c>
      <c r="N257" s="6">
        <f>$C257*'Janssen Payments'!K$22</f>
        <v>695.65014755679408</v>
      </c>
      <c r="O257" s="6">
        <f>$C257*'Janssen Payments'!L$22</f>
        <v>885.68433340395893</v>
      </c>
      <c r="P257" s="6">
        <f>$C257*'Janssen Payments'!M$22</f>
        <v>885.68433505251164</v>
      </c>
      <c r="Q257" s="6">
        <f>$C257*'Janssen Payments'!N$22</f>
        <v>885.68433340395893</v>
      </c>
      <c r="R257" s="6">
        <f>$C257*'Janssen Payments'!$O$22</f>
        <v>827.88787858622902</v>
      </c>
      <c r="S257" s="6">
        <v>0</v>
      </c>
      <c r="T257" s="6">
        <f t="shared" si="3"/>
        <v>18014.981347552297</v>
      </c>
    </row>
    <row r="258" spans="1:20" customFormat="1" x14ac:dyDescent="0.3">
      <c r="A258" s="94">
        <v>256</v>
      </c>
      <c r="B258" s="3" t="s">
        <v>32</v>
      </c>
      <c r="C258" s="126">
        <v>1.3219118091483929E-3</v>
      </c>
      <c r="D258" s="7" t="s">
        <v>279</v>
      </c>
      <c r="E258" s="31" t="s">
        <v>333</v>
      </c>
      <c r="F258" s="12">
        <v>4453.6499999999996</v>
      </c>
      <c r="G258" s="12">
        <v>12709.7</v>
      </c>
      <c r="H258" s="12">
        <v>9825.25</v>
      </c>
      <c r="I258" s="12">
        <v>16017.91</v>
      </c>
      <c r="J258" s="12">
        <v>17942.73</v>
      </c>
      <c r="K258" s="11">
        <v>0</v>
      </c>
      <c r="L258" s="6">
        <f>$C258*'Janssen Payments'!I$22</f>
        <v>3407.4611192250295</v>
      </c>
      <c r="M258" s="6">
        <f>$C258*'Janssen Payments'!J$22</f>
        <v>3407.4611111500235</v>
      </c>
      <c r="N258" s="6">
        <f>$C258*'Janssen Payments'!K$22</f>
        <v>3407.4610553426587</v>
      </c>
      <c r="O258" s="6">
        <f>$C258*'Janssen Payments'!L$22</f>
        <v>4338.2940174748155</v>
      </c>
      <c r="P258" s="6">
        <f>$C258*'Janssen Payments'!M$22</f>
        <v>4338.2940255498224</v>
      </c>
      <c r="Q258" s="6">
        <f>$C258*'Janssen Payments'!N$22</f>
        <v>4338.2940174748155</v>
      </c>
      <c r="R258" s="6">
        <f>$C258*'Janssen Payments'!$O$22</f>
        <v>4055.1931374995006</v>
      </c>
      <c r="S258" s="6">
        <v>0</v>
      </c>
      <c r="T258" s="6">
        <f t="shared" si="3"/>
        <v>88241.698483716682</v>
      </c>
    </row>
    <row r="259" spans="1:20" customFormat="1" x14ac:dyDescent="0.3">
      <c r="A259" s="94">
        <v>257</v>
      </c>
      <c r="B259" s="3" t="s">
        <v>280</v>
      </c>
      <c r="C259" s="126">
        <v>4.9641098763200005E-3</v>
      </c>
      <c r="D259" s="7" t="s">
        <v>280</v>
      </c>
      <c r="E259" s="31" t="s">
        <v>333</v>
      </c>
      <c r="F259" s="12">
        <v>16225.5</v>
      </c>
      <c r="G259" s="12">
        <v>46303.87</v>
      </c>
      <c r="H259" s="12">
        <v>35795.269999999997</v>
      </c>
      <c r="I259" s="12">
        <v>58356.31</v>
      </c>
      <c r="J259" s="12">
        <v>65368.82</v>
      </c>
      <c r="K259" s="11">
        <v>0</v>
      </c>
      <c r="L259" s="6">
        <f>$C259*'Janssen Payments'!I$22</f>
        <v>12795.869798620248</v>
      </c>
      <c r="M259" s="6">
        <f>$C259*'Janssen Payments'!J$22</f>
        <v>12795.869768296578</v>
      </c>
      <c r="N259" s="6">
        <f>$C259*'Janssen Payments'!K$22</f>
        <v>12795.869558725946</v>
      </c>
      <c r="O259" s="6">
        <f>$C259*'Janssen Payments'!L$22</f>
        <v>16291.380430590572</v>
      </c>
      <c r="P259" s="6">
        <f>$C259*'Janssen Payments'!M$22</f>
        <v>16291.380460914243</v>
      </c>
      <c r="Q259" s="6">
        <f>$C259*'Janssen Payments'!N$22</f>
        <v>16291.380430590572</v>
      </c>
      <c r="R259" s="6">
        <f>$C259*'Janssen Payments'!$O$22</f>
        <v>15228.265732201047</v>
      </c>
      <c r="S259" s="6">
        <v>0</v>
      </c>
      <c r="T259" s="6">
        <f t="shared" si="3"/>
        <v>324539.78617993923</v>
      </c>
    </row>
    <row r="260" spans="1:20" customFormat="1" x14ac:dyDescent="0.3">
      <c r="A260" s="94">
        <v>258</v>
      </c>
      <c r="B260" s="3" t="s">
        <v>58</v>
      </c>
      <c r="C260" s="126">
        <v>5.3967269220409699E-5</v>
      </c>
      <c r="D260" s="7" t="s">
        <v>281</v>
      </c>
      <c r="E260" s="31" t="s">
        <v>333</v>
      </c>
      <c r="F260" s="11">
        <v>181.82</v>
      </c>
      <c r="G260" s="11">
        <v>518.88</v>
      </c>
      <c r="H260" s="11">
        <v>401.12</v>
      </c>
      <c r="I260" s="11">
        <v>653.92999999999995</v>
      </c>
      <c r="J260" s="11">
        <v>732.52</v>
      </c>
      <c r="K260" s="11">
        <v>0</v>
      </c>
      <c r="L260" s="6">
        <f>$C260*'Janssen Payments'!I$22</f>
        <v>139.11016628088294</v>
      </c>
      <c r="M260" s="6">
        <f>$C260*'Janssen Payments'!J$22</f>
        <v>139.11016595121947</v>
      </c>
      <c r="N260" s="6">
        <f>$C260*'Janssen Payments'!K$22</f>
        <v>139.11016367287453</v>
      </c>
      <c r="O260" s="6">
        <f>$C260*'Janssen Payments'!L$22</f>
        <v>177.11157399311355</v>
      </c>
      <c r="P260" s="6">
        <f>$C260*'Janssen Payments'!M$22</f>
        <v>177.11157432277702</v>
      </c>
      <c r="Q260" s="6">
        <f>$C260*'Janssen Payments'!N$22</f>
        <v>177.11157399311355</v>
      </c>
      <c r="R260" s="6">
        <f>$C260*'Janssen Payments'!$O$22</f>
        <v>165.5539335359901</v>
      </c>
      <c r="S260" s="6">
        <v>0</v>
      </c>
      <c r="T260" s="6">
        <f t="shared" ref="T260" si="4">SUM(F260:S260)</f>
        <v>3602.4891517499709</v>
      </c>
    </row>
    <row r="261" spans="1:20" customFormat="1" x14ac:dyDescent="0.3">
      <c r="A261" s="94">
        <v>259</v>
      </c>
      <c r="B261" s="3" t="s">
        <v>166</v>
      </c>
      <c r="C261" s="126">
        <v>2.8690620536064817E-7</v>
      </c>
      <c r="D261" s="7" t="s">
        <v>282</v>
      </c>
      <c r="E261" s="31" t="s">
        <v>335</v>
      </c>
      <c r="F261" s="11">
        <f>0.97+7.09</f>
        <v>8.06</v>
      </c>
      <c r="G261" s="11">
        <v>2.76</v>
      </c>
      <c r="H261" s="11">
        <v>2.13</v>
      </c>
      <c r="I261" s="11">
        <v>3.48</v>
      </c>
      <c r="J261" s="11">
        <v>3.89</v>
      </c>
      <c r="K261" s="11">
        <v>0</v>
      </c>
      <c r="L261" s="45">
        <f>$C261*'Janssen Payments'!I$22</f>
        <v>0.73955140794196228</v>
      </c>
      <c r="M261" s="45">
        <f>$C261*'Janssen Payments'!J$22</f>
        <v>0.73955140618937232</v>
      </c>
      <c r="N261" s="45">
        <f>$C261*'Janssen Payments'!K$22</f>
        <v>0.73955139407700654</v>
      </c>
      <c r="O261" s="45">
        <f>$C261*'Janssen Payments'!L$22</f>
        <v>0.94157830021531896</v>
      </c>
      <c r="P261" s="45">
        <f>$C261*'Janssen Payments'!M$22</f>
        <v>0.94157830196790893</v>
      </c>
      <c r="Q261" s="45">
        <f>$C261*'Janssen Payments'!N$22</f>
        <v>0.94157830021531896</v>
      </c>
      <c r="R261" s="45">
        <f>$C261*'Janssen Payments'!$O$22</f>
        <v>0.88013441368229528</v>
      </c>
      <c r="S261" s="6">
        <v>0</v>
      </c>
      <c r="T261" s="6">
        <f>F261+G261+H261+I261+J261</f>
        <v>20.32</v>
      </c>
    </row>
    <row r="262" spans="1:20" customFormat="1" x14ac:dyDescent="0.3">
      <c r="A262" s="94">
        <v>260</v>
      </c>
      <c r="B262" s="3" t="s">
        <v>20</v>
      </c>
      <c r="C262" s="126">
        <v>7.6929149136000007E-4</v>
      </c>
      <c r="D262" s="7" t="s">
        <v>283</v>
      </c>
      <c r="E262" s="31" t="s">
        <v>333</v>
      </c>
      <c r="F262" s="12">
        <v>2514.48</v>
      </c>
      <c r="G262" s="12">
        <v>7175.74</v>
      </c>
      <c r="H262" s="12">
        <v>5547.22</v>
      </c>
      <c r="I262" s="12">
        <v>9043.52</v>
      </c>
      <c r="J262" s="12">
        <v>10130.25</v>
      </c>
      <c r="K262" s="11">
        <v>0</v>
      </c>
      <c r="L262" s="6">
        <f>$C262*'Janssen Payments'!I$22</f>
        <v>1982.9846651030086</v>
      </c>
      <c r="M262" s="6">
        <f>$C262*'Janssen Payments'!J$22</f>
        <v>1982.9846604037289</v>
      </c>
      <c r="N262" s="6">
        <f>$C262*'Janssen Payments'!K$22</f>
        <v>1982.9846279264252</v>
      </c>
      <c r="O262" s="6">
        <f>$C262*'Janssen Payments'!L$22</f>
        <v>2524.6863304832782</v>
      </c>
      <c r="P262" s="6">
        <f>$C262*'Janssen Payments'!M$22</f>
        <v>2524.6863351825577</v>
      </c>
      <c r="Q262" s="6">
        <f>$C262*'Janssen Payments'!N$22</f>
        <v>2524.6863304832782</v>
      </c>
      <c r="R262" s="6">
        <f>$C262*'Janssen Payments'!$O$22</f>
        <v>2359.9347209928974</v>
      </c>
      <c r="S262" s="6">
        <v>0</v>
      </c>
      <c r="T262" s="6">
        <f t="shared" ref="T262:T282" si="5">SUM(F262:S262)</f>
        <v>50294.15767057518</v>
      </c>
    </row>
    <row r="263" spans="1:20" customFormat="1" x14ac:dyDescent="0.3">
      <c r="A263" s="94">
        <v>261</v>
      </c>
      <c r="B263" s="3" t="s">
        <v>29</v>
      </c>
      <c r="C263" s="126">
        <v>4.2728705934373945E-3</v>
      </c>
      <c r="D263" s="7" t="s">
        <v>29</v>
      </c>
      <c r="E263" s="31" t="s">
        <v>333</v>
      </c>
      <c r="F263" s="12">
        <v>14395.72</v>
      </c>
      <c r="G263" s="12">
        <v>41082.089999999997</v>
      </c>
      <c r="H263" s="12">
        <v>31758.560000000001</v>
      </c>
      <c r="I263" s="12">
        <v>51775.35</v>
      </c>
      <c r="J263" s="12">
        <v>57997.04</v>
      </c>
      <c r="K263" s="11">
        <v>0</v>
      </c>
      <c r="L263" s="6">
        <f>$C263*'Janssen Payments'!I$22</f>
        <v>11014.078483796562</v>
      </c>
      <c r="M263" s="6">
        <f>$C263*'Janssen Payments'!J$22</f>
        <v>11014.078457695383</v>
      </c>
      <c r="N263" s="6">
        <f>$C263*'Janssen Payments'!K$22</f>
        <v>11014.078277306913</v>
      </c>
      <c r="O263" s="6">
        <f>$C263*'Janssen Payments'!L$22</f>
        <v>14022.848426549326</v>
      </c>
      <c r="P263" s="6">
        <f>$C263*'Janssen Payments'!M$22</f>
        <v>14022.848452650505</v>
      </c>
      <c r="Q263" s="6">
        <f>$C263*'Janssen Payments'!N$22</f>
        <v>14022.848426549326</v>
      </c>
      <c r="R263" s="6">
        <f>$C263*'Janssen Payments'!$O$22</f>
        <v>13107.769662102808</v>
      </c>
      <c r="S263" s="6">
        <v>0</v>
      </c>
      <c r="T263" s="6">
        <f t="shared" si="5"/>
        <v>285227.31018665084</v>
      </c>
    </row>
    <row r="264" spans="1:20" customFormat="1" x14ac:dyDescent="0.3">
      <c r="A264" s="94">
        <v>262</v>
      </c>
      <c r="B264" s="3" t="s">
        <v>61</v>
      </c>
      <c r="C264" s="126">
        <v>4.8418224678596599E-5</v>
      </c>
      <c r="D264" s="7" t="s">
        <v>284</v>
      </c>
      <c r="E264" s="31" t="s">
        <v>333</v>
      </c>
      <c r="F264" s="11">
        <v>163.13</v>
      </c>
      <c r="G264" s="11">
        <v>465.52</v>
      </c>
      <c r="H264" s="11">
        <v>359.87</v>
      </c>
      <c r="I264" s="11">
        <v>586.69000000000005</v>
      </c>
      <c r="J264" s="11">
        <v>657.2</v>
      </c>
      <c r="K264" s="11">
        <v>0</v>
      </c>
      <c r="L264" s="6">
        <f>$C264*'Janssen Payments'!I$22</f>
        <v>124.80652409066974</v>
      </c>
      <c r="M264" s="6">
        <f>$C264*'Janssen Payments'!J$22</f>
        <v>124.80652379490307</v>
      </c>
      <c r="N264" s="6">
        <f>$C264*'Janssen Payments'!K$22</f>
        <v>124.80652175082304</v>
      </c>
      <c r="O264" s="6">
        <f>$C264*'Janssen Payments'!L$22</f>
        <v>158.90053557750417</v>
      </c>
      <c r="P264" s="6">
        <f>$C264*'Janssen Payments'!M$22</f>
        <v>158.90053587327085</v>
      </c>
      <c r="Q264" s="6">
        <f>$C264*'Janssen Payments'!N$22</f>
        <v>158.90053557750417</v>
      </c>
      <c r="R264" s="6">
        <f>$C264*'Janssen Payments'!$O$22</f>
        <v>148.53127953599582</v>
      </c>
      <c r="S264" s="6">
        <v>0</v>
      </c>
      <c r="T264" s="6">
        <f t="shared" si="5"/>
        <v>3232.062456200671</v>
      </c>
    </row>
    <row r="265" spans="1:20" customFormat="1" x14ac:dyDescent="0.3">
      <c r="A265" s="94">
        <v>263</v>
      </c>
      <c r="B265" s="3" t="s">
        <v>12</v>
      </c>
      <c r="C265" s="126">
        <v>3.2325847532951906E-4</v>
      </c>
      <c r="D265" s="7" t="s">
        <v>285</v>
      </c>
      <c r="E265" s="31" t="s">
        <v>333</v>
      </c>
      <c r="F265" s="12">
        <v>1089.0899999999999</v>
      </c>
      <c r="G265" s="12">
        <v>3108.01</v>
      </c>
      <c r="H265" s="12">
        <v>2402.65</v>
      </c>
      <c r="I265" s="12">
        <v>3917</v>
      </c>
      <c r="J265" s="12">
        <v>4387.6899999999996</v>
      </c>
      <c r="K265" s="11">
        <v>0</v>
      </c>
      <c r="L265" s="6">
        <f>$C265*'Janssen Payments'!I$22</f>
        <v>833.25580308939539</v>
      </c>
      <c r="M265" s="6">
        <f>$C265*'Janssen Payments'!J$22</f>
        <v>833.2558011147446</v>
      </c>
      <c r="N265" s="6">
        <f>$C265*'Janssen Payments'!K$22</f>
        <v>833.25578746768917</v>
      </c>
      <c r="O265" s="6">
        <f>$C265*'Janssen Payments'!L$22</f>
        <v>1060.8803854498706</v>
      </c>
      <c r="P265" s="6">
        <f>$C265*'Janssen Payments'!M$22</f>
        <v>1060.8803874245214</v>
      </c>
      <c r="Q265" s="6">
        <f>$C265*'Janssen Payments'!N$22</f>
        <v>1060.8803854498706</v>
      </c>
      <c r="R265" s="6">
        <f>$C265*'Janssen Payments'!$O$22</f>
        <v>991.6512899898479</v>
      </c>
      <c r="S265" s="6">
        <v>0</v>
      </c>
      <c r="T265" s="6">
        <f t="shared" si="5"/>
        <v>21578.499839985936</v>
      </c>
    </row>
    <row r="266" spans="1:20" customFormat="1" x14ac:dyDescent="0.3">
      <c r="A266" s="94">
        <v>264</v>
      </c>
      <c r="B266" s="3" t="s">
        <v>73</v>
      </c>
      <c r="C266" s="126">
        <v>1.2684338716680002E-2</v>
      </c>
      <c r="D266" s="7" t="s">
        <v>286</v>
      </c>
      <c r="E266" s="31" t="s">
        <v>333</v>
      </c>
      <c r="F266" s="12">
        <v>41459.56</v>
      </c>
      <c r="G266" s="12">
        <v>118316.07</v>
      </c>
      <c r="H266" s="12">
        <v>91464.39</v>
      </c>
      <c r="I266" s="12">
        <v>149112.57999999999</v>
      </c>
      <c r="J266" s="12">
        <v>167031.01</v>
      </c>
      <c r="K266" s="11">
        <v>0</v>
      </c>
      <c r="L266" s="6">
        <f>$C266*'Janssen Payments'!I$22</f>
        <v>32696.122919131849</v>
      </c>
      <c r="M266" s="6">
        <f>$C266*'Janssen Payments'!J$22</f>
        <v>32696.122841648532</v>
      </c>
      <c r="N266" s="6">
        <f>$C266*'Janssen Payments'!K$22</f>
        <v>32696.122306151748</v>
      </c>
      <c r="O266" s="6">
        <f>$C266*'Janssen Payments'!L$22</f>
        <v>41627.883486151499</v>
      </c>
      <c r="P266" s="6">
        <f>$C266*'Janssen Payments'!M$22</f>
        <v>41627.883563634816</v>
      </c>
      <c r="Q266" s="6">
        <f>$C266*'Janssen Payments'!N$22</f>
        <v>41627.883486151499</v>
      </c>
      <c r="R266" s="6">
        <f>$C266*'Janssen Payments'!$O$22</f>
        <v>38911.403137201109</v>
      </c>
      <c r="S266" s="6">
        <v>0</v>
      </c>
      <c r="T266" s="6">
        <f t="shared" si="5"/>
        <v>829267.03174007102</v>
      </c>
    </row>
    <row r="267" spans="1:20" customFormat="1" x14ac:dyDescent="0.3">
      <c r="A267" s="94">
        <v>265</v>
      </c>
      <c r="B267" s="3" t="s">
        <v>73</v>
      </c>
      <c r="C267" s="126">
        <v>4.53026296796044E-4</v>
      </c>
      <c r="D267" s="7" t="s">
        <v>287</v>
      </c>
      <c r="E267" s="31" t="s">
        <v>333</v>
      </c>
      <c r="F267" s="12">
        <v>1526.29</v>
      </c>
      <c r="G267" s="12">
        <v>4355.68</v>
      </c>
      <c r="H267" s="12">
        <v>3367.17</v>
      </c>
      <c r="I267" s="12">
        <v>5489.42</v>
      </c>
      <c r="J267" s="12">
        <v>6149.07</v>
      </c>
      <c r="K267" s="11">
        <v>0</v>
      </c>
      <c r="L267" s="6">
        <f>$C267*'Janssen Payments'!I$22</f>
        <v>1167.7552781024683</v>
      </c>
      <c r="M267" s="6">
        <f>$C267*'Janssen Payments'!J$22</f>
        <v>1167.7552753351201</v>
      </c>
      <c r="N267" s="6">
        <f>$C267*'Janssen Payments'!K$22</f>
        <v>1167.7552562096357</v>
      </c>
      <c r="O267" s="6">
        <f>$C267*'Janssen Payments'!L$22</f>
        <v>1486.7567257873131</v>
      </c>
      <c r="P267" s="6">
        <f>$C267*'Janssen Payments'!M$22</f>
        <v>1486.7567285546611</v>
      </c>
      <c r="Q267" s="6">
        <f>$C267*'Janssen Payments'!N$22</f>
        <v>1486.7567257873131</v>
      </c>
      <c r="R267" s="6">
        <f>$C267*'Janssen Payments'!$O$22</f>
        <v>1389.7365294418842</v>
      </c>
      <c r="S267" s="6">
        <v>0</v>
      </c>
      <c r="T267" s="6">
        <f t="shared" si="5"/>
        <v>30240.902519218391</v>
      </c>
    </row>
    <row r="268" spans="1:20" customFormat="1" x14ac:dyDescent="0.3">
      <c r="A268" s="94">
        <v>266</v>
      </c>
      <c r="B268" s="3" t="s">
        <v>26</v>
      </c>
      <c r="C268" s="126">
        <v>2.6615292034240005E-2</v>
      </c>
      <c r="D268" s="7" t="s">
        <v>26</v>
      </c>
      <c r="E268" s="31" t="s">
        <v>333</v>
      </c>
      <c r="F268" s="12">
        <v>86993.75</v>
      </c>
      <c r="G268" s="12">
        <v>248260.22</v>
      </c>
      <c r="H268" s="12">
        <v>191917.89</v>
      </c>
      <c r="I268" s="12">
        <v>312879.90999999997</v>
      </c>
      <c r="J268" s="12">
        <v>350477.8</v>
      </c>
      <c r="K268" s="11">
        <v>0</v>
      </c>
      <c r="L268" s="6">
        <f>$C268*'Janssen Payments'!I$22</f>
        <v>68605.615106742625</v>
      </c>
      <c r="M268" s="6">
        <f>$C268*'Janssen Payments'!J$22</f>
        <v>68605.614944160945</v>
      </c>
      <c r="N268" s="6">
        <f>$C268*'Janssen Payments'!K$22</f>
        <v>68605.613820538856</v>
      </c>
      <c r="O268" s="6">
        <f>$C268*'Janssen Payments'!L$22</f>
        <v>87346.948114393366</v>
      </c>
      <c r="P268" s="6">
        <f>$C268*'Janssen Payments'!M$22</f>
        <v>87346.948276975047</v>
      </c>
      <c r="Q268" s="6">
        <f>$C268*'Janssen Payments'!N$22</f>
        <v>87346.948114393366</v>
      </c>
      <c r="R268" s="6">
        <f>$C268*'Janssen Payments'!$O$22</f>
        <v>81647.012200705256</v>
      </c>
      <c r="S268" s="6">
        <v>0</v>
      </c>
      <c r="T268" s="6">
        <f t="shared" si="5"/>
        <v>1740034.2705779092</v>
      </c>
    </row>
    <row r="269" spans="1:20" customFormat="1" x14ac:dyDescent="0.3">
      <c r="A269" s="94">
        <v>267</v>
      </c>
      <c r="B269" s="3" t="s">
        <v>32</v>
      </c>
      <c r="C269" s="126">
        <v>1.2244580209554681E-3</v>
      </c>
      <c r="D269" s="7" t="s">
        <v>288</v>
      </c>
      <c r="E269" s="31" t="s">
        <v>333</v>
      </c>
      <c r="F269" s="12">
        <v>4125.32</v>
      </c>
      <c r="G269" s="12">
        <v>11772.72</v>
      </c>
      <c r="H269" s="12">
        <v>9100.91</v>
      </c>
      <c r="I269" s="12">
        <v>14837.04</v>
      </c>
      <c r="J269" s="12">
        <v>16619.96</v>
      </c>
      <c r="K269" s="11">
        <v>0</v>
      </c>
      <c r="L269" s="6">
        <f>$C269*'Janssen Payments'!I$22</f>
        <v>3156.2567711811844</v>
      </c>
      <c r="M269" s="6">
        <f>$C269*'Janssen Payments'!J$22</f>
        <v>3156.2567637014827</v>
      </c>
      <c r="N269" s="6">
        <f>$C269*'Janssen Payments'!K$22</f>
        <v>3156.2567120083399</v>
      </c>
      <c r="O269" s="6">
        <f>$C269*'Janssen Payments'!L$22</f>
        <v>4018.4669432541914</v>
      </c>
      <c r="P269" s="6">
        <f>$C269*'Janssen Payments'!M$22</f>
        <v>4018.4669507338931</v>
      </c>
      <c r="Q269" s="6">
        <f>$C269*'Janssen Payments'!N$22</f>
        <v>4018.4669432541914</v>
      </c>
      <c r="R269" s="6">
        <f>$C269*'Janssen Payments'!$O$22</f>
        <v>3756.23678476227</v>
      </c>
      <c r="S269" s="6">
        <v>0</v>
      </c>
      <c r="T269" s="6">
        <f t="shared" si="5"/>
        <v>81736.357868895531</v>
      </c>
    </row>
    <row r="270" spans="1:20" customFormat="1" x14ac:dyDescent="0.3">
      <c r="A270" s="94">
        <v>268</v>
      </c>
      <c r="B270" s="3" t="s">
        <v>20</v>
      </c>
      <c r="C270" s="126">
        <v>9.3847771248000008E-4</v>
      </c>
      <c r="D270" s="7" t="s">
        <v>289</v>
      </c>
      <c r="E270" s="31" t="s">
        <v>333</v>
      </c>
      <c r="F270" s="12">
        <v>3067.47</v>
      </c>
      <c r="G270" s="12">
        <v>8753.8700000000008</v>
      </c>
      <c r="H270" s="12">
        <v>6767.19</v>
      </c>
      <c r="I270" s="12">
        <v>11032.41</v>
      </c>
      <c r="J270" s="12">
        <v>12358.14</v>
      </c>
      <c r="K270" s="11">
        <v>0</v>
      </c>
      <c r="L270" s="6">
        <f>$C270*'Janssen Payments'!I$22</f>
        <v>2419.0920259612194</v>
      </c>
      <c r="M270" s="6">
        <f>$C270*'Janssen Payments'!J$22</f>
        <v>2419.0920202284519</v>
      </c>
      <c r="N270" s="6">
        <f>$C270*'Janssen Payments'!K$22</f>
        <v>2419.0919806085863</v>
      </c>
      <c r="O270" s="6">
        <f>$C270*'Janssen Payments'!L$22</f>
        <v>3079.9272821447316</v>
      </c>
      <c r="P270" s="6">
        <f>$C270*'Janssen Payments'!M$22</f>
        <v>3079.9272878774991</v>
      </c>
      <c r="Q270" s="6">
        <f>$C270*'Janssen Payments'!N$22</f>
        <v>3079.9272821447316</v>
      </c>
      <c r="R270" s="6">
        <f>$C270*'Janssen Payments'!$O$22</f>
        <v>2878.9427199359498</v>
      </c>
      <c r="S270" s="6">
        <v>0</v>
      </c>
      <c r="T270" s="6">
        <f t="shared" si="5"/>
        <v>61355.080598901171</v>
      </c>
    </row>
    <row r="271" spans="1:20" customFormat="1" x14ac:dyDescent="0.3">
      <c r="A271" s="94">
        <v>269</v>
      </c>
      <c r="B271" s="3" t="s">
        <v>20</v>
      </c>
      <c r="C271" s="126">
        <v>0.11816208189432</v>
      </c>
      <c r="D271" s="7" t="s">
        <v>20</v>
      </c>
      <c r="E271" s="31" t="s">
        <v>333</v>
      </c>
      <c r="F271" s="12">
        <v>372902.24</v>
      </c>
      <c r="G271" s="12">
        <v>1064177.49</v>
      </c>
      <c r="H271" s="12">
        <v>822663.8</v>
      </c>
      <c r="I271" s="12">
        <v>1341172.43</v>
      </c>
      <c r="J271" s="12">
        <v>1502337.27</v>
      </c>
      <c r="K271" s="11">
        <v>0</v>
      </c>
      <c r="L271" s="6">
        <f>$C271*'Janssen Payments'!I$22</f>
        <v>304583.63185435557</v>
      </c>
      <c r="M271" s="6">
        <f>$C271*'Janssen Payments'!J$22</f>
        <v>304583.63113255287</v>
      </c>
      <c r="N271" s="6">
        <f>$C271*'Janssen Payments'!K$22</f>
        <v>304583.62614408508</v>
      </c>
      <c r="O271" s="6">
        <f>$C271*'Janssen Payments'!L$22</f>
        <v>387788.23929619096</v>
      </c>
      <c r="P271" s="6">
        <f>$C271*'Janssen Payments'!M$22</f>
        <v>387788.24001799367</v>
      </c>
      <c r="Q271" s="6">
        <f>$C271*'Janssen Payments'!N$22</f>
        <v>387788.23929619096</v>
      </c>
      <c r="R271" s="6">
        <f>$C271*'Janssen Payments'!$O$22</f>
        <v>362482.6257654762</v>
      </c>
      <c r="S271" s="9">
        <f>'Janssen Payments'!P22</f>
        <v>182260.76</v>
      </c>
      <c r="T271" s="6">
        <f t="shared" si="5"/>
        <v>7725112.2235068455</v>
      </c>
    </row>
    <row r="272" spans="1:20" customFormat="1" x14ac:dyDescent="0.3">
      <c r="A272" s="94">
        <v>270</v>
      </c>
      <c r="B272" s="3" t="s">
        <v>32</v>
      </c>
      <c r="C272" s="126">
        <v>1.4689236543824534E-3</v>
      </c>
      <c r="D272" s="7" t="s">
        <v>290</v>
      </c>
      <c r="E272" s="31" t="s">
        <v>333</v>
      </c>
      <c r="F272" s="12">
        <v>4948.95</v>
      </c>
      <c r="G272" s="12">
        <v>14123.16</v>
      </c>
      <c r="H272" s="12">
        <v>10917.93</v>
      </c>
      <c r="I272" s="12">
        <v>17799.28</v>
      </c>
      <c r="J272" s="12">
        <v>19938.169999999998</v>
      </c>
      <c r="K272" s="11">
        <v>0</v>
      </c>
      <c r="L272" s="6">
        <f>$C272*'Janssen Payments'!I$22</f>
        <v>3786.4101105524501</v>
      </c>
      <c r="M272" s="6">
        <f>$C272*'Janssen Payments'!J$22</f>
        <v>3786.4101015794099</v>
      </c>
      <c r="N272" s="6">
        <f>$C272*'Janssen Payments'!K$22</f>
        <v>3786.4100395656219</v>
      </c>
      <c r="O272" s="6">
        <f>$C272*'Janssen Payments'!L$22</f>
        <v>4820.7623669237337</v>
      </c>
      <c r="P272" s="6">
        <f>$C272*'Janssen Payments'!M$22</f>
        <v>4820.7623758967738</v>
      </c>
      <c r="Q272" s="6">
        <f>$C272*'Janssen Payments'!N$22</f>
        <v>4820.7623669237337</v>
      </c>
      <c r="R272" s="6">
        <f>$C272*'Janssen Payments'!$O$22</f>
        <v>4506.177402711839</v>
      </c>
      <c r="S272" s="6">
        <v>0</v>
      </c>
      <c r="T272" s="6">
        <f t="shared" si="5"/>
        <v>98055.184764153557</v>
      </c>
    </row>
    <row r="273" spans="1:20" customFormat="1" x14ac:dyDescent="0.3">
      <c r="A273" s="94">
        <v>271</v>
      </c>
      <c r="B273" s="3" t="s">
        <v>20</v>
      </c>
      <c r="C273" s="126">
        <v>3.6531164913600001E-3</v>
      </c>
      <c r="D273" s="7" t="s">
        <v>291</v>
      </c>
      <c r="E273" s="31" t="s">
        <v>333</v>
      </c>
      <c r="F273" s="12">
        <v>11940.44</v>
      </c>
      <c r="G273" s="12">
        <v>34075.279999999999</v>
      </c>
      <c r="H273" s="12">
        <v>26341.94</v>
      </c>
      <c r="I273" s="12">
        <v>42944.74</v>
      </c>
      <c r="J273" s="12">
        <v>48105.29</v>
      </c>
      <c r="K273" s="11">
        <v>0</v>
      </c>
      <c r="L273" s="6">
        <f>$C273*'Janssen Payments'!I$22</f>
        <v>9416.5528457818709</v>
      </c>
      <c r="M273" s="6">
        <f>$C273*'Janssen Payments'!J$22</f>
        <v>9416.5528234665107</v>
      </c>
      <c r="N273" s="6">
        <f>$C273*'Janssen Payments'!K$22</f>
        <v>9416.5526692422991</v>
      </c>
      <c r="O273" s="6">
        <f>$C273*'Janssen Payments'!L$22</f>
        <v>11988.918859735073</v>
      </c>
      <c r="P273" s="6">
        <f>$C273*'Janssen Payments'!M$22</f>
        <v>11988.918882050433</v>
      </c>
      <c r="Q273" s="6">
        <f>$C273*'Janssen Payments'!N$22</f>
        <v>11988.918859735073</v>
      </c>
      <c r="R273" s="6">
        <f>$C273*'Janssen Payments'!$O$22</f>
        <v>11206.566749557158</v>
      </c>
      <c r="S273" s="6">
        <v>0</v>
      </c>
      <c r="T273" s="6">
        <f t="shared" si="5"/>
        <v>238830.67168956841</v>
      </c>
    </row>
    <row r="274" spans="1:20" customFormat="1" x14ac:dyDescent="0.3">
      <c r="A274" s="94">
        <v>272</v>
      </c>
      <c r="B274" s="3" t="s">
        <v>64</v>
      </c>
      <c r="C274" s="126">
        <v>3.3453814497600002E-3</v>
      </c>
      <c r="D274" s="7" t="s">
        <v>64</v>
      </c>
      <c r="E274" s="31" t="s">
        <v>333</v>
      </c>
      <c r="F274" s="12">
        <v>10934.59</v>
      </c>
      <c r="G274" s="12">
        <v>31204.81</v>
      </c>
      <c r="H274" s="12">
        <v>24122.92</v>
      </c>
      <c r="I274" s="12">
        <v>39327.120000000003</v>
      </c>
      <c r="J274" s="12">
        <v>44052.94</v>
      </c>
      <c r="K274" s="11">
        <v>0</v>
      </c>
      <c r="L274" s="6">
        <f>$C274*'Janssen Payments'!I$22</f>
        <v>8623.3114343516881</v>
      </c>
      <c r="M274" s="6">
        <f>$C274*'Janssen Payments'!J$22</f>
        <v>8623.3114139161535</v>
      </c>
      <c r="N274" s="6">
        <f>$C274*'Janssen Payments'!K$22</f>
        <v>8623.3112726836425</v>
      </c>
      <c r="O274" s="6">
        <f>$C274*'Janssen Payments'!L$22</f>
        <v>10978.983793945237</v>
      </c>
      <c r="P274" s="6">
        <f>$C274*'Janssen Payments'!M$22</f>
        <v>10978.983814380774</v>
      </c>
      <c r="Q274" s="6">
        <f>$C274*'Janssen Payments'!N$22</f>
        <v>10978.983793945237</v>
      </c>
      <c r="R274" s="6">
        <f>$C274*'Janssen Payments'!$O$22</f>
        <v>10262.536277760113</v>
      </c>
      <c r="S274" s="6">
        <v>0</v>
      </c>
      <c r="T274" s="6">
        <f t="shared" si="5"/>
        <v>218711.80180098282</v>
      </c>
    </row>
    <row r="275" spans="1:20" customFormat="1" x14ac:dyDescent="0.3">
      <c r="A275" s="94">
        <v>273</v>
      </c>
      <c r="B275" s="3" t="s">
        <v>32</v>
      </c>
      <c r="C275" s="126">
        <v>3.278935568000227E-4</v>
      </c>
      <c r="D275" s="7" t="s">
        <v>292</v>
      </c>
      <c r="E275" s="31" t="s">
        <v>333</v>
      </c>
      <c r="F275" s="12">
        <v>1104.71</v>
      </c>
      <c r="G275" s="12">
        <v>3152.58</v>
      </c>
      <c r="H275" s="12">
        <v>2437.1</v>
      </c>
      <c r="I275" s="12">
        <v>3973.16</v>
      </c>
      <c r="J275" s="12">
        <v>4450.6000000000004</v>
      </c>
      <c r="K275" s="11">
        <v>0</v>
      </c>
      <c r="L275" s="6">
        <f>$C275*'Janssen Payments'!I$22</f>
        <v>845.20354407020739</v>
      </c>
      <c r="M275" s="6">
        <f>$C275*'Janssen Payments'!J$22</f>
        <v>845.20354206724278</v>
      </c>
      <c r="N275" s="6">
        <f>$C275*'Janssen Payments'!K$22</f>
        <v>845.20352822450741</v>
      </c>
      <c r="O275" s="6">
        <f>$C275*'Janssen Payments'!L$22</f>
        <v>1076.0919495457756</v>
      </c>
      <c r="P275" s="6">
        <f>$C275*'Janssen Payments'!M$22</f>
        <v>1076.0919515487401</v>
      </c>
      <c r="Q275" s="6">
        <f>$C275*'Janssen Payments'!N$22</f>
        <v>1076.0919495457756</v>
      </c>
      <c r="R275" s="6">
        <f>$C275*'Janssen Payments'!$O$22</f>
        <v>1005.8702041722141</v>
      </c>
      <c r="S275" s="6">
        <v>0</v>
      </c>
      <c r="T275" s="6">
        <f t="shared" si="5"/>
        <v>21887.906669174463</v>
      </c>
    </row>
    <row r="276" spans="1:20" customFormat="1" x14ac:dyDescent="0.3">
      <c r="A276" s="94">
        <v>274</v>
      </c>
      <c r="B276" s="3" t="s">
        <v>32</v>
      </c>
      <c r="C276" s="126">
        <v>2.0690748366341459E-4</v>
      </c>
      <c r="D276" s="7" t="s">
        <v>293</v>
      </c>
      <c r="E276" s="31" t="s">
        <v>333</v>
      </c>
      <c r="F276" s="11">
        <v>697.09</v>
      </c>
      <c r="G276" s="12">
        <v>1989.34</v>
      </c>
      <c r="H276" s="12">
        <v>1537.86</v>
      </c>
      <c r="I276" s="12">
        <v>2507.15</v>
      </c>
      <c r="J276" s="12">
        <v>2808.42</v>
      </c>
      <c r="K276" s="11">
        <v>0</v>
      </c>
      <c r="L276" s="6">
        <f>$C276*'Janssen Payments'!I$22</f>
        <v>533.34057611148046</v>
      </c>
      <c r="M276" s="6">
        <f>$C276*'Janssen Payments'!J$22</f>
        <v>533.3405748475692</v>
      </c>
      <c r="N276" s="6">
        <f>$C276*'Janssen Payments'!K$22</f>
        <v>533.34056611252242</v>
      </c>
      <c r="O276" s="6">
        <f>$C276*'Janssen Payments'!L$22</f>
        <v>679.03584213082377</v>
      </c>
      <c r="P276" s="6">
        <f>$C276*'Janssen Payments'!M$22</f>
        <v>679.03584339473502</v>
      </c>
      <c r="Q276" s="6">
        <f>$C276*'Janssen Payments'!N$22</f>
        <v>679.03584213082377</v>
      </c>
      <c r="R276" s="6">
        <f>$C276*'Janssen Payments'!$O$22</f>
        <v>634.72449677993632</v>
      </c>
      <c r="S276" s="6">
        <v>0</v>
      </c>
      <c r="T276" s="6">
        <f t="shared" si="5"/>
        <v>13811.713741507892</v>
      </c>
    </row>
    <row r="277" spans="1:20" customFormat="1" x14ac:dyDescent="0.3">
      <c r="A277" s="94">
        <v>275</v>
      </c>
      <c r="B277" s="3" t="s">
        <v>20</v>
      </c>
      <c r="C277" s="126">
        <v>3.2032800110501065E-4</v>
      </c>
      <c r="D277" s="7" t="s">
        <v>294</v>
      </c>
      <c r="E277" s="31" t="s">
        <v>333</v>
      </c>
      <c r="F277" s="12">
        <v>1079.22</v>
      </c>
      <c r="G277" s="12">
        <v>3079.84</v>
      </c>
      <c r="H277" s="12">
        <v>2380.87</v>
      </c>
      <c r="I277" s="12">
        <v>3881.49</v>
      </c>
      <c r="J277" s="12">
        <v>4347.91</v>
      </c>
      <c r="K277" s="11">
        <v>0</v>
      </c>
      <c r="L277" s="6">
        <f>$C277*'Janssen Payments'!I$22</f>
        <v>825.70198829494518</v>
      </c>
      <c r="M277" s="6">
        <f>$C277*'Janssen Payments'!J$22</f>
        <v>825.70198633819552</v>
      </c>
      <c r="N277" s="6">
        <f>$C277*'Janssen Payments'!K$22</f>
        <v>825.70197281485639</v>
      </c>
      <c r="O277" s="6">
        <f>$C277*'Janssen Payments'!L$22</f>
        <v>1051.2630579484701</v>
      </c>
      <c r="P277" s="6">
        <f>$C277*'Janssen Payments'!M$22</f>
        <v>1051.26305990522</v>
      </c>
      <c r="Q277" s="6">
        <f>$C277*'Janssen Payments'!N$22</f>
        <v>1051.2630579484701</v>
      </c>
      <c r="R277" s="6">
        <f>$C277*'Janssen Payments'!$O$22</f>
        <v>982.66155339576949</v>
      </c>
      <c r="S277" s="6">
        <v>0</v>
      </c>
      <c r="T277" s="6">
        <f t="shared" si="5"/>
        <v>21382.886676645921</v>
      </c>
    </row>
    <row r="278" spans="1:20" customFormat="1" x14ac:dyDescent="0.3">
      <c r="A278" s="94">
        <v>276</v>
      </c>
      <c r="B278" s="3" t="s">
        <v>20</v>
      </c>
      <c r="C278" s="126">
        <v>5.4707534613408662E-4</v>
      </c>
      <c r="D278" s="7" t="s">
        <v>295</v>
      </c>
      <c r="E278" s="31" t="s">
        <v>333</v>
      </c>
      <c r="F278" s="12">
        <v>1843.15</v>
      </c>
      <c r="G278" s="12">
        <v>5259.93</v>
      </c>
      <c r="H278" s="12">
        <v>4066.2</v>
      </c>
      <c r="I278" s="12">
        <v>6629.04</v>
      </c>
      <c r="J278" s="12">
        <v>7425.63</v>
      </c>
      <c r="K278" s="11">
        <v>0</v>
      </c>
      <c r="L278" s="6">
        <f>$C278*'Janssen Payments'!I$22</f>
        <v>1410.1833105185719</v>
      </c>
      <c r="M278" s="6">
        <f>$C278*'Janssen Payments'!J$22</f>
        <v>1410.1833071767176</v>
      </c>
      <c r="N278" s="6">
        <f>$C278*'Janssen Payments'!K$22</f>
        <v>1410.183284080749</v>
      </c>
      <c r="O278" s="6">
        <f>$C278*'Janssen Payments'!L$22</f>
        <v>1795.4100151132291</v>
      </c>
      <c r="P278" s="6">
        <f>$C278*'Janssen Payments'!M$22</f>
        <v>1795.4100184550834</v>
      </c>
      <c r="Q278" s="6">
        <f>$C278*'Janssen Payments'!N$22</f>
        <v>1795.4100151132291</v>
      </c>
      <c r="R278" s="6">
        <f>$C278*'Janssen Payments'!$O$22</f>
        <v>1678.2482567935604</v>
      </c>
      <c r="S278" s="6">
        <v>0</v>
      </c>
      <c r="T278" s="6">
        <f t="shared" si="5"/>
        <v>36518.978207251137</v>
      </c>
    </row>
    <row r="279" spans="1:20" customFormat="1" x14ac:dyDescent="0.3">
      <c r="A279" s="94">
        <v>277</v>
      </c>
      <c r="B279" s="3" t="s">
        <v>12</v>
      </c>
      <c r="C279" s="126">
        <v>1.4307162611163703E-3</v>
      </c>
      <c r="D279" s="7" t="s">
        <v>296</v>
      </c>
      <c r="E279" s="31" t="s">
        <v>333</v>
      </c>
      <c r="F279" s="12">
        <v>4820.22</v>
      </c>
      <c r="G279" s="12">
        <v>13755.81</v>
      </c>
      <c r="H279" s="12">
        <v>10633.95</v>
      </c>
      <c r="I279" s="12">
        <v>17336.32</v>
      </c>
      <c r="J279" s="12">
        <v>19419.57</v>
      </c>
      <c r="K279" s="11">
        <v>0</v>
      </c>
      <c r="L279" s="6">
        <f>$C279*'Janssen Payments'!I$22</f>
        <v>3687.9238075176127</v>
      </c>
      <c r="M279" s="6">
        <f>$C279*'Janssen Payments'!J$22</f>
        <v>3687.9237987779661</v>
      </c>
      <c r="N279" s="6">
        <f>$C279*'Janssen Payments'!K$22</f>
        <v>3687.9237383771856</v>
      </c>
      <c r="O279" s="6">
        <f>$C279*'Janssen Payments'!L$22</f>
        <v>4695.3720765258149</v>
      </c>
      <c r="P279" s="6">
        <f>$C279*'Janssen Payments'!M$22</f>
        <v>4695.3720852654615</v>
      </c>
      <c r="Q279" s="6">
        <f>$C279*'Janssen Payments'!N$22</f>
        <v>4695.3720765258149</v>
      </c>
      <c r="R279" s="6">
        <f>$C279*'Janssen Payments'!$O$22</f>
        <v>4388.9696147927798</v>
      </c>
      <c r="S279" s="6">
        <v>0</v>
      </c>
      <c r="T279" s="6">
        <f t="shared" si="5"/>
        <v>95504.727197782631</v>
      </c>
    </row>
    <row r="280" spans="1:20" customFormat="1" x14ac:dyDescent="0.3">
      <c r="A280" s="94">
        <v>278</v>
      </c>
      <c r="B280" s="3" t="s">
        <v>26</v>
      </c>
      <c r="C280" s="126">
        <v>3.2417317939293158E-4</v>
      </c>
      <c r="D280" s="7" t="s">
        <v>297</v>
      </c>
      <c r="E280" s="31" t="s">
        <v>333</v>
      </c>
      <c r="F280" s="12">
        <v>1092.17</v>
      </c>
      <c r="G280" s="12">
        <v>3116.81</v>
      </c>
      <c r="H280" s="12">
        <v>2409.4499999999998</v>
      </c>
      <c r="I280" s="12">
        <v>3928.08</v>
      </c>
      <c r="J280" s="12">
        <v>4400.1099999999997</v>
      </c>
      <c r="K280" s="11">
        <v>0</v>
      </c>
      <c r="L280" s="6">
        <f>$C280*'Janssen Payments'!I$22</f>
        <v>835.6136143367911</v>
      </c>
      <c r="M280" s="6">
        <f>$C280*'Janssen Payments'!J$22</f>
        <v>835.61361235655284</v>
      </c>
      <c r="N280" s="6">
        <f>$C280*'Janssen Payments'!K$22</f>
        <v>835.61359867088117</v>
      </c>
      <c r="O280" s="6">
        <f>$C280*'Janssen Payments'!L$22</f>
        <v>1063.8822915820347</v>
      </c>
      <c r="P280" s="6">
        <f>$C280*'Janssen Payments'!M$22</f>
        <v>1063.8822935622729</v>
      </c>
      <c r="Q280" s="6">
        <f>$C280*'Janssen Payments'!N$22</f>
        <v>1063.8822915820347</v>
      </c>
      <c r="R280" s="6">
        <f>$C280*'Janssen Payments'!$O$22</f>
        <v>994.45730292892813</v>
      </c>
      <c r="S280" s="6">
        <v>0</v>
      </c>
      <c r="T280" s="6">
        <f t="shared" si="5"/>
        <v>21639.565005019493</v>
      </c>
    </row>
    <row r="281" spans="1:20" customFormat="1" x14ac:dyDescent="0.3">
      <c r="A281" s="94">
        <v>279</v>
      </c>
      <c r="B281" s="3" t="s">
        <v>26</v>
      </c>
      <c r="C281" s="126">
        <v>5.032911415654228E-4</v>
      </c>
      <c r="D281" s="7" t="s">
        <v>298</v>
      </c>
      <c r="E281" s="31" t="s">
        <v>333</v>
      </c>
      <c r="F281" s="12">
        <v>1695.64</v>
      </c>
      <c r="G281" s="12">
        <v>4838.96</v>
      </c>
      <c r="H281" s="12">
        <v>3740.76</v>
      </c>
      <c r="I281" s="12">
        <v>6098.49</v>
      </c>
      <c r="J281" s="12">
        <v>6831.33</v>
      </c>
      <c r="K281" s="11">
        <v>0</v>
      </c>
      <c r="L281" s="6">
        <f>$C281*'Janssen Payments'!I$22</f>
        <v>1297.3217915644213</v>
      </c>
      <c r="M281" s="6">
        <f>$C281*'Janssen Payments'!J$22</f>
        <v>1297.3217884900264</v>
      </c>
      <c r="N281" s="6">
        <f>$C281*'Janssen Payments'!K$22</f>
        <v>1297.3217672425026</v>
      </c>
      <c r="O281" s="6">
        <f>$C281*'Janssen Payments'!L$22</f>
        <v>1651.7175604233075</v>
      </c>
      <c r="P281" s="6">
        <f>$C281*'Janssen Payments'!M$22</f>
        <v>1651.7175634977025</v>
      </c>
      <c r="Q281" s="6">
        <f>$C281*'Janssen Payments'!N$22</f>
        <v>1651.7175604233075</v>
      </c>
      <c r="R281" s="6">
        <f>$C281*'Janssen Payments'!$O$22</f>
        <v>1543.9326355327867</v>
      </c>
      <c r="S281" s="6">
        <v>0</v>
      </c>
      <c r="T281" s="6">
        <f t="shared" si="5"/>
        <v>33596.230667174052</v>
      </c>
    </row>
    <row r="282" spans="1:20" customFormat="1" x14ac:dyDescent="0.3">
      <c r="A282" s="94">
        <v>280</v>
      </c>
      <c r="B282" s="3" t="s">
        <v>22</v>
      </c>
      <c r="C282" s="126">
        <v>3.4449877760457053E-5</v>
      </c>
      <c r="D282" s="7" t="s">
        <v>299</v>
      </c>
      <c r="E282" s="31" t="s">
        <v>333</v>
      </c>
      <c r="F282" s="11">
        <v>116.07</v>
      </c>
      <c r="G282" s="11">
        <v>331.22</v>
      </c>
      <c r="H282" s="11">
        <v>256.05</v>
      </c>
      <c r="I282" s="11">
        <v>417.44</v>
      </c>
      <c r="J282" s="11">
        <v>467.6</v>
      </c>
      <c r="K282" s="11">
        <v>0</v>
      </c>
      <c r="L282" s="6">
        <f>$C282*'Janssen Payments'!I$22</f>
        <v>88.800643294378091</v>
      </c>
      <c r="M282" s="6">
        <f>$C282*'Janssen Payments'!J$22</f>
        <v>88.800643083938212</v>
      </c>
      <c r="N282" s="6">
        <f>$C282*'Janssen Payments'!K$22</f>
        <v>88.800641629562136</v>
      </c>
      <c r="O282" s="6">
        <f>$C282*'Janssen Payments'!L$22</f>
        <v>113.05875139069313</v>
      </c>
      <c r="P282" s="6">
        <f>$C282*'Janssen Payments'!M$22</f>
        <v>113.05875160113303</v>
      </c>
      <c r="Q282" s="6">
        <f>$C282*'Janssen Payments'!N$22</f>
        <v>113.05875139069313</v>
      </c>
      <c r="R282" s="6">
        <f>$C282*'Janssen Payments'!$O$22</f>
        <v>105.68095913440759</v>
      </c>
      <c r="S282" s="6">
        <v>0</v>
      </c>
      <c r="T282" s="6">
        <f t="shared" si="5"/>
        <v>2299.6391415248049</v>
      </c>
    </row>
    <row r="283" spans="1:20" x14ac:dyDescent="0.3">
      <c r="A283" s="95">
        <v>281</v>
      </c>
      <c r="B283" s="7" t="s">
        <v>268</v>
      </c>
      <c r="D283" s="7" t="s">
        <v>268</v>
      </c>
      <c r="F283" s="6">
        <f>'Janssen Payments'!C15</f>
        <v>5461993.533752379</v>
      </c>
      <c r="G283" s="6">
        <f>'Janssen Payments'!D15</f>
        <v>11198576.5302015</v>
      </c>
      <c r="H283" s="6">
        <f>'Janssen Payments'!E15</f>
        <v>10124772.927068438</v>
      </c>
      <c r="I283" s="6">
        <f>'Janssen Payments'!F15</f>
        <v>13762669.319732007</v>
      </c>
      <c r="J283" s="6">
        <f>'Janssen Payments'!G15</f>
        <v>15254442.748766297</v>
      </c>
      <c r="K283" s="6">
        <f>'Janssen Payments'!H15</f>
        <v>1078605.3799999999</v>
      </c>
      <c r="L283" s="6">
        <f>'Janssen Payments'!I15</f>
        <v>2722821.7523547076</v>
      </c>
      <c r="M283" s="6">
        <f>'Janssen Payments'!J15</f>
        <v>2722821.7253445899</v>
      </c>
      <c r="N283" s="6">
        <f>'Janssen Payments'!K15</f>
        <v>2722821.7013243553</v>
      </c>
      <c r="O283" s="6">
        <f>'Janssen Payments'!L15</f>
        <v>3466628.3273826553</v>
      </c>
      <c r="P283" s="6">
        <f>'Janssen Payments'!M15</f>
        <v>3466628.354392773</v>
      </c>
      <c r="Q283" s="6">
        <f>'Janssen Payments'!N15</f>
        <v>3466628.3273826553</v>
      </c>
      <c r="R283" s="6">
        <f>'Janssen Payments'!O15</f>
        <v>0</v>
      </c>
      <c r="S283" s="6">
        <f>'Janssen Payments'!P15</f>
        <v>0</v>
      </c>
      <c r="T283" s="6">
        <f>'Janssen Payments'!Q15</f>
        <v>75449410.62770237</v>
      </c>
    </row>
    <row r="285" spans="1:20" x14ac:dyDescent="0.3">
      <c r="C285" s="95" t="s">
        <v>337</v>
      </c>
    </row>
    <row r="286" spans="1:20" x14ac:dyDescent="0.3">
      <c r="C286" s="95" t="s">
        <v>338</v>
      </c>
    </row>
  </sheetData>
  <sheetProtection algorithmName="SHA-512" hashValue="44eSSC6N9hiWD5NhrXK1qQ7UVNmrMtcT6lGHE2YmQwqoxsFMw9Ocfb+U+A3i66BsDURs6ZDCbrE+NMjpv4dCHg==" saltValue="TCgNImt10jKp1rTAFZurxA==" spinCount="100000" sheet="1" sort="0" autoFilter="0" pivotTables="0"/>
  <autoFilter ref="B3:T283" xr:uid="{8DFCCB26-121B-4314-95E3-1097F7AA2AE3}"/>
  <phoneticPr fontId="1" type="noConversion"/>
  <hyperlinks>
    <hyperlink ref="E1" location="'Introduction-Table of Contents'!A22" display="Return to Table of Contents" xr:uid="{FAE00145-08FD-4A6E-A4D8-D3138126E053}"/>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C87D-CF1D-43A4-B7EE-388F8C41AD1D}">
  <sheetPr codeName="Sheet34"/>
  <dimension ref="A1:L15"/>
  <sheetViews>
    <sheetView workbookViewId="0">
      <selection activeCell="F1" sqref="F1"/>
    </sheetView>
  </sheetViews>
  <sheetFormatPr defaultRowHeight="15" x14ac:dyDescent="0.25"/>
  <cols>
    <col min="2" max="2" width="18.140625" customWidth="1"/>
    <col min="3" max="3" width="22.140625" customWidth="1"/>
    <col min="4" max="4" width="23.7109375" customWidth="1"/>
    <col min="5" max="5" width="20.140625" customWidth="1"/>
    <col min="6" max="6" width="19.28515625" customWidth="1"/>
    <col min="12" max="12" width="20" customWidth="1"/>
  </cols>
  <sheetData>
    <row r="1" spans="1:12" ht="22.5" x14ac:dyDescent="0.3">
      <c r="A1" s="76" t="s">
        <v>446</v>
      </c>
      <c r="C1" s="36"/>
      <c r="F1" s="137" t="s">
        <v>596</v>
      </c>
    </row>
    <row r="3" spans="1:12" ht="65.25" customHeight="1" x14ac:dyDescent="0.25">
      <c r="A3" s="151" t="s">
        <v>447</v>
      </c>
      <c r="B3" s="152"/>
      <c r="C3" s="152"/>
      <c r="D3" s="152"/>
    </row>
    <row r="5" spans="1:12" ht="18.75" x14ac:dyDescent="0.3">
      <c r="A5" s="135" t="s">
        <v>478</v>
      </c>
      <c r="B5" s="10" t="s">
        <v>445</v>
      </c>
      <c r="C5" s="10" t="s">
        <v>448</v>
      </c>
      <c r="D5" s="10">
        <v>2024</v>
      </c>
      <c r="E5" s="10">
        <v>2025</v>
      </c>
      <c r="F5" s="10">
        <v>2026</v>
      </c>
    </row>
    <row r="6" spans="1:12" ht="18.75" x14ac:dyDescent="0.3">
      <c r="A6" s="95">
        <v>281</v>
      </c>
      <c r="B6" s="3" t="s">
        <v>7</v>
      </c>
      <c r="C6" s="3" t="s">
        <v>268</v>
      </c>
      <c r="D6" s="6">
        <v>680866.51</v>
      </c>
      <c r="E6" s="6">
        <v>0</v>
      </c>
    </row>
    <row r="7" spans="1:12" ht="18.75" x14ac:dyDescent="0.3">
      <c r="A7" s="95">
        <v>281</v>
      </c>
      <c r="B7" s="3" t="s">
        <v>302</v>
      </c>
      <c r="C7" s="3" t="s">
        <v>268</v>
      </c>
      <c r="D7" s="6">
        <v>3819005.43</v>
      </c>
      <c r="E7" s="6">
        <v>0</v>
      </c>
    </row>
    <row r="8" spans="1:12" ht="18.75" x14ac:dyDescent="0.3">
      <c r="A8" s="95">
        <v>281</v>
      </c>
      <c r="B8" s="3" t="s">
        <v>6</v>
      </c>
      <c r="C8" s="3" t="s">
        <v>268</v>
      </c>
      <c r="D8" s="6">
        <v>1656454.3</v>
      </c>
      <c r="E8" s="6">
        <v>0</v>
      </c>
    </row>
    <row r="9" spans="1:12" ht="18.75" x14ac:dyDescent="0.3">
      <c r="A9" s="95">
        <v>281</v>
      </c>
      <c r="B9" s="3" t="s">
        <v>10</v>
      </c>
      <c r="C9" s="3" t="s">
        <v>268</v>
      </c>
      <c r="D9" s="6">
        <v>3564531.64</v>
      </c>
      <c r="E9" s="6">
        <v>0</v>
      </c>
      <c r="L9" s="71"/>
    </row>
    <row r="10" spans="1:12" ht="18.75" x14ac:dyDescent="0.3">
      <c r="A10" s="95">
        <v>281</v>
      </c>
      <c r="B10" s="3" t="s">
        <v>9</v>
      </c>
      <c r="C10" s="3" t="s">
        <v>268</v>
      </c>
      <c r="D10" s="6">
        <v>4033787.12</v>
      </c>
      <c r="E10" s="6">
        <v>0</v>
      </c>
      <c r="L10" s="71"/>
    </row>
    <row r="11" spans="1:12" ht="18.75" x14ac:dyDescent="0.3">
      <c r="A11" s="95">
        <v>281</v>
      </c>
      <c r="B11" s="3" t="s">
        <v>10</v>
      </c>
      <c r="C11" s="3" t="s">
        <v>268</v>
      </c>
      <c r="D11" s="24">
        <v>4461888.4000000004</v>
      </c>
      <c r="E11" s="6">
        <v>0</v>
      </c>
      <c r="L11" s="72"/>
    </row>
    <row r="12" spans="1:12" ht="18.75" x14ac:dyDescent="0.3">
      <c r="A12" s="95">
        <v>281</v>
      </c>
      <c r="B12" s="3" t="s">
        <v>10</v>
      </c>
      <c r="C12" s="3" t="s">
        <v>268</v>
      </c>
      <c r="D12" s="6">
        <v>0</v>
      </c>
      <c r="E12" s="75">
        <v>1495081.41</v>
      </c>
      <c r="L12" s="72"/>
    </row>
    <row r="13" spans="1:12" ht="18.75" x14ac:dyDescent="0.3">
      <c r="C13" s="54" t="s">
        <v>463</v>
      </c>
      <c r="D13" s="6">
        <f>SUM(D6:D12)</f>
        <v>18216533.399999999</v>
      </c>
      <c r="E13" s="9">
        <f>E12</f>
        <v>1495081.41</v>
      </c>
      <c r="L13" s="72"/>
    </row>
    <row r="14" spans="1:12" ht="15.75" x14ac:dyDescent="0.25">
      <c r="L14" s="71"/>
    </row>
    <row r="15" spans="1:12" ht="18.75" x14ac:dyDescent="0.3">
      <c r="C15" s="54" t="s">
        <v>11</v>
      </c>
      <c r="D15" s="55">
        <f>D13+E13</f>
        <v>19711614.809999999</v>
      </c>
      <c r="E15" s="6"/>
      <c r="F15" s="6"/>
      <c r="L15" s="74"/>
    </row>
  </sheetData>
  <sheetProtection algorithmName="SHA-512" hashValue="8XC1TGzuGCQx8WgbiItdLB96q8faRo5EVeIXkhN2tb9t/wokEpLw3ahjkxuzpCeI+04DVZSMNerFcGxWBg1Tzg==" saltValue="ZFTHAWJxAkdsFgJdbzjZ+w==" spinCount="100000" sheet="1" deleteColumns="0" deleteRows="0" sort="0" autoFilter="0" pivotTables="0"/>
  <mergeCells count="1">
    <mergeCell ref="A3:D3"/>
  </mergeCells>
  <hyperlinks>
    <hyperlink ref="F1" location="'Introduction-Table of Contents'!A22" display="Return to Table of Contents" xr:uid="{E10971E0-EAF3-40A1-80B2-0C7C50FB02F5}"/>
  </hyperlinks>
  <pageMargins left="0.7" right="0.7" top="0.75" bottom="0.75" header="0.3" footer="0.3"/>
  <pageSetup orientation="portrait" r:id="rId1"/>
  <ignoredErrors>
    <ignoredError sqref="D13"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DE3-DA5D-48D4-B2E9-846575204258}">
  <sheetPr codeName="Sheet19"/>
  <dimension ref="A1:F290"/>
  <sheetViews>
    <sheetView workbookViewId="0">
      <selection activeCell="A2" sqref="A2"/>
    </sheetView>
  </sheetViews>
  <sheetFormatPr defaultColWidth="9.140625" defaultRowHeight="18.75" x14ac:dyDescent="0.3"/>
  <cols>
    <col min="1" max="1" width="9.140625" style="3"/>
    <col min="2" max="2" width="22.85546875" style="3" customWidth="1"/>
    <col min="3" max="3" width="46.28515625" style="3" customWidth="1"/>
    <col min="4" max="4" width="23.140625" style="3" customWidth="1"/>
    <col min="5" max="5" width="23.28515625" style="3" customWidth="1"/>
    <col min="6" max="7" width="21" style="3" customWidth="1"/>
    <col min="8" max="16384" width="9.140625" style="3"/>
  </cols>
  <sheetData>
    <row r="1" spans="1:6" ht="22.5" x14ac:dyDescent="0.3">
      <c r="A1" s="51" t="s">
        <v>417</v>
      </c>
      <c r="C1" s="51"/>
      <c r="D1" s="5">
        <v>2022</v>
      </c>
      <c r="E1" s="5">
        <v>2023</v>
      </c>
      <c r="F1" s="5"/>
    </row>
    <row r="2" spans="1:6" x14ac:dyDescent="0.3">
      <c r="A2" s="137" t="s">
        <v>596</v>
      </c>
      <c r="B2" s="42"/>
      <c r="C2" s="10"/>
      <c r="D2" s="17" t="s">
        <v>305</v>
      </c>
      <c r="E2" s="17" t="s">
        <v>305</v>
      </c>
      <c r="F2" s="10"/>
    </row>
    <row r="3" spans="1:6" ht="47.25" customHeight="1" x14ac:dyDescent="0.3">
      <c r="A3" s="10" t="s">
        <v>478</v>
      </c>
      <c r="B3" s="10" t="s">
        <v>2</v>
      </c>
      <c r="C3" s="10" t="s">
        <v>406</v>
      </c>
      <c r="D3" s="17" t="s">
        <v>308</v>
      </c>
      <c r="E3" s="17" t="s">
        <v>309</v>
      </c>
      <c r="F3" s="14" t="s">
        <v>11</v>
      </c>
    </row>
    <row r="4" spans="1:6" ht="18.75" customHeight="1" x14ac:dyDescent="0.3">
      <c r="A4" s="5">
        <v>281</v>
      </c>
      <c r="B4" s="7" t="s">
        <v>268</v>
      </c>
      <c r="C4" s="7" t="s">
        <v>407</v>
      </c>
      <c r="D4" s="6">
        <v>1561528.79</v>
      </c>
      <c r="E4" s="6">
        <v>1986101.32</v>
      </c>
      <c r="F4" s="6">
        <f>SUM(D4:E4)</f>
        <v>3547630.1100000003</v>
      </c>
    </row>
    <row r="5" spans="1:6" ht="18.75" customHeight="1" x14ac:dyDescent="0.3">
      <c r="A5" s="5">
        <v>281</v>
      </c>
      <c r="B5" s="7" t="s">
        <v>268</v>
      </c>
      <c r="C5" s="7" t="s">
        <v>408</v>
      </c>
      <c r="D5" s="6">
        <v>90100.36</v>
      </c>
      <c r="E5" s="6">
        <v>102315.65</v>
      </c>
      <c r="F5" s="6">
        <f t="shared" ref="F5:F16" si="0">SUM(D5:E5)</f>
        <v>192416.01</v>
      </c>
    </row>
    <row r="6" spans="1:6" ht="18.75" customHeight="1" x14ac:dyDescent="0.3">
      <c r="A6" s="5">
        <v>281</v>
      </c>
      <c r="B6" s="7" t="s">
        <v>268</v>
      </c>
      <c r="C6" s="7" t="s">
        <v>409</v>
      </c>
      <c r="D6" s="6">
        <v>206911.63</v>
      </c>
      <c r="E6" s="6">
        <v>234963.52</v>
      </c>
      <c r="F6" s="6">
        <f t="shared" si="0"/>
        <v>441875.15</v>
      </c>
    </row>
    <row r="7" spans="1:6" ht="18.75" customHeight="1" x14ac:dyDescent="0.3">
      <c r="A7" s="5">
        <v>281</v>
      </c>
      <c r="B7" s="7" t="s">
        <v>268</v>
      </c>
      <c r="C7" s="7" t="s">
        <v>410</v>
      </c>
      <c r="D7" s="6">
        <v>188662.8</v>
      </c>
      <c r="E7" s="6">
        <v>214240.61</v>
      </c>
      <c r="F7" s="6">
        <f t="shared" si="0"/>
        <v>402903.41</v>
      </c>
    </row>
    <row r="8" spans="1:6" ht="18.75" customHeight="1" x14ac:dyDescent="0.3">
      <c r="A8" s="5">
        <v>281</v>
      </c>
      <c r="B8" s="7" t="s">
        <v>268</v>
      </c>
      <c r="C8" s="7" t="s">
        <v>411</v>
      </c>
      <c r="D8" s="6">
        <v>307211.90999999997</v>
      </c>
      <c r="E8" s="6">
        <v>348861.93</v>
      </c>
      <c r="F8" s="6">
        <f t="shared" si="0"/>
        <v>656073.84</v>
      </c>
    </row>
    <row r="9" spans="1:6" ht="18.75" customHeight="1" x14ac:dyDescent="0.3">
      <c r="A9" s="5">
        <v>281</v>
      </c>
      <c r="B9" s="7" t="s">
        <v>268</v>
      </c>
      <c r="C9" s="7" t="s">
        <v>412</v>
      </c>
      <c r="D9" s="6">
        <v>581728.19999999995</v>
      </c>
      <c r="E9" s="6">
        <v>660595.55000000005</v>
      </c>
      <c r="F9" s="6">
        <f t="shared" si="0"/>
        <v>1242323.75</v>
      </c>
    </row>
    <row r="10" spans="1:6" ht="18.75" customHeight="1" x14ac:dyDescent="0.3">
      <c r="A10" s="5">
        <v>281</v>
      </c>
      <c r="B10" s="7" t="s">
        <v>268</v>
      </c>
      <c r="C10" s="7" t="s">
        <v>413</v>
      </c>
      <c r="D10" s="6">
        <v>264315.98</v>
      </c>
      <c r="E10" s="6">
        <v>300150.42</v>
      </c>
      <c r="F10" s="6">
        <f t="shared" si="0"/>
        <v>564466.39999999991</v>
      </c>
    </row>
    <row r="11" spans="1:6" ht="18.75" customHeight="1" x14ac:dyDescent="0.3">
      <c r="A11" s="5">
        <v>281</v>
      </c>
      <c r="B11" s="7" t="s">
        <v>268</v>
      </c>
      <c r="C11" s="7" t="s">
        <v>414</v>
      </c>
      <c r="D11" s="6">
        <v>124805.17</v>
      </c>
      <c r="E11" s="6">
        <v>141725.54</v>
      </c>
      <c r="F11" s="6">
        <f t="shared" si="0"/>
        <v>266530.71000000002</v>
      </c>
    </row>
    <row r="12" spans="1:6" ht="18.75" customHeight="1" x14ac:dyDescent="0.3">
      <c r="A12" s="5">
        <v>96</v>
      </c>
      <c r="B12" s="3" t="s">
        <v>61</v>
      </c>
      <c r="C12" s="7" t="s">
        <v>61</v>
      </c>
      <c r="D12" s="6">
        <v>171148.85</v>
      </c>
      <c r="E12" s="6">
        <v>194352.23</v>
      </c>
      <c r="F12" s="6">
        <f t="shared" si="0"/>
        <v>365501.08</v>
      </c>
    </row>
    <row r="13" spans="1:6" ht="18.75" customHeight="1" x14ac:dyDescent="0.3">
      <c r="A13" s="5">
        <v>143</v>
      </c>
      <c r="B13" s="3" t="s">
        <v>12</v>
      </c>
      <c r="C13" s="7" t="s">
        <v>12</v>
      </c>
      <c r="D13" s="6">
        <v>168013.17</v>
      </c>
      <c r="E13" s="6">
        <v>190791.43</v>
      </c>
      <c r="F13" s="6">
        <f t="shared" si="0"/>
        <v>358804.6</v>
      </c>
    </row>
    <row r="14" spans="1:6" ht="18.75" customHeight="1" x14ac:dyDescent="0.3">
      <c r="A14" s="5">
        <v>160</v>
      </c>
      <c r="B14" s="3" t="s">
        <v>73</v>
      </c>
      <c r="C14" s="7" t="s">
        <v>73</v>
      </c>
      <c r="D14" s="6">
        <v>463872.87</v>
      </c>
      <c r="E14" s="6">
        <v>526762.07999999996</v>
      </c>
      <c r="F14" s="6">
        <f t="shared" si="0"/>
        <v>990634.95</v>
      </c>
    </row>
    <row r="15" spans="1:6" ht="18.75" customHeight="1" x14ac:dyDescent="0.3">
      <c r="A15" s="5">
        <v>199</v>
      </c>
      <c r="B15" s="3" t="s">
        <v>32</v>
      </c>
      <c r="C15" s="7" t="s">
        <v>32</v>
      </c>
      <c r="D15" s="6">
        <v>325681.74</v>
      </c>
      <c r="E15" s="6">
        <v>369835.79</v>
      </c>
      <c r="F15" s="6">
        <f t="shared" si="0"/>
        <v>695517.53</v>
      </c>
    </row>
    <row r="16" spans="1:6" ht="18.75" customHeight="1" x14ac:dyDescent="0.3">
      <c r="A16" s="5">
        <v>269</v>
      </c>
      <c r="B16" s="3" t="s">
        <v>20</v>
      </c>
      <c r="C16" s="7" t="s">
        <v>20</v>
      </c>
      <c r="D16" s="6">
        <v>751114.47</v>
      </c>
      <c r="E16" s="6">
        <v>852946.24</v>
      </c>
      <c r="F16" s="6">
        <f t="shared" si="0"/>
        <v>1604060.71</v>
      </c>
    </row>
    <row r="17" spans="2:6" ht="18.75" customHeight="1" x14ac:dyDescent="0.3">
      <c r="C17" s="53" t="s">
        <v>11</v>
      </c>
      <c r="D17" s="6">
        <f>SUM(D4:D16)</f>
        <v>5205095.9400000004</v>
      </c>
      <c r="E17" s="6">
        <f>SUM(E4:E16)</f>
        <v>6123642.3100000005</v>
      </c>
      <c r="F17" s="6">
        <f>SUM(F4:F16)</f>
        <v>11328738.25</v>
      </c>
    </row>
    <row r="18" spans="2:6" ht="18.75" customHeight="1" x14ac:dyDescent="0.3">
      <c r="C18" s="7"/>
    </row>
    <row r="19" spans="2:6" ht="18.75" customHeight="1" x14ac:dyDescent="0.3">
      <c r="B19" s="145" t="s">
        <v>419</v>
      </c>
      <c r="C19" s="152"/>
      <c r="D19" s="152"/>
      <c r="E19" s="152"/>
      <c r="F19" s="152"/>
    </row>
    <row r="20" spans="2:6" ht="78.75" customHeight="1" x14ac:dyDescent="0.3">
      <c r="B20" s="152"/>
      <c r="C20" s="152"/>
      <c r="D20" s="152"/>
      <c r="E20" s="152"/>
      <c r="F20" s="152"/>
    </row>
    <row r="21" spans="2:6" ht="18.75" customHeight="1" x14ac:dyDescent="0.3">
      <c r="C21" s="7"/>
    </row>
    <row r="22" spans="2:6" ht="18.75" customHeight="1" x14ac:dyDescent="0.3">
      <c r="C22" s="7"/>
    </row>
    <row r="23" spans="2:6" ht="18.75" customHeight="1" x14ac:dyDescent="0.3">
      <c r="C23" s="7"/>
    </row>
    <row r="24" spans="2:6" ht="18.75" customHeight="1" x14ac:dyDescent="0.3">
      <c r="C24" s="7"/>
    </row>
    <row r="25" spans="2:6" ht="18.75" customHeight="1" x14ac:dyDescent="0.3">
      <c r="C25" s="7"/>
    </row>
    <row r="26" spans="2:6" ht="18.75" customHeight="1" x14ac:dyDescent="0.3">
      <c r="C26" s="7"/>
    </row>
    <row r="27" spans="2:6" ht="18.75" customHeight="1" x14ac:dyDescent="0.3">
      <c r="C27" s="7"/>
    </row>
    <row r="28" spans="2:6" ht="18.75" customHeight="1" x14ac:dyDescent="0.3">
      <c r="C28" s="7"/>
    </row>
    <row r="29" spans="2:6" ht="18.75" customHeight="1" x14ac:dyDescent="0.3">
      <c r="C29" s="7"/>
    </row>
    <row r="30" spans="2:6" ht="18.75" customHeight="1" x14ac:dyDescent="0.3">
      <c r="C30" s="7"/>
    </row>
    <row r="31" spans="2:6" ht="18.75" customHeight="1" x14ac:dyDescent="0.3">
      <c r="C31" s="7"/>
    </row>
    <row r="32" spans="2:6" ht="18.75" customHeight="1" x14ac:dyDescent="0.3">
      <c r="C32" s="7"/>
    </row>
    <row r="33" spans="3:3" ht="18.75" customHeight="1" x14ac:dyDescent="0.3">
      <c r="C33" s="7"/>
    </row>
    <row r="34" spans="3:3" ht="18.75" customHeight="1" x14ac:dyDescent="0.3">
      <c r="C34" s="7"/>
    </row>
    <row r="35" spans="3:3" ht="18.75" customHeight="1" x14ac:dyDescent="0.3">
      <c r="C35" s="7"/>
    </row>
    <row r="36" spans="3:3" ht="18.75" customHeight="1" x14ac:dyDescent="0.3">
      <c r="C36" s="7"/>
    </row>
    <row r="37" spans="3:3" ht="18.75" customHeight="1" x14ac:dyDescent="0.3">
      <c r="C37" s="7"/>
    </row>
    <row r="38" spans="3:3" ht="18.75" customHeight="1" x14ac:dyDescent="0.3">
      <c r="C38" s="7"/>
    </row>
    <row r="39" spans="3:3" ht="18.75" customHeight="1" x14ac:dyDescent="0.3">
      <c r="C39" s="7"/>
    </row>
    <row r="40" spans="3:3" ht="18.75" customHeight="1" x14ac:dyDescent="0.3">
      <c r="C40" s="7"/>
    </row>
    <row r="41" spans="3:3" ht="18.75" customHeight="1" x14ac:dyDescent="0.3">
      <c r="C41" s="7"/>
    </row>
    <row r="42" spans="3:3" ht="18.75" customHeight="1" x14ac:dyDescent="0.3">
      <c r="C42" s="7"/>
    </row>
    <row r="43" spans="3:3" ht="18.75" customHeight="1" x14ac:dyDescent="0.3">
      <c r="C43" s="7"/>
    </row>
    <row r="44" spans="3:3" ht="18.75" customHeight="1" x14ac:dyDescent="0.3">
      <c r="C44" s="7"/>
    </row>
    <row r="45" spans="3:3" ht="18.75" customHeight="1" x14ac:dyDescent="0.3">
      <c r="C45" s="7"/>
    </row>
    <row r="46" spans="3:3" ht="18.75" customHeight="1" x14ac:dyDescent="0.3">
      <c r="C46" s="7"/>
    </row>
    <row r="47" spans="3:3" ht="18.75" customHeight="1" x14ac:dyDescent="0.3">
      <c r="C47" s="7"/>
    </row>
    <row r="48" spans="3:3" ht="18.75" customHeight="1" x14ac:dyDescent="0.3">
      <c r="C48" s="7"/>
    </row>
    <row r="49" spans="3:3" ht="18.75" customHeight="1" x14ac:dyDescent="0.3">
      <c r="C49" s="7"/>
    </row>
    <row r="50" spans="3:3" ht="18.75" customHeight="1" x14ac:dyDescent="0.3">
      <c r="C50" s="7"/>
    </row>
    <row r="51" spans="3:3" ht="18.75" customHeight="1" x14ac:dyDescent="0.3">
      <c r="C51" s="7"/>
    </row>
    <row r="52" spans="3:3" ht="18.75" customHeight="1" x14ac:dyDescent="0.3">
      <c r="C52" s="7"/>
    </row>
    <row r="53" spans="3:3" ht="18.75" customHeight="1" x14ac:dyDescent="0.3">
      <c r="C53" s="7"/>
    </row>
    <row r="54" spans="3:3" ht="18.75" customHeight="1" x14ac:dyDescent="0.3">
      <c r="C54" s="7"/>
    </row>
    <row r="55" spans="3:3" ht="18.75" customHeight="1" x14ac:dyDescent="0.3">
      <c r="C55" s="7"/>
    </row>
    <row r="56" spans="3:3" ht="18.75" customHeight="1" x14ac:dyDescent="0.3">
      <c r="C56" s="7"/>
    </row>
    <row r="57" spans="3:3" ht="18.75" customHeight="1" x14ac:dyDescent="0.3">
      <c r="C57" s="7"/>
    </row>
    <row r="58" spans="3:3" ht="18.75" customHeight="1" x14ac:dyDescent="0.3">
      <c r="C58" s="7"/>
    </row>
    <row r="59" spans="3:3" ht="18.75" customHeight="1" x14ac:dyDescent="0.3">
      <c r="C59" s="7"/>
    </row>
    <row r="60" spans="3:3" ht="18.75" customHeight="1" x14ac:dyDescent="0.3">
      <c r="C60" s="7"/>
    </row>
    <row r="61" spans="3:3" ht="18.75" customHeight="1" x14ac:dyDescent="0.3">
      <c r="C61" s="7"/>
    </row>
    <row r="62" spans="3:3" ht="18.75" customHeight="1" x14ac:dyDescent="0.3">
      <c r="C62" s="7"/>
    </row>
    <row r="63" spans="3:3" ht="18.75" customHeight="1" x14ac:dyDescent="0.3">
      <c r="C63" s="7"/>
    </row>
    <row r="64" spans="3:3" ht="18.75" customHeight="1" x14ac:dyDescent="0.3">
      <c r="C64" s="7"/>
    </row>
    <row r="65" spans="3:3" ht="18.75" customHeight="1" x14ac:dyDescent="0.3">
      <c r="C65" s="7"/>
    </row>
    <row r="66" spans="3:3" ht="18.75" customHeight="1" x14ac:dyDescent="0.3">
      <c r="C66" s="7"/>
    </row>
    <row r="67" spans="3:3" ht="18.75" customHeight="1" x14ac:dyDescent="0.3">
      <c r="C67" s="7"/>
    </row>
    <row r="68" spans="3:3" ht="18.75" customHeight="1" x14ac:dyDescent="0.3">
      <c r="C68" s="7"/>
    </row>
    <row r="69" spans="3:3" ht="18.75" customHeight="1" x14ac:dyDescent="0.3">
      <c r="C69" s="7"/>
    </row>
    <row r="70" spans="3:3" ht="18.75" customHeight="1" x14ac:dyDescent="0.3">
      <c r="C70" s="7"/>
    </row>
    <row r="71" spans="3:3" ht="18.75" customHeight="1" x14ac:dyDescent="0.3">
      <c r="C71" s="7"/>
    </row>
    <row r="72" spans="3:3" ht="18.75" customHeight="1" x14ac:dyDescent="0.3">
      <c r="C72" s="7"/>
    </row>
    <row r="73" spans="3:3" ht="18.75" customHeight="1" x14ac:dyDescent="0.3">
      <c r="C73" s="7"/>
    </row>
    <row r="74" spans="3:3" ht="18.75" customHeight="1" x14ac:dyDescent="0.3">
      <c r="C74" s="7"/>
    </row>
    <row r="75" spans="3:3" ht="18.75" customHeight="1" x14ac:dyDescent="0.3">
      <c r="C75" s="7"/>
    </row>
    <row r="76" spans="3:3" ht="18.75" customHeight="1" x14ac:dyDescent="0.3">
      <c r="C76" s="7"/>
    </row>
    <row r="77" spans="3:3" ht="18.75" customHeight="1" x14ac:dyDescent="0.3">
      <c r="C77" s="7"/>
    </row>
    <row r="78" spans="3:3" ht="18.75" customHeight="1" x14ac:dyDescent="0.3">
      <c r="C78" s="7"/>
    </row>
    <row r="79" spans="3:3" ht="18.75" customHeight="1" x14ac:dyDescent="0.3">
      <c r="C79" s="7"/>
    </row>
    <row r="80" spans="3:3" ht="18.75" customHeight="1" x14ac:dyDescent="0.3">
      <c r="C80" s="7"/>
    </row>
    <row r="81" spans="3:3" ht="18.75" customHeight="1" x14ac:dyDescent="0.3">
      <c r="C81" s="7"/>
    </row>
    <row r="82" spans="3:3" ht="18.75" customHeight="1" x14ac:dyDescent="0.3">
      <c r="C82" s="7"/>
    </row>
    <row r="83" spans="3:3" ht="18.75" customHeight="1" x14ac:dyDescent="0.3">
      <c r="C83" s="7"/>
    </row>
    <row r="84" spans="3:3" ht="18.75" customHeight="1" x14ac:dyDescent="0.3">
      <c r="C84" s="7"/>
    </row>
    <row r="85" spans="3:3" ht="18.75" customHeight="1" x14ac:dyDescent="0.3">
      <c r="C85" s="7"/>
    </row>
    <row r="86" spans="3:3" ht="18.75" customHeight="1" x14ac:dyDescent="0.3">
      <c r="C86" s="7"/>
    </row>
    <row r="87" spans="3:3" ht="18.75" customHeight="1" x14ac:dyDescent="0.3">
      <c r="C87" s="7"/>
    </row>
    <row r="88" spans="3:3" ht="18.75" customHeight="1" x14ac:dyDescent="0.3">
      <c r="C88" s="7"/>
    </row>
    <row r="89" spans="3:3" ht="18.75" customHeight="1" x14ac:dyDescent="0.3">
      <c r="C89" s="7"/>
    </row>
    <row r="90" spans="3:3" ht="18.75" customHeight="1" x14ac:dyDescent="0.3">
      <c r="C90" s="7"/>
    </row>
    <row r="91" spans="3:3" ht="18.75" customHeight="1" x14ac:dyDescent="0.3">
      <c r="C91" s="7"/>
    </row>
    <row r="92" spans="3:3" ht="18.75" customHeight="1" x14ac:dyDescent="0.3">
      <c r="C92" s="7"/>
    </row>
    <row r="93" spans="3:3" ht="18.75" customHeight="1" x14ac:dyDescent="0.3">
      <c r="C93" s="7"/>
    </row>
    <row r="94" spans="3:3" ht="18.75" customHeight="1" x14ac:dyDescent="0.3">
      <c r="C94" s="7"/>
    </row>
    <row r="95" spans="3:3" ht="18.75" customHeight="1" x14ac:dyDescent="0.3">
      <c r="C95" s="7"/>
    </row>
    <row r="96" spans="3:3" ht="18.75" customHeight="1" x14ac:dyDescent="0.3">
      <c r="C96" s="7"/>
    </row>
    <row r="97" spans="3:3" ht="18.75" customHeight="1" x14ac:dyDescent="0.3">
      <c r="C97" s="7"/>
    </row>
    <row r="98" spans="3:3" ht="18.75" customHeight="1" x14ac:dyDescent="0.3">
      <c r="C98" s="7"/>
    </row>
    <row r="99" spans="3:3" ht="18.75" customHeight="1" x14ac:dyDescent="0.3">
      <c r="C99" s="7"/>
    </row>
    <row r="100" spans="3:3" ht="18.75" customHeight="1" x14ac:dyDescent="0.3">
      <c r="C100" s="7"/>
    </row>
    <row r="101" spans="3:3" ht="18.75" customHeight="1" x14ac:dyDescent="0.3">
      <c r="C101" s="7"/>
    </row>
    <row r="102" spans="3:3" ht="18.75" customHeight="1" x14ac:dyDescent="0.3">
      <c r="C102" s="7"/>
    </row>
    <row r="103" spans="3:3" ht="18.75" customHeight="1" x14ac:dyDescent="0.3">
      <c r="C103" s="7"/>
    </row>
    <row r="104" spans="3:3" ht="18.75" customHeight="1" x14ac:dyDescent="0.3">
      <c r="C104" s="7"/>
    </row>
    <row r="105" spans="3:3" ht="18.75" customHeight="1" x14ac:dyDescent="0.3">
      <c r="C105" s="7"/>
    </row>
    <row r="106" spans="3:3" ht="18.75" customHeight="1" x14ac:dyDescent="0.3">
      <c r="C106" s="7"/>
    </row>
    <row r="107" spans="3:3" ht="18.75" customHeight="1" x14ac:dyDescent="0.3">
      <c r="C107" s="7"/>
    </row>
    <row r="108" spans="3:3" ht="18.75" customHeight="1" x14ac:dyDescent="0.3">
      <c r="C108" s="7"/>
    </row>
    <row r="109" spans="3:3" ht="18.75" customHeight="1" x14ac:dyDescent="0.3">
      <c r="C109" s="7"/>
    </row>
    <row r="110" spans="3:3" ht="18.75" customHeight="1" x14ac:dyDescent="0.3">
      <c r="C110" s="7"/>
    </row>
    <row r="111" spans="3:3" ht="18.75" customHeight="1" x14ac:dyDescent="0.3">
      <c r="C111" s="7"/>
    </row>
    <row r="112" spans="3:3" ht="18.75" customHeight="1" x14ac:dyDescent="0.3">
      <c r="C112" s="7"/>
    </row>
    <row r="113" spans="3:3" ht="18.75" customHeight="1" x14ac:dyDescent="0.3">
      <c r="C113" s="7"/>
    </row>
    <row r="114" spans="3:3" ht="18.75" customHeight="1" x14ac:dyDescent="0.3">
      <c r="C114" s="7"/>
    </row>
    <row r="115" spans="3:3" ht="18.75" customHeight="1" x14ac:dyDescent="0.3">
      <c r="C115" s="7"/>
    </row>
    <row r="116" spans="3:3" ht="18.75" customHeight="1" x14ac:dyDescent="0.3">
      <c r="C116" s="7"/>
    </row>
    <row r="117" spans="3:3" ht="18.75" customHeight="1" x14ac:dyDescent="0.3">
      <c r="C117" s="7"/>
    </row>
    <row r="118" spans="3:3" ht="18.75" customHeight="1" x14ac:dyDescent="0.3">
      <c r="C118" s="7"/>
    </row>
    <row r="119" spans="3:3" ht="18.75" customHeight="1" x14ac:dyDescent="0.3">
      <c r="C119" s="7"/>
    </row>
    <row r="120" spans="3:3" ht="18.75" customHeight="1" x14ac:dyDescent="0.3">
      <c r="C120" s="7"/>
    </row>
    <row r="121" spans="3:3" ht="18.75" customHeight="1" x14ac:dyDescent="0.3">
      <c r="C121" s="7"/>
    </row>
    <row r="122" spans="3:3" ht="18.75" customHeight="1" x14ac:dyDescent="0.3">
      <c r="C122" s="7"/>
    </row>
    <row r="123" spans="3:3" ht="18.75" customHeight="1" x14ac:dyDescent="0.3">
      <c r="C123" s="7"/>
    </row>
    <row r="124" spans="3:3" ht="18.75" customHeight="1" x14ac:dyDescent="0.3">
      <c r="C124" s="7"/>
    </row>
    <row r="125" spans="3:3" ht="18.75" customHeight="1" x14ac:dyDescent="0.3">
      <c r="C125" s="7"/>
    </row>
    <row r="126" spans="3:3" ht="18.75" customHeight="1" x14ac:dyDescent="0.3">
      <c r="C126" s="7"/>
    </row>
    <row r="127" spans="3:3" ht="18.75" customHeight="1" x14ac:dyDescent="0.3">
      <c r="C127" s="7"/>
    </row>
    <row r="128" spans="3:3" ht="18.75" customHeight="1" x14ac:dyDescent="0.3">
      <c r="C128" s="7"/>
    </row>
    <row r="129" spans="3:3" ht="18.75" customHeight="1" x14ac:dyDescent="0.3">
      <c r="C129" s="7"/>
    </row>
    <row r="130" spans="3:3" ht="18.75" customHeight="1" x14ac:dyDescent="0.3">
      <c r="C130" s="7"/>
    </row>
    <row r="131" spans="3:3" ht="18.75" customHeight="1" x14ac:dyDescent="0.3">
      <c r="C131" s="7"/>
    </row>
    <row r="132" spans="3:3" ht="18.75" customHeight="1" x14ac:dyDescent="0.3">
      <c r="C132" s="7"/>
    </row>
    <row r="133" spans="3:3" ht="18.75" customHeight="1" x14ac:dyDescent="0.3">
      <c r="C133" s="7"/>
    </row>
    <row r="134" spans="3:3" ht="18.75" customHeight="1" x14ac:dyDescent="0.3">
      <c r="C134" s="7"/>
    </row>
    <row r="135" spans="3:3" ht="18.75" customHeight="1" x14ac:dyDescent="0.3">
      <c r="C135" s="7"/>
    </row>
    <row r="136" spans="3:3" ht="18.75" customHeight="1" x14ac:dyDescent="0.3">
      <c r="C136" s="7"/>
    </row>
    <row r="137" spans="3:3" ht="18.75" customHeight="1" x14ac:dyDescent="0.3">
      <c r="C137" s="7"/>
    </row>
    <row r="138" spans="3:3" ht="18.75" customHeight="1" x14ac:dyDescent="0.3">
      <c r="C138" s="7"/>
    </row>
    <row r="139" spans="3:3" ht="18.75" customHeight="1" x14ac:dyDescent="0.3">
      <c r="C139" s="7"/>
    </row>
    <row r="140" spans="3:3" ht="18.75" customHeight="1" x14ac:dyDescent="0.3">
      <c r="C140" s="7"/>
    </row>
    <row r="141" spans="3:3" ht="18.75" customHeight="1" x14ac:dyDescent="0.3">
      <c r="C141" s="7"/>
    </row>
    <row r="142" spans="3:3" ht="18.75" customHeight="1" x14ac:dyDescent="0.3">
      <c r="C142" s="7"/>
    </row>
    <row r="143" spans="3:3" ht="18.75" customHeight="1" x14ac:dyDescent="0.3">
      <c r="C143" s="7"/>
    </row>
    <row r="144" spans="3:3" ht="18.75" customHeight="1" x14ac:dyDescent="0.3">
      <c r="C144" s="7"/>
    </row>
    <row r="145" spans="3:3" ht="18.75" customHeight="1" x14ac:dyDescent="0.3">
      <c r="C145" s="7"/>
    </row>
    <row r="146" spans="3:3" ht="18.75" customHeight="1" x14ac:dyDescent="0.3">
      <c r="C146" s="7"/>
    </row>
    <row r="147" spans="3:3" ht="18.75" customHeight="1" x14ac:dyDescent="0.3">
      <c r="C147" s="7"/>
    </row>
    <row r="148" spans="3:3" ht="18.75" customHeight="1" x14ac:dyDescent="0.3">
      <c r="C148" s="7"/>
    </row>
    <row r="149" spans="3:3" ht="18.75" customHeight="1" x14ac:dyDescent="0.3">
      <c r="C149" s="7"/>
    </row>
    <row r="150" spans="3:3" ht="18.75" customHeight="1" x14ac:dyDescent="0.3">
      <c r="C150" s="7"/>
    </row>
    <row r="151" spans="3:3" ht="18.75" customHeight="1" x14ac:dyDescent="0.3">
      <c r="C151" s="7"/>
    </row>
    <row r="152" spans="3:3" ht="18.75" customHeight="1" x14ac:dyDescent="0.3">
      <c r="C152" s="7"/>
    </row>
    <row r="153" spans="3:3" ht="18.75" customHeight="1" x14ac:dyDescent="0.3">
      <c r="C153" s="7"/>
    </row>
    <row r="154" spans="3:3" ht="18.75" customHeight="1" x14ac:dyDescent="0.3">
      <c r="C154" s="7"/>
    </row>
    <row r="155" spans="3:3" ht="18.75" customHeight="1" x14ac:dyDescent="0.3">
      <c r="C155" s="7"/>
    </row>
    <row r="156" spans="3:3" ht="18.75" customHeight="1" x14ac:dyDescent="0.3">
      <c r="C156" s="7"/>
    </row>
    <row r="157" spans="3:3" ht="18.75" customHeight="1" x14ac:dyDescent="0.3">
      <c r="C157" s="7"/>
    </row>
    <row r="158" spans="3:3" ht="18.75" customHeight="1" x14ac:dyDescent="0.3">
      <c r="C158" s="7"/>
    </row>
    <row r="159" spans="3:3" ht="18.75" customHeight="1" x14ac:dyDescent="0.3">
      <c r="C159" s="7"/>
    </row>
    <row r="160" spans="3:3" ht="18.75" customHeight="1" x14ac:dyDescent="0.3">
      <c r="C160" s="7"/>
    </row>
    <row r="161" spans="3:3" ht="18.75" customHeight="1" x14ac:dyDescent="0.3">
      <c r="C161" s="7"/>
    </row>
    <row r="162" spans="3:3" ht="18.75" customHeight="1" x14ac:dyDescent="0.3">
      <c r="C162" s="7"/>
    </row>
    <row r="163" spans="3:3" ht="18.75" customHeight="1" x14ac:dyDescent="0.3">
      <c r="C163" s="7"/>
    </row>
    <row r="164" spans="3:3" ht="18.75" customHeight="1" x14ac:dyDescent="0.3">
      <c r="C164" s="7"/>
    </row>
    <row r="165" spans="3:3" ht="18.75" customHeight="1" x14ac:dyDescent="0.3">
      <c r="C165" s="7"/>
    </row>
    <row r="166" spans="3:3" ht="18.75" customHeight="1" x14ac:dyDescent="0.3">
      <c r="C166" s="7"/>
    </row>
    <row r="167" spans="3:3" ht="18.75" customHeight="1" x14ac:dyDescent="0.3">
      <c r="C167" s="7"/>
    </row>
    <row r="168" spans="3:3" ht="18.75" customHeight="1" x14ac:dyDescent="0.3">
      <c r="C168" s="7"/>
    </row>
    <row r="169" spans="3:3" ht="18.75" customHeight="1" x14ac:dyDescent="0.3">
      <c r="C169" s="7"/>
    </row>
    <row r="170" spans="3:3" ht="18.75" customHeight="1" x14ac:dyDescent="0.3">
      <c r="C170" s="7"/>
    </row>
    <row r="171" spans="3:3" ht="18.75" customHeight="1" x14ac:dyDescent="0.3">
      <c r="C171" s="7"/>
    </row>
    <row r="172" spans="3:3" ht="18.75" customHeight="1" x14ac:dyDescent="0.3">
      <c r="C172" s="7"/>
    </row>
    <row r="173" spans="3:3" ht="18.75" customHeight="1" x14ac:dyDescent="0.3">
      <c r="C173" s="7"/>
    </row>
    <row r="174" spans="3:3" ht="18.75" customHeight="1" x14ac:dyDescent="0.3">
      <c r="C174" s="7"/>
    </row>
    <row r="175" spans="3:3" ht="18.75" customHeight="1" x14ac:dyDescent="0.3">
      <c r="C175" s="7"/>
    </row>
    <row r="176" spans="3:3" ht="18.75" customHeight="1" x14ac:dyDescent="0.3">
      <c r="C176" s="7"/>
    </row>
    <row r="177" spans="3:3" ht="18.75" customHeight="1" x14ac:dyDescent="0.3">
      <c r="C177" s="7"/>
    </row>
    <row r="178" spans="3:3" ht="18.75" customHeight="1" x14ac:dyDescent="0.3">
      <c r="C178" s="7"/>
    </row>
    <row r="179" spans="3:3" ht="18.75" customHeight="1" x14ac:dyDescent="0.3">
      <c r="C179" s="7"/>
    </row>
    <row r="180" spans="3:3" ht="18.75" customHeight="1" x14ac:dyDescent="0.3">
      <c r="C180" s="7"/>
    </row>
    <row r="181" spans="3:3" ht="18.75" customHeight="1" x14ac:dyDescent="0.3">
      <c r="C181" s="7"/>
    </row>
    <row r="182" spans="3:3" ht="18.75" customHeight="1" x14ac:dyDescent="0.3">
      <c r="C182" s="7"/>
    </row>
    <row r="183" spans="3:3" ht="18.75" customHeight="1" x14ac:dyDescent="0.3">
      <c r="C183" s="7"/>
    </row>
    <row r="184" spans="3:3" ht="18.75" customHeight="1" x14ac:dyDescent="0.3">
      <c r="C184" s="7"/>
    </row>
    <row r="185" spans="3:3" ht="18.75" customHeight="1" x14ac:dyDescent="0.3">
      <c r="C185" s="7"/>
    </row>
    <row r="186" spans="3:3" ht="18.75" customHeight="1" x14ac:dyDescent="0.3">
      <c r="C186" s="7"/>
    </row>
    <row r="187" spans="3:3" ht="18.75" customHeight="1" x14ac:dyDescent="0.3">
      <c r="C187" s="7"/>
    </row>
    <row r="188" spans="3:3" ht="18.75" customHeight="1" x14ac:dyDescent="0.3">
      <c r="C188" s="7"/>
    </row>
    <row r="189" spans="3:3" ht="18.75" customHeight="1" x14ac:dyDescent="0.3">
      <c r="C189" s="7"/>
    </row>
    <row r="190" spans="3:3" ht="18.75" customHeight="1" x14ac:dyDescent="0.3">
      <c r="C190" s="7"/>
    </row>
    <row r="191" spans="3:3" ht="18.75" customHeight="1" x14ac:dyDescent="0.3">
      <c r="C191" s="7"/>
    </row>
    <row r="192" spans="3:3" ht="18.75" customHeight="1" x14ac:dyDescent="0.3">
      <c r="C192" s="7"/>
    </row>
    <row r="193" spans="3:3" ht="18.75" customHeight="1" x14ac:dyDescent="0.3">
      <c r="C193" s="7"/>
    </row>
    <row r="194" spans="3:3" ht="18.75" customHeight="1" x14ac:dyDescent="0.3">
      <c r="C194" s="7"/>
    </row>
    <row r="195" spans="3:3" ht="18.75" customHeight="1" x14ac:dyDescent="0.3">
      <c r="C195" s="7"/>
    </row>
    <row r="196" spans="3:3" ht="18.75" customHeight="1" x14ac:dyDescent="0.3">
      <c r="C196" s="7"/>
    </row>
    <row r="197" spans="3:3" ht="18.75" customHeight="1" x14ac:dyDescent="0.3">
      <c r="C197" s="7"/>
    </row>
    <row r="198" spans="3:3" ht="18.75" customHeight="1" x14ac:dyDescent="0.3">
      <c r="C198" s="7"/>
    </row>
    <row r="199" spans="3:3" ht="18.75" customHeight="1" x14ac:dyDescent="0.3">
      <c r="C199" s="7"/>
    </row>
    <row r="200" spans="3:3" ht="18.75" customHeight="1" x14ac:dyDescent="0.3">
      <c r="C200" s="7"/>
    </row>
    <row r="201" spans="3:3" ht="18.75" customHeight="1" x14ac:dyDescent="0.3">
      <c r="C201" s="7"/>
    </row>
    <row r="202" spans="3:3" ht="18.75" customHeight="1" x14ac:dyDescent="0.3">
      <c r="C202" s="7"/>
    </row>
    <row r="203" spans="3:3" ht="18.75" customHeight="1" x14ac:dyDescent="0.3">
      <c r="C203" s="7"/>
    </row>
    <row r="204" spans="3:3" ht="18.75" customHeight="1" x14ac:dyDescent="0.3">
      <c r="C204" s="7"/>
    </row>
    <row r="205" spans="3:3" ht="18.75" customHeight="1" x14ac:dyDescent="0.3">
      <c r="C205" s="7"/>
    </row>
    <row r="206" spans="3:3" ht="18.75" customHeight="1" x14ac:dyDescent="0.3">
      <c r="C206" s="7"/>
    </row>
    <row r="207" spans="3:3" ht="18.75" customHeight="1" x14ac:dyDescent="0.3">
      <c r="C207" s="7"/>
    </row>
    <row r="208" spans="3:3" ht="18.75" customHeight="1" x14ac:dyDescent="0.3">
      <c r="C208" s="7"/>
    </row>
    <row r="209" spans="3:3" ht="18.75" customHeight="1" x14ac:dyDescent="0.3">
      <c r="C209" s="7"/>
    </row>
    <row r="210" spans="3:3" ht="18.75" customHeight="1" x14ac:dyDescent="0.3">
      <c r="C210" s="7"/>
    </row>
    <row r="211" spans="3:3" ht="18.75" customHeight="1" x14ac:dyDescent="0.3">
      <c r="C211" s="7"/>
    </row>
    <row r="212" spans="3:3" ht="18.75" customHeight="1" x14ac:dyDescent="0.3">
      <c r="C212" s="7"/>
    </row>
    <row r="213" spans="3:3" ht="18.75" customHeight="1" x14ac:dyDescent="0.3">
      <c r="C213" s="7"/>
    </row>
    <row r="214" spans="3:3" ht="18.75" customHeight="1" x14ac:dyDescent="0.3">
      <c r="C214" s="7"/>
    </row>
    <row r="215" spans="3:3" ht="18.75" customHeight="1" x14ac:dyDescent="0.3">
      <c r="C215" s="7"/>
    </row>
    <row r="216" spans="3:3" ht="18.75" customHeight="1" x14ac:dyDescent="0.3">
      <c r="C216" s="7"/>
    </row>
    <row r="217" spans="3:3" ht="18.75" customHeight="1" x14ac:dyDescent="0.3">
      <c r="C217" s="7"/>
    </row>
    <row r="218" spans="3:3" ht="18.75" customHeight="1" x14ac:dyDescent="0.3">
      <c r="C218" s="7"/>
    </row>
    <row r="219" spans="3:3" ht="18.75" customHeight="1" x14ac:dyDescent="0.3">
      <c r="C219" s="7"/>
    </row>
    <row r="220" spans="3:3" ht="18.75" customHeight="1" x14ac:dyDescent="0.3">
      <c r="C220" s="7"/>
    </row>
    <row r="221" spans="3:3" ht="18.75" customHeight="1" x14ac:dyDescent="0.3">
      <c r="C221" s="7"/>
    </row>
    <row r="222" spans="3:3" ht="18.75" customHeight="1" x14ac:dyDescent="0.3">
      <c r="C222" s="7"/>
    </row>
    <row r="223" spans="3:3" ht="18.75" customHeight="1" x14ac:dyDescent="0.3">
      <c r="C223" s="7"/>
    </row>
    <row r="224" spans="3:3" ht="18.75" customHeight="1" x14ac:dyDescent="0.3">
      <c r="C224" s="7"/>
    </row>
    <row r="225" spans="3:3" ht="18.75" customHeight="1" x14ac:dyDescent="0.3">
      <c r="C225" s="7"/>
    </row>
    <row r="226" spans="3:3" ht="18.75" customHeight="1" x14ac:dyDescent="0.3">
      <c r="C226" s="7"/>
    </row>
    <row r="227" spans="3:3" ht="18.75" customHeight="1" x14ac:dyDescent="0.3">
      <c r="C227" s="7"/>
    </row>
    <row r="228" spans="3:3" ht="18.75" customHeight="1" x14ac:dyDescent="0.3">
      <c r="C228" s="7"/>
    </row>
    <row r="229" spans="3:3" ht="18.75" customHeight="1" x14ac:dyDescent="0.3">
      <c r="C229" s="7"/>
    </row>
    <row r="230" spans="3:3" ht="18.75" customHeight="1" x14ac:dyDescent="0.3">
      <c r="C230" s="7"/>
    </row>
    <row r="231" spans="3:3" ht="18.75" customHeight="1" x14ac:dyDescent="0.3">
      <c r="C231" s="7"/>
    </row>
    <row r="232" spans="3:3" ht="18.75" customHeight="1" x14ac:dyDescent="0.3">
      <c r="C232" s="7"/>
    </row>
    <row r="233" spans="3:3" ht="18.75" customHeight="1" x14ac:dyDescent="0.3">
      <c r="C233" s="7"/>
    </row>
    <row r="234" spans="3:3" ht="18.75" customHeight="1" x14ac:dyDescent="0.3">
      <c r="C234" s="7"/>
    </row>
    <row r="235" spans="3:3" ht="18.75" customHeight="1" x14ac:dyDescent="0.3">
      <c r="C235" s="7"/>
    </row>
    <row r="236" spans="3:3" ht="18.75" customHeight="1" x14ac:dyDescent="0.3">
      <c r="C236" s="7"/>
    </row>
    <row r="237" spans="3:3" ht="18.75" customHeight="1" x14ac:dyDescent="0.3">
      <c r="C237" s="7"/>
    </row>
    <row r="238" spans="3:3" ht="18.75" customHeight="1" x14ac:dyDescent="0.3">
      <c r="C238" s="7"/>
    </row>
    <row r="239" spans="3:3" ht="18.75" customHeight="1" x14ac:dyDescent="0.3">
      <c r="C239" s="7"/>
    </row>
    <row r="240" spans="3:3" ht="18.75" customHeight="1" x14ac:dyDescent="0.3">
      <c r="C240" s="7"/>
    </row>
    <row r="241" spans="3:3" ht="18.75" customHeight="1" x14ac:dyDescent="0.3">
      <c r="C241" s="7"/>
    </row>
    <row r="242" spans="3:3" ht="18.75" customHeight="1" x14ac:dyDescent="0.3">
      <c r="C242" s="7"/>
    </row>
    <row r="243" spans="3:3" ht="18.75" customHeight="1" x14ac:dyDescent="0.3">
      <c r="C243" s="7"/>
    </row>
    <row r="244" spans="3:3" ht="18.75" customHeight="1" x14ac:dyDescent="0.3">
      <c r="C244" s="7"/>
    </row>
    <row r="245" spans="3:3" ht="18.75" customHeight="1" x14ac:dyDescent="0.3">
      <c r="C245" s="7"/>
    </row>
    <row r="246" spans="3:3" ht="18.75" customHeight="1" x14ac:dyDescent="0.3">
      <c r="C246" s="7"/>
    </row>
    <row r="247" spans="3:3" ht="18.75" customHeight="1" x14ac:dyDescent="0.3">
      <c r="C247" s="7"/>
    </row>
    <row r="248" spans="3:3" ht="18.75" customHeight="1" x14ac:dyDescent="0.3">
      <c r="C248" s="7"/>
    </row>
    <row r="249" spans="3:3" ht="18.75" customHeight="1" x14ac:dyDescent="0.3">
      <c r="C249" s="7"/>
    </row>
    <row r="250" spans="3:3" ht="18.75" customHeight="1" x14ac:dyDescent="0.3">
      <c r="C250" s="7"/>
    </row>
    <row r="251" spans="3:3" ht="18.75" customHeight="1" x14ac:dyDescent="0.3">
      <c r="C251" s="7"/>
    </row>
    <row r="252" spans="3:3" ht="18.75" customHeight="1" x14ac:dyDescent="0.3">
      <c r="C252" s="7"/>
    </row>
    <row r="253" spans="3:3" ht="18.75" customHeight="1" x14ac:dyDescent="0.3">
      <c r="C253" s="7"/>
    </row>
    <row r="254" spans="3:3" ht="18.75" customHeight="1" x14ac:dyDescent="0.3">
      <c r="C254" s="7"/>
    </row>
    <row r="255" spans="3:3" ht="18.75" customHeight="1" x14ac:dyDescent="0.3">
      <c r="C255" s="7"/>
    </row>
    <row r="256" spans="3:3" ht="18.75" customHeight="1" x14ac:dyDescent="0.3">
      <c r="C256" s="7"/>
    </row>
    <row r="257" spans="3:3" ht="18.75" customHeight="1" x14ac:dyDescent="0.3">
      <c r="C257" s="7"/>
    </row>
    <row r="258" spans="3:3" ht="18.75" customHeight="1" x14ac:dyDescent="0.3">
      <c r="C258" s="7"/>
    </row>
    <row r="259" spans="3:3" ht="18.75" customHeight="1" x14ac:dyDescent="0.3">
      <c r="C259" s="7"/>
    </row>
    <row r="260" spans="3:3" ht="18.75" customHeight="1" x14ac:dyDescent="0.3">
      <c r="C260" s="7"/>
    </row>
    <row r="261" spans="3:3" ht="18.75" customHeight="1" x14ac:dyDescent="0.3">
      <c r="C261" s="7"/>
    </row>
    <row r="262" spans="3:3" ht="18.75" customHeight="1" x14ac:dyDescent="0.3">
      <c r="C262" s="7"/>
    </row>
    <row r="263" spans="3:3" ht="18.75" customHeight="1" x14ac:dyDescent="0.3">
      <c r="C263" s="7"/>
    </row>
    <row r="264" spans="3:3" ht="18.75" customHeight="1" x14ac:dyDescent="0.3">
      <c r="C264" s="7"/>
    </row>
    <row r="265" spans="3:3" ht="18.75" customHeight="1" x14ac:dyDescent="0.3">
      <c r="C265" s="7"/>
    </row>
    <row r="266" spans="3:3" ht="18.75" customHeight="1" x14ac:dyDescent="0.3">
      <c r="C266" s="7"/>
    </row>
    <row r="267" spans="3:3" ht="18.75" customHeight="1" x14ac:dyDescent="0.3">
      <c r="C267" s="7"/>
    </row>
    <row r="268" spans="3:3" ht="18.75" customHeight="1" x14ac:dyDescent="0.3">
      <c r="C268" s="7"/>
    </row>
    <row r="269" spans="3:3" ht="18.75" customHeight="1" x14ac:dyDescent="0.3">
      <c r="C269" s="7"/>
    </row>
    <row r="270" spans="3:3" ht="18.75" customHeight="1" x14ac:dyDescent="0.3">
      <c r="C270" s="7"/>
    </row>
    <row r="271" spans="3:3" ht="18.75" customHeight="1" x14ac:dyDescent="0.3">
      <c r="C271" s="7"/>
    </row>
    <row r="272" spans="3:3" ht="18.75" customHeight="1" x14ac:dyDescent="0.3">
      <c r="C272" s="7"/>
    </row>
    <row r="273" spans="3:3" ht="18.75" customHeight="1" x14ac:dyDescent="0.3">
      <c r="C273" s="7"/>
    </row>
    <row r="274" spans="3:3" ht="18.75" customHeight="1" x14ac:dyDescent="0.3">
      <c r="C274" s="7"/>
    </row>
    <row r="275" spans="3:3" ht="18.75" customHeight="1" x14ac:dyDescent="0.3">
      <c r="C275" s="7"/>
    </row>
    <row r="276" spans="3:3" ht="18.75" customHeight="1" x14ac:dyDescent="0.3">
      <c r="C276" s="7"/>
    </row>
    <row r="277" spans="3:3" ht="18.75" customHeight="1" x14ac:dyDescent="0.3">
      <c r="C277" s="7"/>
    </row>
    <row r="278" spans="3:3" ht="18.75" customHeight="1" x14ac:dyDescent="0.3">
      <c r="C278" s="7"/>
    </row>
    <row r="279" spans="3:3" ht="18.75" customHeight="1" x14ac:dyDescent="0.3">
      <c r="C279" s="7"/>
    </row>
    <row r="280" spans="3:3" ht="18.75" customHeight="1" x14ac:dyDescent="0.3">
      <c r="C280" s="7"/>
    </row>
    <row r="281" spans="3:3" ht="18.75" customHeight="1" x14ac:dyDescent="0.3">
      <c r="C281" s="7"/>
    </row>
    <row r="282" spans="3:3" ht="18.75" customHeight="1" x14ac:dyDescent="0.3">
      <c r="C282" s="7"/>
    </row>
    <row r="283" spans="3:3" ht="18.75" customHeight="1" x14ac:dyDescent="0.3">
      <c r="C283" s="7"/>
    </row>
    <row r="284" spans="3:3" ht="18.75" customHeight="1" x14ac:dyDescent="0.3">
      <c r="C284" s="7"/>
    </row>
    <row r="285" spans="3:3" ht="18.75" customHeight="1" x14ac:dyDescent="0.3">
      <c r="C285" s="7"/>
    </row>
    <row r="286" spans="3:3" ht="18.75" customHeight="1" x14ac:dyDescent="0.3">
      <c r="C286" s="7"/>
    </row>
    <row r="287" spans="3:3" ht="18.75" customHeight="1" x14ac:dyDescent="0.3">
      <c r="C287" s="7"/>
    </row>
    <row r="288" spans="3:3" ht="18.75" customHeight="1" x14ac:dyDescent="0.3">
      <c r="C288" s="7"/>
    </row>
    <row r="289" spans="3:3" ht="18.75" customHeight="1" x14ac:dyDescent="0.3">
      <c r="C289" s="7"/>
    </row>
    <row r="290" spans="3:3" ht="18.75" customHeight="1" x14ac:dyDescent="0.3"/>
  </sheetData>
  <sheetProtection algorithmName="SHA-512" hashValue="lKQmlXul1LgRiKaPSCPSfUjpwISIAJCzP3jyUqbc3g0e59LQrISyqq8zCRfUYVUGvHWGiAJuc8Ut4LyhCd7zdw==" saltValue="Y1SnHu+2+jIOIe1nGVs1dw==" spinCount="100000" sheet="1" sort="0" autoFilter="0" pivotTables="0"/>
  <autoFilter ref="B3:F3" xr:uid="{7E3EBE48-323E-4C7F-A22E-32EFB174D8F4}"/>
  <mergeCells count="1">
    <mergeCell ref="B19:F20"/>
  </mergeCells>
  <hyperlinks>
    <hyperlink ref="A2" location="'Introduction-Table of Contents'!A22" display="Return to Table of Contents" xr:uid="{34BEA3F9-8486-4C2C-8455-A79B619398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4822-2E4A-470D-8B77-57D51A6DD212}">
  <sheetPr codeName="Sheet24"/>
  <dimension ref="A1:L61"/>
  <sheetViews>
    <sheetView workbookViewId="0">
      <selection activeCell="A12" sqref="A12:L61"/>
    </sheetView>
  </sheetViews>
  <sheetFormatPr defaultRowHeight="15" x14ac:dyDescent="0.25"/>
  <cols>
    <col min="12" max="12" width="30.85546875" customWidth="1"/>
  </cols>
  <sheetData>
    <row r="1" spans="1:12" x14ac:dyDescent="0.25">
      <c r="A1" s="143"/>
      <c r="B1" s="143"/>
      <c r="C1" s="143"/>
      <c r="D1" s="143"/>
      <c r="E1" s="143"/>
      <c r="F1" s="143"/>
      <c r="G1" s="143"/>
      <c r="H1" s="143"/>
      <c r="I1" s="143"/>
      <c r="J1" s="143"/>
      <c r="K1" s="143"/>
    </row>
    <row r="2" spans="1:12" ht="15.75" x14ac:dyDescent="0.25">
      <c r="L2" s="137" t="s">
        <v>596</v>
      </c>
    </row>
    <row r="8" spans="1:12" ht="20.25" x14ac:dyDescent="0.3">
      <c r="A8" s="144" t="s">
        <v>0</v>
      </c>
      <c r="B8" s="144"/>
      <c r="C8" s="144"/>
      <c r="D8" s="144"/>
      <c r="E8" s="144"/>
      <c r="F8" s="144"/>
      <c r="G8" s="144"/>
      <c r="H8" s="144"/>
      <c r="I8" s="144"/>
      <c r="J8" s="144"/>
      <c r="K8" s="144"/>
      <c r="L8" s="143"/>
    </row>
    <row r="10" spans="1:12" ht="18.75" x14ac:dyDescent="0.3">
      <c r="A10" s="10" t="s">
        <v>553</v>
      </c>
    </row>
    <row r="12" spans="1:12" ht="15" customHeight="1" x14ac:dyDescent="0.25">
      <c r="A12" s="145" t="s">
        <v>597</v>
      </c>
      <c r="B12" s="145"/>
      <c r="C12" s="145"/>
      <c r="D12" s="145"/>
      <c r="E12" s="145"/>
      <c r="F12" s="145"/>
      <c r="G12" s="145"/>
      <c r="H12" s="145"/>
      <c r="I12" s="145"/>
      <c r="J12" s="145"/>
      <c r="K12" s="145"/>
      <c r="L12" s="145"/>
    </row>
    <row r="13" spans="1:12" x14ac:dyDescent="0.25">
      <c r="A13" s="145"/>
      <c r="B13" s="145"/>
      <c r="C13" s="145"/>
      <c r="D13" s="145"/>
      <c r="E13" s="145"/>
      <c r="F13" s="145"/>
      <c r="G13" s="145"/>
      <c r="H13" s="145"/>
      <c r="I13" s="145"/>
      <c r="J13" s="145"/>
      <c r="K13" s="145"/>
      <c r="L13" s="145"/>
    </row>
    <row r="14" spans="1:12" x14ac:dyDescent="0.25">
      <c r="A14" s="145"/>
      <c r="B14" s="145"/>
      <c r="C14" s="145"/>
      <c r="D14" s="145"/>
      <c r="E14" s="145"/>
      <c r="F14" s="145"/>
      <c r="G14" s="145"/>
      <c r="H14" s="145"/>
      <c r="I14" s="145"/>
      <c r="J14" s="145"/>
      <c r="K14" s="145"/>
      <c r="L14" s="145"/>
    </row>
    <row r="15" spans="1:12" x14ac:dyDescent="0.25">
      <c r="A15" s="145"/>
      <c r="B15" s="145"/>
      <c r="C15" s="145"/>
      <c r="D15" s="145"/>
      <c r="E15" s="145"/>
      <c r="F15" s="145"/>
      <c r="G15" s="145"/>
      <c r="H15" s="145"/>
      <c r="I15" s="145"/>
      <c r="J15" s="145"/>
      <c r="K15" s="145"/>
      <c r="L15" s="145"/>
    </row>
    <row r="16" spans="1:12" x14ac:dyDescent="0.25">
      <c r="A16" s="145"/>
      <c r="B16" s="145"/>
      <c r="C16" s="145"/>
      <c r="D16" s="145"/>
      <c r="E16" s="145"/>
      <c r="F16" s="145"/>
      <c r="G16" s="145"/>
      <c r="H16" s="145"/>
      <c r="I16" s="145"/>
      <c r="J16" s="145"/>
      <c r="K16" s="145"/>
      <c r="L16" s="145"/>
    </row>
    <row r="17" spans="1:12" x14ac:dyDescent="0.25">
      <c r="A17" s="145"/>
      <c r="B17" s="145"/>
      <c r="C17" s="145"/>
      <c r="D17" s="145"/>
      <c r="E17" s="145"/>
      <c r="F17" s="145"/>
      <c r="G17" s="145"/>
      <c r="H17" s="145"/>
      <c r="I17" s="145"/>
      <c r="J17" s="145"/>
      <c r="K17" s="145"/>
      <c r="L17" s="145"/>
    </row>
    <row r="18" spans="1:12" x14ac:dyDescent="0.25">
      <c r="A18" s="145"/>
      <c r="B18" s="145"/>
      <c r="C18" s="145"/>
      <c r="D18" s="145"/>
      <c r="E18" s="145"/>
      <c r="F18" s="145"/>
      <c r="G18" s="145"/>
      <c r="H18" s="145"/>
      <c r="I18" s="145"/>
      <c r="J18" s="145"/>
      <c r="K18" s="145"/>
      <c r="L18" s="145"/>
    </row>
    <row r="19" spans="1:12" x14ac:dyDescent="0.25">
      <c r="A19" s="145"/>
      <c r="B19" s="145"/>
      <c r="C19" s="145"/>
      <c r="D19" s="145"/>
      <c r="E19" s="145"/>
      <c r="F19" s="145"/>
      <c r="G19" s="145"/>
      <c r="H19" s="145"/>
      <c r="I19" s="145"/>
      <c r="J19" s="145"/>
      <c r="K19" s="145"/>
      <c r="L19" s="145"/>
    </row>
    <row r="20" spans="1:12" x14ac:dyDescent="0.25">
      <c r="A20" s="145"/>
      <c r="B20" s="145"/>
      <c r="C20" s="145"/>
      <c r="D20" s="145"/>
      <c r="E20" s="145"/>
      <c r="F20" s="145"/>
      <c r="G20" s="145"/>
      <c r="H20" s="145"/>
      <c r="I20" s="145"/>
      <c r="J20" s="145"/>
      <c r="K20" s="145"/>
      <c r="L20" s="145"/>
    </row>
    <row r="21" spans="1:12" x14ac:dyDescent="0.25">
      <c r="A21" s="145"/>
      <c r="B21" s="145"/>
      <c r="C21" s="145"/>
      <c r="D21" s="145"/>
      <c r="E21" s="145"/>
      <c r="F21" s="145"/>
      <c r="G21" s="145"/>
      <c r="H21" s="145"/>
      <c r="I21" s="145"/>
      <c r="J21" s="145"/>
      <c r="K21" s="145"/>
      <c r="L21" s="145"/>
    </row>
    <row r="22" spans="1:12" ht="409.5" customHeight="1" x14ac:dyDescent="0.25">
      <c r="A22" s="145"/>
      <c r="B22" s="145"/>
      <c r="C22" s="145"/>
      <c r="D22" s="145"/>
      <c r="E22" s="145"/>
      <c r="F22" s="145"/>
      <c r="G22" s="145"/>
      <c r="H22" s="145"/>
      <c r="I22" s="145"/>
      <c r="J22" s="145"/>
      <c r="K22" s="145"/>
      <c r="L22" s="145"/>
    </row>
    <row r="23" spans="1:12" x14ac:dyDescent="0.25">
      <c r="A23" s="143"/>
      <c r="B23" s="143"/>
      <c r="C23" s="143"/>
      <c r="D23" s="143"/>
      <c r="E23" s="143"/>
      <c r="F23" s="143"/>
      <c r="G23" s="143"/>
      <c r="H23" s="143"/>
      <c r="I23" s="143"/>
      <c r="J23" s="143"/>
      <c r="K23" s="143"/>
      <c r="L23" s="143"/>
    </row>
    <row r="24" spans="1:12" x14ac:dyDescent="0.25">
      <c r="A24" s="143"/>
      <c r="B24" s="143"/>
      <c r="C24" s="143"/>
      <c r="D24" s="143"/>
      <c r="E24" s="143"/>
      <c r="F24" s="143"/>
      <c r="G24" s="143"/>
      <c r="H24" s="143"/>
      <c r="I24" s="143"/>
      <c r="J24" s="143"/>
      <c r="K24" s="143"/>
      <c r="L24" s="143"/>
    </row>
    <row r="25" spans="1:12" x14ac:dyDescent="0.25">
      <c r="A25" s="143"/>
      <c r="B25" s="143"/>
      <c r="C25" s="143"/>
      <c r="D25" s="143"/>
      <c r="E25" s="143"/>
      <c r="F25" s="143"/>
      <c r="G25" s="143"/>
      <c r="H25" s="143"/>
      <c r="I25" s="143"/>
      <c r="J25" s="143"/>
      <c r="K25" s="143"/>
      <c r="L25" s="143"/>
    </row>
    <row r="26" spans="1:12" x14ac:dyDescent="0.25">
      <c r="A26" s="143"/>
      <c r="B26" s="143"/>
      <c r="C26" s="143"/>
      <c r="D26" s="143"/>
      <c r="E26" s="143"/>
      <c r="F26" s="143"/>
      <c r="G26" s="143"/>
      <c r="H26" s="143"/>
      <c r="I26" s="143"/>
      <c r="J26" s="143"/>
      <c r="K26" s="143"/>
      <c r="L26" s="143"/>
    </row>
    <row r="27" spans="1:12" x14ac:dyDescent="0.25">
      <c r="A27" s="143"/>
      <c r="B27" s="143"/>
      <c r="C27" s="143"/>
      <c r="D27" s="143"/>
      <c r="E27" s="143"/>
      <c r="F27" s="143"/>
      <c r="G27" s="143"/>
      <c r="H27" s="143"/>
      <c r="I27" s="143"/>
      <c r="J27" s="143"/>
      <c r="K27" s="143"/>
      <c r="L27" s="143"/>
    </row>
    <row r="28" spans="1:12" x14ac:dyDescent="0.25">
      <c r="A28" s="143"/>
      <c r="B28" s="143"/>
      <c r="C28" s="143"/>
      <c r="D28" s="143"/>
      <c r="E28" s="143"/>
      <c r="F28" s="143"/>
      <c r="G28" s="143"/>
      <c r="H28" s="143"/>
      <c r="I28" s="143"/>
      <c r="J28" s="143"/>
      <c r="K28" s="143"/>
      <c r="L28" s="143"/>
    </row>
    <row r="29" spans="1:12" x14ac:dyDescent="0.25">
      <c r="A29" s="143"/>
      <c r="B29" s="143"/>
      <c r="C29" s="143"/>
      <c r="D29" s="143"/>
      <c r="E29" s="143"/>
      <c r="F29" s="143"/>
      <c r="G29" s="143"/>
      <c r="H29" s="143"/>
      <c r="I29" s="143"/>
      <c r="J29" s="143"/>
      <c r="K29" s="143"/>
      <c r="L29" s="143"/>
    </row>
    <row r="30" spans="1:12" x14ac:dyDescent="0.25">
      <c r="A30" s="143"/>
      <c r="B30" s="143"/>
      <c r="C30" s="143"/>
      <c r="D30" s="143"/>
      <c r="E30" s="143"/>
      <c r="F30" s="143"/>
      <c r="G30" s="143"/>
      <c r="H30" s="143"/>
      <c r="I30" s="143"/>
      <c r="J30" s="143"/>
      <c r="K30" s="143"/>
      <c r="L30" s="143"/>
    </row>
    <row r="31" spans="1:12" x14ac:dyDescent="0.25">
      <c r="A31" s="143"/>
      <c r="B31" s="143"/>
      <c r="C31" s="143"/>
      <c r="D31" s="143"/>
      <c r="E31" s="143"/>
      <c r="F31" s="143"/>
      <c r="G31" s="143"/>
      <c r="H31" s="143"/>
      <c r="I31" s="143"/>
      <c r="J31" s="143"/>
      <c r="K31" s="143"/>
      <c r="L31" s="143"/>
    </row>
    <row r="32" spans="1:12" x14ac:dyDescent="0.25">
      <c r="A32" s="143"/>
      <c r="B32" s="143"/>
      <c r="C32" s="143"/>
      <c r="D32" s="143"/>
      <c r="E32" s="143"/>
      <c r="F32" s="143"/>
      <c r="G32" s="143"/>
      <c r="H32" s="143"/>
      <c r="I32" s="143"/>
      <c r="J32" s="143"/>
      <c r="K32" s="143"/>
      <c r="L32" s="143"/>
    </row>
    <row r="33" spans="1:12" x14ac:dyDescent="0.25">
      <c r="A33" s="143"/>
      <c r="B33" s="143"/>
      <c r="C33" s="143"/>
      <c r="D33" s="143"/>
      <c r="E33" s="143"/>
      <c r="F33" s="143"/>
      <c r="G33" s="143"/>
      <c r="H33" s="143"/>
      <c r="I33" s="143"/>
      <c r="J33" s="143"/>
      <c r="K33" s="143"/>
      <c r="L33" s="143"/>
    </row>
    <row r="34" spans="1:12" x14ac:dyDescent="0.25">
      <c r="A34" s="143"/>
      <c r="B34" s="143"/>
      <c r="C34" s="143"/>
      <c r="D34" s="143"/>
      <c r="E34" s="143"/>
      <c r="F34" s="143"/>
      <c r="G34" s="143"/>
      <c r="H34" s="143"/>
      <c r="I34" s="143"/>
      <c r="J34" s="143"/>
      <c r="K34" s="143"/>
      <c r="L34" s="143"/>
    </row>
    <row r="35" spans="1:12" x14ac:dyDescent="0.25">
      <c r="A35" s="143"/>
      <c r="B35" s="143"/>
      <c r="C35" s="143"/>
      <c r="D35" s="143"/>
      <c r="E35" s="143"/>
      <c r="F35" s="143"/>
      <c r="G35" s="143"/>
      <c r="H35" s="143"/>
      <c r="I35" s="143"/>
      <c r="J35" s="143"/>
      <c r="K35" s="143"/>
      <c r="L35" s="143"/>
    </row>
    <row r="36" spans="1:12" x14ac:dyDescent="0.25">
      <c r="A36" s="143"/>
      <c r="B36" s="143"/>
      <c r="C36" s="143"/>
      <c r="D36" s="143"/>
      <c r="E36" s="143"/>
      <c r="F36" s="143"/>
      <c r="G36" s="143"/>
      <c r="H36" s="143"/>
      <c r="I36" s="143"/>
      <c r="J36" s="143"/>
      <c r="K36" s="143"/>
      <c r="L36" s="143"/>
    </row>
    <row r="37" spans="1:12" x14ac:dyDescent="0.25">
      <c r="A37" s="143"/>
      <c r="B37" s="143"/>
      <c r="C37" s="143"/>
      <c r="D37" s="143"/>
      <c r="E37" s="143"/>
      <c r="F37" s="143"/>
      <c r="G37" s="143"/>
      <c r="H37" s="143"/>
      <c r="I37" s="143"/>
      <c r="J37" s="143"/>
      <c r="K37" s="143"/>
      <c r="L37" s="143"/>
    </row>
    <row r="38" spans="1:12" x14ac:dyDescent="0.25">
      <c r="A38" s="143"/>
      <c r="B38" s="143"/>
      <c r="C38" s="143"/>
      <c r="D38" s="143"/>
      <c r="E38" s="143"/>
      <c r="F38" s="143"/>
      <c r="G38" s="143"/>
      <c r="H38" s="143"/>
      <c r="I38" s="143"/>
      <c r="J38" s="143"/>
      <c r="K38" s="143"/>
      <c r="L38" s="143"/>
    </row>
    <row r="39" spans="1:12" x14ac:dyDescent="0.25">
      <c r="A39" s="143"/>
      <c r="B39" s="143"/>
      <c r="C39" s="143"/>
      <c r="D39" s="143"/>
      <c r="E39" s="143"/>
      <c r="F39" s="143"/>
      <c r="G39" s="143"/>
      <c r="H39" s="143"/>
      <c r="I39" s="143"/>
      <c r="J39" s="143"/>
      <c r="K39" s="143"/>
      <c r="L39" s="143"/>
    </row>
    <row r="40" spans="1:12" x14ac:dyDescent="0.25">
      <c r="A40" s="143"/>
      <c r="B40" s="143"/>
      <c r="C40" s="143"/>
      <c r="D40" s="143"/>
      <c r="E40" s="143"/>
      <c r="F40" s="143"/>
      <c r="G40" s="143"/>
      <c r="H40" s="143"/>
      <c r="I40" s="143"/>
      <c r="J40" s="143"/>
      <c r="K40" s="143"/>
      <c r="L40" s="143"/>
    </row>
    <row r="41" spans="1:12" x14ac:dyDescent="0.25">
      <c r="A41" s="143"/>
      <c r="B41" s="143"/>
      <c r="C41" s="143"/>
      <c r="D41" s="143"/>
      <c r="E41" s="143"/>
      <c r="F41" s="143"/>
      <c r="G41" s="143"/>
      <c r="H41" s="143"/>
      <c r="I41" s="143"/>
      <c r="J41" s="143"/>
      <c r="K41" s="143"/>
      <c r="L41" s="143"/>
    </row>
    <row r="42" spans="1:12" x14ac:dyDescent="0.25">
      <c r="A42" s="143"/>
      <c r="B42" s="143"/>
      <c r="C42" s="143"/>
      <c r="D42" s="143"/>
      <c r="E42" s="143"/>
      <c r="F42" s="143"/>
      <c r="G42" s="143"/>
      <c r="H42" s="143"/>
      <c r="I42" s="143"/>
      <c r="J42" s="143"/>
      <c r="K42" s="143"/>
      <c r="L42" s="143"/>
    </row>
    <row r="43" spans="1:12" x14ac:dyDescent="0.25">
      <c r="A43" s="143"/>
      <c r="B43" s="143"/>
      <c r="C43" s="143"/>
      <c r="D43" s="143"/>
      <c r="E43" s="143"/>
      <c r="F43" s="143"/>
      <c r="G43" s="143"/>
      <c r="H43" s="143"/>
      <c r="I43" s="143"/>
      <c r="J43" s="143"/>
      <c r="K43" s="143"/>
      <c r="L43" s="143"/>
    </row>
    <row r="44" spans="1:12" x14ac:dyDescent="0.25">
      <c r="A44" s="143"/>
      <c r="B44" s="143"/>
      <c r="C44" s="143"/>
      <c r="D44" s="143"/>
      <c r="E44" s="143"/>
      <c r="F44" s="143"/>
      <c r="G44" s="143"/>
      <c r="H44" s="143"/>
      <c r="I44" s="143"/>
      <c r="J44" s="143"/>
      <c r="K44" s="143"/>
      <c r="L44" s="143"/>
    </row>
    <row r="45" spans="1:12" x14ac:dyDescent="0.25">
      <c r="A45" s="143"/>
      <c r="B45" s="143"/>
      <c r="C45" s="143"/>
      <c r="D45" s="143"/>
      <c r="E45" s="143"/>
      <c r="F45" s="143"/>
      <c r="G45" s="143"/>
      <c r="H45" s="143"/>
      <c r="I45" s="143"/>
      <c r="J45" s="143"/>
      <c r="K45" s="143"/>
      <c r="L45" s="143"/>
    </row>
    <row r="46" spans="1:12" x14ac:dyDescent="0.25">
      <c r="A46" s="143"/>
      <c r="B46" s="143"/>
      <c r="C46" s="143"/>
      <c r="D46" s="143"/>
      <c r="E46" s="143"/>
      <c r="F46" s="143"/>
      <c r="G46" s="143"/>
      <c r="H46" s="143"/>
      <c r="I46" s="143"/>
      <c r="J46" s="143"/>
      <c r="K46" s="143"/>
      <c r="L46" s="143"/>
    </row>
    <row r="47" spans="1:12" x14ac:dyDescent="0.25">
      <c r="A47" s="143"/>
      <c r="B47" s="143"/>
      <c r="C47" s="143"/>
      <c r="D47" s="143"/>
      <c r="E47" s="143"/>
      <c r="F47" s="143"/>
      <c r="G47" s="143"/>
      <c r="H47" s="143"/>
      <c r="I47" s="143"/>
      <c r="J47" s="143"/>
      <c r="K47" s="143"/>
      <c r="L47" s="143"/>
    </row>
    <row r="48" spans="1:12" x14ac:dyDescent="0.25">
      <c r="A48" s="143"/>
      <c r="B48" s="143"/>
      <c r="C48" s="143"/>
      <c r="D48" s="143"/>
      <c r="E48" s="143"/>
      <c r="F48" s="143"/>
      <c r="G48" s="143"/>
      <c r="H48" s="143"/>
      <c r="I48" s="143"/>
      <c r="J48" s="143"/>
      <c r="K48" s="143"/>
      <c r="L48" s="143"/>
    </row>
    <row r="49" spans="1:12" x14ac:dyDescent="0.25">
      <c r="A49" s="143"/>
      <c r="B49" s="143"/>
      <c r="C49" s="143"/>
      <c r="D49" s="143"/>
      <c r="E49" s="143"/>
      <c r="F49" s="143"/>
      <c r="G49" s="143"/>
      <c r="H49" s="143"/>
      <c r="I49" s="143"/>
      <c r="J49" s="143"/>
      <c r="K49" s="143"/>
      <c r="L49" s="143"/>
    </row>
    <row r="50" spans="1:12" x14ac:dyDescent="0.25">
      <c r="A50" s="143"/>
      <c r="B50" s="143"/>
      <c r="C50" s="143"/>
      <c r="D50" s="143"/>
      <c r="E50" s="143"/>
      <c r="F50" s="143"/>
      <c r="G50" s="143"/>
      <c r="H50" s="143"/>
      <c r="I50" s="143"/>
      <c r="J50" s="143"/>
      <c r="K50" s="143"/>
      <c r="L50" s="143"/>
    </row>
    <row r="51" spans="1:12" x14ac:dyDescent="0.25">
      <c r="A51" s="143"/>
      <c r="B51" s="143"/>
      <c r="C51" s="143"/>
      <c r="D51" s="143"/>
      <c r="E51" s="143"/>
      <c r="F51" s="143"/>
      <c r="G51" s="143"/>
      <c r="H51" s="143"/>
      <c r="I51" s="143"/>
      <c r="J51" s="143"/>
      <c r="K51" s="143"/>
      <c r="L51" s="143"/>
    </row>
    <row r="52" spans="1:12" x14ac:dyDescent="0.25">
      <c r="A52" s="143"/>
      <c r="B52" s="143"/>
      <c r="C52" s="143"/>
      <c r="D52" s="143"/>
      <c r="E52" s="143"/>
      <c r="F52" s="143"/>
      <c r="G52" s="143"/>
      <c r="H52" s="143"/>
      <c r="I52" s="143"/>
      <c r="J52" s="143"/>
      <c r="K52" s="143"/>
      <c r="L52" s="143"/>
    </row>
    <row r="53" spans="1:12" x14ac:dyDescent="0.25">
      <c r="A53" s="143"/>
      <c r="B53" s="143"/>
      <c r="C53" s="143"/>
      <c r="D53" s="143"/>
      <c r="E53" s="143"/>
      <c r="F53" s="143"/>
      <c r="G53" s="143"/>
      <c r="H53" s="143"/>
      <c r="I53" s="143"/>
      <c r="J53" s="143"/>
      <c r="K53" s="143"/>
      <c r="L53" s="143"/>
    </row>
    <row r="54" spans="1:12" x14ac:dyDescent="0.25">
      <c r="A54" s="143"/>
      <c r="B54" s="143"/>
      <c r="C54" s="143"/>
      <c r="D54" s="143"/>
      <c r="E54" s="143"/>
      <c r="F54" s="143"/>
      <c r="G54" s="143"/>
      <c r="H54" s="143"/>
      <c r="I54" s="143"/>
      <c r="J54" s="143"/>
      <c r="K54" s="143"/>
      <c r="L54" s="143"/>
    </row>
    <row r="55" spans="1:12" x14ac:dyDescent="0.25">
      <c r="A55" s="143"/>
      <c r="B55" s="143"/>
      <c r="C55" s="143"/>
      <c r="D55" s="143"/>
      <c r="E55" s="143"/>
      <c r="F55" s="143"/>
      <c r="G55" s="143"/>
      <c r="H55" s="143"/>
      <c r="I55" s="143"/>
      <c r="J55" s="143"/>
      <c r="K55" s="143"/>
      <c r="L55" s="143"/>
    </row>
    <row r="56" spans="1:12" x14ac:dyDescent="0.25">
      <c r="A56" s="143"/>
      <c r="B56" s="143"/>
      <c r="C56" s="143"/>
      <c r="D56" s="143"/>
      <c r="E56" s="143"/>
      <c r="F56" s="143"/>
      <c r="G56" s="143"/>
      <c r="H56" s="143"/>
      <c r="I56" s="143"/>
      <c r="J56" s="143"/>
      <c r="K56" s="143"/>
      <c r="L56" s="143"/>
    </row>
    <row r="57" spans="1:12" x14ac:dyDescent="0.25">
      <c r="A57" s="143"/>
      <c r="B57" s="143"/>
      <c r="C57" s="143"/>
      <c r="D57" s="143"/>
      <c r="E57" s="143"/>
      <c r="F57" s="143"/>
      <c r="G57" s="143"/>
      <c r="H57" s="143"/>
      <c r="I57" s="143"/>
      <c r="J57" s="143"/>
      <c r="K57" s="143"/>
      <c r="L57" s="143"/>
    </row>
    <row r="58" spans="1:12" x14ac:dyDescent="0.25">
      <c r="A58" s="143"/>
      <c r="B58" s="143"/>
      <c r="C58" s="143"/>
      <c r="D58" s="143"/>
      <c r="E58" s="143"/>
      <c r="F58" s="143"/>
      <c r="G58" s="143"/>
      <c r="H58" s="143"/>
      <c r="I58" s="143"/>
      <c r="J58" s="143"/>
      <c r="K58" s="143"/>
      <c r="L58" s="143"/>
    </row>
    <row r="59" spans="1:12" x14ac:dyDescent="0.25">
      <c r="A59" s="143"/>
      <c r="B59" s="143"/>
      <c r="C59" s="143"/>
      <c r="D59" s="143"/>
      <c r="E59" s="143"/>
      <c r="F59" s="143"/>
      <c r="G59" s="143"/>
      <c r="H59" s="143"/>
      <c r="I59" s="143"/>
      <c r="J59" s="143"/>
      <c r="K59" s="143"/>
      <c r="L59" s="143"/>
    </row>
    <row r="60" spans="1:12" x14ac:dyDescent="0.25">
      <c r="A60" s="143"/>
      <c r="B60" s="143"/>
      <c r="C60" s="143"/>
      <c r="D60" s="143"/>
      <c r="E60" s="143"/>
      <c r="F60" s="143"/>
      <c r="G60" s="143"/>
      <c r="H60" s="143"/>
      <c r="I60" s="143"/>
      <c r="J60" s="143"/>
      <c r="K60" s="143"/>
      <c r="L60" s="143"/>
    </row>
    <row r="61" spans="1:12" x14ac:dyDescent="0.25">
      <c r="A61" s="143"/>
      <c r="B61" s="143"/>
      <c r="C61" s="143"/>
      <c r="D61" s="143"/>
      <c r="E61" s="143"/>
      <c r="F61" s="143"/>
      <c r="G61" s="143"/>
      <c r="H61" s="143"/>
      <c r="I61" s="143"/>
      <c r="J61" s="143"/>
      <c r="K61" s="143"/>
      <c r="L61" s="143"/>
    </row>
  </sheetData>
  <sheetProtection sort="0" autoFilter="0" pivotTables="0"/>
  <mergeCells count="3">
    <mergeCell ref="A1:K1"/>
    <mergeCell ref="A8:L8"/>
    <mergeCell ref="A12:L61"/>
  </mergeCells>
  <hyperlinks>
    <hyperlink ref="L2" location="'Introduction-Table of Contents'!A22" display="Return to Table of Contents" xr:uid="{AC57305C-4D5C-4477-A540-8F8666BE175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9010-17ED-4E00-8E15-E1848F744696}">
  <sheetPr codeName="Sheet20"/>
  <dimension ref="A1:D283"/>
  <sheetViews>
    <sheetView zoomScaleNormal="100" workbookViewId="0">
      <pane ySplit="3" topLeftCell="A4" activePane="bottomLeft" state="frozen"/>
      <selection pane="bottomLeft" activeCell="A2" sqref="A2"/>
    </sheetView>
  </sheetViews>
  <sheetFormatPr defaultColWidth="9.140625" defaultRowHeight="18.75" x14ac:dyDescent="0.3"/>
  <cols>
    <col min="1" max="1" width="9.140625" style="3"/>
    <col min="2" max="2" width="22.85546875" style="3" customWidth="1"/>
    <col min="3" max="3" width="47" style="3" customWidth="1"/>
    <col min="4" max="4" width="25.140625" style="3" customWidth="1"/>
    <col min="5" max="5" width="21" style="3" customWidth="1"/>
    <col min="6" max="16384" width="9.140625" style="3"/>
  </cols>
  <sheetData>
    <row r="1" spans="1:4" ht="22.5" x14ac:dyDescent="0.3">
      <c r="A1" s="51" t="s">
        <v>431</v>
      </c>
      <c r="B1" s="51"/>
      <c r="D1" s="5">
        <v>2024</v>
      </c>
    </row>
    <row r="2" spans="1:4" x14ac:dyDescent="0.3">
      <c r="A2" s="137" t="s">
        <v>596</v>
      </c>
      <c r="B2" s="42"/>
      <c r="C2" s="10"/>
      <c r="D2" s="17" t="s">
        <v>305</v>
      </c>
    </row>
    <row r="3" spans="1:4" ht="47.25" customHeight="1" x14ac:dyDescent="0.3">
      <c r="A3" s="10" t="s">
        <v>478</v>
      </c>
      <c r="B3" s="10" t="s">
        <v>2</v>
      </c>
      <c r="C3" s="10" t="s">
        <v>3</v>
      </c>
      <c r="D3" s="17" t="s">
        <v>516</v>
      </c>
    </row>
    <row r="4" spans="1:4" ht="18.75" customHeight="1" x14ac:dyDescent="0.3">
      <c r="A4" s="94">
        <v>2</v>
      </c>
      <c r="B4" s="3" t="s">
        <v>12</v>
      </c>
      <c r="C4" s="7" t="s">
        <v>13</v>
      </c>
      <c r="D4" s="6">
        <v>0</v>
      </c>
    </row>
    <row r="5" spans="1:4" ht="18.75" customHeight="1" x14ac:dyDescent="0.3">
      <c r="A5" s="94">
        <v>3</v>
      </c>
      <c r="B5" s="3" t="s">
        <v>14</v>
      </c>
      <c r="C5" s="7" t="s">
        <v>15</v>
      </c>
      <c r="D5" s="6">
        <v>0</v>
      </c>
    </row>
    <row r="6" spans="1:4" ht="18.75" customHeight="1" x14ac:dyDescent="0.3">
      <c r="A6" s="94">
        <v>4</v>
      </c>
      <c r="B6" s="3" t="s">
        <v>16</v>
      </c>
      <c r="C6" s="7" t="s">
        <v>16</v>
      </c>
      <c r="D6" s="6">
        <v>0</v>
      </c>
    </row>
    <row r="7" spans="1:4" ht="18.75" customHeight="1" x14ac:dyDescent="0.3">
      <c r="A7" s="94">
        <v>5</v>
      </c>
      <c r="B7" s="3" t="s">
        <v>17</v>
      </c>
      <c r="C7" s="7" t="s">
        <v>17</v>
      </c>
      <c r="D7" s="59">
        <v>324.83999999999997</v>
      </c>
    </row>
    <row r="8" spans="1:4" ht="18.75" customHeight="1" x14ac:dyDescent="0.3">
      <c r="A8" s="94">
        <v>6</v>
      </c>
      <c r="B8" s="3" t="s">
        <v>12</v>
      </c>
      <c r="C8" s="7" t="s">
        <v>18</v>
      </c>
      <c r="D8" s="6">
        <v>0</v>
      </c>
    </row>
    <row r="9" spans="1:4" ht="18.75" customHeight="1" x14ac:dyDescent="0.3">
      <c r="A9" s="94">
        <v>7</v>
      </c>
      <c r="B9" s="3" t="s">
        <v>19</v>
      </c>
      <c r="C9" s="7" t="s">
        <v>19</v>
      </c>
      <c r="D9" s="6">
        <v>0</v>
      </c>
    </row>
    <row r="10" spans="1:4" ht="18.75" customHeight="1" x14ac:dyDescent="0.3">
      <c r="A10" s="94">
        <v>8</v>
      </c>
      <c r="B10" s="3" t="s">
        <v>20</v>
      </c>
      <c r="C10" s="7" t="s">
        <v>21</v>
      </c>
      <c r="D10" s="6">
        <v>0</v>
      </c>
    </row>
    <row r="11" spans="1:4" ht="18.75" customHeight="1" x14ac:dyDescent="0.3">
      <c r="A11" s="94">
        <v>9</v>
      </c>
      <c r="B11" s="3" t="s">
        <v>22</v>
      </c>
      <c r="C11" s="7" t="s">
        <v>23</v>
      </c>
      <c r="D11" s="6">
        <v>0</v>
      </c>
    </row>
    <row r="12" spans="1:4" ht="18.75" customHeight="1" x14ac:dyDescent="0.3">
      <c r="A12" s="94">
        <v>10</v>
      </c>
      <c r="B12" s="3" t="s">
        <v>24</v>
      </c>
      <c r="C12" s="7" t="s">
        <v>24</v>
      </c>
      <c r="D12" s="6">
        <v>0</v>
      </c>
    </row>
    <row r="13" spans="1:4" ht="18.75" customHeight="1" x14ac:dyDescent="0.3">
      <c r="A13" s="94">
        <v>11</v>
      </c>
      <c r="B13" s="3" t="s">
        <v>12</v>
      </c>
      <c r="C13" s="7" t="s">
        <v>25</v>
      </c>
      <c r="D13" s="6">
        <v>0</v>
      </c>
    </row>
    <row r="14" spans="1:4" ht="18.75" customHeight="1" x14ac:dyDescent="0.3">
      <c r="A14" s="94">
        <v>12</v>
      </c>
      <c r="B14" s="3" t="s">
        <v>26</v>
      </c>
      <c r="C14" s="7" t="s">
        <v>27</v>
      </c>
      <c r="D14" s="6">
        <v>0</v>
      </c>
    </row>
    <row r="15" spans="1:4" ht="18.75" customHeight="1" x14ac:dyDescent="0.3">
      <c r="A15" s="94">
        <v>13</v>
      </c>
      <c r="B15" s="3" t="s">
        <v>28</v>
      </c>
      <c r="C15" s="7" t="s">
        <v>28</v>
      </c>
      <c r="D15" s="59">
        <v>4572.13</v>
      </c>
    </row>
    <row r="16" spans="1:4" ht="18.75" customHeight="1" x14ac:dyDescent="0.3">
      <c r="A16" s="94">
        <v>14</v>
      </c>
      <c r="B16" s="3" t="s">
        <v>29</v>
      </c>
      <c r="C16" s="7" t="s">
        <v>30</v>
      </c>
      <c r="D16" s="6">
        <v>0</v>
      </c>
    </row>
    <row r="17" spans="1:4" ht="18.75" customHeight="1" x14ac:dyDescent="0.3">
      <c r="A17" s="94">
        <v>15</v>
      </c>
      <c r="B17" s="3" t="s">
        <v>31</v>
      </c>
      <c r="C17" s="7" t="s">
        <v>31</v>
      </c>
      <c r="D17" s="6">
        <v>0</v>
      </c>
    </row>
    <row r="18" spans="1:4" ht="18.75" customHeight="1" x14ac:dyDescent="0.3">
      <c r="A18" s="94">
        <v>16</v>
      </c>
      <c r="B18" s="3" t="s">
        <v>32</v>
      </c>
      <c r="C18" s="7" t="s">
        <v>33</v>
      </c>
      <c r="D18" s="6">
        <v>0</v>
      </c>
    </row>
    <row r="19" spans="1:4" ht="18.75" customHeight="1" x14ac:dyDescent="0.3">
      <c r="A19" s="94">
        <v>17</v>
      </c>
      <c r="B19" s="3" t="s">
        <v>34</v>
      </c>
      <c r="C19" s="7" t="s">
        <v>35</v>
      </c>
      <c r="D19" s="6">
        <v>0</v>
      </c>
    </row>
    <row r="20" spans="1:4" ht="18.75" customHeight="1" x14ac:dyDescent="0.3">
      <c r="A20" s="94">
        <v>18</v>
      </c>
      <c r="B20" s="3" t="s">
        <v>36</v>
      </c>
      <c r="C20" s="7" t="s">
        <v>36</v>
      </c>
      <c r="D20" s="59">
        <v>1981.53</v>
      </c>
    </row>
    <row r="21" spans="1:4" ht="18.75" customHeight="1" x14ac:dyDescent="0.3">
      <c r="A21" s="94">
        <v>19</v>
      </c>
      <c r="B21" s="3" t="s">
        <v>37</v>
      </c>
      <c r="C21" s="7" t="s">
        <v>37</v>
      </c>
      <c r="D21" s="6">
        <v>0</v>
      </c>
    </row>
    <row r="22" spans="1:4" ht="18.75" customHeight="1" x14ac:dyDescent="0.3">
      <c r="A22" s="94">
        <v>20</v>
      </c>
      <c r="B22" s="3" t="s">
        <v>38</v>
      </c>
      <c r="C22" s="7" t="s">
        <v>39</v>
      </c>
      <c r="D22" s="6">
        <v>0</v>
      </c>
    </row>
    <row r="23" spans="1:4" ht="18.75" customHeight="1" x14ac:dyDescent="0.3">
      <c r="A23" s="94">
        <v>21</v>
      </c>
      <c r="B23" s="3" t="s">
        <v>40</v>
      </c>
      <c r="C23" s="7" t="s">
        <v>41</v>
      </c>
      <c r="D23" s="6">
        <v>0</v>
      </c>
    </row>
    <row r="24" spans="1:4" ht="18.75" customHeight="1" x14ac:dyDescent="0.3">
      <c r="A24" s="94">
        <v>22</v>
      </c>
      <c r="B24" s="3" t="s">
        <v>34</v>
      </c>
      <c r="C24" s="7" t="s">
        <v>42</v>
      </c>
      <c r="D24" s="6">
        <v>0</v>
      </c>
    </row>
    <row r="25" spans="1:4" ht="18.75" customHeight="1" x14ac:dyDescent="0.3">
      <c r="A25" s="94">
        <v>23</v>
      </c>
      <c r="B25" s="3" t="s">
        <v>34</v>
      </c>
      <c r="C25" s="7" t="s">
        <v>34</v>
      </c>
      <c r="D25" s="6">
        <v>0</v>
      </c>
    </row>
    <row r="26" spans="1:4" ht="18.75" customHeight="1" x14ac:dyDescent="0.3">
      <c r="A26" s="94">
        <v>24</v>
      </c>
      <c r="B26" s="3" t="s">
        <v>43</v>
      </c>
      <c r="C26" s="7" t="s">
        <v>44</v>
      </c>
      <c r="D26" s="6">
        <v>0</v>
      </c>
    </row>
    <row r="27" spans="1:4" ht="18.75" customHeight="1" x14ac:dyDescent="0.3">
      <c r="A27" s="94">
        <v>25</v>
      </c>
      <c r="B27" s="3" t="s">
        <v>45</v>
      </c>
      <c r="C27" s="7" t="s">
        <v>46</v>
      </c>
      <c r="D27" s="6">
        <v>0</v>
      </c>
    </row>
    <row r="28" spans="1:4" ht="18.75" customHeight="1" x14ac:dyDescent="0.3">
      <c r="A28" s="94">
        <v>26</v>
      </c>
      <c r="B28" s="3" t="s">
        <v>47</v>
      </c>
      <c r="C28" s="7" t="s">
        <v>47</v>
      </c>
      <c r="D28" s="6">
        <v>0</v>
      </c>
    </row>
    <row r="29" spans="1:4" ht="18.75" customHeight="1" x14ac:dyDescent="0.3">
      <c r="A29" s="94">
        <v>27</v>
      </c>
      <c r="B29" s="3" t="s">
        <v>32</v>
      </c>
      <c r="C29" s="7" t="s">
        <v>48</v>
      </c>
      <c r="D29" s="6">
        <v>0</v>
      </c>
    </row>
    <row r="30" spans="1:4" ht="18.75" customHeight="1" x14ac:dyDescent="0.3">
      <c r="A30" s="94">
        <v>28</v>
      </c>
      <c r="B30" s="3" t="s">
        <v>45</v>
      </c>
      <c r="C30" s="7" t="s">
        <v>45</v>
      </c>
      <c r="D30" s="59">
        <v>4182.32</v>
      </c>
    </row>
    <row r="31" spans="1:4" ht="18.75" customHeight="1" x14ac:dyDescent="0.3">
      <c r="A31" s="94">
        <v>29</v>
      </c>
      <c r="B31" s="3" t="s">
        <v>32</v>
      </c>
      <c r="C31" s="7" t="s">
        <v>49</v>
      </c>
      <c r="D31" s="6">
        <v>0</v>
      </c>
    </row>
    <row r="32" spans="1:4" ht="18.75" customHeight="1" x14ac:dyDescent="0.3">
      <c r="A32" s="94">
        <v>30</v>
      </c>
      <c r="B32" s="3" t="s">
        <v>50</v>
      </c>
      <c r="C32" s="7" t="s">
        <v>51</v>
      </c>
      <c r="D32" s="6">
        <v>0</v>
      </c>
    </row>
    <row r="33" spans="1:4" ht="18.75" customHeight="1" x14ac:dyDescent="0.3">
      <c r="A33" s="94">
        <v>31</v>
      </c>
      <c r="B33" s="3" t="s">
        <v>32</v>
      </c>
      <c r="C33" s="7" t="s">
        <v>52</v>
      </c>
      <c r="D33" s="6">
        <v>0</v>
      </c>
    </row>
    <row r="34" spans="1:4" ht="18.75" customHeight="1" x14ac:dyDescent="0.3">
      <c r="A34" s="94">
        <v>32</v>
      </c>
      <c r="B34" s="3" t="s">
        <v>53</v>
      </c>
      <c r="C34" s="7" t="s">
        <v>54</v>
      </c>
      <c r="D34" s="6">
        <v>0</v>
      </c>
    </row>
    <row r="35" spans="1:4" ht="18.75" customHeight="1" x14ac:dyDescent="0.3">
      <c r="A35" s="94">
        <v>33</v>
      </c>
      <c r="B35" s="3" t="s">
        <v>32</v>
      </c>
      <c r="C35" s="7" t="s">
        <v>55</v>
      </c>
      <c r="D35" s="6">
        <v>0</v>
      </c>
    </row>
    <row r="36" spans="1:4" ht="18.75" customHeight="1" x14ac:dyDescent="0.3">
      <c r="A36" s="94">
        <v>34</v>
      </c>
      <c r="B36" s="3" t="s">
        <v>56</v>
      </c>
      <c r="C36" s="7" t="s">
        <v>56</v>
      </c>
      <c r="D36" s="6">
        <v>0</v>
      </c>
    </row>
    <row r="37" spans="1:4" ht="18.75" customHeight="1" x14ac:dyDescent="0.3">
      <c r="A37" s="94">
        <v>35</v>
      </c>
      <c r="B37" s="3" t="s">
        <v>32</v>
      </c>
      <c r="C37" s="7" t="s">
        <v>57</v>
      </c>
      <c r="D37" s="6">
        <v>0</v>
      </c>
    </row>
    <row r="38" spans="1:4" ht="18.75" customHeight="1" x14ac:dyDescent="0.3">
      <c r="A38" s="94">
        <v>36</v>
      </c>
      <c r="B38" s="3" t="s">
        <v>58</v>
      </c>
      <c r="C38" s="7" t="s">
        <v>59</v>
      </c>
      <c r="D38" s="6">
        <v>0</v>
      </c>
    </row>
    <row r="39" spans="1:4" ht="18.75" customHeight="1" x14ac:dyDescent="0.3">
      <c r="A39" s="94">
        <v>37</v>
      </c>
      <c r="B39" s="3" t="s">
        <v>20</v>
      </c>
      <c r="C39" s="7" t="s">
        <v>60</v>
      </c>
      <c r="D39" s="6">
        <v>0</v>
      </c>
    </row>
    <row r="40" spans="1:4" ht="18.75" customHeight="1" x14ac:dyDescent="0.3">
      <c r="A40" s="94">
        <v>38</v>
      </c>
      <c r="B40" s="3" t="s">
        <v>61</v>
      </c>
      <c r="C40" s="7" t="s">
        <v>62</v>
      </c>
      <c r="D40" s="6">
        <v>0</v>
      </c>
    </row>
    <row r="41" spans="1:4" ht="18.75" customHeight="1" x14ac:dyDescent="0.3">
      <c r="A41" s="94">
        <v>39</v>
      </c>
      <c r="B41" s="3" t="s">
        <v>12</v>
      </c>
      <c r="C41" s="7" t="s">
        <v>63</v>
      </c>
      <c r="D41" s="6">
        <v>0</v>
      </c>
    </row>
    <row r="42" spans="1:4" ht="18.75" customHeight="1" x14ac:dyDescent="0.3">
      <c r="A42" s="94">
        <v>40</v>
      </c>
      <c r="B42" s="3" t="s">
        <v>64</v>
      </c>
      <c r="C42" s="7" t="s">
        <v>65</v>
      </c>
      <c r="D42" s="6">
        <v>0</v>
      </c>
    </row>
    <row r="43" spans="1:4" ht="18.75" customHeight="1" x14ac:dyDescent="0.3">
      <c r="A43" s="94">
        <v>41</v>
      </c>
      <c r="B43" s="3" t="s">
        <v>12</v>
      </c>
      <c r="C43" s="7" t="s">
        <v>66</v>
      </c>
      <c r="D43" s="6">
        <v>0</v>
      </c>
    </row>
    <row r="44" spans="1:4" ht="18.75" customHeight="1" x14ac:dyDescent="0.3">
      <c r="A44" s="94">
        <v>42</v>
      </c>
      <c r="B44" s="3" t="s">
        <v>40</v>
      </c>
      <c r="C44" s="7" t="s">
        <v>40</v>
      </c>
      <c r="D44" s="6">
        <v>0</v>
      </c>
    </row>
    <row r="45" spans="1:4" ht="18.75" customHeight="1" x14ac:dyDescent="0.3">
      <c r="A45" s="94">
        <v>43</v>
      </c>
      <c r="B45" s="3" t="s">
        <v>12</v>
      </c>
      <c r="C45" s="7" t="s">
        <v>67</v>
      </c>
      <c r="D45" s="6">
        <v>0</v>
      </c>
    </row>
    <row r="46" spans="1:4" ht="18.75" customHeight="1" x14ac:dyDescent="0.3">
      <c r="A46" s="94">
        <v>44</v>
      </c>
      <c r="B46" s="3" t="s">
        <v>20</v>
      </c>
      <c r="C46" s="7" t="s">
        <v>68</v>
      </c>
      <c r="D46" s="6">
        <v>0</v>
      </c>
    </row>
    <row r="47" spans="1:4" ht="18.75" customHeight="1" x14ac:dyDescent="0.3">
      <c r="A47" s="94">
        <v>45</v>
      </c>
      <c r="B47" s="3" t="s">
        <v>12</v>
      </c>
      <c r="C47" s="7" t="s">
        <v>69</v>
      </c>
      <c r="D47" s="6">
        <v>0</v>
      </c>
    </row>
    <row r="48" spans="1:4" ht="18.75" customHeight="1" x14ac:dyDescent="0.3">
      <c r="A48" s="94">
        <v>46</v>
      </c>
      <c r="B48" s="3" t="s">
        <v>70</v>
      </c>
      <c r="C48" s="7" t="s">
        <v>70</v>
      </c>
      <c r="D48" s="6">
        <v>0</v>
      </c>
    </row>
    <row r="49" spans="1:4" ht="18.75" customHeight="1" x14ac:dyDescent="0.3">
      <c r="A49" s="94">
        <v>47</v>
      </c>
      <c r="B49" s="3" t="s">
        <v>71</v>
      </c>
      <c r="C49" s="7" t="s">
        <v>71</v>
      </c>
      <c r="D49" s="6">
        <v>0</v>
      </c>
    </row>
    <row r="50" spans="1:4" ht="18.75" customHeight="1" x14ac:dyDescent="0.3">
      <c r="A50" s="94">
        <v>48</v>
      </c>
      <c r="B50" s="3" t="s">
        <v>72</v>
      </c>
      <c r="C50" s="7" t="s">
        <v>72</v>
      </c>
      <c r="D50" s="6">
        <v>0</v>
      </c>
    </row>
    <row r="51" spans="1:4" ht="18.75" customHeight="1" x14ac:dyDescent="0.3">
      <c r="A51" s="94">
        <v>49</v>
      </c>
      <c r="B51" s="3" t="s">
        <v>73</v>
      </c>
      <c r="C51" s="7" t="s">
        <v>74</v>
      </c>
      <c r="D51" s="6">
        <v>0</v>
      </c>
    </row>
    <row r="52" spans="1:4" ht="18.75" customHeight="1" x14ac:dyDescent="0.3">
      <c r="A52" s="94">
        <v>50</v>
      </c>
      <c r="B52" s="3" t="s">
        <v>75</v>
      </c>
      <c r="C52" s="7" t="s">
        <v>75</v>
      </c>
      <c r="D52" s="59">
        <v>836.46</v>
      </c>
    </row>
    <row r="53" spans="1:4" ht="18.75" customHeight="1" x14ac:dyDescent="0.3">
      <c r="A53" s="94">
        <v>51</v>
      </c>
      <c r="B53" s="3" t="s">
        <v>76</v>
      </c>
      <c r="C53" s="7" t="s">
        <v>76</v>
      </c>
      <c r="D53" s="6">
        <v>0</v>
      </c>
    </row>
    <row r="54" spans="1:4" ht="18.75" customHeight="1" x14ac:dyDescent="0.3">
      <c r="A54" s="94">
        <v>52</v>
      </c>
      <c r="B54" s="3" t="s">
        <v>32</v>
      </c>
      <c r="C54" s="7" t="s">
        <v>77</v>
      </c>
      <c r="D54" s="6">
        <v>0</v>
      </c>
    </row>
    <row r="55" spans="1:4" ht="18.75" customHeight="1" x14ac:dyDescent="0.3">
      <c r="A55" s="94">
        <v>53</v>
      </c>
      <c r="B55" s="3" t="s">
        <v>73</v>
      </c>
      <c r="C55" s="7" t="s">
        <v>78</v>
      </c>
      <c r="D55" s="6">
        <v>0</v>
      </c>
    </row>
    <row r="56" spans="1:4" ht="18.75" customHeight="1" x14ac:dyDescent="0.3">
      <c r="A56" s="94">
        <v>54</v>
      </c>
      <c r="B56" s="3" t="s">
        <v>38</v>
      </c>
      <c r="C56" s="7" t="s">
        <v>38</v>
      </c>
      <c r="D56" s="59">
        <v>2647.45</v>
      </c>
    </row>
    <row r="57" spans="1:4" ht="18.75" customHeight="1" x14ac:dyDescent="0.3">
      <c r="A57" s="94">
        <v>55</v>
      </c>
      <c r="B57" s="3" t="s">
        <v>56</v>
      </c>
      <c r="C57" s="7" t="s">
        <v>79</v>
      </c>
      <c r="D57" s="6">
        <v>0</v>
      </c>
    </row>
    <row r="58" spans="1:4" ht="18.75" customHeight="1" x14ac:dyDescent="0.3">
      <c r="A58" s="94">
        <v>56</v>
      </c>
      <c r="B58" s="3" t="s">
        <v>32</v>
      </c>
      <c r="C58" s="7" t="s">
        <v>80</v>
      </c>
      <c r="D58" s="6">
        <v>0</v>
      </c>
    </row>
    <row r="59" spans="1:4" ht="18.75" customHeight="1" x14ac:dyDescent="0.3">
      <c r="A59" s="94">
        <v>57</v>
      </c>
      <c r="B59" s="3" t="s">
        <v>81</v>
      </c>
      <c r="C59" s="7" t="s">
        <v>82</v>
      </c>
      <c r="D59" s="6">
        <v>0</v>
      </c>
    </row>
    <row r="60" spans="1:4" ht="18.75" customHeight="1" x14ac:dyDescent="0.3">
      <c r="A60" s="94">
        <v>58</v>
      </c>
      <c r="B60" s="3" t="s">
        <v>81</v>
      </c>
      <c r="C60" s="7" t="s">
        <v>83</v>
      </c>
      <c r="D60" s="6">
        <v>0</v>
      </c>
    </row>
    <row r="61" spans="1:4" ht="18.75" customHeight="1" x14ac:dyDescent="0.3">
      <c r="A61" s="94">
        <v>59</v>
      </c>
      <c r="B61" s="3" t="s">
        <v>84</v>
      </c>
      <c r="C61" s="7" t="s">
        <v>84</v>
      </c>
      <c r="D61" s="6">
        <v>0</v>
      </c>
    </row>
    <row r="62" spans="1:4" ht="18.75" customHeight="1" x14ac:dyDescent="0.3">
      <c r="A62" s="94">
        <v>60</v>
      </c>
      <c r="B62" s="3" t="s">
        <v>61</v>
      </c>
      <c r="C62" s="7" t="s">
        <v>85</v>
      </c>
      <c r="D62" s="6">
        <v>0</v>
      </c>
    </row>
    <row r="63" spans="1:4" ht="18.75" customHeight="1" x14ac:dyDescent="0.3">
      <c r="A63" s="94">
        <v>61</v>
      </c>
      <c r="B63" s="3" t="s">
        <v>20</v>
      </c>
      <c r="C63" s="7" t="s">
        <v>86</v>
      </c>
      <c r="D63" s="6">
        <v>0</v>
      </c>
    </row>
    <row r="64" spans="1:4" ht="18.75" customHeight="1" x14ac:dyDescent="0.3">
      <c r="A64" s="94">
        <v>62</v>
      </c>
      <c r="B64" s="3" t="s">
        <v>20</v>
      </c>
      <c r="C64" s="7" t="s">
        <v>87</v>
      </c>
      <c r="D64" s="6">
        <v>0</v>
      </c>
    </row>
    <row r="65" spans="1:4" ht="18.75" customHeight="1" x14ac:dyDescent="0.3">
      <c r="A65" s="94">
        <v>63</v>
      </c>
      <c r="B65" s="3" t="s">
        <v>88</v>
      </c>
      <c r="C65" s="7" t="s">
        <v>89</v>
      </c>
      <c r="D65" s="6">
        <v>0</v>
      </c>
    </row>
    <row r="66" spans="1:4" ht="18.75" customHeight="1" x14ac:dyDescent="0.3">
      <c r="A66" s="94">
        <v>64</v>
      </c>
      <c r="B66" s="3" t="s">
        <v>90</v>
      </c>
      <c r="C66" s="7" t="s">
        <v>91</v>
      </c>
      <c r="D66" s="6">
        <v>0</v>
      </c>
    </row>
    <row r="67" spans="1:4" ht="18.75" customHeight="1" x14ac:dyDescent="0.3">
      <c r="A67" s="94">
        <v>65</v>
      </c>
      <c r="B67" s="3" t="s">
        <v>92</v>
      </c>
      <c r="C67" s="7" t="s">
        <v>92</v>
      </c>
      <c r="D67" s="62">
        <v>1717.6</v>
      </c>
    </row>
    <row r="68" spans="1:4" ht="18.75" customHeight="1" x14ac:dyDescent="0.3">
      <c r="A68" s="94">
        <v>66</v>
      </c>
      <c r="B68" s="3" t="s">
        <v>20</v>
      </c>
      <c r="C68" s="7" t="s">
        <v>93</v>
      </c>
      <c r="D68" s="59">
        <v>52924.68</v>
      </c>
    </row>
    <row r="69" spans="1:4" ht="18.75" customHeight="1" x14ac:dyDescent="0.3">
      <c r="A69" s="94">
        <v>67</v>
      </c>
      <c r="B69" s="3" t="s">
        <v>20</v>
      </c>
      <c r="C69" s="7" t="s">
        <v>94</v>
      </c>
      <c r="D69" s="6">
        <v>0</v>
      </c>
    </row>
    <row r="70" spans="1:4" ht="18.75" customHeight="1" x14ac:dyDescent="0.3">
      <c r="A70" s="94">
        <v>68</v>
      </c>
      <c r="B70" s="3" t="s">
        <v>38</v>
      </c>
      <c r="C70" s="7" t="s">
        <v>95</v>
      </c>
      <c r="D70" s="6">
        <v>0</v>
      </c>
    </row>
    <row r="71" spans="1:4" ht="18.75" customHeight="1" x14ac:dyDescent="0.3">
      <c r="A71" s="94">
        <v>69</v>
      </c>
      <c r="B71" s="3" t="s">
        <v>96</v>
      </c>
      <c r="C71" s="7" t="s">
        <v>96</v>
      </c>
      <c r="D71" s="59">
        <v>243.63</v>
      </c>
    </row>
    <row r="72" spans="1:4" ht="18.75" customHeight="1" x14ac:dyDescent="0.3">
      <c r="A72" s="94">
        <v>70</v>
      </c>
      <c r="B72" s="3" t="s">
        <v>97</v>
      </c>
      <c r="C72" s="7" t="s">
        <v>98</v>
      </c>
      <c r="D72" s="6">
        <v>0</v>
      </c>
    </row>
    <row r="73" spans="1:4" ht="18.75" customHeight="1" x14ac:dyDescent="0.3">
      <c r="A73" s="94">
        <v>71</v>
      </c>
      <c r="B73" s="3" t="s">
        <v>12</v>
      </c>
      <c r="C73" s="7" t="s">
        <v>99</v>
      </c>
      <c r="D73" s="6">
        <v>0</v>
      </c>
    </row>
    <row r="74" spans="1:4" ht="18.75" customHeight="1" x14ac:dyDescent="0.3">
      <c r="A74" s="94">
        <v>72</v>
      </c>
      <c r="B74" s="3" t="s">
        <v>100</v>
      </c>
      <c r="C74" s="7" t="s">
        <v>101</v>
      </c>
      <c r="D74" s="6">
        <v>0</v>
      </c>
    </row>
    <row r="75" spans="1:4" ht="18.75" customHeight="1" x14ac:dyDescent="0.3">
      <c r="A75" s="94">
        <v>73</v>
      </c>
      <c r="B75" s="3" t="s">
        <v>73</v>
      </c>
      <c r="C75" s="7" t="s">
        <v>102</v>
      </c>
      <c r="D75" s="6">
        <v>0</v>
      </c>
    </row>
    <row r="76" spans="1:4" ht="18.75" customHeight="1" x14ac:dyDescent="0.3">
      <c r="A76" s="94">
        <v>74</v>
      </c>
      <c r="B76" s="3" t="s">
        <v>90</v>
      </c>
      <c r="C76" s="7" t="s">
        <v>90</v>
      </c>
      <c r="D76" s="6">
        <v>0</v>
      </c>
    </row>
    <row r="77" spans="1:4" ht="18.75" customHeight="1" x14ac:dyDescent="0.3">
      <c r="A77" s="94">
        <v>75</v>
      </c>
      <c r="B77" s="3" t="s">
        <v>103</v>
      </c>
      <c r="C77" s="7" t="s">
        <v>104</v>
      </c>
      <c r="D77" s="6">
        <v>0</v>
      </c>
    </row>
    <row r="78" spans="1:4" ht="18.75" customHeight="1" x14ac:dyDescent="0.3">
      <c r="A78" s="94">
        <v>76</v>
      </c>
      <c r="B78" s="3" t="s">
        <v>105</v>
      </c>
      <c r="C78" s="7" t="s">
        <v>105</v>
      </c>
      <c r="D78" s="6">
        <v>0</v>
      </c>
    </row>
    <row r="79" spans="1:4" ht="18.75" customHeight="1" x14ac:dyDescent="0.3">
      <c r="A79" s="94">
        <v>77</v>
      </c>
      <c r="B79" s="3" t="s">
        <v>40</v>
      </c>
      <c r="C79" s="7" t="s">
        <v>106</v>
      </c>
      <c r="D79" s="6">
        <v>0</v>
      </c>
    </row>
    <row r="80" spans="1:4" ht="18.75" customHeight="1" x14ac:dyDescent="0.3">
      <c r="A80" s="94">
        <v>78</v>
      </c>
      <c r="B80" s="3" t="s">
        <v>92</v>
      </c>
      <c r="C80" s="7" t="s">
        <v>107</v>
      </c>
      <c r="D80" s="59">
        <v>109.63</v>
      </c>
    </row>
    <row r="81" spans="1:4" ht="18.75" customHeight="1" x14ac:dyDescent="0.3">
      <c r="A81" s="94">
        <v>79</v>
      </c>
      <c r="B81" s="3" t="s">
        <v>32</v>
      </c>
      <c r="C81" s="7" t="s">
        <v>108</v>
      </c>
      <c r="D81" s="6">
        <v>0</v>
      </c>
    </row>
    <row r="82" spans="1:4" ht="18.75" customHeight="1" x14ac:dyDescent="0.3">
      <c r="A82" s="94">
        <v>80</v>
      </c>
      <c r="B82" s="3" t="s">
        <v>32</v>
      </c>
      <c r="C82" s="7" t="s">
        <v>109</v>
      </c>
      <c r="D82" s="6">
        <v>0</v>
      </c>
    </row>
    <row r="83" spans="1:4" ht="18.75" customHeight="1" x14ac:dyDescent="0.3">
      <c r="A83" s="94">
        <v>81</v>
      </c>
      <c r="B83" s="3" t="s">
        <v>61</v>
      </c>
      <c r="C83" s="7" t="s">
        <v>110</v>
      </c>
      <c r="D83" s="6">
        <v>0</v>
      </c>
    </row>
    <row r="84" spans="1:4" ht="18.75" customHeight="1" x14ac:dyDescent="0.3">
      <c r="A84" s="94">
        <v>82</v>
      </c>
      <c r="B84" s="3" t="s">
        <v>111</v>
      </c>
      <c r="C84" s="7" t="s">
        <v>112</v>
      </c>
      <c r="D84" s="6">
        <v>0</v>
      </c>
    </row>
    <row r="85" spans="1:4" ht="18.75" customHeight="1" x14ac:dyDescent="0.3">
      <c r="A85" s="94">
        <v>83</v>
      </c>
      <c r="B85" s="3" t="s">
        <v>32</v>
      </c>
      <c r="C85" s="7" t="s">
        <v>113</v>
      </c>
      <c r="D85" s="6">
        <v>0</v>
      </c>
    </row>
    <row r="86" spans="1:4" ht="18.75" customHeight="1" x14ac:dyDescent="0.3">
      <c r="A86" s="94">
        <v>84</v>
      </c>
      <c r="B86" s="3" t="s">
        <v>114</v>
      </c>
      <c r="C86" s="7" t="s">
        <v>115</v>
      </c>
      <c r="D86" s="6">
        <v>0</v>
      </c>
    </row>
    <row r="87" spans="1:4" ht="18.75" customHeight="1" x14ac:dyDescent="0.3">
      <c r="A87" s="94">
        <v>85</v>
      </c>
      <c r="B87" s="3" t="s">
        <v>61</v>
      </c>
      <c r="C87" s="7" t="s">
        <v>116</v>
      </c>
      <c r="D87" s="6">
        <v>0</v>
      </c>
    </row>
    <row r="88" spans="1:4" ht="18.75" customHeight="1" x14ac:dyDescent="0.3">
      <c r="A88" s="94">
        <v>86</v>
      </c>
      <c r="B88" s="3" t="s">
        <v>61</v>
      </c>
      <c r="C88" s="7" t="s">
        <v>117</v>
      </c>
      <c r="D88" s="6">
        <v>0</v>
      </c>
    </row>
    <row r="89" spans="1:4" ht="18.75" customHeight="1" x14ac:dyDescent="0.3">
      <c r="A89" s="94">
        <v>87</v>
      </c>
      <c r="B89" s="3" t="s">
        <v>61</v>
      </c>
      <c r="C89" s="7" t="s">
        <v>118</v>
      </c>
      <c r="D89" s="6">
        <v>0</v>
      </c>
    </row>
    <row r="90" spans="1:4" ht="18.75" customHeight="1" x14ac:dyDescent="0.3">
      <c r="A90" s="94">
        <v>88</v>
      </c>
      <c r="B90" s="3" t="s">
        <v>119</v>
      </c>
      <c r="C90" s="7" t="s">
        <v>120</v>
      </c>
      <c r="D90" s="6">
        <v>0</v>
      </c>
    </row>
    <row r="91" spans="1:4" ht="18.75" customHeight="1" x14ac:dyDescent="0.3">
      <c r="A91" s="94">
        <v>89</v>
      </c>
      <c r="B91" s="3" t="s">
        <v>73</v>
      </c>
      <c r="C91" s="7" t="s">
        <v>121</v>
      </c>
      <c r="D91" s="6">
        <v>0</v>
      </c>
    </row>
    <row r="92" spans="1:4" ht="18.75" customHeight="1" x14ac:dyDescent="0.3">
      <c r="A92" s="94">
        <v>90</v>
      </c>
      <c r="B92" s="3" t="s">
        <v>43</v>
      </c>
      <c r="C92" s="7" t="s">
        <v>122</v>
      </c>
      <c r="D92" s="6">
        <v>0</v>
      </c>
    </row>
    <row r="93" spans="1:4" ht="18.75" customHeight="1" x14ac:dyDescent="0.3">
      <c r="A93" s="94">
        <v>91</v>
      </c>
      <c r="B93" s="3" t="s">
        <v>103</v>
      </c>
      <c r="C93" s="7" t="s">
        <v>123</v>
      </c>
      <c r="D93" s="6">
        <v>0</v>
      </c>
    </row>
    <row r="94" spans="1:4" ht="18.75" customHeight="1" x14ac:dyDescent="0.3">
      <c r="A94" s="94">
        <v>92</v>
      </c>
      <c r="B94" s="3" t="s">
        <v>12</v>
      </c>
      <c r="C94" s="7" t="s">
        <v>336</v>
      </c>
      <c r="D94" s="6">
        <v>0</v>
      </c>
    </row>
    <row r="95" spans="1:4" ht="18.75" customHeight="1" x14ac:dyDescent="0.3">
      <c r="A95" s="94">
        <v>93</v>
      </c>
      <c r="B95" s="3" t="s">
        <v>20</v>
      </c>
      <c r="C95" s="7" t="s">
        <v>125</v>
      </c>
      <c r="D95" s="6">
        <v>0</v>
      </c>
    </row>
    <row r="96" spans="1:4" ht="18.75" customHeight="1" x14ac:dyDescent="0.3">
      <c r="A96" s="94">
        <v>94</v>
      </c>
      <c r="B96" s="3" t="s">
        <v>97</v>
      </c>
      <c r="C96" s="7" t="s">
        <v>126</v>
      </c>
      <c r="D96" s="6">
        <v>0</v>
      </c>
    </row>
    <row r="97" spans="1:4" ht="18.75" customHeight="1" x14ac:dyDescent="0.3">
      <c r="A97" s="94">
        <v>95</v>
      </c>
      <c r="B97" s="3" t="s">
        <v>61</v>
      </c>
      <c r="C97" s="7" t="s">
        <v>127</v>
      </c>
      <c r="D97" s="6">
        <v>0</v>
      </c>
    </row>
    <row r="98" spans="1:4" ht="18.75" customHeight="1" x14ac:dyDescent="0.3">
      <c r="A98" s="94">
        <v>96</v>
      </c>
      <c r="B98" s="3" t="s">
        <v>61</v>
      </c>
      <c r="C98" s="7" t="s">
        <v>61</v>
      </c>
      <c r="D98" s="59">
        <v>22503.34</v>
      </c>
    </row>
    <row r="99" spans="1:4" ht="18.75" customHeight="1" x14ac:dyDescent="0.3">
      <c r="A99" s="94">
        <v>97</v>
      </c>
      <c r="B99" s="3" t="s">
        <v>58</v>
      </c>
      <c r="C99" s="7" t="s">
        <v>128</v>
      </c>
      <c r="D99" s="6">
        <v>0</v>
      </c>
    </row>
    <row r="100" spans="1:4" ht="18.75" customHeight="1" x14ac:dyDescent="0.3">
      <c r="A100" s="94">
        <v>98</v>
      </c>
      <c r="B100" s="3" t="s">
        <v>22</v>
      </c>
      <c r="C100" s="7" t="s">
        <v>129</v>
      </c>
      <c r="D100" s="6">
        <v>0</v>
      </c>
    </row>
    <row r="101" spans="1:4" ht="18.75" customHeight="1" x14ac:dyDescent="0.3">
      <c r="A101" s="94">
        <v>99</v>
      </c>
      <c r="B101" s="3" t="s">
        <v>130</v>
      </c>
      <c r="C101" s="7" t="s">
        <v>130</v>
      </c>
      <c r="D101" s="6">
        <v>0</v>
      </c>
    </row>
    <row r="102" spans="1:4" ht="18.75" customHeight="1" x14ac:dyDescent="0.3">
      <c r="A102" s="94">
        <v>100</v>
      </c>
      <c r="B102" s="3" t="s">
        <v>131</v>
      </c>
      <c r="C102" s="7" t="s">
        <v>131</v>
      </c>
      <c r="D102" s="6">
        <v>0</v>
      </c>
    </row>
    <row r="103" spans="1:4" ht="18.75" customHeight="1" x14ac:dyDescent="0.3">
      <c r="A103" s="94">
        <v>101</v>
      </c>
      <c r="B103" s="3" t="s">
        <v>61</v>
      </c>
      <c r="C103" s="7" t="s">
        <v>132</v>
      </c>
      <c r="D103" s="6">
        <v>0</v>
      </c>
    </row>
    <row r="104" spans="1:4" ht="18.75" customHeight="1" x14ac:dyDescent="0.3">
      <c r="A104" s="94">
        <v>102</v>
      </c>
      <c r="B104" s="3" t="s">
        <v>22</v>
      </c>
      <c r="C104" s="7" t="s">
        <v>133</v>
      </c>
      <c r="D104" s="6">
        <v>0</v>
      </c>
    </row>
    <row r="105" spans="1:4" ht="18.75" customHeight="1" x14ac:dyDescent="0.3">
      <c r="A105" s="94">
        <v>103</v>
      </c>
      <c r="B105" s="3" t="s">
        <v>22</v>
      </c>
      <c r="C105" s="7" t="s">
        <v>134</v>
      </c>
      <c r="D105" s="6">
        <v>0</v>
      </c>
    </row>
    <row r="106" spans="1:4" ht="18.75" customHeight="1" x14ac:dyDescent="0.3">
      <c r="A106" s="94">
        <v>104</v>
      </c>
      <c r="B106" s="3" t="s">
        <v>12</v>
      </c>
      <c r="C106" s="7" t="s">
        <v>135</v>
      </c>
      <c r="D106" s="6">
        <v>0</v>
      </c>
    </row>
    <row r="107" spans="1:4" ht="18.75" customHeight="1" x14ac:dyDescent="0.3">
      <c r="A107" s="94">
        <v>105</v>
      </c>
      <c r="B107" s="3" t="s">
        <v>12</v>
      </c>
      <c r="C107" s="7" t="s">
        <v>136</v>
      </c>
      <c r="D107" s="59">
        <v>609.08000000000004</v>
      </c>
    </row>
    <row r="108" spans="1:4" ht="18.75" customHeight="1" x14ac:dyDescent="0.3">
      <c r="A108" s="94">
        <v>106</v>
      </c>
      <c r="B108" s="3" t="s">
        <v>97</v>
      </c>
      <c r="C108" s="7" t="s">
        <v>97</v>
      </c>
      <c r="D108" s="59">
        <v>641.97</v>
      </c>
    </row>
    <row r="109" spans="1:4" ht="18.75" customHeight="1" x14ac:dyDescent="0.3">
      <c r="A109" s="94">
        <v>107</v>
      </c>
      <c r="B109" s="3" t="s">
        <v>12</v>
      </c>
      <c r="C109" s="7" t="s">
        <v>137</v>
      </c>
      <c r="D109" s="6">
        <v>0</v>
      </c>
    </row>
    <row r="110" spans="1:4" ht="18.75" customHeight="1" x14ac:dyDescent="0.3">
      <c r="A110" s="94">
        <v>108</v>
      </c>
      <c r="B110" s="3" t="s">
        <v>138</v>
      </c>
      <c r="C110" s="7" t="s">
        <v>138</v>
      </c>
      <c r="D110" s="6">
        <v>0</v>
      </c>
    </row>
    <row r="111" spans="1:4" ht="18.75" customHeight="1" x14ac:dyDescent="0.3">
      <c r="A111" s="94">
        <v>109</v>
      </c>
      <c r="B111" s="3" t="s">
        <v>58</v>
      </c>
      <c r="C111" s="7" t="s">
        <v>139</v>
      </c>
      <c r="D111" s="6">
        <v>0</v>
      </c>
    </row>
    <row r="112" spans="1:4" ht="18.75" customHeight="1" x14ac:dyDescent="0.3">
      <c r="A112" s="94">
        <v>110</v>
      </c>
      <c r="B112" s="3" t="s">
        <v>20</v>
      </c>
      <c r="C112" s="7" t="s">
        <v>140</v>
      </c>
      <c r="D112" s="6">
        <v>0</v>
      </c>
    </row>
    <row r="113" spans="1:4" ht="18.75" customHeight="1" x14ac:dyDescent="0.3">
      <c r="A113" s="94">
        <v>111</v>
      </c>
      <c r="B113" s="3" t="s">
        <v>20</v>
      </c>
      <c r="C113" s="7" t="s">
        <v>141</v>
      </c>
      <c r="D113" s="6">
        <v>0</v>
      </c>
    </row>
    <row r="114" spans="1:4" ht="18.75" customHeight="1" x14ac:dyDescent="0.3">
      <c r="A114" s="94">
        <v>112</v>
      </c>
      <c r="B114" s="3" t="s">
        <v>20</v>
      </c>
      <c r="C114" s="7" t="s">
        <v>142</v>
      </c>
      <c r="D114" s="6">
        <v>0</v>
      </c>
    </row>
    <row r="115" spans="1:4" ht="18.75" customHeight="1" x14ac:dyDescent="0.3">
      <c r="A115" s="94">
        <v>113</v>
      </c>
      <c r="B115" s="3" t="s">
        <v>58</v>
      </c>
      <c r="C115" s="7" t="s">
        <v>143</v>
      </c>
      <c r="D115" s="6">
        <v>0</v>
      </c>
    </row>
    <row r="116" spans="1:4" ht="18.75" customHeight="1" x14ac:dyDescent="0.3">
      <c r="A116" s="94">
        <v>114</v>
      </c>
      <c r="B116" s="3" t="s">
        <v>20</v>
      </c>
      <c r="C116" s="7" t="s">
        <v>144</v>
      </c>
      <c r="D116" s="6">
        <v>0</v>
      </c>
    </row>
    <row r="117" spans="1:4" ht="18.75" customHeight="1" x14ac:dyDescent="0.3">
      <c r="A117" s="94">
        <v>115</v>
      </c>
      <c r="B117" s="3" t="s">
        <v>20</v>
      </c>
      <c r="C117" s="7" t="s">
        <v>145</v>
      </c>
      <c r="D117" s="6">
        <v>0</v>
      </c>
    </row>
    <row r="118" spans="1:4" ht="18.75" customHeight="1" x14ac:dyDescent="0.3">
      <c r="A118" s="94">
        <v>116</v>
      </c>
      <c r="B118" s="3" t="s">
        <v>73</v>
      </c>
      <c r="C118" s="7" t="s">
        <v>146</v>
      </c>
      <c r="D118" s="6">
        <v>0</v>
      </c>
    </row>
    <row r="119" spans="1:4" ht="18.75" customHeight="1" x14ac:dyDescent="0.3">
      <c r="A119" s="94">
        <v>117</v>
      </c>
      <c r="B119" s="3" t="s">
        <v>58</v>
      </c>
      <c r="C119" s="7" t="s">
        <v>147</v>
      </c>
      <c r="D119" s="6">
        <v>0</v>
      </c>
    </row>
    <row r="120" spans="1:4" ht="18.75" customHeight="1" x14ac:dyDescent="0.3">
      <c r="A120" s="94">
        <v>118</v>
      </c>
      <c r="B120" s="3" t="s">
        <v>32</v>
      </c>
      <c r="C120" s="7" t="s">
        <v>148</v>
      </c>
      <c r="D120" s="6">
        <v>0</v>
      </c>
    </row>
    <row r="121" spans="1:4" ht="18.75" customHeight="1" x14ac:dyDescent="0.3">
      <c r="A121" s="94">
        <v>119</v>
      </c>
      <c r="B121" s="3" t="s">
        <v>32</v>
      </c>
      <c r="C121" s="7" t="s">
        <v>149</v>
      </c>
      <c r="D121" s="6">
        <v>0</v>
      </c>
    </row>
    <row r="122" spans="1:4" ht="18.75" customHeight="1" x14ac:dyDescent="0.3">
      <c r="A122" s="94">
        <v>120</v>
      </c>
      <c r="B122" s="3" t="s">
        <v>20</v>
      </c>
      <c r="C122" s="7" t="s">
        <v>150</v>
      </c>
      <c r="D122" s="6">
        <v>0</v>
      </c>
    </row>
    <row r="123" spans="1:4" ht="18.75" customHeight="1" x14ac:dyDescent="0.3">
      <c r="A123" s="94">
        <v>121</v>
      </c>
      <c r="B123" s="3" t="s">
        <v>151</v>
      </c>
      <c r="C123" s="7" t="s">
        <v>151</v>
      </c>
      <c r="D123" s="59">
        <v>1681.05</v>
      </c>
    </row>
    <row r="124" spans="1:4" ht="18.75" customHeight="1" x14ac:dyDescent="0.3">
      <c r="A124" s="94">
        <v>122</v>
      </c>
      <c r="B124" s="3" t="s">
        <v>22</v>
      </c>
      <c r="C124" s="7" t="s">
        <v>152</v>
      </c>
      <c r="D124" s="6">
        <v>0</v>
      </c>
    </row>
    <row r="125" spans="1:4" ht="18.75" customHeight="1" x14ac:dyDescent="0.3">
      <c r="A125" s="94">
        <v>123</v>
      </c>
      <c r="B125" s="3" t="s">
        <v>153</v>
      </c>
      <c r="C125" s="7" t="s">
        <v>154</v>
      </c>
      <c r="D125" s="6">
        <v>0</v>
      </c>
    </row>
    <row r="126" spans="1:4" ht="18.75" customHeight="1" x14ac:dyDescent="0.3">
      <c r="A126" s="94">
        <v>124</v>
      </c>
      <c r="B126" s="3" t="s">
        <v>32</v>
      </c>
      <c r="C126" s="7" t="s">
        <v>155</v>
      </c>
      <c r="D126" s="6">
        <v>0</v>
      </c>
    </row>
    <row r="127" spans="1:4" ht="18.75" customHeight="1" x14ac:dyDescent="0.3">
      <c r="A127" s="94">
        <v>125</v>
      </c>
      <c r="B127" s="3" t="s">
        <v>156</v>
      </c>
      <c r="C127" s="7" t="s">
        <v>156</v>
      </c>
      <c r="D127" s="59">
        <v>1656.69</v>
      </c>
    </row>
    <row r="128" spans="1:4" ht="18.75" customHeight="1" x14ac:dyDescent="0.3">
      <c r="A128" s="94">
        <v>126</v>
      </c>
      <c r="B128" s="3" t="s">
        <v>20</v>
      </c>
      <c r="C128" s="7" t="s">
        <v>157</v>
      </c>
      <c r="D128" s="6">
        <v>0</v>
      </c>
    </row>
    <row r="129" spans="1:4" ht="18.75" customHeight="1" x14ac:dyDescent="0.3">
      <c r="A129" s="94">
        <v>127</v>
      </c>
      <c r="B129" s="3" t="s">
        <v>158</v>
      </c>
      <c r="C129" s="7" t="s">
        <v>158</v>
      </c>
      <c r="D129" s="6">
        <v>0</v>
      </c>
    </row>
    <row r="130" spans="1:4" ht="18.75" customHeight="1" x14ac:dyDescent="0.3">
      <c r="A130" s="94">
        <v>128</v>
      </c>
      <c r="B130" s="3" t="s">
        <v>32</v>
      </c>
      <c r="C130" s="7" t="s">
        <v>159</v>
      </c>
      <c r="D130" s="6">
        <v>0</v>
      </c>
    </row>
    <row r="131" spans="1:4" ht="18.75" customHeight="1" x14ac:dyDescent="0.3">
      <c r="A131" s="94">
        <v>129</v>
      </c>
      <c r="B131" s="3" t="s">
        <v>88</v>
      </c>
      <c r="C131" s="7" t="s">
        <v>88</v>
      </c>
      <c r="D131" s="59">
        <v>2866.72</v>
      </c>
    </row>
    <row r="132" spans="1:4" ht="18.75" customHeight="1" x14ac:dyDescent="0.3">
      <c r="A132" s="94">
        <v>130</v>
      </c>
      <c r="B132" s="3" t="s">
        <v>20</v>
      </c>
      <c r="C132" s="7" t="s">
        <v>160</v>
      </c>
      <c r="D132" s="6">
        <v>0</v>
      </c>
    </row>
    <row r="133" spans="1:4" ht="18.75" customHeight="1" x14ac:dyDescent="0.3">
      <c r="A133" s="94">
        <v>131</v>
      </c>
      <c r="B133" s="3" t="s">
        <v>161</v>
      </c>
      <c r="C133" s="7" t="s">
        <v>162</v>
      </c>
      <c r="D133" s="6">
        <v>0</v>
      </c>
    </row>
    <row r="134" spans="1:4" ht="18.75" customHeight="1" x14ac:dyDescent="0.3">
      <c r="A134" s="94">
        <v>132</v>
      </c>
      <c r="B134" s="3" t="s">
        <v>161</v>
      </c>
      <c r="C134" s="7" t="s">
        <v>161</v>
      </c>
      <c r="D134" s="59">
        <v>81.209999999999994</v>
      </c>
    </row>
    <row r="135" spans="1:4" ht="18.75" customHeight="1" x14ac:dyDescent="0.3">
      <c r="A135" s="94">
        <v>133</v>
      </c>
      <c r="B135" s="3" t="s">
        <v>163</v>
      </c>
      <c r="C135" s="7" t="s">
        <v>163</v>
      </c>
      <c r="D135" s="59">
        <v>162.41999999999999</v>
      </c>
    </row>
    <row r="136" spans="1:4" ht="18.75" customHeight="1" x14ac:dyDescent="0.3">
      <c r="A136" s="94">
        <v>134</v>
      </c>
      <c r="B136" s="3" t="s">
        <v>164</v>
      </c>
      <c r="C136" s="7" t="s">
        <v>164</v>
      </c>
      <c r="D136" s="6">
        <v>0</v>
      </c>
    </row>
    <row r="137" spans="1:4" ht="18.75" customHeight="1" x14ac:dyDescent="0.3">
      <c r="A137" s="94">
        <v>135</v>
      </c>
      <c r="B137" s="3" t="s">
        <v>96</v>
      </c>
      <c r="C137" s="7" t="s">
        <v>165</v>
      </c>
      <c r="D137" s="6">
        <v>0</v>
      </c>
    </row>
    <row r="138" spans="1:4" ht="18.75" customHeight="1" x14ac:dyDescent="0.3">
      <c r="A138" s="94">
        <v>136</v>
      </c>
      <c r="B138" s="3" t="s">
        <v>166</v>
      </c>
      <c r="C138" s="7" t="s">
        <v>166</v>
      </c>
      <c r="D138" s="6">
        <v>0</v>
      </c>
    </row>
    <row r="139" spans="1:4" ht="18.75" customHeight="1" x14ac:dyDescent="0.3">
      <c r="A139" s="94">
        <v>137</v>
      </c>
      <c r="B139" s="3" t="s">
        <v>53</v>
      </c>
      <c r="C139" s="7" t="s">
        <v>167</v>
      </c>
      <c r="D139" s="59">
        <v>3573.25</v>
      </c>
    </row>
    <row r="140" spans="1:4" ht="18.75" customHeight="1" x14ac:dyDescent="0.3">
      <c r="A140" s="94">
        <v>138</v>
      </c>
      <c r="B140" s="3" t="s">
        <v>53</v>
      </c>
      <c r="C140" s="7" t="s">
        <v>53</v>
      </c>
      <c r="D140" s="6">
        <v>0</v>
      </c>
    </row>
    <row r="141" spans="1:4" ht="18.75" customHeight="1" x14ac:dyDescent="0.3">
      <c r="A141" s="94">
        <v>139</v>
      </c>
      <c r="B141" s="3" t="s">
        <v>81</v>
      </c>
      <c r="C141" s="7" t="s">
        <v>168</v>
      </c>
      <c r="D141" s="6">
        <v>0</v>
      </c>
    </row>
    <row r="142" spans="1:4" ht="18.75" customHeight="1" x14ac:dyDescent="0.3">
      <c r="A142" s="94">
        <v>140</v>
      </c>
      <c r="B142" s="3" t="s">
        <v>81</v>
      </c>
      <c r="C142" s="7" t="s">
        <v>169</v>
      </c>
      <c r="D142" s="6">
        <v>0</v>
      </c>
    </row>
    <row r="143" spans="1:4" ht="18.75" customHeight="1" x14ac:dyDescent="0.3">
      <c r="A143" s="94">
        <v>141</v>
      </c>
      <c r="B143" s="3" t="s">
        <v>81</v>
      </c>
      <c r="C143" s="7" t="s">
        <v>81</v>
      </c>
      <c r="D143" s="6">
        <v>0</v>
      </c>
    </row>
    <row r="144" spans="1:4" ht="18.75" customHeight="1" x14ac:dyDescent="0.3">
      <c r="A144" s="94">
        <v>142</v>
      </c>
      <c r="B144" s="3" t="s">
        <v>170</v>
      </c>
      <c r="C144" s="7" t="s">
        <v>170</v>
      </c>
      <c r="D144" s="6">
        <v>0</v>
      </c>
    </row>
    <row r="145" spans="1:4" ht="18.75" customHeight="1" x14ac:dyDescent="0.3">
      <c r="A145" s="94">
        <v>143</v>
      </c>
      <c r="B145" s="3" t="s">
        <v>12</v>
      </c>
      <c r="C145" s="7" t="s">
        <v>12</v>
      </c>
      <c r="D145" s="59">
        <v>20099.52</v>
      </c>
    </row>
    <row r="146" spans="1:4" ht="18.75" customHeight="1" x14ac:dyDescent="0.3">
      <c r="A146" s="94">
        <v>144</v>
      </c>
      <c r="B146" s="3" t="s">
        <v>12</v>
      </c>
      <c r="C146" s="7" t="s">
        <v>171</v>
      </c>
      <c r="D146" s="6">
        <v>0</v>
      </c>
    </row>
    <row r="147" spans="1:4" ht="18.75" customHeight="1" x14ac:dyDescent="0.3">
      <c r="A147" s="94">
        <v>145</v>
      </c>
      <c r="B147" s="3" t="s">
        <v>172</v>
      </c>
      <c r="C147" s="7" t="s">
        <v>172</v>
      </c>
      <c r="D147" s="6">
        <v>0</v>
      </c>
    </row>
    <row r="148" spans="1:4" ht="18.75" customHeight="1" x14ac:dyDescent="0.3">
      <c r="A148" s="94">
        <v>146</v>
      </c>
      <c r="B148" s="3" t="s">
        <v>173</v>
      </c>
      <c r="C148" s="7" t="s">
        <v>173</v>
      </c>
      <c r="D148" s="6">
        <v>0</v>
      </c>
    </row>
    <row r="149" spans="1:4" ht="18.75" customHeight="1" x14ac:dyDescent="0.3">
      <c r="A149" s="94">
        <v>147</v>
      </c>
      <c r="B149" s="3" t="s">
        <v>174</v>
      </c>
      <c r="C149" s="7" t="s">
        <v>175</v>
      </c>
      <c r="D149" s="6">
        <v>0</v>
      </c>
    </row>
    <row r="150" spans="1:4" ht="18.75" customHeight="1" x14ac:dyDescent="0.3">
      <c r="A150" s="94">
        <v>148</v>
      </c>
      <c r="B150" s="3" t="s">
        <v>176</v>
      </c>
      <c r="C150" s="7" t="s">
        <v>176</v>
      </c>
      <c r="D150" s="6">
        <v>0</v>
      </c>
    </row>
    <row r="151" spans="1:4" ht="18.75" customHeight="1" x14ac:dyDescent="0.3">
      <c r="A151" s="94">
        <v>149</v>
      </c>
      <c r="B151" s="3" t="s">
        <v>177</v>
      </c>
      <c r="C151" s="7" t="s">
        <v>177</v>
      </c>
      <c r="D151" s="6">
        <v>0</v>
      </c>
    </row>
    <row r="152" spans="1:4" ht="18.75" customHeight="1" x14ac:dyDescent="0.3">
      <c r="A152" s="94">
        <v>150</v>
      </c>
      <c r="B152" s="3" t="s">
        <v>14</v>
      </c>
      <c r="C152" s="7" t="s">
        <v>14</v>
      </c>
      <c r="D152" s="59">
        <v>162.41999999999999</v>
      </c>
    </row>
    <row r="153" spans="1:4" ht="18.75" customHeight="1" x14ac:dyDescent="0.3">
      <c r="A153" s="94">
        <v>151</v>
      </c>
      <c r="B153" s="3" t="s">
        <v>73</v>
      </c>
      <c r="C153" s="7" t="s">
        <v>178</v>
      </c>
      <c r="D153" s="6">
        <v>0</v>
      </c>
    </row>
    <row r="154" spans="1:4" ht="18.75" customHeight="1" x14ac:dyDescent="0.3">
      <c r="A154" s="94">
        <v>152</v>
      </c>
      <c r="B154" s="3" t="s">
        <v>53</v>
      </c>
      <c r="C154" s="7" t="s">
        <v>179</v>
      </c>
      <c r="D154" s="6">
        <v>0</v>
      </c>
    </row>
    <row r="155" spans="1:4" ht="18.75" customHeight="1" x14ac:dyDescent="0.3">
      <c r="A155" s="94">
        <v>153</v>
      </c>
      <c r="B155" s="3" t="s">
        <v>45</v>
      </c>
      <c r="C155" s="7" t="s">
        <v>180</v>
      </c>
      <c r="D155" s="6">
        <v>0</v>
      </c>
    </row>
    <row r="156" spans="1:4" ht="18.75" customHeight="1" x14ac:dyDescent="0.3">
      <c r="A156" s="94">
        <v>154</v>
      </c>
      <c r="B156" s="3" t="s">
        <v>20</v>
      </c>
      <c r="C156" s="7" t="s">
        <v>181</v>
      </c>
      <c r="D156" s="6">
        <v>0</v>
      </c>
    </row>
    <row r="157" spans="1:4" ht="18.75" customHeight="1" x14ac:dyDescent="0.3">
      <c r="A157" s="94">
        <v>155</v>
      </c>
      <c r="B157" s="3" t="s">
        <v>58</v>
      </c>
      <c r="C157" s="7" t="s">
        <v>58</v>
      </c>
      <c r="D157" s="6">
        <v>0</v>
      </c>
    </row>
    <row r="158" spans="1:4" ht="18.75" customHeight="1" x14ac:dyDescent="0.3">
      <c r="A158" s="94">
        <v>156</v>
      </c>
      <c r="B158" s="3" t="s">
        <v>20</v>
      </c>
      <c r="C158" s="7" t="s">
        <v>182</v>
      </c>
      <c r="D158" s="6">
        <v>0</v>
      </c>
    </row>
    <row r="159" spans="1:4" ht="18.75" customHeight="1" x14ac:dyDescent="0.3">
      <c r="A159" s="94">
        <v>157</v>
      </c>
      <c r="B159" s="3" t="s">
        <v>183</v>
      </c>
      <c r="C159" s="7" t="s">
        <v>183</v>
      </c>
      <c r="D159" s="6">
        <v>0</v>
      </c>
    </row>
    <row r="160" spans="1:4" ht="18.75" customHeight="1" x14ac:dyDescent="0.3">
      <c r="A160" s="94">
        <v>158</v>
      </c>
      <c r="B160" s="3" t="s">
        <v>32</v>
      </c>
      <c r="C160" s="7" t="s">
        <v>184</v>
      </c>
      <c r="D160" s="6">
        <v>0</v>
      </c>
    </row>
    <row r="161" spans="1:4" ht="18.75" customHeight="1" x14ac:dyDescent="0.3">
      <c r="A161" s="94">
        <v>159</v>
      </c>
      <c r="B161" s="3" t="s">
        <v>185</v>
      </c>
      <c r="C161" s="7" t="s">
        <v>185</v>
      </c>
      <c r="D161" s="6">
        <v>0</v>
      </c>
    </row>
    <row r="162" spans="1:4" ht="18.75" customHeight="1" x14ac:dyDescent="0.3">
      <c r="A162" s="94">
        <v>160</v>
      </c>
      <c r="B162" s="3" t="s">
        <v>73</v>
      </c>
      <c r="C162" s="7" t="s">
        <v>73</v>
      </c>
      <c r="D162" s="59">
        <v>34563.06</v>
      </c>
    </row>
    <row r="163" spans="1:4" ht="18.75" customHeight="1" x14ac:dyDescent="0.3">
      <c r="A163" s="94">
        <v>161</v>
      </c>
      <c r="B163" s="3" t="s">
        <v>73</v>
      </c>
      <c r="C163" s="7" t="s">
        <v>186</v>
      </c>
      <c r="D163" s="6">
        <v>0</v>
      </c>
    </row>
    <row r="164" spans="1:4" ht="18.75" customHeight="1" x14ac:dyDescent="0.3">
      <c r="A164" s="94">
        <v>162</v>
      </c>
      <c r="B164" s="3" t="s">
        <v>32</v>
      </c>
      <c r="C164" s="7" t="s">
        <v>187</v>
      </c>
      <c r="D164" s="6">
        <v>0</v>
      </c>
    </row>
    <row r="165" spans="1:4" ht="18.75" customHeight="1" x14ac:dyDescent="0.3">
      <c r="A165" s="94">
        <v>163</v>
      </c>
      <c r="B165" s="3" t="s">
        <v>188</v>
      </c>
      <c r="C165" s="7" t="s">
        <v>188</v>
      </c>
      <c r="D165" s="6">
        <v>0</v>
      </c>
    </row>
    <row r="166" spans="1:4" ht="18.75" customHeight="1" x14ac:dyDescent="0.3">
      <c r="A166" s="94">
        <v>164</v>
      </c>
      <c r="B166" s="3" t="s">
        <v>58</v>
      </c>
      <c r="C166" s="7" t="s">
        <v>189</v>
      </c>
      <c r="D166" s="6">
        <v>0</v>
      </c>
    </row>
    <row r="167" spans="1:4" ht="18.75" customHeight="1" x14ac:dyDescent="0.3">
      <c r="A167" s="94">
        <v>165</v>
      </c>
      <c r="B167" s="3" t="s">
        <v>190</v>
      </c>
      <c r="C167" s="7" t="s">
        <v>191</v>
      </c>
      <c r="D167" s="6">
        <v>0</v>
      </c>
    </row>
    <row r="168" spans="1:4" ht="18.75" customHeight="1" x14ac:dyDescent="0.3">
      <c r="A168" s="94">
        <v>166</v>
      </c>
      <c r="B168" s="3" t="s">
        <v>190</v>
      </c>
      <c r="C168" s="7" t="s">
        <v>190</v>
      </c>
      <c r="D168" s="6">
        <v>0</v>
      </c>
    </row>
    <row r="169" spans="1:4" ht="18.75" customHeight="1" x14ac:dyDescent="0.3">
      <c r="A169" s="94">
        <v>167</v>
      </c>
      <c r="B169" s="3" t="s">
        <v>192</v>
      </c>
      <c r="C169" s="7" t="s">
        <v>192</v>
      </c>
      <c r="D169" s="59">
        <v>2192.6799999999998</v>
      </c>
    </row>
    <row r="170" spans="1:4" ht="18.75" customHeight="1" x14ac:dyDescent="0.3">
      <c r="A170" s="94">
        <v>168</v>
      </c>
      <c r="B170" s="3" t="s">
        <v>50</v>
      </c>
      <c r="C170" s="7" t="s">
        <v>50</v>
      </c>
      <c r="D170" s="6">
        <v>0</v>
      </c>
    </row>
    <row r="171" spans="1:4" ht="18.75" customHeight="1" x14ac:dyDescent="0.3">
      <c r="A171" s="94">
        <v>169</v>
      </c>
      <c r="B171" s="3" t="s">
        <v>20</v>
      </c>
      <c r="C171" s="7" t="s">
        <v>193</v>
      </c>
      <c r="D171" s="6">
        <v>0</v>
      </c>
    </row>
    <row r="172" spans="1:4" ht="18.75" customHeight="1" x14ac:dyDescent="0.3">
      <c r="A172" s="94">
        <v>170</v>
      </c>
      <c r="B172" s="3" t="s">
        <v>194</v>
      </c>
      <c r="C172" s="7" t="s">
        <v>194</v>
      </c>
      <c r="D172" s="6">
        <v>0</v>
      </c>
    </row>
    <row r="173" spans="1:4" ht="18.75" customHeight="1" x14ac:dyDescent="0.3">
      <c r="A173" s="94">
        <v>171</v>
      </c>
      <c r="B173" s="3" t="s">
        <v>88</v>
      </c>
      <c r="C173" s="7" t="s">
        <v>195</v>
      </c>
      <c r="D173" s="6">
        <v>0</v>
      </c>
    </row>
    <row r="174" spans="1:4" ht="18.75" customHeight="1" x14ac:dyDescent="0.3">
      <c r="A174" s="94">
        <v>172</v>
      </c>
      <c r="B174" s="3" t="s">
        <v>196</v>
      </c>
      <c r="C174" s="7" t="s">
        <v>197</v>
      </c>
      <c r="D174" s="6">
        <v>0</v>
      </c>
    </row>
    <row r="175" spans="1:4" ht="18.75" customHeight="1" x14ac:dyDescent="0.3">
      <c r="A175" s="94">
        <v>173</v>
      </c>
      <c r="B175" s="3" t="s">
        <v>198</v>
      </c>
      <c r="C175" s="7" t="s">
        <v>198</v>
      </c>
      <c r="D175" s="6">
        <v>0</v>
      </c>
    </row>
    <row r="176" spans="1:4" ht="18.75" customHeight="1" x14ac:dyDescent="0.3">
      <c r="A176" s="94">
        <v>174</v>
      </c>
      <c r="B176" s="3" t="s">
        <v>32</v>
      </c>
      <c r="C176" s="7" t="s">
        <v>199</v>
      </c>
      <c r="D176" s="6">
        <v>0</v>
      </c>
    </row>
    <row r="177" spans="1:4" ht="18.75" customHeight="1" x14ac:dyDescent="0.3">
      <c r="A177" s="94">
        <v>175</v>
      </c>
      <c r="B177" s="3" t="s">
        <v>200</v>
      </c>
      <c r="C177" s="7" t="s">
        <v>200</v>
      </c>
      <c r="D177" s="6">
        <v>0</v>
      </c>
    </row>
    <row r="178" spans="1:4" ht="18.75" customHeight="1" x14ac:dyDescent="0.3">
      <c r="A178" s="94">
        <v>176</v>
      </c>
      <c r="B178" s="3" t="s">
        <v>34</v>
      </c>
      <c r="C178" s="7" t="s">
        <v>201</v>
      </c>
      <c r="D178" s="6">
        <v>0</v>
      </c>
    </row>
    <row r="179" spans="1:4" ht="18.75" customHeight="1" x14ac:dyDescent="0.3">
      <c r="A179" s="94">
        <v>177</v>
      </c>
      <c r="B179" s="3" t="s">
        <v>43</v>
      </c>
      <c r="C179" s="7" t="s">
        <v>202</v>
      </c>
      <c r="D179" s="6">
        <v>0</v>
      </c>
    </row>
    <row r="180" spans="1:4" ht="18.75" customHeight="1" x14ac:dyDescent="0.3">
      <c r="A180" s="94">
        <v>178</v>
      </c>
      <c r="B180" s="3" t="s">
        <v>43</v>
      </c>
      <c r="C180" s="7" t="s">
        <v>203</v>
      </c>
      <c r="D180" s="6">
        <v>0</v>
      </c>
    </row>
    <row r="181" spans="1:4" ht="18.75" customHeight="1" x14ac:dyDescent="0.3">
      <c r="A181" s="94">
        <v>179</v>
      </c>
      <c r="B181" s="3" t="s">
        <v>43</v>
      </c>
      <c r="C181" s="7" t="s">
        <v>43</v>
      </c>
      <c r="D181" s="6">
        <v>0</v>
      </c>
    </row>
    <row r="182" spans="1:4" ht="18.75" customHeight="1" x14ac:dyDescent="0.3">
      <c r="A182" s="94">
        <v>180</v>
      </c>
      <c r="B182" s="3" t="s">
        <v>204</v>
      </c>
      <c r="C182" s="7" t="s">
        <v>204</v>
      </c>
      <c r="D182" s="61">
        <v>966.4</v>
      </c>
    </row>
    <row r="183" spans="1:4" ht="18.75" customHeight="1" x14ac:dyDescent="0.3">
      <c r="A183" s="94">
        <v>181</v>
      </c>
      <c r="B183" s="3" t="s">
        <v>205</v>
      </c>
      <c r="C183" s="7" t="s">
        <v>205</v>
      </c>
      <c r="D183" s="6">
        <v>0</v>
      </c>
    </row>
    <row r="184" spans="1:4" ht="18.75" customHeight="1" x14ac:dyDescent="0.3">
      <c r="A184" s="94">
        <v>182</v>
      </c>
      <c r="B184" s="3" t="s">
        <v>73</v>
      </c>
      <c r="C184" s="7" t="s">
        <v>206</v>
      </c>
      <c r="D184" s="6">
        <v>0</v>
      </c>
    </row>
    <row r="185" spans="1:4" ht="18.75" customHeight="1" x14ac:dyDescent="0.3">
      <c r="A185" s="94">
        <v>183</v>
      </c>
      <c r="B185" s="3" t="s">
        <v>61</v>
      </c>
      <c r="C185" s="7" t="s">
        <v>207</v>
      </c>
      <c r="D185" s="6">
        <v>0</v>
      </c>
    </row>
    <row r="186" spans="1:4" ht="18.75" customHeight="1" x14ac:dyDescent="0.3">
      <c r="A186" s="94">
        <v>184</v>
      </c>
      <c r="B186" s="3" t="s">
        <v>166</v>
      </c>
      <c r="C186" s="7" t="s">
        <v>208</v>
      </c>
      <c r="D186" s="6">
        <v>0</v>
      </c>
    </row>
    <row r="187" spans="1:4" ht="18.75" customHeight="1" x14ac:dyDescent="0.3">
      <c r="A187" s="94">
        <v>185</v>
      </c>
      <c r="B187" s="3" t="s">
        <v>61</v>
      </c>
      <c r="C187" s="7" t="s">
        <v>209</v>
      </c>
      <c r="D187" s="6">
        <v>0</v>
      </c>
    </row>
    <row r="188" spans="1:4" ht="18.75" customHeight="1" x14ac:dyDescent="0.3">
      <c r="A188" s="94">
        <v>186</v>
      </c>
      <c r="B188" s="3" t="s">
        <v>103</v>
      </c>
      <c r="C188" s="7" t="s">
        <v>210</v>
      </c>
      <c r="D188" s="6">
        <v>0</v>
      </c>
    </row>
    <row r="189" spans="1:4" ht="18.75" customHeight="1" x14ac:dyDescent="0.3">
      <c r="A189" s="94">
        <v>187</v>
      </c>
      <c r="B189" s="3" t="s">
        <v>103</v>
      </c>
      <c r="C189" s="7" t="s">
        <v>211</v>
      </c>
      <c r="D189" s="6">
        <v>0</v>
      </c>
    </row>
    <row r="190" spans="1:4" ht="18.75" customHeight="1" x14ac:dyDescent="0.3">
      <c r="A190" s="94">
        <v>188</v>
      </c>
      <c r="B190" s="3" t="s">
        <v>103</v>
      </c>
      <c r="C190" s="7" t="s">
        <v>103</v>
      </c>
      <c r="D190" s="6">
        <v>0</v>
      </c>
    </row>
    <row r="191" spans="1:4" ht="18.75" customHeight="1" x14ac:dyDescent="0.3">
      <c r="A191" s="94">
        <v>189</v>
      </c>
      <c r="B191" s="3" t="s">
        <v>103</v>
      </c>
      <c r="C191" s="7" t="s">
        <v>212</v>
      </c>
      <c r="D191" s="6">
        <v>0</v>
      </c>
    </row>
    <row r="192" spans="1:4" ht="18.75" customHeight="1" x14ac:dyDescent="0.3">
      <c r="A192" s="94">
        <v>190</v>
      </c>
      <c r="B192" s="3" t="s">
        <v>73</v>
      </c>
      <c r="C192" s="7" t="s">
        <v>213</v>
      </c>
      <c r="D192" s="6">
        <v>0</v>
      </c>
    </row>
    <row r="193" spans="1:4" ht="18.75" customHeight="1" x14ac:dyDescent="0.3">
      <c r="A193" s="94">
        <v>191</v>
      </c>
      <c r="B193" s="3" t="s">
        <v>214</v>
      </c>
      <c r="C193" s="7" t="s">
        <v>214</v>
      </c>
      <c r="D193" s="59">
        <v>3004.78</v>
      </c>
    </row>
    <row r="194" spans="1:4" ht="18.75" customHeight="1" x14ac:dyDescent="0.3">
      <c r="A194" s="94">
        <v>192</v>
      </c>
      <c r="B194" s="3" t="s">
        <v>215</v>
      </c>
      <c r="C194" s="7" t="s">
        <v>216</v>
      </c>
      <c r="D194" s="6">
        <v>0</v>
      </c>
    </row>
    <row r="195" spans="1:4" ht="18.75" customHeight="1" x14ac:dyDescent="0.3">
      <c r="A195" s="94">
        <v>193</v>
      </c>
      <c r="B195" s="3" t="s">
        <v>45</v>
      </c>
      <c r="C195" s="7" t="s">
        <v>217</v>
      </c>
      <c r="D195" s="6">
        <v>0</v>
      </c>
    </row>
    <row r="196" spans="1:4" ht="18.75" customHeight="1" x14ac:dyDescent="0.3">
      <c r="A196" s="94">
        <v>194</v>
      </c>
      <c r="B196" s="3" t="s">
        <v>20</v>
      </c>
      <c r="C196" s="7" t="s">
        <v>218</v>
      </c>
      <c r="D196" s="6">
        <v>0</v>
      </c>
    </row>
    <row r="197" spans="1:4" ht="18.75" customHeight="1" x14ac:dyDescent="0.3">
      <c r="A197" s="94">
        <v>195</v>
      </c>
      <c r="B197" s="3" t="s">
        <v>103</v>
      </c>
      <c r="C197" s="7" t="s">
        <v>219</v>
      </c>
      <c r="D197" s="6">
        <v>0</v>
      </c>
    </row>
    <row r="198" spans="1:4" ht="18.75" customHeight="1" x14ac:dyDescent="0.3">
      <c r="A198" s="94">
        <v>196</v>
      </c>
      <c r="B198" s="3" t="s">
        <v>32</v>
      </c>
      <c r="C198" s="7" t="s">
        <v>220</v>
      </c>
      <c r="D198" s="6">
        <v>0</v>
      </c>
    </row>
    <row r="199" spans="1:4" ht="18.75" customHeight="1" x14ac:dyDescent="0.3">
      <c r="A199" s="94">
        <v>197</v>
      </c>
      <c r="B199" s="3" t="s">
        <v>32</v>
      </c>
      <c r="C199" s="7" t="s">
        <v>221</v>
      </c>
      <c r="D199" s="6">
        <v>0</v>
      </c>
    </row>
    <row r="200" spans="1:4" ht="18.75" customHeight="1" x14ac:dyDescent="0.3">
      <c r="A200" s="94">
        <v>198</v>
      </c>
      <c r="B200" s="3" t="s">
        <v>32</v>
      </c>
      <c r="C200" s="7" t="s">
        <v>222</v>
      </c>
      <c r="D200" s="6">
        <v>0</v>
      </c>
    </row>
    <row r="201" spans="1:4" ht="18.75" customHeight="1" x14ac:dyDescent="0.3">
      <c r="A201" s="94">
        <v>199</v>
      </c>
      <c r="B201" s="3" t="s">
        <v>32</v>
      </c>
      <c r="C201" s="7" t="s">
        <v>32</v>
      </c>
      <c r="D201" s="6">
        <v>0</v>
      </c>
    </row>
    <row r="202" spans="1:4" ht="18.75" customHeight="1" x14ac:dyDescent="0.3">
      <c r="A202" s="94">
        <v>200</v>
      </c>
      <c r="B202" s="3" t="s">
        <v>223</v>
      </c>
      <c r="C202" s="7" t="s">
        <v>223</v>
      </c>
      <c r="D202" s="59">
        <v>3873.73</v>
      </c>
    </row>
    <row r="203" spans="1:4" ht="18.75" customHeight="1" x14ac:dyDescent="0.3">
      <c r="A203" s="94">
        <v>201</v>
      </c>
      <c r="B203" s="3" t="s">
        <v>58</v>
      </c>
      <c r="C203" s="7" t="s">
        <v>224</v>
      </c>
      <c r="D203" s="6">
        <v>0</v>
      </c>
    </row>
    <row r="204" spans="1:4" ht="18.75" customHeight="1" x14ac:dyDescent="0.3">
      <c r="A204" s="94">
        <v>202</v>
      </c>
      <c r="B204" s="3" t="s">
        <v>225</v>
      </c>
      <c r="C204" s="7" t="s">
        <v>225</v>
      </c>
      <c r="D204" s="59">
        <v>755.25</v>
      </c>
    </row>
    <row r="205" spans="1:4" ht="18.75" customHeight="1" x14ac:dyDescent="0.3">
      <c r="A205" s="94">
        <v>203</v>
      </c>
      <c r="B205" s="3" t="s">
        <v>226</v>
      </c>
      <c r="C205" s="7" t="s">
        <v>226</v>
      </c>
      <c r="D205" s="6">
        <v>0</v>
      </c>
    </row>
    <row r="206" spans="1:4" ht="18.75" customHeight="1" x14ac:dyDescent="0.3">
      <c r="A206" s="94">
        <v>204</v>
      </c>
      <c r="B206" s="3" t="s">
        <v>32</v>
      </c>
      <c r="C206" s="7" t="s">
        <v>227</v>
      </c>
      <c r="D206" s="6">
        <v>0</v>
      </c>
    </row>
    <row r="207" spans="1:4" ht="18.75" customHeight="1" x14ac:dyDescent="0.3">
      <c r="A207" s="94">
        <v>205</v>
      </c>
      <c r="B207" s="3" t="s">
        <v>228</v>
      </c>
      <c r="C207" s="7" t="s">
        <v>228</v>
      </c>
      <c r="D207" s="59">
        <v>16.239999999999998</v>
      </c>
    </row>
    <row r="208" spans="1:4" ht="18.75" customHeight="1" x14ac:dyDescent="0.3">
      <c r="A208" s="94">
        <v>206</v>
      </c>
      <c r="B208" s="3" t="s">
        <v>229</v>
      </c>
      <c r="C208" s="7" t="s">
        <v>229</v>
      </c>
      <c r="D208" s="6">
        <v>0</v>
      </c>
    </row>
    <row r="209" spans="1:4" ht="18.75" customHeight="1" x14ac:dyDescent="0.3">
      <c r="A209" s="94">
        <v>207</v>
      </c>
      <c r="B209" s="3" t="s">
        <v>81</v>
      </c>
      <c r="C209" s="7" t="s">
        <v>230</v>
      </c>
      <c r="D209" s="6">
        <v>0</v>
      </c>
    </row>
    <row r="210" spans="1:4" ht="18.75" customHeight="1" x14ac:dyDescent="0.3">
      <c r="A210" s="94">
        <v>208</v>
      </c>
      <c r="B210" s="3" t="s">
        <v>231</v>
      </c>
      <c r="C210" s="7" t="s">
        <v>231</v>
      </c>
      <c r="D210" s="59">
        <v>4474.68</v>
      </c>
    </row>
    <row r="211" spans="1:4" ht="18.75" customHeight="1" x14ac:dyDescent="0.3">
      <c r="A211" s="94">
        <v>209</v>
      </c>
      <c r="B211" s="3" t="s">
        <v>22</v>
      </c>
      <c r="C211" s="7" t="s">
        <v>22</v>
      </c>
      <c r="D211" s="6">
        <v>0</v>
      </c>
    </row>
    <row r="212" spans="1:4" ht="18.75" customHeight="1" x14ac:dyDescent="0.3">
      <c r="A212" s="94">
        <v>210</v>
      </c>
      <c r="B212" s="3" t="s">
        <v>232</v>
      </c>
      <c r="C212" s="7" t="s">
        <v>233</v>
      </c>
      <c r="D212" s="6">
        <v>0</v>
      </c>
    </row>
    <row r="213" spans="1:4" ht="18.75" customHeight="1" x14ac:dyDescent="0.3">
      <c r="A213" s="94">
        <v>211</v>
      </c>
      <c r="B213" s="3" t="s">
        <v>32</v>
      </c>
      <c r="C213" s="7" t="s">
        <v>234</v>
      </c>
      <c r="D213" s="6">
        <v>0</v>
      </c>
    </row>
    <row r="214" spans="1:4" ht="18.75" customHeight="1" x14ac:dyDescent="0.3">
      <c r="A214" s="94">
        <v>212</v>
      </c>
      <c r="B214" s="3" t="s">
        <v>22</v>
      </c>
      <c r="C214" s="7" t="s">
        <v>235</v>
      </c>
      <c r="D214" s="6">
        <v>0</v>
      </c>
    </row>
    <row r="215" spans="1:4" ht="18.75" customHeight="1" x14ac:dyDescent="0.3">
      <c r="A215" s="94">
        <v>213</v>
      </c>
      <c r="B215" s="3" t="s">
        <v>26</v>
      </c>
      <c r="C215" s="7" t="s">
        <v>236</v>
      </c>
      <c r="D215" s="6">
        <v>0</v>
      </c>
    </row>
    <row r="216" spans="1:4" ht="18.75" customHeight="1" x14ac:dyDescent="0.3">
      <c r="A216" s="94">
        <v>214</v>
      </c>
      <c r="B216" s="3" t="s">
        <v>12</v>
      </c>
      <c r="C216" s="7" t="s">
        <v>237</v>
      </c>
      <c r="D216" s="6">
        <v>0</v>
      </c>
    </row>
    <row r="217" spans="1:4" ht="18.75" customHeight="1" x14ac:dyDescent="0.3">
      <c r="A217" s="94">
        <v>215</v>
      </c>
      <c r="B217" s="3" t="s">
        <v>20</v>
      </c>
      <c r="C217" s="7" t="s">
        <v>238</v>
      </c>
      <c r="D217" s="6">
        <v>0</v>
      </c>
    </row>
    <row r="218" spans="1:4" ht="18.75" customHeight="1" x14ac:dyDescent="0.3">
      <c r="A218" s="94">
        <v>216</v>
      </c>
      <c r="B218" s="3" t="s">
        <v>32</v>
      </c>
      <c r="C218" s="7" t="s">
        <v>239</v>
      </c>
      <c r="D218" s="6">
        <v>0</v>
      </c>
    </row>
    <row r="219" spans="1:4" ht="18.75" customHeight="1" x14ac:dyDescent="0.3">
      <c r="A219" s="94">
        <v>217</v>
      </c>
      <c r="B219" s="3" t="s">
        <v>119</v>
      </c>
      <c r="C219" s="7" t="s">
        <v>240</v>
      </c>
      <c r="D219" s="6">
        <v>0</v>
      </c>
    </row>
    <row r="220" spans="1:4" ht="18.75" customHeight="1" x14ac:dyDescent="0.3">
      <c r="A220" s="94">
        <v>218</v>
      </c>
      <c r="B220" s="3" t="s">
        <v>119</v>
      </c>
      <c r="C220" s="7" t="s">
        <v>241</v>
      </c>
      <c r="D220" s="6">
        <v>0</v>
      </c>
    </row>
    <row r="221" spans="1:4" ht="18.75" customHeight="1" x14ac:dyDescent="0.3">
      <c r="A221" s="94">
        <v>219</v>
      </c>
      <c r="B221" s="3" t="s">
        <v>81</v>
      </c>
      <c r="C221" s="7" t="s">
        <v>242</v>
      </c>
      <c r="D221" s="6">
        <v>0</v>
      </c>
    </row>
    <row r="222" spans="1:4" ht="18.75" customHeight="1" x14ac:dyDescent="0.3">
      <c r="A222" s="94">
        <v>220</v>
      </c>
      <c r="B222" s="3" t="s">
        <v>243</v>
      </c>
      <c r="C222" s="7" t="s">
        <v>243</v>
      </c>
      <c r="D222" s="6">
        <v>0</v>
      </c>
    </row>
    <row r="223" spans="1:4" ht="18.75" customHeight="1" x14ac:dyDescent="0.3">
      <c r="A223" s="94">
        <v>221</v>
      </c>
      <c r="B223" s="3" t="s">
        <v>20</v>
      </c>
      <c r="C223" s="7" t="s">
        <v>244</v>
      </c>
      <c r="D223" s="6">
        <v>0</v>
      </c>
    </row>
    <row r="224" spans="1:4" ht="18.75" customHeight="1" x14ac:dyDescent="0.3">
      <c r="A224" s="94">
        <v>222</v>
      </c>
      <c r="B224" s="3" t="s">
        <v>20</v>
      </c>
      <c r="C224" s="7" t="s">
        <v>245</v>
      </c>
      <c r="D224" s="6">
        <v>0</v>
      </c>
    </row>
    <row r="225" spans="1:4" ht="18.75" customHeight="1" x14ac:dyDescent="0.3">
      <c r="A225" s="94">
        <v>223</v>
      </c>
      <c r="B225" s="3" t="s">
        <v>32</v>
      </c>
      <c r="C225" s="7" t="s">
        <v>246</v>
      </c>
      <c r="D225" s="6">
        <v>0</v>
      </c>
    </row>
    <row r="226" spans="1:4" ht="18.75" customHeight="1" x14ac:dyDescent="0.3">
      <c r="A226" s="94">
        <v>224</v>
      </c>
      <c r="B226" s="3" t="s">
        <v>32</v>
      </c>
      <c r="C226" s="7" t="s">
        <v>247</v>
      </c>
      <c r="D226" s="6">
        <v>0</v>
      </c>
    </row>
    <row r="227" spans="1:4" ht="18.75" customHeight="1" x14ac:dyDescent="0.3">
      <c r="A227" s="94">
        <v>225</v>
      </c>
      <c r="B227" s="3" t="s">
        <v>20</v>
      </c>
      <c r="C227" s="7" t="s">
        <v>248</v>
      </c>
      <c r="D227" s="6">
        <v>0</v>
      </c>
    </row>
    <row r="228" spans="1:4" ht="18.75" customHeight="1" x14ac:dyDescent="0.3">
      <c r="A228" s="94">
        <v>226</v>
      </c>
      <c r="B228" s="3" t="s">
        <v>249</v>
      </c>
      <c r="C228" s="7" t="s">
        <v>249</v>
      </c>
      <c r="D228" s="6">
        <v>0</v>
      </c>
    </row>
    <row r="229" spans="1:4" ht="18.75" customHeight="1" x14ac:dyDescent="0.3">
      <c r="A229" s="94">
        <v>227</v>
      </c>
      <c r="B229" s="3" t="s">
        <v>73</v>
      </c>
      <c r="C229" s="7" t="s">
        <v>250</v>
      </c>
      <c r="D229" s="6">
        <v>0</v>
      </c>
    </row>
    <row r="230" spans="1:4" ht="18.75" customHeight="1" x14ac:dyDescent="0.3">
      <c r="A230" s="94">
        <v>228</v>
      </c>
      <c r="B230" s="3" t="s">
        <v>32</v>
      </c>
      <c r="C230" s="7" t="s">
        <v>251</v>
      </c>
      <c r="D230" s="6">
        <v>0</v>
      </c>
    </row>
    <row r="231" spans="1:4" ht="18.75" customHeight="1" x14ac:dyDescent="0.3">
      <c r="A231" s="94">
        <v>229</v>
      </c>
      <c r="B231" s="3" t="s">
        <v>252</v>
      </c>
      <c r="C231" s="7" t="s">
        <v>253</v>
      </c>
      <c r="D231" s="6">
        <v>0</v>
      </c>
    </row>
    <row r="232" spans="1:4" ht="18.75" customHeight="1" x14ac:dyDescent="0.3">
      <c r="A232" s="94">
        <v>230</v>
      </c>
      <c r="B232" s="3" t="s">
        <v>252</v>
      </c>
      <c r="C232" s="7" t="s">
        <v>254</v>
      </c>
      <c r="D232" s="6">
        <v>0</v>
      </c>
    </row>
    <row r="233" spans="1:4" ht="18.75" customHeight="1" x14ac:dyDescent="0.3">
      <c r="A233" s="94">
        <v>231</v>
      </c>
      <c r="B233" s="3" t="s">
        <v>252</v>
      </c>
      <c r="C233" s="7" t="s">
        <v>252</v>
      </c>
      <c r="D233" s="59">
        <v>31939.97</v>
      </c>
    </row>
    <row r="234" spans="1:4" ht="18.75" customHeight="1" x14ac:dyDescent="0.3">
      <c r="A234" s="94">
        <v>232</v>
      </c>
      <c r="B234" s="3" t="s">
        <v>255</v>
      </c>
      <c r="C234" s="7" t="s">
        <v>255</v>
      </c>
      <c r="D234" s="60">
        <v>641.97</v>
      </c>
    </row>
    <row r="235" spans="1:4" ht="18.75" customHeight="1" x14ac:dyDescent="0.3">
      <c r="A235" s="94">
        <v>233</v>
      </c>
      <c r="B235" s="3" t="s">
        <v>75</v>
      </c>
      <c r="C235" s="7" t="s">
        <v>256</v>
      </c>
      <c r="D235" s="59">
        <v>162.41999999999999</v>
      </c>
    </row>
    <row r="236" spans="1:4" ht="18.75" customHeight="1" x14ac:dyDescent="0.3">
      <c r="A236" s="94">
        <v>234</v>
      </c>
      <c r="B236" s="3" t="s">
        <v>257</v>
      </c>
      <c r="C236" s="7" t="s">
        <v>257</v>
      </c>
      <c r="D236" s="6">
        <v>0</v>
      </c>
    </row>
    <row r="237" spans="1:4" ht="18.75" customHeight="1" x14ac:dyDescent="0.3">
      <c r="A237" s="94">
        <v>235</v>
      </c>
      <c r="B237" s="3" t="s">
        <v>26</v>
      </c>
      <c r="C237" s="7" t="s">
        <v>258</v>
      </c>
      <c r="D237" s="6">
        <v>0</v>
      </c>
    </row>
    <row r="238" spans="1:4" ht="18.75" customHeight="1" x14ac:dyDescent="0.3">
      <c r="A238" s="94">
        <v>236</v>
      </c>
      <c r="B238" s="3" t="s">
        <v>73</v>
      </c>
      <c r="C238" s="7" t="s">
        <v>259</v>
      </c>
      <c r="D238" s="6">
        <v>0</v>
      </c>
    </row>
    <row r="239" spans="1:4" ht="18.75" customHeight="1" x14ac:dyDescent="0.3">
      <c r="A239" s="94">
        <v>237</v>
      </c>
      <c r="B239" s="3" t="s">
        <v>232</v>
      </c>
      <c r="C239" s="7" t="s">
        <v>232</v>
      </c>
      <c r="D239" s="6">
        <v>0</v>
      </c>
    </row>
    <row r="240" spans="1:4" ht="18.75" customHeight="1" x14ac:dyDescent="0.3">
      <c r="A240" s="94">
        <v>238</v>
      </c>
      <c r="B240" s="3" t="s">
        <v>32</v>
      </c>
      <c r="C240" s="7" t="s">
        <v>260</v>
      </c>
      <c r="D240" s="6">
        <v>0</v>
      </c>
    </row>
    <row r="241" spans="1:4" ht="18.75" customHeight="1" x14ac:dyDescent="0.3">
      <c r="A241" s="94">
        <v>239</v>
      </c>
      <c r="B241" s="3" t="s">
        <v>32</v>
      </c>
      <c r="C241" s="7" t="s">
        <v>261</v>
      </c>
      <c r="D241" s="6">
        <v>0</v>
      </c>
    </row>
    <row r="242" spans="1:4" ht="18.75" customHeight="1" x14ac:dyDescent="0.3">
      <c r="A242" s="94">
        <v>240</v>
      </c>
      <c r="B242" s="3" t="s">
        <v>32</v>
      </c>
      <c r="C242" s="7" t="s">
        <v>262</v>
      </c>
      <c r="D242" s="6">
        <v>0</v>
      </c>
    </row>
    <row r="243" spans="1:4" ht="18.75" customHeight="1" x14ac:dyDescent="0.3">
      <c r="A243" s="94">
        <v>241</v>
      </c>
      <c r="B243" s="3" t="s">
        <v>20</v>
      </c>
      <c r="C243" s="7" t="s">
        <v>263</v>
      </c>
      <c r="D243" s="6">
        <v>0</v>
      </c>
    </row>
    <row r="244" spans="1:4" ht="18.75" customHeight="1" x14ac:dyDescent="0.3">
      <c r="A244" s="94">
        <v>242</v>
      </c>
      <c r="B244" s="3" t="s">
        <v>22</v>
      </c>
      <c r="C244" s="7" t="s">
        <v>264</v>
      </c>
      <c r="D244" s="6">
        <v>0</v>
      </c>
    </row>
    <row r="245" spans="1:4" ht="18.75" customHeight="1" x14ac:dyDescent="0.3">
      <c r="A245" s="94">
        <v>243</v>
      </c>
      <c r="B245" s="3" t="s">
        <v>32</v>
      </c>
      <c r="C245" s="7" t="s">
        <v>265</v>
      </c>
      <c r="D245" s="6">
        <v>0</v>
      </c>
    </row>
    <row r="246" spans="1:4" ht="18.75" customHeight="1" x14ac:dyDescent="0.3">
      <c r="A246" s="94">
        <v>244</v>
      </c>
      <c r="B246" s="3" t="s">
        <v>119</v>
      </c>
      <c r="C246" s="7" t="s">
        <v>119</v>
      </c>
      <c r="D246" s="59">
        <v>9704.6200000000008</v>
      </c>
    </row>
    <row r="247" spans="1:4" ht="18.75" customHeight="1" x14ac:dyDescent="0.3">
      <c r="A247" s="94">
        <v>245</v>
      </c>
      <c r="B247" s="3" t="s">
        <v>266</v>
      </c>
      <c r="C247" s="7" t="s">
        <v>266</v>
      </c>
      <c r="D247" s="6">
        <v>0</v>
      </c>
    </row>
    <row r="248" spans="1:4" ht="18.75" customHeight="1" x14ac:dyDescent="0.3">
      <c r="A248" s="94">
        <v>246</v>
      </c>
      <c r="B248" s="3" t="s">
        <v>73</v>
      </c>
      <c r="C248" s="7" t="s">
        <v>267</v>
      </c>
      <c r="D248" s="6">
        <v>0</v>
      </c>
    </row>
    <row r="249" spans="1:4" ht="18.75" customHeight="1" x14ac:dyDescent="0.3">
      <c r="A249" s="94">
        <v>247</v>
      </c>
      <c r="B249" s="3" t="s">
        <v>73</v>
      </c>
      <c r="C249" s="7" t="s">
        <v>269</v>
      </c>
      <c r="D249" s="6">
        <v>0</v>
      </c>
    </row>
    <row r="250" spans="1:4" ht="18.75" customHeight="1" x14ac:dyDescent="0.3">
      <c r="A250" s="94">
        <v>248</v>
      </c>
      <c r="B250" s="3" t="s">
        <v>266</v>
      </c>
      <c r="C250" s="7" t="s">
        <v>270</v>
      </c>
      <c r="D250" s="6">
        <v>0</v>
      </c>
    </row>
    <row r="251" spans="1:4" ht="18.75" customHeight="1" x14ac:dyDescent="0.3">
      <c r="A251" s="94">
        <v>249</v>
      </c>
      <c r="B251" s="3" t="s">
        <v>53</v>
      </c>
      <c r="C251" s="7" t="s">
        <v>271</v>
      </c>
      <c r="D251" s="6">
        <v>0</v>
      </c>
    </row>
    <row r="252" spans="1:4" ht="18.75" customHeight="1" x14ac:dyDescent="0.3">
      <c r="A252" s="94">
        <v>250</v>
      </c>
      <c r="B252" s="3" t="s">
        <v>26</v>
      </c>
      <c r="C252" s="7" t="s">
        <v>272</v>
      </c>
      <c r="D252" s="6">
        <v>0</v>
      </c>
    </row>
    <row r="253" spans="1:4" ht="18.75" customHeight="1" x14ac:dyDescent="0.3">
      <c r="A253" s="94">
        <v>251</v>
      </c>
      <c r="B253" s="3" t="s">
        <v>20</v>
      </c>
      <c r="C253" s="7" t="s">
        <v>273</v>
      </c>
      <c r="D253" s="6">
        <v>0</v>
      </c>
    </row>
    <row r="254" spans="1:4" ht="18.75" customHeight="1" x14ac:dyDescent="0.3">
      <c r="A254" s="94">
        <v>252</v>
      </c>
      <c r="B254" s="3" t="s">
        <v>81</v>
      </c>
      <c r="C254" s="7" t="s">
        <v>274</v>
      </c>
      <c r="D254" s="6">
        <v>0</v>
      </c>
    </row>
    <row r="255" spans="1:4" ht="18.75" customHeight="1" x14ac:dyDescent="0.3">
      <c r="A255" s="94">
        <v>253</v>
      </c>
      <c r="B255" s="3" t="s">
        <v>252</v>
      </c>
      <c r="C255" s="7" t="s">
        <v>275</v>
      </c>
      <c r="D255" s="6">
        <v>0</v>
      </c>
    </row>
    <row r="256" spans="1:4" ht="18.75" customHeight="1" x14ac:dyDescent="0.3">
      <c r="A256" s="94">
        <v>254</v>
      </c>
      <c r="B256" s="3" t="s">
        <v>276</v>
      </c>
      <c r="C256" s="7" t="s">
        <v>277</v>
      </c>
      <c r="D256" s="59">
        <v>48.32</v>
      </c>
    </row>
    <row r="257" spans="1:4" ht="18.75" customHeight="1" x14ac:dyDescent="0.3">
      <c r="A257" s="94">
        <v>255</v>
      </c>
      <c r="B257" s="3" t="s">
        <v>20</v>
      </c>
      <c r="C257" s="7" t="s">
        <v>278</v>
      </c>
      <c r="D257" s="6">
        <v>0</v>
      </c>
    </row>
    <row r="258" spans="1:4" ht="18.75" customHeight="1" x14ac:dyDescent="0.3">
      <c r="A258" s="94">
        <v>256</v>
      </c>
      <c r="B258" s="3" t="s">
        <v>32</v>
      </c>
      <c r="C258" s="7" t="s">
        <v>279</v>
      </c>
      <c r="D258" s="6">
        <v>0</v>
      </c>
    </row>
    <row r="259" spans="1:4" ht="18.75" customHeight="1" x14ac:dyDescent="0.3">
      <c r="A259" s="94">
        <v>257</v>
      </c>
      <c r="B259" s="3" t="s">
        <v>280</v>
      </c>
      <c r="C259" s="7" t="s">
        <v>280</v>
      </c>
      <c r="D259" s="59">
        <v>2192.6799999999998</v>
      </c>
    </row>
    <row r="260" spans="1:4" ht="18.75" customHeight="1" x14ac:dyDescent="0.3">
      <c r="A260" s="94">
        <v>258</v>
      </c>
      <c r="B260" s="3" t="s">
        <v>58</v>
      </c>
      <c r="C260" s="7" t="s">
        <v>281</v>
      </c>
      <c r="D260" s="6">
        <v>0</v>
      </c>
    </row>
    <row r="261" spans="1:4" ht="18.75" customHeight="1" x14ac:dyDescent="0.3">
      <c r="A261" s="94">
        <v>259</v>
      </c>
      <c r="B261" s="3" t="s">
        <v>166</v>
      </c>
      <c r="C261" s="7" t="s">
        <v>282</v>
      </c>
      <c r="D261" s="6">
        <v>0</v>
      </c>
    </row>
    <row r="262" spans="1:4" ht="18.75" customHeight="1" x14ac:dyDescent="0.3">
      <c r="A262" s="94">
        <v>260</v>
      </c>
      <c r="B262" s="3" t="s">
        <v>20</v>
      </c>
      <c r="C262" s="7" t="s">
        <v>283</v>
      </c>
      <c r="D262" s="6">
        <v>0</v>
      </c>
    </row>
    <row r="263" spans="1:4" ht="18.75" customHeight="1" x14ac:dyDescent="0.3">
      <c r="A263" s="94">
        <v>261</v>
      </c>
      <c r="B263" s="3" t="s">
        <v>29</v>
      </c>
      <c r="C263" s="7" t="s">
        <v>29</v>
      </c>
      <c r="D263" s="6">
        <v>0</v>
      </c>
    </row>
    <row r="264" spans="1:4" ht="18.75" customHeight="1" x14ac:dyDescent="0.3">
      <c r="A264" s="94">
        <v>262</v>
      </c>
      <c r="B264" s="3" t="s">
        <v>61</v>
      </c>
      <c r="C264" s="7" t="s">
        <v>284</v>
      </c>
      <c r="D264" s="6">
        <v>0</v>
      </c>
    </row>
    <row r="265" spans="1:4" ht="18.75" customHeight="1" x14ac:dyDescent="0.3">
      <c r="A265" s="94">
        <v>263</v>
      </c>
      <c r="B265" s="3" t="s">
        <v>12</v>
      </c>
      <c r="C265" s="7" t="s">
        <v>285</v>
      </c>
      <c r="D265" s="6">
        <v>0</v>
      </c>
    </row>
    <row r="266" spans="1:4" ht="18.75" customHeight="1" x14ac:dyDescent="0.3">
      <c r="A266" s="94">
        <v>264</v>
      </c>
      <c r="B266" s="3" t="s">
        <v>73</v>
      </c>
      <c r="C266" s="7" t="s">
        <v>286</v>
      </c>
      <c r="D266" s="6">
        <v>0</v>
      </c>
    </row>
    <row r="267" spans="1:4" ht="18.75" customHeight="1" x14ac:dyDescent="0.3">
      <c r="A267" s="94">
        <v>265</v>
      </c>
      <c r="B267" s="3" t="s">
        <v>73</v>
      </c>
      <c r="C267" s="7" t="s">
        <v>287</v>
      </c>
      <c r="D267" s="6">
        <v>0</v>
      </c>
    </row>
    <row r="268" spans="1:4" ht="18.75" customHeight="1" x14ac:dyDescent="0.3">
      <c r="A268" s="94">
        <v>266</v>
      </c>
      <c r="B268" s="3" t="s">
        <v>26</v>
      </c>
      <c r="C268" s="7" t="s">
        <v>26</v>
      </c>
      <c r="D268" s="69">
        <v>13253.5</v>
      </c>
    </row>
    <row r="269" spans="1:4" ht="18.75" customHeight="1" x14ac:dyDescent="0.3">
      <c r="A269" s="94">
        <v>267</v>
      </c>
      <c r="B269" s="3" t="s">
        <v>32</v>
      </c>
      <c r="C269" s="7" t="s">
        <v>288</v>
      </c>
      <c r="D269" s="6">
        <v>0</v>
      </c>
    </row>
    <row r="270" spans="1:4" ht="18.75" customHeight="1" x14ac:dyDescent="0.3">
      <c r="A270" s="94">
        <v>268</v>
      </c>
      <c r="B270" s="3" t="s">
        <v>20</v>
      </c>
      <c r="C270" s="7" t="s">
        <v>289</v>
      </c>
      <c r="D270" s="6">
        <v>0</v>
      </c>
    </row>
    <row r="271" spans="1:4" ht="18.75" customHeight="1" x14ac:dyDescent="0.3">
      <c r="A271" s="94">
        <v>269</v>
      </c>
      <c r="B271" s="3" t="s">
        <v>20</v>
      </c>
      <c r="C271" s="7" t="s">
        <v>20</v>
      </c>
      <c r="D271" s="6">
        <v>0</v>
      </c>
    </row>
    <row r="272" spans="1:4" ht="18.75" customHeight="1" x14ac:dyDescent="0.3">
      <c r="A272" s="94">
        <v>270</v>
      </c>
      <c r="B272" s="3" t="s">
        <v>32</v>
      </c>
      <c r="C272" s="7" t="s">
        <v>290</v>
      </c>
      <c r="D272" s="6">
        <v>0</v>
      </c>
    </row>
    <row r="273" spans="1:4" ht="18.75" customHeight="1" x14ac:dyDescent="0.3">
      <c r="A273" s="94">
        <v>271</v>
      </c>
      <c r="B273" s="3" t="s">
        <v>20</v>
      </c>
      <c r="C273" s="7" t="s">
        <v>291</v>
      </c>
      <c r="D273" s="59">
        <v>1177.55</v>
      </c>
    </row>
    <row r="274" spans="1:4" ht="18.75" customHeight="1" x14ac:dyDescent="0.3">
      <c r="A274" s="94">
        <v>272</v>
      </c>
      <c r="B274" s="3" t="s">
        <v>64</v>
      </c>
      <c r="C274" s="7" t="s">
        <v>64</v>
      </c>
      <c r="D274" s="70">
        <v>162.41999999999999</v>
      </c>
    </row>
    <row r="275" spans="1:4" ht="18.75" customHeight="1" x14ac:dyDescent="0.3">
      <c r="A275" s="94">
        <v>273</v>
      </c>
      <c r="B275" s="3" t="s">
        <v>32</v>
      </c>
      <c r="C275" s="7" t="s">
        <v>292</v>
      </c>
      <c r="D275" s="6">
        <v>0</v>
      </c>
    </row>
    <row r="276" spans="1:4" ht="18.75" customHeight="1" x14ac:dyDescent="0.3">
      <c r="A276" s="94">
        <v>274</v>
      </c>
      <c r="B276" s="3" t="s">
        <v>32</v>
      </c>
      <c r="C276" s="7" t="s">
        <v>293</v>
      </c>
      <c r="D276" s="6">
        <v>0</v>
      </c>
    </row>
    <row r="277" spans="1:4" ht="18.75" customHeight="1" x14ac:dyDescent="0.3">
      <c r="A277" s="94">
        <v>275</v>
      </c>
      <c r="B277" s="3" t="s">
        <v>20</v>
      </c>
      <c r="C277" s="7" t="s">
        <v>294</v>
      </c>
      <c r="D277" s="6">
        <v>0</v>
      </c>
    </row>
    <row r="278" spans="1:4" ht="18.75" customHeight="1" x14ac:dyDescent="0.3">
      <c r="A278" s="94">
        <v>276</v>
      </c>
      <c r="B278" s="3" t="s">
        <v>20</v>
      </c>
      <c r="C278" s="7" t="s">
        <v>295</v>
      </c>
      <c r="D278" s="6">
        <v>0</v>
      </c>
    </row>
    <row r="279" spans="1:4" ht="18.75" customHeight="1" x14ac:dyDescent="0.3">
      <c r="A279" s="94">
        <v>277</v>
      </c>
      <c r="B279" s="3" t="s">
        <v>12</v>
      </c>
      <c r="C279" s="7" t="s">
        <v>296</v>
      </c>
      <c r="D279" s="6">
        <v>0</v>
      </c>
    </row>
    <row r="280" spans="1:4" ht="18.75" customHeight="1" x14ac:dyDescent="0.3">
      <c r="A280" s="94">
        <v>278</v>
      </c>
      <c r="B280" s="3" t="s">
        <v>26</v>
      </c>
      <c r="C280" s="7" t="s">
        <v>297</v>
      </c>
      <c r="D280" s="6">
        <v>0</v>
      </c>
    </row>
    <row r="281" spans="1:4" ht="18.75" customHeight="1" x14ac:dyDescent="0.3">
      <c r="A281" s="94">
        <v>279</v>
      </c>
      <c r="B281" s="3" t="s">
        <v>26</v>
      </c>
      <c r="C281" s="7" t="s">
        <v>298</v>
      </c>
      <c r="D281" s="6">
        <v>0</v>
      </c>
    </row>
    <row r="282" spans="1:4" ht="18.75" customHeight="1" x14ac:dyDescent="0.3">
      <c r="A282" s="94">
        <v>280</v>
      </c>
      <c r="B282" s="3" t="s">
        <v>22</v>
      </c>
      <c r="C282" s="7" t="s">
        <v>299</v>
      </c>
      <c r="D282" s="6">
        <v>0</v>
      </c>
    </row>
    <row r="283" spans="1:4" ht="18.75" customHeight="1" x14ac:dyDescent="0.3">
      <c r="A283" s="95">
        <v>281</v>
      </c>
      <c r="B283" s="7" t="s">
        <v>268</v>
      </c>
      <c r="C283" s="7" t="s">
        <v>268</v>
      </c>
      <c r="D283" s="6">
        <v>0</v>
      </c>
    </row>
  </sheetData>
  <sheetProtection algorithmName="SHA-512" hashValue="D4DXdWlFgZDx15qfVEHEqYYNpwIH/55s08AN1ydJRqtSozE+TqHakEWw0dGJfaAOFOukwHU8Fe6e5pkRfTKUTg==" saltValue="T+o0jD459geYiixaN8BuXw==" spinCount="100000" sheet="1" sort="0" autoFilter="0" pivotTables="0"/>
  <autoFilter ref="B3:D282" xr:uid="{7E3EBE48-323E-4C7F-A22E-32EFB174D8F4}">
    <sortState xmlns:xlrd2="http://schemas.microsoft.com/office/spreadsheetml/2017/richdata2" ref="B4:D282">
      <sortCondition ref="C3:C282"/>
    </sortState>
  </autoFilter>
  <hyperlinks>
    <hyperlink ref="A2" location="'Introduction-Table of Contents'!A22" display="Return to Table of Contents" xr:uid="{6029F341-DE24-42A5-8BA3-CEFCB28E018E}"/>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BE48-323E-4C7F-A22E-32EFB174D8F4}">
  <sheetPr codeName="Sheet3"/>
  <dimension ref="A1:J283"/>
  <sheetViews>
    <sheetView workbookViewId="0">
      <pane ySplit="3" topLeftCell="A4" activePane="bottomLeft" state="frozen"/>
      <selection pane="bottomLeft" activeCell="D1" sqref="D1"/>
    </sheetView>
  </sheetViews>
  <sheetFormatPr defaultColWidth="9.140625" defaultRowHeight="18.75" x14ac:dyDescent="0.3"/>
  <cols>
    <col min="1" max="1" width="9.140625" style="3"/>
    <col min="2" max="2" width="26.5703125" style="3" customWidth="1"/>
    <col min="3" max="3" width="53.7109375" style="3" customWidth="1"/>
    <col min="4" max="4" width="24.7109375" style="3" customWidth="1"/>
    <col min="5" max="5" width="17.85546875" style="3" bestFit="1" customWidth="1"/>
    <col min="6" max="6" width="17.7109375" style="3" customWidth="1"/>
    <col min="7" max="7" width="18.7109375" style="3" customWidth="1"/>
    <col min="8" max="8" width="20.140625" style="3" customWidth="1"/>
    <col min="9" max="9" width="18.7109375" style="3" customWidth="1"/>
    <col min="10" max="11" width="21" style="3" customWidth="1"/>
    <col min="12" max="16384" width="9.140625" style="3"/>
  </cols>
  <sheetData>
    <row r="1" spans="1:10" ht="22.5" x14ac:dyDescent="0.3">
      <c r="A1" s="51" t="s">
        <v>304</v>
      </c>
      <c r="B1" s="51"/>
      <c r="D1" s="137" t="s">
        <v>596</v>
      </c>
      <c r="E1" s="5">
        <v>2021</v>
      </c>
      <c r="F1" s="5">
        <v>2022</v>
      </c>
      <c r="G1" s="5">
        <v>2023</v>
      </c>
      <c r="H1" s="5">
        <v>2024</v>
      </c>
      <c r="I1" s="5">
        <v>2025</v>
      </c>
      <c r="J1" s="5"/>
    </row>
    <row r="2" spans="1:10" x14ac:dyDescent="0.3">
      <c r="A2" s="42" t="s">
        <v>569</v>
      </c>
      <c r="B2" s="10"/>
      <c r="E2" s="17" t="s">
        <v>305</v>
      </c>
      <c r="F2" s="17" t="s">
        <v>305</v>
      </c>
      <c r="G2" s="17" t="s">
        <v>305</v>
      </c>
      <c r="H2" s="14" t="s">
        <v>305</v>
      </c>
      <c r="I2" s="14" t="s">
        <v>305</v>
      </c>
      <c r="J2" s="10"/>
    </row>
    <row r="3" spans="1:10" ht="47.25" customHeight="1" x14ac:dyDescent="0.3">
      <c r="A3" s="10" t="s">
        <v>478</v>
      </c>
      <c r="B3" s="10" t="s">
        <v>2</v>
      </c>
      <c r="C3" s="10" t="s">
        <v>3</v>
      </c>
      <c r="D3" s="10"/>
      <c r="E3" s="17" t="s">
        <v>308</v>
      </c>
      <c r="F3" s="17" t="s">
        <v>309</v>
      </c>
      <c r="G3" s="17" t="s">
        <v>310</v>
      </c>
      <c r="H3" s="14" t="s">
        <v>565</v>
      </c>
      <c r="I3" s="14" t="s">
        <v>312</v>
      </c>
      <c r="J3" s="14" t="s">
        <v>11</v>
      </c>
    </row>
    <row r="4" spans="1:10" ht="18.75" customHeight="1" x14ac:dyDescent="0.3">
      <c r="A4" s="94">
        <v>2</v>
      </c>
      <c r="B4" s="3" t="s">
        <v>12</v>
      </c>
      <c r="C4" s="7" t="s">
        <v>13</v>
      </c>
      <c r="D4" s="7"/>
      <c r="E4" s="6">
        <v>0</v>
      </c>
      <c r="F4" s="6">
        <v>0</v>
      </c>
      <c r="G4" s="6">
        <v>0</v>
      </c>
      <c r="H4" s="6">
        <v>261.79000000000002</v>
      </c>
      <c r="I4" s="6">
        <v>0</v>
      </c>
      <c r="J4" s="6">
        <f>SUM(E4:I4)</f>
        <v>261.79000000000002</v>
      </c>
    </row>
    <row r="5" spans="1:10" ht="18.75" customHeight="1" x14ac:dyDescent="0.3">
      <c r="A5" s="94">
        <v>3</v>
      </c>
      <c r="B5" s="3" t="s">
        <v>14</v>
      </c>
      <c r="C5" s="7" t="s">
        <v>15</v>
      </c>
      <c r="D5" s="7"/>
      <c r="E5" s="6">
        <v>0</v>
      </c>
      <c r="F5" s="6">
        <v>0</v>
      </c>
      <c r="G5" s="6">
        <v>0</v>
      </c>
      <c r="H5" s="6">
        <v>2031.78</v>
      </c>
      <c r="I5" s="6">
        <v>0</v>
      </c>
      <c r="J5" s="6">
        <f t="shared" ref="J5:J68" si="0">SUM(E5:I5)</f>
        <v>2031.78</v>
      </c>
    </row>
    <row r="6" spans="1:10" ht="18.75" customHeight="1" x14ac:dyDescent="0.3">
      <c r="A6" s="94">
        <v>4</v>
      </c>
      <c r="B6" s="3" t="s">
        <v>16</v>
      </c>
      <c r="C6" s="7" t="s">
        <v>16</v>
      </c>
      <c r="D6" s="7"/>
      <c r="E6" s="6">
        <v>0</v>
      </c>
      <c r="F6" s="6">
        <v>0</v>
      </c>
      <c r="G6" s="6">
        <v>0</v>
      </c>
      <c r="H6" s="6">
        <v>5787.28</v>
      </c>
      <c r="I6" s="6">
        <v>0</v>
      </c>
      <c r="J6" s="6">
        <f t="shared" si="0"/>
        <v>5787.28</v>
      </c>
    </row>
    <row r="7" spans="1:10" ht="18.75" customHeight="1" x14ac:dyDescent="0.3">
      <c r="A7" s="94">
        <v>5</v>
      </c>
      <c r="B7" s="3" t="s">
        <v>17</v>
      </c>
      <c r="C7" s="7" t="s">
        <v>17</v>
      </c>
      <c r="D7" s="7"/>
      <c r="E7" s="6">
        <v>0</v>
      </c>
      <c r="F7" s="6">
        <v>0</v>
      </c>
      <c r="G7" s="6">
        <v>0</v>
      </c>
      <c r="H7" s="6">
        <v>5446.08</v>
      </c>
      <c r="I7" s="6">
        <v>0</v>
      </c>
      <c r="J7" s="6">
        <f t="shared" si="0"/>
        <v>5446.08</v>
      </c>
    </row>
    <row r="8" spans="1:10" ht="18.75" customHeight="1" x14ac:dyDescent="0.3">
      <c r="A8" s="94">
        <v>6</v>
      </c>
      <c r="B8" s="3" t="s">
        <v>12</v>
      </c>
      <c r="C8" s="7" t="s">
        <v>18</v>
      </c>
      <c r="D8" s="7"/>
      <c r="E8" s="6">
        <v>0</v>
      </c>
      <c r="F8" s="6">
        <v>0</v>
      </c>
      <c r="G8" s="6">
        <v>0</v>
      </c>
      <c r="H8" s="6">
        <v>0</v>
      </c>
      <c r="I8" s="6">
        <v>0</v>
      </c>
      <c r="J8" s="6">
        <f t="shared" si="0"/>
        <v>0</v>
      </c>
    </row>
    <row r="9" spans="1:10" ht="18.75" customHeight="1" x14ac:dyDescent="0.3">
      <c r="A9" s="94">
        <v>7</v>
      </c>
      <c r="B9" s="3" t="s">
        <v>19</v>
      </c>
      <c r="C9" s="7" t="s">
        <v>19</v>
      </c>
      <c r="D9" s="7"/>
      <c r="E9" s="6">
        <v>0</v>
      </c>
      <c r="F9" s="6">
        <v>0</v>
      </c>
      <c r="G9" s="6">
        <v>0</v>
      </c>
      <c r="H9" s="6">
        <v>27618.080000000002</v>
      </c>
      <c r="I9" s="6">
        <v>0</v>
      </c>
      <c r="J9" s="6">
        <f t="shared" si="0"/>
        <v>27618.080000000002</v>
      </c>
    </row>
    <row r="10" spans="1:10" ht="18.75" customHeight="1" x14ac:dyDescent="0.3">
      <c r="A10" s="94">
        <v>8</v>
      </c>
      <c r="B10" s="3" t="s">
        <v>20</v>
      </c>
      <c r="C10" s="7" t="s">
        <v>21</v>
      </c>
      <c r="D10" s="7"/>
      <c r="E10" s="6">
        <v>0</v>
      </c>
      <c r="F10" s="6">
        <v>0</v>
      </c>
      <c r="G10" s="6">
        <v>0</v>
      </c>
      <c r="H10" s="6">
        <v>3841.91</v>
      </c>
      <c r="I10" s="6">
        <v>0</v>
      </c>
      <c r="J10" s="6">
        <f t="shared" si="0"/>
        <v>3841.91</v>
      </c>
    </row>
    <row r="11" spans="1:10" ht="18.75" customHeight="1" x14ac:dyDescent="0.3">
      <c r="A11" s="94">
        <v>9</v>
      </c>
      <c r="B11" s="3" t="s">
        <v>22</v>
      </c>
      <c r="C11" s="7" t="s">
        <v>23</v>
      </c>
      <c r="D11" s="7"/>
      <c r="E11" s="6">
        <v>0</v>
      </c>
      <c r="F11" s="6">
        <v>0</v>
      </c>
      <c r="G11" s="6">
        <v>0</v>
      </c>
      <c r="H11" s="6">
        <v>0</v>
      </c>
      <c r="I11" s="6">
        <v>0</v>
      </c>
      <c r="J11" s="6">
        <f t="shared" si="0"/>
        <v>0</v>
      </c>
    </row>
    <row r="12" spans="1:10" ht="18.75" customHeight="1" x14ac:dyDescent="0.3">
      <c r="A12" s="94">
        <v>10</v>
      </c>
      <c r="B12" s="3" t="s">
        <v>24</v>
      </c>
      <c r="C12" s="7" t="s">
        <v>24</v>
      </c>
      <c r="D12" s="7"/>
      <c r="E12" s="6">
        <v>0</v>
      </c>
      <c r="F12" s="6">
        <v>0</v>
      </c>
      <c r="G12" s="6">
        <v>0</v>
      </c>
      <c r="H12" s="6">
        <v>21997.7</v>
      </c>
      <c r="I12" s="6">
        <v>0</v>
      </c>
      <c r="J12" s="6">
        <f t="shared" si="0"/>
        <v>21997.7</v>
      </c>
    </row>
    <row r="13" spans="1:10" ht="18.75" customHeight="1" x14ac:dyDescent="0.3">
      <c r="A13" s="94">
        <v>11</v>
      </c>
      <c r="B13" s="3" t="s">
        <v>12</v>
      </c>
      <c r="C13" s="7" t="s">
        <v>25</v>
      </c>
      <c r="D13" s="7"/>
      <c r="E13" s="6">
        <v>0</v>
      </c>
      <c r="F13" s="6">
        <v>0</v>
      </c>
      <c r="G13" s="6">
        <v>0</v>
      </c>
      <c r="H13" s="6">
        <v>90.9</v>
      </c>
      <c r="I13" s="6">
        <v>0</v>
      </c>
      <c r="J13" s="6">
        <f t="shared" si="0"/>
        <v>90.9</v>
      </c>
    </row>
    <row r="14" spans="1:10" ht="18.75" customHeight="1" x14ac:dyDescent="0.3">
      <c r="A14" s="94">
        <v>12</v>
      </c>
      <c r="B14" s="3" t="s">
        <v>26</v>
      </c>
      <c r="C14" s="7" t="s">
        <v>27</v>
      </c>
      <c r="D14" s="7"/>
      <c r="E14" s="6">
        <v>0</v>
      </c>
      <c r="F14" s="6">
        <v>0</v>
      </c>
      <c r="G14" s="6">
        <v>0</v>
      </c>
      <c r="H14" s="6">
        <v>16559.13</v>
      </c>
      <c r="I14" s="6">
        <v>0</v>
      </c>
      <c r="J14" s="6">
        <f t="shared" si="0"/>
        <v>16559.13</v>
      </c>
    </row>
    <row r="15" spans="1:10" ht="18.75" customHeight="1" x14ac:dyDescent="0.3">
      <c r="A15" s="94">
        <v>13</v>
      </c>
      <c r="B15" s="3" t="s">
        <v>28</v>
      </c>
      <c r="C15" s="7" t="s">
        <v>28</v>
      </c>
      <c r="D15" s="7"/>
      <c r="E15" s="6">
        <v>0</v>
      </c>
      <c r="F15" s="6">
        <v>0</v>
      </c>
      <c r="G15" s="6">
        <v>0</v>
      </c>
      <c r="H15" s="6">
        <v>16512.52</v>
      </c>
      <c r="I15" s="6">
        <v>0</v>
      </c>
      <c r="J15" s="6">
        <f t="shared" si="0"/>
        <v>16512.52</v>
      </c>
    </row>
    <row r="16" spans="1:10" ht="18.75" customHeight="1" x14ac:dyDescent="0.3">
      <c r="A16" s="94">
        <v>14</v>
      </c>
      <c r="B16" s="3" t="s">
        <v>29</v>
      </c>
      <c r="C16" s="7" t="s">
        <v>30</v>
      </c>
      <c r="D16" s="7"/>
      <c r="E16" s="6">
        <v>0</v>
      </c>
      <c r="F16" s="6">
        <v>0</v>
      </c>
      <c r="G16" s="6">
        <v>0</v>
      </c>
      <c r="H16" s="6">
        <v>0</v>
      </c>
      <c r="I16" s="6">
        <v>0</v>
      </c>
      <c r="J16" s="6">
        <f t="shared" si="0"/>
        <v>0</v>
      </c>
    </row>
    <row r="17" spans="1:10" ht="18.75" customHeight="1" x14ac:dyDescent="0.3">
      <c r="A17" s="94">
        <v>15</v>
      </c>
      <c r="B17" s="3" t="s">
        <v>31</v>
      </c>
      <c r="C17" s="7" t="s">
        <v>31</v>
      </c>
      <c r="D17" s="7"/>
      <c r="E17" s="6">
        <v>0</v>
      </c>
      <c r="F17" s="6">
        <v>0</v>
      </c>
      <c r="G17" s="6">
        <v>0</v>
      </c>
      <c r="H17" s="6">
        <v>11179.79</v>
      </c>
      <c r="I17" s="6">
        <v>0</v>
      </c>
      <c r="J17" s="6">
        <f t="shared" si="0"/>
        <v>11179.79</v>
      </c>
    </row>
    <row r="18" spans="1:10" ht="18.75" customHeight="1" x14ac:dyDescent="0.3">
      <c r="A18" s="94">
        <v>16</v>
      </c>
      <c r="B18" s="3" t="s">
        <v>32</v>
      </c>
      <c r="C18" s="7" t="s">
        <v>33</v>
      </c>
      <c r="D18" s="7"/>
      <c r="E18" s="6">
        <v>0</v>
      </c>
      <c r="F18" s="6">
        <v>0</v>
      </c>
      <c r="G18" s="6">
        <v>0</v>
      </c>
      <c r="H18" s="6">
        <v>4207.12</v>
      </c>
      <c r="I18" s="6">
        <v>0</v>
      </c>
      <c r="J18" s="6">
        <f t="shared" si="0"/>
        <v>4207.12</v>
      </c>
    </row>
    <row r="19" spans="1:10" ht="18.75" customHeight="1" x14ac:dyDescent="0.3">
      <c r="A19" s="94">
        <v>17</v>
      </c>
      <c r="B19" s="3" t="s">
        <v>34</v>
      </c>
      <c r="C19" s="7" t="s">
        <v>35</v>
      </c>
      <c r="D19" s="7"/>
      <c r="E19" s="6">
        <v>0</v>
      </c>
      <c r="F19" s="6">
        <v>0</v>
      </c>
      <c r="G19" s="6">
        <v>0</v>
      </c>
      <c r="H19" s="6">
        <v>0</v>
      </c>
      <c r="I19" s="6">
        <v>0</v>
      </c>
      <c r="J19" s="6">
        <f t="shared" si="0"/>
        <v>0</v>
      </c>
    </row>
    <row r="20" spans="1:10" ht="18.75" customHeight="1" x14ac:dyDescent="0.3">
      <c r="A20" s="94">
        <v>18</v>
      </c>
      <c r="B20" s="3" t="s">
        <v>36</v>
      </c>
      <c r="C20" s="7" t="s">
        <v>36</v>
      </c>
      <c r="D20" s="7"/>
      <c r="E20" s="6">
        <v>0</v>
      </c>
      <c r="F20" s="6">
        <v>0</v>
      </c>
      <c r="G20" s="6">
        <v>0</v>
      </c>
      <c r="H20" s="6">
        <v>5139.6899999999996</v>
      </c>
      <c r="I20" s="6">
        <v>0</v>
      </c>
      <c r="J20" s="6">
        <f t="shared" si="0"/>
        <v>5139.6899999999996</v>
      </c>
    </row>
    <row r="21" spans="1:10" ht="18.75" customHeight="1" x14ac:dyDescent="0.3">
      <c r="A21" s="94">
        <v>19</v>
      </c>
      <c r="B21" s="3" t="s">
        <v>37</v>
      </c>
      <c r="C21" s="7" t="s">
        <v>37</v>
      </c>
      <c r="D21" s="7"/>
      <c r="E21" s="6">
        <v>0</v>
      </c>
      <c r="F21" s="6">
        <v>0</v>
      </c>
      <c r="G21" s="6">
        <v>0</v>
      </c>
      <c r="H21" s="6">
        <v>15477.6</v>
      </c>
      <c r="I21" s="6">
        <v>0</v>
      </c>
      <c r="J21" s="6">
        <f t="shared" si="0"/>
        <v>15477.6</v>
      </c>
    </row>
    <row r="22" spans="1:10" ht="18.75" customHeight="1" x14ac:dyDescent="0.3">
      <c r="A22" s="94">
        <v>20</v>
      </c>
      <c r="B22" s="3" t="s">
        <v>38</v>
      </c>
      <c r="C22" s="7" t="s">
        <v>39</v>
      </c>
      <c r="D22" s="7"/>
      <c r="E22" s="6">
        <v>0</v>
      </c>
      <c r="F22" s="6">
        <v>0</v>
      </c>
      <c r="G22" s="6">
        <v>0</v>
      </c>
      <c r="H22" s="6">
        <v>1923.1</v>
      </c>
      <c r="I22" s="6">
        <v>0</v>
      </c>
      <c r="J22" s="6">
        <f t="shared" si="0"/>
        <v>1923.1</v>
      </c>
    </row>
    <row r="23" spans="1:10" ht="18.75" customHeight="1" x14ac:dyDescent="0.3">
      <c r="A23" s="94">
        <v>21</v>
      </c>
      <c r="B23" s="3" t="s">
        <v>40</v>
      </c>
      <c r="C23" s="7" t="s">
        <v>41</v>
      </c>
      <c r="D23" s="7"/>
      <c r="E23" s="6">
        <v>0</v>
      </c>
      <c r="F23" s="6">
        <v>0</v>
      </c>
      <c r="G23" s="6">
        <v>0</v>
      </c>
      <c r="H23" s="6">
        <v>12238.88</v>
      </c>
      <c r="I23" s="6">
        <v>0</v>
      </c>
      <c r="J23" s="6">
        <f t="shared" si="0"/>
        <v>12238.88</v>
      </c>
    </row>
    <row r="24" spans="1:10" ht="18.75" customHeight="1" x14ac:dyDescent="0.3">
      <c r="A24" s="94">
        <v>22</v>
      </c>
      <c r="B24" s="3" t="s">
        <v>34</v>
      </c>
      <c r="C24" s="7" t="s">
        <v>42</v>
      </c>
      <c r="D24" s="7"/>
      <c r="E24" s="6">
        <v>0</v>
      </c>
      <c r="F24" s="6">
        <v>0</v>
      </c>
      <c r="G24" s="6">
        <v>0</v>
      </c>
      <c r="H24" s="6">
        <v>4103.1099999999997</v>
      </c>
      <c r="I24" s="6">
        <v>0</v>
      </c>
      <c r="J24" s="6">
        <f t="shared" si="0"/>
        <v>4103.1099999999997</v>
      </c>
    </row>
    <row r="25" spans="1:10" ht="18.75" customHeight="1" x14ac:dyDescent="0.3">
      <c r="A25" s="94">
        <v>23</v>
      </c>
      <c r="B25" s="3" t="s">
        <v>34</v>
      </c>
      <c r="C25" s="7" t="s">
        <v>34</v>
      </c>
      <c r="D25" s="7"/>
      <c r="E25" s="6">
        <v>0</v>
      </c>
      <c r="F25" s="6">
        <v>0</v>
      </c>
      <c r="G25" s="6">
        <v>0</v>
      </c>
      <c r="H25" s="6">
        <v>73621.960000000006</v>
      </c>
      <c r="I25" s="6">
        <v>0</v>
      </c>
      <c r="J25" s="6">
        <f t="shared" si="0"/>
        <v>73621.960000000006</v>
      </c>
    </row>
    <row r="26" spans="1:10" ht="18.75" customHeight="1" x14ac:dyDescent="0.3">
      <c r="A26" s="94">
        <v>24</v>
      </c>
      <c r="B26" s="3" t="s">
        <v>43</v>
      </c>
      <c r="C26" s="7" t="s">
        <v>44</v>
      </c>
      <c r="D26" s="7"/>
      <c r="E26" s="6">
        <v>0</v>
      </c>
      <c r="F26" s="6">
        <v>0</v>
      </c>
      <c r="G26" s="6">
        <v>0</v>
      </c>
      <c r="H26" s="6">
        <v>1474.91</v>
      </c>
      <c r="I26" s="6">
        <v>0</v>
      </c>
      <c r="J26" s="6">
        <f t="shared" si="0"/>
        <v>1474.91</v>
      </c>
    </row>
    <row r="27" spans="1:10" ht="18.75" customHeight="1" x14ac:dyDescent="0.3">
      <c r="A27" s="94">
        <v>25</v>
      </c>
      <c r="B27" s="3" t="s">
        <v>45</v>
      </c>
      <c r="C27" s="7" t="s">
        <v>46</v>
      </c>
      <c r="D27" s="7"/>
      <c r="E27" s="6">
        <v>0</v>
      </c>
      <c r="F27" s="6">
        <v>0</v>
      </c>
      <c r="G27" s="6">
        <v>0</v>
      </c>
      <c r="H27" s="6">
        <v>3243.16</v>
      </c>
      <c r="I27" s="6">
        <v>0</v>
      </c>
      <c r="J27" s="6">
        <f t="shared" si="0"/>
        <v>3243.16</v>
      </c>
    </row>
    <row r="28" spans="1:10" ht="18.75" customHeight="1" x14ac:dyDescent="0.3">
      <c r="A28" s="94">
        <v>26</v>
      </c>
      <c r="B28" s="3" t="s">
        <v>47</v>
      </c>
      <c r="C28" s="7" t="s">
        <v>47</v>
      </c>
      <c r="D28" s="7"/>
      <c r="E28" s="6">
        <v>0</v>
      </c>
      <c r="F28" s="6">
        <v>0</v>
      </c>
      <c r="G28" s="6">
        <v>0</v>
      </c>
      <c r="H28" s="6">
        <v>9657.81</v>
      </c>
      <c r="I28" s="6">
        <v>0</v>
      </c>
      <c r="J28" s="6">
        <f t="shared" si="0"/>
        <v>9657.81</v>
      </c>
    </row>
    <row r="29" spans="1:10" ht="18.75" customHeight="1" x14ac:dyDescent="0.3">
      <c r="A29" s="94">
        <v>27</v>
      </c>
      <c r="B29" s="3" t="s">
        <v>32</v>
      </c>
      <c r="C29" s="7" t="s">
        <v>48</v>
      </c>
      <c r="D29" s="7"/>
      <c r="E29" s="6">
        <v>0</v>
      </c>
      <c r="F29" s="6">
        <v>0</v>
      </c>
      <c r="G29" s="6">
        <v>0</v>
      </c>
      <c r="H29" s="6">
        <v>1283.1199999999999</v>
      </c>
      <c r="I29" s="6">
        <v>0</v>
      </c>
      <c r="J29" s="6">
        <f t="shared" si="0"/>
        <v>1283.1199999999999</v>
      </c>
    </row>
    <row r="30" spans="1:10" ht="18.75" customHeight="1" x14ac:dyDescent="0.3">
      <c r="A30" s="94">
        <v>28</v>
      </c>
      <c r="B30" s="3" t="s">
        <v>45</v>
      </c>
      <c r="C30" s="7" t="s">
        <v>45</v>
      </c>
      <c r="D30" s="7"/>
      <c r="E30" s="6">
        <v>0</v>
      </c>
      <c r="F30" s="6">
        <v>0</v>
      </c>
      <c r="G30" s="6">
        <v>0</v>
      </c>
      <c r="H30" s="6">
        <v>88874.66</v>
      </c>
      <c r="I30" s="6">
        <v>0</v>
      </c>
      <c r="J30" s="6">
        <f t="shared" si="0"/>
        <v>88874.66</v>
      </c>
    </row>
    <row r="31" spans="1:10" ht="18.75" customHeight="1" x14ac:dyDescent="0.3">
      <c r="A31" s="94">
        <v>29</v>
      </c>
      <c r="B31" s="3" t="s">
        <v>32</v>
      </c>
      <c r="C31" s="7" t="s">
        <v>49</v>
      </c>
      <c r="D31" s="7"/>
      <c r="E31" s="6">
        <v>0</v>
      </c>
      <c r="F31" s="6">
        <v>0</v>
      </c>
      <c r="G31" s="6">
        <v>0</v>
      </c>
      <c r="H31" s="6">
        <v>1644.52</v>
      </c>
      <c r="I31" s="6">
        <v>0</v>
      </c>
      <c r="J31" s="6">
        <f t="shared" si="0"/>
        <v>1644.52</v>
      </c>
    </row>
    <row r="32" spans="1:10" ht="18.75" customHeight="1" x14ac:dyDescent="0.3">
      <c r="A32" s="94">
        <v>30</v>
      </c>
      <c r="B32" s="3" t="s">
        <v>50</v>
      </c>
      <c r="C32" s="7" t="s">
        <v>51</v>
      </c>
      <c r="D32" s="7"/>
      <c r="E32" s="6">
        <v>0</v>
      </c>
      <c r="F32" s="6">
        <v>0</v>
      </c>
      <c r="G32" s="6">
        <v>0</v>
      </c>
      <c r="H32" s="6">
        <v>876.09</v>
      </c>
      <c r="I32" s="6">
        <v>0</v>
      </c>
      <c r="J32" s="6">
        <f t="shared" si="0"/>
        <v>876.09</v>
      </c>
    </row>
    <row r="33" spans="1:10" ht="18.75" customHeight="1" x14ac:dyDescent="0.3">
      <c r="A33" s="94">
        <v>31</v>
      </c>
      <c r="B33" s="3" t="s">
        <v>32</v>
      </c>
      <c r="C33" s="7" t="s">
        <v>52</v>
      </c>
      <c r="D33" s="7"/>
      <c r="E33" s="6">
        <v>0</v>
      </c>
      <c r="F33" s="6">
        <v>0</v>
      </c>
      <c r="G33" s="6">
        <v>0</v>
      </c>
      <c r="H33" s="6">
        <v>3685.58</v>
      </c>
      <c r="I33" s="6">
        <v>0</v>
      </c>
      <c r="J33" s="6">
        <f t="shared" si="0"/>
        <v>3685.58</v>
      </c>
    </row>
    <row r="34" spans="1:10" ht="18.75" customHeight="1" x14ac:dyDescent="0.3">
      <c r="A34" s="94">
        <v>32</v>
      </c>
      <c r="B34" s="3" t="s">
        <v>53</v>
      </c>
      <c r="C34" s="7" t="s">
        <v>54</v>
      </c>
      <c r="D34" s="7"/>
      <c r="E34" s="6">
        <v>0</v>
      </c>
      <c r="F34" s="6">
        <v>0</v>
      </c>
      <c r="G34" s="6">
        <v>0</v>
      </c>
      <c r="H34" s="6">
        <v>0</v>
      </c>
      <c r="I34" s="6">
        <v>0</v>
      </c>
      <c r="J34" s="6">
        <f t="shared" si="0"/>
        <v>0</v>
      </c>
    </row>
    <row r="35" spans="1:10" ht="18.75" customHeight="1" x14ac:dyDescent="0.3">
      <c r="A35" s="94">
        <v>33</v>
      </c>
      <c r="B35" s="3" t="s">
        <v>32</v>
      </c>
      <c r="C35" s="7" t="s">
        <v>55</v>
      </c>
      <c r="D35" s="7"/>
      <c r="E35" s="6">
        <v>0</v>
      </c>
      <c r="F35" s="6">
        <v>0</v>
      </c>
      <c r="G35" s="6">
        <v>0</v>
      </c>
      <c r="H35" s="6">
        <v>8563.44</v>
      </c>
      <c r="I35" s="6">
        <v>0</v>
      </c>
      <c r="J35" s="6">
        <f t="shared" si="0"/>
        <v>8563.44</v>
      </c>
    </row>
    <row r="36" spans="1:10" ht="18.75" customHeight="1" x14ac:dyDescent="0.3">
      <c r="A36" s="94">
        <v>34</v>
      </c>
      <c r="B36" s="3" t="s">
        <v>56</v>
      </c>
      <c r="C36" s="7" t="s">
        <v>56</v>
      </c>
      <c r="D36" s="7"/>
      <c r="E36" s="6">
        <v>0</v>
      </c>
      <c r="F36" s="6">
        <v>0</v>
      </c>
      <c r="G36" s="6">
        <v>0</v>
      </c>
      <c r="H36" s="6">
        <v>23672.36</v>
      </c>
      <c r="I36" s="6">
        <v>0</v>
      </c>
      <c r="J36" s="6">
        <f t="shared" si="0"/>
        <v>23672.36</v>
      </c>
    </row>
    <row r="37" spans="1:10" ht="18.75" customHeight="1" x14ac:dyDescent="0.3">
      <c r="A37" s="94">
        <v>35</v>
      </c>
      <c r="B37" s="3" t="s">
        <v>32</v>
      </c>
      <c r="C37" s="7" t="s">
        <v>57</v>
      </c>
      <c r="D37" s="7"/>
      <c r="E37" s="6">
        <v>0</v>
      </c>
      <c r="F37" s="6">
        <v>0</v>
      </c>
      <c r="G37" s="6">
        <v>0</v>
      </c>
      <c r="H37" s="6">
        <v>1066.95</v>
      </c>
      <c r="I37" s="6">
        <v>0</v>
      </c>
      <c r="J37" s="6">
        <f t="shared" si="0"/>
        <v>1066.95</v>
      </c>
    </row>
    <row r="38" spans="1:10" ht="18.75" customHeight="1" x14ac:dyDescent="0.3">
      <c r="A38" s="94">
        <v>36</v>
      </c>
      <c r="B38" s="3" t="s">
        <v>58</v>
      </c>
      <c r="C38" s="7" t="s">
        <v>59</v>
      </c>
      <c r="D38" s="7"/>
      <c r="E38" s="6">
        <v>0</v>
      </c>
      <c r="F38" s="6">
        <v>0</v>
      </c>
      <c r="G38" s="6">
        <v>0</v>
      </c>
      <c r="H38" s="6">
        <v>36.19</v>
      </c>
      <c r="I38" s="6">
        <v>0</v>
      </c>
      <c r="J38" s="6">
        <f t="shared" si="0"/>
        <v>36.19</v>
      </c>
    </row>
    <row r="39" spans="1:10" ht="18.75" customHeight="1" x14ac:dyDescent="0.3">
      <c r="A39" s="94">
        <v>37</v>
      </c>
      <c r="B39" s="3" t="s">
        <v>20</v>
      </c>
      <c r="C39" s="7" t="s">
        <v>60</v>
      </c>
      <c r="D39" s="7"/>
      <c r="E39" s="6">
        <v>0</v>
      </c>
      <c r="F39" s="6">
        <v>0</v>
      </c>
      <c r="G39" s="6">
        <v>0</v>
      </c>
      <c r="H39" s="6">
        <v>3700.72</v>
      </c>
      <c r="I39" s="6">
        <v>0</v>
      </c>
      <c r="J39" s="6">
        <f t="shared" si="0"/>
        <v>3700.72</v>
      </c>
    </row>
    <row r="40" spans="1:10" ht="18.75" customHeight="1" x14ac:dyDescent="0.3">
      <c r="A40" s="94">
        <v>38</v>
      </c>
      <c r="B40" s="3" t="s">
        <v>61</v>
      </c>
      <c r="C40" s="7" t="s">
        <v>62</v>
      </c>
      <c r="D40" s="7"/>
      <c r="E40" s="6">
        <v>0</v>
      </c>
      <c r="F40" s="6">
        <v>0</v>
      </c>
      <c r="G40" s="6">
        <v>0</v>
      </c>
      <c r="H40" s="6">
        <v>1186.23</v>
      </c>
      <c r="I40" s="6">
        <v>0</v>
      </c>
      <c r="J40" s="6">
        <f t="shared" si="0"/>
        <v>1186.23</v>
      </c>
    </row>
    <row r="41" spans="1:10" ht="18.75" customHeight="1" x14ac:dyDescent="0.3">
      <c r="A41" s="94">
        <v>39</v>
      </c>
      <c r="B41" s="3" t="s">
        <v>12</v>
      </c>
      <c r="C41" s="7" t="s">
        <v>63</v>
      </c>
      <c r="D41" s="7"/>
      <c r="E41" s="6">
        <v>0</v>
      </c>
      <c r="F41" s="6">
        <v>0</v>
      </c>
      <c r="G41" s="6">
        <v>0</v>
      </c>
      <c r="H41" s="6">
        <v>0</v>
      </c>
      <c r="I41" s="6">
        <v>0</v>
      </c>
      <c r="J41" s="6">
        <f t="shared" si="0"/>
        <v>0</v>
      </c>
    </row>
    <row r="42" spans="1:10" ht="18.75" customHeight="1" x14ac:dyDescent="0.3">
      <c r="A42" s="94">
        <v>40</v>
      </c>
      <c r="B42" s="3" t="s">
        <v>64</v>
      </c>
      <c r="C42" s="7" t="s">
        <v>65</v>
      </c>
      <c r="D42" s="7"/>
      <c r="E42" s="6">
        <v>0</v>
      </c>
      <c r="F42" s="6">
        <v>0</v>
      </c>
      <c r="G42" s="6">
        <v>0</v>
      </c>
      <c r="H42" s="6">
        <v>3546.7</v>
      </c>
      <c r="I42" s="6">
        <v>0</v>
      </c>
      <c r="J42" s="6">
        <f t="shared" si="0"/>
        <v>3546.7</v>
      </c>
    </row>
    <row r="43" spans="1:10" ht="18.75" customHeight="1" x14ac:dyDescent="0.3">
      <c r="A43" s="94">
        <v>41</v>
      </c>
      <c r="B43" s="3" t="s">
        <v>12</v>
      </c>
      <c r="C43" s="7" t="s">
        <v>66</v>
      </c>
      <c r="D43" s="7"/>
      <c r="E43" s="6">
        <v>0</v>
      </c>
      <c r="F43" s="6">
        <v>0</v>
      </c>
      <c r="G43" s="6">
        <v>0</v>
      </c>
      <c r="H43" s="6">
        <v>164.98</v>
      </c>
      <c r="I43" s="6">
        <v>0</v>
      </c>
      <c r="J43" s="6">
        <f t="shared" si="0"/>
        <v>164.98</v>
      </c>
    </row>
    <row r="44" spans="1:10" ht="18.75" customHeight="1" x14ac:dyDescent="0.3">
      <c r="A44" s="94">
        <v>42</v>
      </c>
      <c r="B44" s="3" t="s">
        <v>40</v>
      </c>
      <c r="C44" s="7" t="s">
        <v>40</v>
      </c>
      <c r="D44" s="7"/>
      <c r="E44" s="6">
        <v>0</v>
      </c>
      <c r="F44" s="6">
        <v>0</v>
      </c>
      <c r="G44" s="6">
        <v>0</v>
      </c>
      <c r="H44" s="6">
        <v>110494.56</v>
      </c>
      <c r="I44" s="6">
        <v>0</v>
      </c>
      <c r="J44" s="6">
        <f t="shared" si="0"/>
        <v>110494.56</v>
      </c>
    </row>
    <row r="45" spans="1:10" ht="18.75" customHeight="1" x14ac:dyDescent="0.3">
      <c r="A45" s="94">
        <v>43</v>
      </c>
      <c r="B45" s="3" t="s">
        <v>12</v>
      </c>
      <c r="C45" s="7" t="s">
        <v>67</v>
      </c>
      <c r="D45" s="7"/>
      <c r="E45" s="6">
        <v>0</v>
      </c>
      <c r="F45" s="6">
        <v>0</v>
      </c>
      <c r="G45" s="6">
        <v>0</v>
      </c>
      <c r="H45" s="6">
        <v>0</v>
      </c>
      <c r="I45" s="6">
        <v>0</v>
      </c>
      <c r="J45" s="6">
        <f t="shared" si="0"/>
        <v>0</v>
      </c>
    </row>
    <row r="46" spans="1:10" ht="18.75" customHeight="1" x14ac:dyDescent="0.3">
      <c r="A46" s="94">
        <v>44</v>
      </c>
      <c r="B46" s="3" t="s">
        <v>20</v>
      </c>
      <c r="C46" s="7" t="s">
        <v>68</v>
      </c>
      <c r="D46" s="7"/>
      <c r="E46" s="6">
        <v>0</v>
      </c>
      <c r="F46" s="6">
        <v>0</v>
      </c>
      <c r="G46" s="6">
        <v>0</v>
      </c>
      <c r="H46" s="6">
        <v>16318.43</v>
      </c>
      <c r="I46" s="6">
        <v>0</v>
      </c>
      <c r="J46" s="6">
        <f t="shared" si="0"/>
        <v>16318.43</v>
      </c>
    </row>
    <row r="47" spans="1:10" ht="18.75" customHeight="1" x14ac:dyDescent="0.3">
      <c r="A47" s="94">
        <v>45</v>
      </c>
      <c r="B47" s="3" t="s">
        <v>12</v>
      </c>
      <c r="C47" s="7" t="s">
        <v>69</v>
      </c>
      <c r="D47" s="7"/>
      <c r="E47" s="6">
        <v>0</v>
      </c>
      <c r="F47" s="6">
        <v>0</v>
      </c>
      <c r="G47" s="6">
        <v>0</v>
      </c>
      <c r="H47" s="6">
        <v>724.98</v>
      </c>
      <c r="I47" s="6">
        <v>0</v>
      </c>
      <c r="J47" s="6">
        <f t="shared" si="0"/>
        <v>724.98</v>
      </c>
    </row>
    <row r="48" spans="1:10" ht="18.75" customHeight="1" x14ac:dyDescent="0.3">
      <c r="A48" s="94">
        <v>46</v>
      </c>
      <c r="B48" s="3" t="s">
        <v>70</v>
      </c>
      <c r="C48" s="7" t="s">
        <v>70</v>
      </c>
      <c r="D48" s="7"/>
      <c r="E48" s="6">
        <v>0</v>
      </c>
      <c r="F48" s="6">
        <v>0</v>
      </c>
      <c r="G48" s="6">
        <v>0</v>
      </c>
      <c r="H48" s="6">
        <v>25557.43</v>
      </c>
      <c r="I48" s="6">
        <v>0</v>
      </c>
      <c r="J48" s="6">
        <f t="shared" si="0"/>
        <v>25557.43</v>
      </c>
    </row>
    <row r="49" spans="1:10" ht="18.75" customHeight="1" x14ac:dyDescent="0.3">
      <c r="A49" s="94">
        <v>47</v>
      </c>
      <c r="B49" s="3" t="s">
        <v>71</v>
      </c>
      <c r="C49" s="7" t="s">
        <v>71</v>
      </c>
      <c r="D49" s="7"/>
      <c r="E49" s="6">
        <v>0</v>
      </c>
      <c r="F49" s="6">
        <v>0</v>
      </c>
      <c r="G49" s="6">
        <v>0</v>
      </c>
      <c r="H49" s="6">
        <v>13268.7</v>
      </c>
      <c r="I49" s="6">
        <v>0</v>
      </c>
      <c r="J49" s="6">
        <f t="shared" si="0"/>
        <v>13268.7</v>
      </c>
    </row>
    <row r="50" spans="1:10" ht="18.75" customHeight="1" x14ac:dyDescent="0.3">
      <c r="A50" s="94">
        <v>48</v>
      </c>
      <c r="B50" s="3" t="s">
        <v>72</v>
      </c>
      <c r="C50" s="7" t="s">
        <v>72</v>
      </c>
      <c r="D50" s="7"/>
      <c r="E50" s="6">
        <v>0</v>
      </c>
      <c r="F50" s="6">
        <v>0</v>
      </c>
      <c r="G50" s="6">
        <v>0</v>
      </c>
      <c r="H50" s="6">
        <v>18911.3</v>
      </c>
      <c r="I50" s="6">
        <v>0</v>
      </c>
      <c r="J50" s="6">
        <f t="shared" si="0"/>
        <v>18911.3</v>
      </c>
    </row>
    <row r="51" spans="1:10" ht="18.75" customHeight="1" x14ac:dyDescent="0.3">
      <c r="A51" s="94">
        <v>49</v>
      </c>
      <c r="B51" s="3" t="s">
        <v>73</v>
      </c>
      <c r="C51" s="7" t="s">
        <v>74</v>
      </c>
      <c r="D51" s="7"/>
      <c r="E51" s="6">
        <v>0</v>
      </c>
      <c r="F51" s="6">
        <v>0</v>
      </c>
      <c r="G51" s="6">
        <v>0</v>
      </c>
      <c r="H51" s="6">
        <v>7552.84</v>
      </c>
      <c r="I51" s="6">
        <v>0</v>
      </c>
      <c r="J51" s="6">
        <f t="shared" si="0"/>
        <v>7552.84</v>
      </c>
    </row>
    <row r="52" spans="1:10" ht="18.75" customHeight="1" x14ac:dyDescent="0.3">
      <c r="A52" s="94">
        <v>50</v>
      </c>
      <c r="B52" s="3" t="s">
        <v>75</v>
      </c>
      <c r="C52" s="7" t="s">
        <v>75</v>
      </c>
      <c r="D52" s="7"/>
      <c r="E52" s="6">
        <v>0</v>
      </c>
      <c r="F52" s="6">
        <v>0</v>
      </c>
      <c r="G52" s="6">
        <v>0</v>
      </c>
      <c r="H52" s="6">
        <v>17188.7</v>
      </c>
      <c r="I52" s="6">
        <v>0</v>
      </c>
      <c r="J52" s="6">
        <f t="shared" si="0"/>
        <v>17188.7</v>
      </c>
    </row>
    <row r="53" spans="1:10" ht="18.75" customHeight="1" x14ac:dyDescent="0.3">
      <c r="A53" s="94">
        <v>51</v>
      </c>
      <c r="B53" s="3" t="s">
        <v>76</v>
      </c>
      <c r="C53" s="7" t="s">
        <v>76</v>
      </c>
      <c r="D53" s="7"/>
      <c r="E53" s="6">
        <v>0</v>
      </c>
      <c r="F53" s="6">
        <v>0</v>
      </c>
      <c r="G53" s="6">
        <v>0</v>
      </c>
      <c r="H53" s="6">
        <v>16749.61</v>
      </c>
      <c r="I53" s="6">
        <v>0</v>
      </c>
      <c r="J53" s="6">
        <f t="shared" si="0"/>
        <v>16749.61</v>
      </c>
    </row>
    <row r="54" spans="1:10" ht="18.75" customHeight="1" x14ac:dyDescent="0.3">
      <c r="A54" s="94">
        <v>52</v>
      </c>
      <c r="B54" s="3" t="s">
        <v>32</v>
      </c>
      <c r="C54" s="7" t="s">
        <v>77</v>
      </c>
      <c r="D54" s="7"/>
      <c r="E54" s="6">
        <v>0</v>
      </c>
      <c r="F54" s="6">
        <v>0</v>
      </c>
      <c r="G54" s="6">
        <v>0</v>
      </c>
      <c r="H54" s="6">
        <v>834.53</v>
      </c>
      <c r="I54" s="6">
        <v>0</v>
      </c>
      <c r="J54" s="6">
        <f t="shared" si="0"/>
        <v>834.53</v>
      </c>
    </row>
    <row r="55" spans="1:10" ht="18.75" customHeight="1" x14ac:dyDescent="0.3">
      <c r="A55" s="94">
        <v>53</v>
      </c>
      <c r="B55" s="3" t="s">
        <v>73</v>
      </c>
      <c r="C55" s="7" t="s">
        <v>78</v>
      </c>
      <c r="D55" s="7"/>
      <c r="E55" s="6">
        <v>0</v>
      </c>
      <c r="F55" s="6">
        <v>0</v>
      </c>
      <c r="G55" s="6">
        <v>0</v>
      </c>
      <c r="H55" s="6">
        <v>40398.94</v>
      </c>
      <c r="I55" s="6">
        <v>0</v>
      </c>
      <c r="J55" s="6">
        <f t="shared" si="0"/>
        <v>40398.94</v>
      </c>
    </row>
    <row r="56" spans="1:10" ht="18.75" customHeight="1" x14ac:dyDescent="0.3">
      <c r="A56" s="94">
        <v>54</v>
      </c>
      <c r="B56" s="3" t="s">
        <v>38</v>
      </c>
      <c r="C56" s="7" t="s">
        <v>38</v>
      </c>
      <c r="D56" s="7"/>
      <c r="E56" s="6">
        <v>0</v>
      </c>
      <c r="F56" s="6">
        <v>0</v>
      </c>
      <c r="G56" s="6">
        <v>0</v>
      </c>
      <c r="H56" s="6">
        <v>33453.629999999997</v>
      </c>
      <c r="I56" s="6">
        <v>0</v>
      </c>
      <c r="J56" s="6">
        <f t="shared" si="0"/>
        <v>33453.629999999997</v>
      </c>
    </row>
    <row r="57" spans="1:10" ht="18.75" customHeight="1" x14ac:dyDescent="0.3">
      <c r="A57" s="94">
        <v>55</v>
      </c>
      <c r="B57" s="3" t="s">
        <v>56</v>
      </c>
      <c r="C57" s="7" t="s">
        <v>79</v>
      </c>
      <c r="D57" s="7"/>
      <c r="E57" s="6">
        <v>0</v>
      </c>
      <c r="F57" s="6">
        <v>0</v>
      </c>
      <c r="G57" s="6">
        <v>0</v>
      </c>
      <c r="H57" s="6">
        <v>462.34</v>
      </c>
      <c r="I57" s="6">
        <v>0</v>
      </c>
      <c r="J57" s="6">
        <f t="shared" si="0"/>
        <v>462.34</v>
      </c>
    </row>
    <row r="58" spans="1:10" ht="18.75" customHeight="1" x14ac:dyDescent="0.3">
      <c r="A58" s="94">
        <v>56</v>
      </c>
      <c r="B58" s="3" t="s">
        <v>32</v>
      </c>
      <c r="C58" s="7" t="s">
        <v>80</v>
      </c>
      <c r="D58" s="7"/>
      <c r="E58" s="6">
        <v>0</v>
      </c>
      <c r="F58" s="6">
        <v>0</v>
      </c>
      <c r="G58" s="6">
        <v>0</v>
      </c>
      <c r="H58" s="6">
        <v>1189.6199999999999</v>
      </c>
      <c r="I58" s="6">
        <v>0</v>
      </c>
      <c r="J58" s="6">
        <f t="shared" si="0"/>
        <v>1189.6199999999999</v>
      </c>
    </row>
    <row r="59" spans="1:10" ht="18.75" customHeight="1" x14ac:dyDescent="0.3">
      <c r="A59" s="94">
        <v>57</v>
      </c>
      <c r="B59" s="3" t="s">
        <v>81</v>
      </c>
      <c r="C59" s="7" t="s">
        <v>82</v>
      </c>
      <c r="D59" s="7"/>
      <c r="E59" s="6">
        <v>0</v>
      </c>
      <c r="F59" s="6">
        <v>0</v>
      </c>
      <c r="G59" s="6">
        <v>0</v>
      </c>
      <c r="H59" s="6">
        <v>505.62</v>
      </c>
      <c r="I59" s="6">
        <v>0</v>
      </c>
      <c r="J59" s="6">
        <f t="shared" si="0"/>
        <v>505.62</v>
      </c>
    </row>
    <row r="60" spans="1:10" ht="18.75" customHeight="1" x14ac:dyDescent="0.3">
      <c r="A60" s="94">
        <v>58</v>
      </c>
      <c r="B60" s="3" t="s">
        <v>81</v>
      </c>
      <c r="C60" s="7" t="s">
        <v>83</v>
      </c>
      <c r="D60" s="7"/>
      <c r="E60" s="6">
        <v>0</v>
      </c>
      <c r="F60" s="6">
        <v>0</v>
      </c>
      <c r="G60" s="6">
        <v>0</v>
      </c>
      <c r="H60" s="6">
        <v>57.38</v>
      </c>
      <c r="I60" s="6">
        <v>0</v>
      </c>
      <c r="J60" s="6">
        <f t="shared" si="0"/>
        <v>57.38</v>
      </c>
    </row>
    <row r="61" spans="1:10" ht="18.75" customHeight="1" x14ac:dyDescent="0.3">
      <c r="A61" s="94">
        <v>59</v>
      </c>
      <c r="B61" s="3" t="s">
        <v>84</v>
      </c>
      <c r="C61" s="7" t="s">
        <v>84</v>
      </c>
      <c r="D61" s="7"/>
      <c r="E61" s="6">
        <v>0</v>
      </c>
      <c r="F61" s="6">
        <v>0</v>
      </c>
      <c r="G61" s="6">
        <v>0</v>
      </c>
      <c r="H61" s="6">
        <v>17871.84</v>
      </c>
      <c r="I61" s="6">
        <v>0</v>
      </c>
      <c r="J61" s="6">
        <f t="shared" si="0"/>
        <v>17871.84</v>
      </c>
    </row>
    <row r="62" spans="1:10" ht="18.75" customHeight="1" x14ac:dyDescent="0.3">
      <c r="A62" s="94">
        <v>60</v>
      </c>
      <c r="B62" s="3" t="s">
        <v>61</v>
      </c>
      <c r="C62" s="7" t="s">
        <v>85</v>
      </c>
      <c r="D62" s="7"/>
      <c r="E62" s="6">
        <v>0</v>
      </c>
      <c r="F62" s="6">
        <v>0</v>
      </c>
      <c r="G62" s="6">
        <v>0</v>
      </c>
      <c r="H62" s="6">
        <v>0</v>
      </c>
      <c r="I62" s="6">
        <v>0</v>
      </c>
      <c r="J62" s="6">
        <f t="shared" si="0"/>
        <v>0</v>
      </c>
    </row>
    <row r="63" spans="1:10" ht="18.75" customHeight="1" x14ac:dyDescent="0.3">
      <c r="A63" s="94">
        <v>61</v>
      </c>
      <c r="B63" s="3" t="s">
        <v>20</v>
      </c>
      <c r="C63" s="7" t="s">
        <v>86</v>
      </c>
      <c r="D63" s="7"/>
      <c r="E63" s="6">
        <v>0</v>
      </c>
      <c r="F63" s="6">
        <v>0</v>
      </c>
      <c r="G63" s="6">
        <v>0</v>
      </c>
      <c r="H63" s="6">
        <v>17926.740000000002</v>
      </c>
      <c r="I63" s="6">
        <v>0</v>
      </c>
      <c r="J63" s="6">
        <f t="shared" si="0"/>
        <v>17926.740000000002</v>
      </c>
    </row>
    <row r="64" spans="1:10" ht="18.75" customHeight="1" x14ac:dyDescent="0.3">
      <c r="A64" s="94">
        <v>62</v>
      </c>
      <c r="B64" s="3" t="s">
        <v>20</v>
      </c>
      <c r="C64" s="7" t="s">
        <v>87</v>
      </c>
      <c r="D64" s="7"/>
      <c r="E64" s="6">
        <v>0</v>
      </c>
      <c r="F64" s="6">
        <v>0</v>
      </c>
      <c r="G64" s="6">
        <v>0</v>
      </c>
      <c r="H64" s="6">
        <v>6303.17</v>
      </c>
      <c r="I64" s="6">
        <v>0</v>
      </c>
      <c r="J64" s="6">
        <f t="shared" si="0"/>
        <v>6303.17</v>
      </c>
    </row>
    <row r="65" spans="1:10" ht="18.75" customHeight="1" x14ac:dyDescent="0.3">
      <c r="A65" s="94">
        <v>63</v>
      </c>
      <c r="B65" s="3" t="s">
        <v>88</v>
      </c>
      <c r="C65" s="7" t="s">
        <v>89</v>
      </c>
      <c r="D65" s="7"/>
      <c r="E65" s="6">
        <v>0</v>
      </c>
      <c r="F65" s="6">
        <v>0</v>
      </c>
      <c r="G65" s="6">
        <v>0</v>
      </c>
      <c r="H65" s="6">
        <v>1177.05</v>
      </c>
      <c r="I65" s="6">
        <v>0</v>
      </c>
      <c r="J65" s="6">
        <f t="shared" si="0"/>
        <v>1177.05</v>
      </c>
    </row>
    <row r="66" spans="1:10" ht="18.75" customHeight="1" x14ac:dyDescent="0.3">
      <c r="A66" s="94">
        <v>64</v>
      </c>
      <c r="B66" s="3" t="s">
        <v>90</v>
      </c>
      <c r="C66" s="7" t="s">
        <v>91</v>
      </c>
      <c r="D66" s="7"/>
      <c r="E66" s="6">
        <v>0</v>
      </c>
      <c r="F66" s="6">
        <v>0</v>
      </c>
      <c r="G66" s="6">
        <v>0</v>
      </c>
      <c r="H66" s="6">
        <v>2426.09</v>
      </c>
      <c r="I66" s="6">
        <v>0</v>
      </c>
      <c r="J66" s="6">
        <f t="shared" si="0"/>
        <v>2426.09</v>
      </c>
    </row>
    <row r="67" spans="1:10" ht="18.75" customHeight="1" x14ac:dyDescent="0.3">
      <c r="A67" s="94">
        <v>65</v>
      </c>
      <c r="B67" s="3" t="s">
        <v>92</v>
      </c>
      <c r="C67" s="7" t="s">
        <v>92</v>
      </c>
      <c r="D67" s="7"/>
      <c r="E67" s="6">
        <v>0</v>
      </c>
      <c r="F67" s="6">
        <v>0</v>
      </c>
      <c r="G67" s="6">
        <v>0</v>
      </c>
      <c r="H67" s="6">
        <v>16703.09</v>
      </c>
      <c r="I67" s="6">
        <v>0</v>
      </c>
      <c r="J67" s="6">
        <f t="shared" si="0"/>
        <v>16703.09</v>
      </c>
    </row>
    <row r="68" spans="1:10" ht="18.75" customHeight="1" x14ac:dyDescent="0.3">
      <c r="A68" s="94">
        <v>66</v>
      </c>
      <c r="B68" s="3" t="s">
        <v>20</v>
      </c>
      <c r="C68" s="7" t="s">
        <v>93</v>
      </c>
      <c r="D68" s="7"/>
      <c r="E68" s="6">
        <v>0</v>
      </c>
      <c r="F68" s="6">
        <v>0</v>
      </c>
      <c r="G68" s="6">
        <v>0</v>
      </c>
      <c r="H68" s="6">
        <v>457367.24</v>
      </c>
      <c r="I68" s="6">
        <v>0</v>
      </c>
      <c r="J68" s="6">
        <f t="shared" si="0"/>
        <v>457367.24</v>
      </c>
    </row>
    <row r="69" spans="1:10" ht="18.75" customHeight="1" x14ac:dyDescent="0.3">
      <c r="A69" s="94">
        <v>67</v>
      </c>
      <c r="B69" s="3" t="s">
        <v>20</v>
      </c>
      <c r="C69" s="7" t="s">
        <v>94</v>
      </c>
      <c r="D69" s="7"/>
      <c r="E69" s="6">
        <v>0</v>
      </c>
      <c r="F69" s="6">
        <v>0</v>
      </c>
      <c r="G69" s="6">
        <v>0</v>
      </c>
      <c r="H69" s="6">
        <v>0</v>
      </c>
      <c r="I69" s="6">
        <v>0</v>
      </c>
      <c r="J69" s="6">
        <f t="shared" ref="J69:J132" si="1">SUM(E69:I69)</f>
        <v>0</v>
      </c>
    </row>
    <row r="70" spans="1:10" ht="18.75" customHeight="1" x14ac:dyDescent="0.3">
      <c r="A70" s="94">
        <v>68</v>
      </c>
      <c r="B70" s="3" t="s">
        <v>38</v>
      </c>
      <c r="C70" s="7" t="s">
        <v>95</v>
      </c>
      <c r="D70" s="7"/>
      <c r="E70" s="6">
        <v>0</v>
      </c>
      <c r="F70" s="6">
        <v>0</v>
      </c>
      <c r="G70" s="6">
        <v>0</v>
      </c>
      <c r="H70" s="6">
        <v>2199.7399999999998</v>
      </c>
      <c r="I70" s="6">
        <v>0</v>
      </c>
      <c r="J70" s="6">
        <f t="shared" si="1"/>
        <v>2199.7399999999998</v>
      </c>
    </row>
    <row r="71" spans="1:10" ht="18.75" customHeight="1" x14ac:dyDescent="0.3">
      <c r="A71" s="94">
        <v>69</v>
      </c>
      <c r="B71" s="3" t="s">
        <v>96</v>
      </c>
      <c r="C71" s="7" t="s">
        <v>96</v>
      </c>
      <c r="D71" s="7"/>
      <c r="E71" s="6">
        <v>0</v>
      </c>
      <c r="F71" s="6">
        <v>0</v>
      </c>
      <c r="G71" s="6">
        <v>0</v>
      </c>
      <c r="H71" s="6">
        <v>17170.13</v>
      </c>
      <c r="I71" s="6">
        <v>0</v>
      </c>
      <c r="J71" s="6">
        <f t="shared" si="1"/>
        <v>17170.13</v>
      </c>
    </row>
    <row r="72" spans="1:10" ht="18.75" customHeight="1" x14ac:dyDescent="0.3">
      <c r="A72" s="94">
        <v>70</v>
      </c>
      <c r="B72" s="3" t="s">
        <v>97</v>
      </c>
      <c r="C72" s="7" t="s">
        <v>98</v>
      </c>
      <c r="D72" s="7"/>
      <c r="E72" s="6">
        <v>0</v>
      </c>
      <c r="F72" s="6">
        <v>0</v>
      </c>
      <c r="G72" s="6">
        <v>0</v>
      </c>
      <c r="H72" s="6">
        <v>87.62</v>
      </c>
      <c r="I72" s="6">
        <v>0</v>
      </c>
      <c r="J72" s="6">
        <f t="shared" si="1"/>
        <v>87.62</v>
      </c>
    </row>
    <row r="73" spans="1:10" ht="18.75" customHeight="1" x14ac:dyDescent="0.3">
      <c r="A73" s="94">
        <v>71</v>
      </c>
      <c r="B73" s="3" t="s">
        <v>12</v>
      </c>
      <c r="C73" s="7" t="s">
        <v>99</v>
      </c>
      <c r="D73" s="7"/>
      <c r="E73" s="6">
        <v>0</v>
      </c>
      <c r="F73" s="6">
        <v>0</v>
      </c>
      <c r="G73" s="6">
        <v>0</v>
      </c>
      <c r="H73" s="6">
        <v>1240.47</v>
      </c>
      <c r="I73" s="6">
        <v>0</v>
      </c>
      <c r="J73" s="6">
        <f t="shared" si="1"/>
        <v>1240.47</v>
      </c>
    </row>
    <row r="74" spans="1:10" ht="18.75" customHeight="1" x14ac:dyDescent="0.3">
      <c r="A74" s="94">
        <v>72</v>
      </c>
      <c r="B74" s="3" t="s">
        <v>100</v>
      </c>
      <c r="C74" s="7" t="s">
        <v>101</v>
      </c>
      <c r="D74" s="7"/>
      <c r="E74" s="6">
        <v>0</v>
      </c>
      <c r="F74" s="6">
        <v>0</v>
      </c>
      <c r="G74" s="6">
        <v>0</v>
      </c>
      <c r="H74" s="6">
        <v>11943.07</v>
      </c>
      <c r="I74" s="6">
        <v>0</v>
      </c>
      <c r="J74" s="6">
        <f t="shared" si="1"/>
        <v>11943.07</v>
      </c>
    </row>
    <row r="75" spans="1:10" ht="18.75" customHeight="1" x14ac:dyDescent="0.3">
      <c r="A75" s="94">
        <v>73</v>
      </c>
      <c r="B75" s="3" t="s">
        <v>73</v>
      </c>
      <c r="C75" s="7" t="s">
        <v>102</v>
      </c>
      <c r="D75" s="7"/>
      <c r="E75" s="6">
        <v>0</v>
      </c>
      <c r="F75" s="6">
        <v>0</v>
      </c>
      <c r="G75" s="6">
        <v>0</v>
      </c>
      <c r="H75" s="6">
        <v>10033.969999999999</v>
      </c>
      <c r="I75" s="6">
        <v>0</v>
      </c>
      <c r="J75" s="6">
        <f t="shared" si="1"/>
        <v>10033.969999999999</v>
      </c>
    </row>
    <row r="76" spans="1:10" ht="18.75" customHeight="1" x14ac:dyDescent="0.3">
      <c r="A76" s="94">
        <v>74</v>
      </c>
      <c r="B76" s="3" t="s">
        <v>90</v>
      </c>
      <c r="C76" s="7" t="s">
        <v>90</v>
      </c>
      <c r="D76" s="7"/>
      <c r="E76" s="6">
        <v>0</v>
      </c>
      <c r="F76" s="6">
        <v>0</v>
      </c>
      <c r="G76" s="6">
        <v>0</v>
      </c>
      <c r="H76" s="6">
        <v>62170.61</v>
      </c>
      <c r="I76" s="6">
        <v>0</v>
      </c>
      <c r="J76" s="6">
        <f t="shared" si="1"/>
        <v>62170.61</v>
      </c>
    </row>
    <row r="77" spans="1:10" ht="18.75" customHeight="1" x14ac:dyDescent="0.3">
      <c r="A77" s="94">
        <v>75</v>
      </c>
      <c r="B77" s="3" t="s">
        <v>103</v>
      </c>
      <c r="C77" s="7" t="s">
        <v>104</v>
      </c>
      <c r="D77" s="7"/>
      <c r="E77" s="6">
        <v>0</v>
      </c>
      <c r="F77" s="6">
        <v>0</v>
      </c>
      <c r="G77" s="6">
        <v>0</v>
      </c>
      <c r="H77" s="6">
        <v>354.18</v>
      </c>
      <c r="I77" s="6">
        <v>0</v>
      </c>
      <c r="J77" s="6">
        <f t="shared" si="1"/>
        <v>354.18</v>
      </c>
    </row>
    <row r="78" spans="1:10" ht="18.75" customHeight="1" x14ac:dyDescent="0.3">
      <c r="A78" s="94">
        <v>76</v>
      </c>
      <c r="B78" s="3" t="s">
        <v>105</v>
      </c>
      <c r="C78" s="7" t="s">
        <v>105</v>
      </c>
      <c r="D78" s="7"/>
      <c r="E78" s="6">
        <v>0</v>
      </c>
      <c r="F78" s="6">
        <v>0</v>
      </c>
      <c r="G78" s="6">
        <v>0</v>
      </c>
      <c r="H78" s="6">
        <v>10847.61</v>
      </c>
      <c r="I78" s="6">
        <v>0</v>
      </c>
      <c r="J78" s="6">
        <f t="shared" si="1"/>
        <v>10847.61</v>
      </c>
    </row>
    <row r="79" spans="1:10" ht="18.75" customHeight="1" x14ac:dyDescent="0.3">
      <c r="A79" s="94">
        <v>77</v>
      </c>
      <c r="B79" s="3" t="s">
        <v>40</v>
      </c>
      <c r="C79" s="7" t="s">
        <v>106</v>
      </c>
      <c r="D79" s="7"/>
      <c r="E79" s="6">
        <v>0</v>
      </c>
      <c r="F79" s="6">
        <v>0</v>
      </c>
      <c r="G79" s="6">
        <v>0</v>
      </c>
      <c r="H79" s="6">
        <v>486.91</v>
      </c>
      <c r="I79" s="6">
        <v>0</v>
      </c>
      <c r="J79" s="6">
        <f t="shared" si="1"/>
        <v>486.91</v>
      </c>
    </row>
    <row r="80" spans="1:10" ht="18.75" customHeight="1" x14ac:dyDescent="0.3">
      <c r="A80" s="94">
        <v>78</v>
      </c>
      <c r="B80" s="3" t="s">
        <v>92</v>
      </c>
      <c r="C80" s="7" t="s">
        <v>107</v>
      </c>
      <c r="D80" s="7"/>
      <c r="E80" s="6">
        <v>0</v>
      </c>
      <c r="F80" s="6">
        <v>0</v>
      </c>
      <c r="G80" s="6">
        <v>0</v>
      </c>
      <c r="H80" s="6">
        <v>1160.92</v>
      </c>
      <c r="I80" s="6">
        <v>0</v>
      </c>
      <c r="J80" s="6">
        <f t="shared" si="1"/>
        <v>1160.92</v>
      </c>
    </row>
    <row r="81" spans="1:10" ht="18.75" customHeight="1" x14ac:dyDescent="0.3">
      <c r="A81" s="94">
        <v>79</v>
      </c>
      <c r="B81" s="3" t="s">
        <v>32</v>
      </c>
      <c r="C81" s="7" t="s">
        <v>108</v>
      </c>
      <c r="D81" s="7"/>
      <c r="E81" s="6">
        <v>0</v>
      </c>
      <c r="F81" s="6">
        <v>0</v>
      </c>
      <c r="G81" s="6">
        <v>0</v>
      </c>
      <c r="H81" s="6">
        <v>1317.61</v>
      </c>
      <c r="I81" s="6">
        <v>0</v>
      </c>
      <c r="J81" s="6">
        <f t="shared" si="1"/>
        <v>1317.61</v>
      </c>
    </row>
    <row r="82" spans="1:10" ht="18.75" customHeight="1" x14ac:dyDescent="0.3">
      <c r="A82" s="94">
        <v>80</v>
      </c>
      <c r="B82" s="3" t="s">
        <v>32</v>
      </c>
      <c r="C82" s="7" t="s">
        <v>109</v>
      </c>
      <c r="D82" s="7"/>
      <c r="E82" s="6">
        <v>0</v>
      </c>
      <c r="F82" s="6">
        <v>0</v>
      </c>
      <c r="G82" s="6">
        <v>0</v>
      </c>
      <c r="H82" s="6">
        <v>9878.06</v>
      </c>
      <c r="I82" s="6">
        <v>0</v>
      </c>
      <c r="J82" s="6">
        <f t="shared" si="1"/>
        <v>9878.06</v>
      </c>
    </row>
    <row r="83" spans="1:10" ht="18.75" customHeight="1" x14ac:dyDescent="0.3">
      <c r="A83" s="94">
        <v>81</v>
      </c>
      <c r="B83" s="3" t="s">
        <v>61</v>
      </c>
      <c r="C83" s="7" t="s">
        <v>110</v>
      </c>
      <c r="D83" s="7"/>
      <c r="E83" s="6">
        <v>0</v>
      </c>
      <c r="F83" s="6">
        <v>0</v>
      </c>
      <c r="G83" s="6">
        <v>0</v>
      </c>
      <c r="H83" s="6">
        <v>110.84</v>
      </c>
      <c r="I83" s="6">
        <v>0</v>
      </c>
      <c r="J83" s="6">
        <f t="shared" si="1"/>
        <v>110.84</v>
      </c>
    </row>
    <row r="84" spans="1:10" ht="18.75" customHeight="1" x14ac:dyDescent="0.3">
      <c r="A84" s="94">
        <v>82</v>
      </c>
      <c r="B84" s="3" t="s">
        <v>111</v>
      </c>
      <c r="C84" s="7" t="s">
        <v>112</v>
      </c>
      <c r="D84" s="7"/>
      <c r="E84" s="6">
        <v>0</v>
      </c>
      <c r="F84" s="6">
        <v>0</v>
      </c>
      <c r="G84" s="6">
        <v>0</v>
      </c>
      <c r="H84" s="6">
        <v>2869.2</v>
      </c>
      <c r="I84" s="6">
        <v>0</v>
      </c>
      <c r="J84" s="6">
        <f t="shared" si="1"/>
        <v>2869.2</v>
      </c>
    </row>
    <row r="85" spans="1:10" ht="18.75" customHeight="1" x14ac:dyDescent="0.3">
      <c r="A85" s="94">
        <v>83</v>
      </c>
      <c r="B85" s="3" t="s">
        <v>32</v>
      </c>
      <c r="C85" s="7" t="s">
        <v>113</v>
      </c>
      <c r="D85" s="7"/>
      <c r="E85" s="6">
        <v>0</v>
      </c>
      <c r="F85" s="6">
        <v>0</v>
      </c>
      <c r="G85" s="6">
        <v>0</v>
      </c>
      <c r="H85" s="6">
        <v>5331.1</v>
      </c>
      <c r="I85" s="6">
        <v>0</v>
      </c>
      <c r="J85" s="6">
        <f t="shared" si="1"/>
        <v>5331.1</v>
      </c>
    </row>
    <row r="86" spans="1:10" ht="18.75" customHeight="1" x14ac:dyDescent="0.3">
      <c r="A86" s="94">
        <v>84</v>
      </c>
      <c r="B86" s="3" t="s">
        <v>114</v>
      </c>
      <c r="C86" s="7" t="s">
        <v>115</v>
      </c>
      <c r="D86" s="7"/>
      <c r="E86" s="6">
        <v>0</v>
      </c>
      <c r="F86" s="6">
        <v>0</v>
      </c>
      <c r="G86" s="6">
        <v>0</v>
      </c>
      <c r="H86" s="6">
        <v>1027.67</v>
      </c>
      <c r="I86" s="6">
        <v>0</v>
      </c>
      <c r="J86" s="6">
        <f t="shared" si="1"/>
        <v>1027.67</v>
      </c>
    </row>
    <row r="87" spans="1:10" ht="18.75" customHeight="1" x14ac:dyDescent="0.3">
      <c r="A87" s="94">
        <v>85</v>
      </c>
      <c r="B87" s="3" t="s">
        <v>61</v>
      </c>
      <c r="C87" s="7" t="s">
        <v>116</v>
      </c>
      <c r="D87" s="7"/>
      <c r="E87" s="6">
        <v>0</v>
      </c>
      <c r="F87" s="6">
        <v>0</v>
      </c>
      <c r="G87" s="6">
        <v>0</v>
      </c>
      <c r="H87" s="6">
        <v>1530.03</v>
      </c>
      <c r="I87" s="6">
        <v>0</v>
      </c>
      <c r="J87" s="6">
        <f t="shared" si="1"/>
        <v>1530.03</v>
      </c>
    </row>
    <row r="88" spans="1:10" ht="18.75" customHeight="1" x14ac:dyDescent="0.3">
      <c r="A88" s="94">
        <v>86</v>
      </c>
      <c r="B88" s="3" t="s">
        <v>61</v>
      </c>
      <c r="C88" s="7" t="s">
        <v>117</v>
      </c>
      <c r="D88" s="7"/>
      <c r="E88" s="6">
        <v>0</v>
      </c>
      <c r="F88" s="6">
        <v>0</v>
      </c>
      <c r="G88" s="6">
        <v>0</v>
      </c>
      <c r="H88" s="6">
        <v>176429.23</v>
      </c>
      <c r="I88" s="6">
        <v>0</v>
      </c>
      <c r="J88" s="6">
        <f t="shared" si="1"/>
        <v>176429.23</v>
      </c>
    </row>
    <row r="89" spans="1:10" ht="18.75" customHeight="1" x14ac:dyDescent="0.3">
      <c r="A89" s="94">
        <v>87</v>
      </c>
      <c r="B89" s="3" t="s">
        <v>61</v>
      </c>
      <c r="C89" s="7" t="s">
        <v>118</v>
      </c>
      <c r="D89" s="7"/>
      <c r="E89" s="6">
        <v>0</v>
      </c>
      <c r="F89" s="6">
        <v>0</v>
      </c>
      <c r="G89" s="6">
        <v>0</v>
      </c>
      <c r="H89" s="6">
        <v>223.93</v>
      </c>
      <c r="I89" s="6">
        <v>0</v>
      </c>
      <c r="J89" s="6">
        <f t="shared" si="1"/>
        <v>223.93</v>
      </c>
    </row>
    <row r="90" spans="1:10" ht="18.75" customHeight="1" x14ac:dyDescent="0.3">
      <c r="A90" s="94">
        <v>88</v>
      </c>
      <c r="B90" s="3" t="s">
        <v>119</v>
      </c>
      <c r="C90" s="7" t="s">
        <v>120</v>
      </c>
      <c r="D90" s="7"/>
      <c r="E90" s="6">
        <v>0</v>
      </c>
      <c r="F90" s="6">
        <v>0</v>
      </c>
      <c r="G90" s="6">
        <v>0</v>
      </c>
      <c r="H90" s="6">
        <v>564.84</v>
      </c>
      <c r="I90" s="6">
        <v>0</v>
      </c>
      <c r="J90" s="6">
        <f t="shared" si="1"/>
        <v>564.84</v>
      </c>
    </row>
    <row r="91" spans="1:10" ht="18.75" customHeight="1" x14ac:dyDescent="0.3">
      <c r="A91" s="94">
        <v>89</v>
      </c>
      <c r="B91" s="3" t="s">
        <v>73</v>
      </c>
      <c r="C91" s="7" t="s">
        <v>121</v>
      </c>
      <c r="D91" s="7"/>
      <c r="E91" s="6">
        <v>0</v>
      </c>
      <c r="F91" s="6">
        <v>0</v>
      </c>
      <c r="G91" s="6">
        <v>0</v>
      </c>
      <c r="H91" s="6">
        <v>4791.34</v>
      </c>
      <c r="I91" s="6">
        <v>0</v>
      </c>
      <c r="J91" s="6">
        <f t="shared" si="1"/>
        <v>4791.34</v>
      </c>
    </row>
    <row r="92" spans="1:10" ht="18.75" customHeight="1" x14ac:dyDescent="0.3">
      <c r="A92" s="94">
        <v>90</v>
      </c>
      <c r="B92" s="3" t="s">
        <v>43</v>
      </c>
      <c r="C92" s="7" t="s">
        <v>122</v>
      </c>
      <c r="D92" s="7"/>
      <c r="E92" s="6">
        <v>0</v>
      </c>
      <c r="F92" s="6">
        <v>0</v>
      </c>
      <c r="G92" s="6">
        <v>0</v>
      </c>
      <c r="H92" s="6">
        <v>2924.42</v>
      </c>
      <c r="I92" s="6">
        <v>0</v>
      </c>
      <c r="J92" s="6">
        <f t="shared" si="1"/>
        <v>2924.42</v>
      </c>
    </row>
    <row r="93" spans="1:10" ht="18.75" customHeight="1" x14ac:dyDescent="0.3">
      <c r="A93" s="94">
        <v>91</v>
      </c>
      <c r="B93" s="3" t="s">
        <v>103</v>
      </c>
      <c r="C93" s="7" t="s">
        <v>123</v>
      </c>
      <c r="D93" s="7"/>
      <c r="E93" s="6">
        <v>0</v>
      </c>
      <c r="F93" s="6">
        <v>0</v>
      </c>
      <c r="G93" s="6">
        <v>0</v>
      </c>
      <c r="H93" s="6">
        <v>773.35</v>
      </c>
      <c r="I93" s="6">
        <v>0</v>
      </c>
      <c r="J93" s="6">
        <f t="shared" si="1"/>
        <v>773.35</v>
      </c>
    </row>
    <row r="94" spans="1:10" ht="18.75" customHeight="1" x14ac:dyDescent="0.3">
      <c r="A94" s="94">
        <v>92</v>
      </c>
      <c r="B94" s="3" t="s">
        <v>12</v>
      </c>
      <c r="C94" s="7" t="s">
        <v>336</v>
      </c>
      <c r="D94" s="7"/>
      <c r="E94" s="6">
        <v>0</v>
      </c>
      <c r="F94" s="6">
        <v>0</v>
      </c>
      <c r="G94" s="6">
        <v>0</v>
      </c>
      <c r="H94" s="6">
        <v>537.9</v>
      </c>
      <c r="I94" s="6">
        <v>0</v>
      </c>
      <c r="J94" s="6">
        <f t="shared" si="1"/>
        <v>537.9</v>
      </c>
    </row>
    <row r="95" spans="1:10" ht="18.75" customHeight="1" x14ac:dyDescent="0.3">
      <c r="A95" s="94">
        <v>93</v>
      </c>
      <c r="B95" s="3" t="s">
        <v>20</v>
      </c>
      <c r="C95" s="7" t="s">
        <v>125</v>
      </c>
      <c r="D95" s="7"/>
      <c r="E95" s="6">
        <v>0</v>
      </c>
      <c r="F95" s="6">
        <v>0</v>
      </c>
      <c r="G95" s="6">
        <v>0</v>
      </c>
      <c r="H95" s="6">
        <v>2155.04</v>
      </c>
      <c r="I95" s="6">
        <v>0</v>
      </c>
      <c r="J95" s="6">
        <f t="shared" si="1"/>
        <v>2155.04</v>
      </c>
    </row>
    <row r="96" spans="1:10" ht="18.75" customHeight="1" x14ac:dyDescent="0.3">
      <c r="A96" s="94">
        <v>94</v>
      </c>
      <c r="B96" s="3" t="s">
        <v>97</v>
      </c>
      <c r="C96" s="7" t="s">
        <v>126</v>
      </c>
      <c r="D96" s="7"/>
      <c r="E96" s="6">
        <v>0</v>
      </c>
      <c r="F96" s="6">
        <v>0</v>
      </c>
      <c r="G96" s="6">
        <v>0</v>
      </c>
      <c r="H96" s="6">
        <v>0</v>
      </c>
      <c r="I96" s="6">
        <v>0</v>
      </c>
      <c r="J96" s="6">
        <f t="shared" si="1"/>
        <v>0</v>
      </c>
    </row>
    <row r="97" spans="1:10" ht="18.75" customHeight="1" x14ac:dyDescent="0.3">
      <c r="A97" s="94">
        <v>95</v>
      </c>
      <c r="B97" s="3" t="s">
        <v>61</v>
      </c>
      <c r="C97" s="7" t="s">
        <v>127</v>
      </c>
      <c r="D97" s="7"/>
      <c r="E97" s="6">
        <v>0</v>
      </c>
      <c r="F97" s="6">
        <v>0</v>
      </c>
      <c r="G97" s="6">
        <v>0</v>
      </c>
      <c r="H97" s="6">
        <v>774.49</v>
      </c>
      <c r="I97" s="6">
        <v>0</v>
      </c>
      <c r="J97" s="6">
        <f t="shared" si="1"/>
        <v>774.49</v>
      </c>
    </row>
    <row r="98" spans="1:10" ht="18.75" customHeight="1" x14ac:dyDescent="0.3">
      <c r="A98" s="94">
        <v>96</v>
      </c>
      <c r="B98" s="3" t="s">
        <v>61</v>
      </c>
      <c r="C98" s="7" t="s">
        <v>61</v>
      </c>
      <c r="D98" s="7"/>
      <c r="E98" s="6">
        <v>0</v>
      </c>
      <c r="F98" s="6">
        <v>0</v>
      </c>
      <c r="G98" s="6">
        <v>0</v>
      </c>
      <c r="H98" s="6">
        <v>132783.06</v>
      </c>
      <c r="I98" s="6">
        <v>0</v>
      </c>
      <c r="J98" s="6">
        <f t="shared" si="1"/>
        <v>132783.06</v>
      </c>
    </row>
    <row r="99" spans="1:10" ht="18.75" customHeight="1" x14ac:dyDescent="0.3">
      <c r="A99" s="94">
        <v>97</v>
      </c>
      <c r="B99" s="3" t="s">
        <v>58</v>
      </c>
      <c r="C99" s="7" t="s">
        <v>128</v>
      </c>
      <c r="D99" s="7"/>
      <c r="E99" s="6">
        <v>0</v>
      </c>
      <c r="F99" s="6">
        <v>0</v>
      </c>
      <c r="G99" s="6">
        <v>0</v>
      </c>
      <c r="H99" s="6">
        <v>0</v>
      </c>
      <c r="I99" s="6">
        <v>0</v>
      </c>
      <c r="J99" s="6">
        <f t="shared" si="1"/>
        <v>0</v>
      </c>
    </row>
    <row r="100" spans="1:10" ht="18.75" customHeight="1" x14ac:dyDescent="0.3">
      <c r="A100" s="94">
        <v>98</v>
      </c>
      <c r="B100" s="3" t="s">
        <v>22</v>
      </c>
      <c r="C100" s="7" t="s">
        <v>129</v>
      </c>
      <c r="D100" s="7"/>
      <c r="E100" s="6">
        <v>0</v>
      </c>
      <c r="F100" s="6">
        <v>0</v>
      </c>
      <c r="G100" s="6">
        <v>0</v>
      </c>
      <c r="H100" s="6">
        <v>430.89</v>
      </c>
      <c r="I100" s="6">
        <v>0</v>
      </c>
      <c r="J100" s="6">
        <f t="shared" si="1"/>
        <v>430.89</v>
      </c>
    </row>
    <row r="101" spans="1:10" ht="18.75" customHeight="1" x14ac:dyDescent="0.3">
      <c r="A101" s="94">
        <v>99</v>
      </c>
      <c r="B101" s="3" t="s">
        <v>130</v>
      </c>
      <c r="C101" s="7" t="s">
        <v>130</v>
      </c>
      <c r="D101" s="7"/>
      <c r="E101" s="6">
        <v>0</v>
      </c>
      <c r="F101" s="6">
        <v>0</v>
      </c>
      <c r="G101" s="6">
        <v>0</v>
      </c>
      <c r="H101" s="6">
        <v>12863.99</v>
      </c>
      <c r="I101" s="6">
        <v>0</v>
      </c>
      <c r="J101" s="6">
        <f t="shared" si="1"/>
        <v>12863.99</v>
      </c>
    </row>
    <row r="102" spans="1:10" ht="18.75" customHeight="1" x14ac:dyDescent="0.3">
      <c r="A102" s="94">
        <v>100</v>
      </c>
      <c r="B102" s="3" t="s">
        <v>131</v>
      </c>
      <c r="C102" s="7" t="s">
        <v>131</v>
      </c>
      <c r="D102" s="7"/>
      <c r="E102" s="6">
        <v>0</v>
      </c>
      <c r="F102" s="6">
        <v>0</v>
      </c>
      <c r="G102" s="6">
        <v>0</v>
      </c>
      <c r="H102" s="6">
        <v>4467.1899999999996</v>
      </c>
      <c r="I102" s="6">
        <v>0</v>
      </c>
      <c r="J102" s="6">
        <f t="shared" si="1"/>
        <v>4467.1899999999996</v>
      </c>
    </row>
    <row r="103" spans="1:10" ht="18.75" customHeight="1" x14ac:dyDescent="0.3">
      <c r="A103" s="94">
        <v>101</v>
      </c>
      <c r="B103" s="3" t="s">
        <v>61</v>
      </c>
      <c r="C103" s="7" t="s">
        <v>132</v>
      </c>
      <c r="D103" s="7"/>
      <c r="E103" s="6">
        <v>0</v>
      </c>
      <c r="F103" s="6">
        <v>0</v>
      </c>
      <c r="G103" s="6">
        <v>0</v>
      </c>
      <c r="H103" s="6">
        <v>1255.31</v>
      </c>
      <c r="I103" s="6">
        <v>0</v>
      </c>
      <c r="J103" s="6">
        <f t="shared" si="1"/>
        <v>1255.31</v>
      </c>
    </row>
    <row r="104" spans="1:10" ht="18.75" customHeight="1" x14ac:dyDescent="0.3">
      <c r="A104" s="94">
        <v>102</v>
      </c>
      <c r="B104" s="3" t="s">
        <v>22</v>
      </c>
      <c r="C104" s="7" t="s">
        <v>133</v>
      </c>
      <c r="D104" s="7"/>
      <c r="E104" s="6">
        <v>0</v>
      </c>
      <c r="F104" s="6">
        <v>0</v>
      </c>
      <c r="G104" s="6">
        <v>0</v>
      </c>
      <c r="H104" s="6">
        <v>674.59</v>
      </c>
      <c r="I104" s="6">
        <v>0</v>
      </c>
      <c r="J104" s="6">
        <f t="shared" si="1"/>
        <v>674.59</v>
      </c>
    </row>
    <row r="105" spans="1:10" ht="18.75" customHeight="1" x14ac:dyDescent="0.3">
      <c r="A105" s="94">
        <v>103</v>
      </c>
      <c r="B105" s="3" t="s">
        <v>22</v>
      </c>
      <c r="C105" s="7" t="s">
        <v>134</v>
      </c>
      <c r="D105" s="7"/>
      <c r="E105" s="6">
        <v>0</v>
      </c>
      <c r="F105" s="6">
        <v>0</v>
      </c>
      <c r="G105" s="6">
        <v>0</v>
      </c>
      <c r="H105" s="6">
        <v>2080.25</v>
      </c>
      <c r="I105" s="6">
        <v>0</v>
      </c>
      <c r="J105" s="6">
        <f t="shared" si="1"/>
        <v>2080.25</v>
      </c>
    </row>
    <row r="106" spans="1:10" ht="18.75" customHeight="1" x14ac:dyDescent="0.3">
      <c r="A106" s="94">
        <v>104</v>
      </c>
      <c r="B106" s="3" t="s">
        <v>12</v>
      </c>
      <c r="C106" s="7" t="s">
        <v>135</v>
      </c>
      <c r="D106" s="7"/>
      <c r="E106" s="6">
        <v>0</v>
      </c>
      <c r="F106" s="6">
        <v>0</v>
      </c>
      <c r="G106" s="6">
        <v>0</v>
      </c>
      <c r="H106" s="6">
        <v>224.75</v>
      </c>
      <c r="I106" s="6">
        <v>0</v>
      </c>
      <c r="J106" s="6">
        <f t="shared" si="1"/>
        <v>224.75</v>
      </c>
    </row>
    <row r="107" spans="1:10" ht="18.75" customHeight="1" x14ac:dyDescent="0.3">
      <c r="A107" s="94">
        <v>105</v>
      </c>
      <c r="B107" s="3" t="s">
        <v>12</v>
      </c>
      <c r="C107" s="7" t="s">
        <v>136</v>
      </c>
      <c r="D107" s="7"/>
      <c r="E107" s="6">
        <v>0</v>
      </c>
      <c r="F107" s="6">
        <v>0</v>
      </c>
      <c r="G107" s="6">
        <v>0</v>
      </c>
      <c r="H107" s="6">
        <v>83223.149999999994</v>
      </c>
      <c r="I107" s="6">
        <v>0</v>
      </c>
      <c r="J107" s="6">
        <f t="shared" si="1"/>
        <v>83223.149999999994</v>
      </c>
    </row>
    <row r="108" spans="1:10" ht="18.75" customHeight="1" x14ac:dyDescent="0.3">
      <c r="A108" s="94">
        <v>106</v>
      </c>
      <c r="B108" s="3" t="s">
        <v>97</v>
      </c>
      <c r="C108" s="7" t="s">
        <v>97</v>
      </c>
      <c r="D108" s="7"/>
      <c r="E108" s="6">
        <v>0</v>
      </c>
      <c r="F108" s="6">
        <v>0</v>
      </c>
      <c r="G108" s="6">
        <v>0</v>
      </c>
      <c r="H108" s="6">
        <v>59242.55</v>
      </c>
      <c r="I108" s="6">
        <v>0</v>
      </c>
      <c r="J108" s="6">
        <f t="shared" si="1"/>
        <v>59242.55</v>
      </c>
    </row>
    <row r="109" spans="1:10" ht="18.75" customHeight="1" x14ac:dyDescent="0.3">
      <c r="A109" s="94">
        <v>107</v>
      </c>
      <c r="B109" s="3" t="s">
        <v>12</v>
      </c>
      <c r="C109" s="7" t="s">
        <v>137</v>
      </c>
      <c r="D109" s="7"/>
      <c r="E109" s="6">
        <v>0</v>
      </c>
      <c r="F109" s="6">
        <v>0</v>
      </c>
      <c r="G109" s="6">
        <v>0</v>
      </c>
      <c r="H109" s="6">
        <v>1663.2</v>
      </c>
      <c r="I109" s="6">
        <v>0</v>
      </c>
      <c r="J109" s="6">
        <f t="shared" si="1"/>
        <v>1663.2</v>
      </c>
    </row>
    <row r="110" spans="1:10" ht="18.75" customHeight="1" x14ac:dyDescent="0.3">
      <c r="A110" s="94">
        <v>108</v>
      </c>
      <c r="B110" s="3" t="s">
        <v>138</v>
      </c>
      <c r="C110" s="7" t="s">
        <v>138</v>
      </c>
      <c r="D110" s="7"/>
      <c r="E110" s="6">
        <v>0</v>
      </c>
      <c r="F110" s="6">
        <v>0</v>
      </c>
      <c r="G110" s="6">
        <v>0</v>
      </c>
      <c r="H110" s="6">
        <v>21828.06</v>
      </c>
      <c r="I110" s="6">
        <v>0</v>
      </c>
      <c r="J110" s="6">
        <f t="shared" si="1"/>
        <v>21828.06</v>
      </c>
    </row>
    <row r="111" spans="1:10" ht="18.75" customHeight="1" x14ac:dyDescent="0.3">
      <c r="A111" s="94">
        <v>109</v>
      </c>
      <c r="B111" s="3" t="s">
        <v>58</v>
      </c>
      <c r="C111" s="7" t="s">
        <v>139</v>
      </c>
      <c r="D111" s="7"/>
      <c r="E111" s="6">
        <v>0</v>
      </c>
      <c r="F111" s="6">
        <v>0</v>
      </c>
      <c r="G111" s="6">
        <v>0</v>
      </c>
      <c r="H111" s="6">
        <v>1924.51</v>
      </c>
      <c r="I111" s="6">
        <v>0</v>
      </c>
      <c r="J111" s="6">
        <f t="shared" si="1"/>
        <v>1924.51</v>
      </c>
    </row>
    <row r="112" spans="1:10" ht="18.75" customHeight="1" x14ac:dyDescent="0.3">
      <c r="A112" s="94">
        <v>110</v>
      </c>
      <c r="B112" s="3" t="s">
        <v>20</v>
      </c>
      <c r="C112" s="7" t="s">
        <v>140</v>
      </c>
      <c r="D112" s="7"/>
      <c r="E112" s="6">
        <v>0</v>
      </c>
      <c r="F112" s="6">
        <v>0</v>
      </c>
      <c r="G112" s="6">
        <v>0</v>
      </c>
      <c r="H112" s="6">
        <v>1281.57</v>
      </c>
      <c r="I112" s="6">
        <v>0</v>
      </c>
      <c r="J112" s="6">
        <f t="shared" si="1"/>
        <v>1281.57</v>
      </c>
    </row>
    <row r="113" spans="1:10" ht="18.75" customHeight="1" x14ac:dyDescent="0.3">
      <c r="A113" s="94">
        <v>111</v>
      </c>
      <c r="B113" s="3" t="s">
        <v>20</v>
      </c>
      <c r="C113" s="7" t="s">
        <v>141</v>
      </c>
      <c r="D113" s="7"/>
      <c r="E113" s="6">
        <v>0</v>
      </c>
      <c r="F113" s="6">
        <v>0</v>
      </c>
      <c r="G113" s="6">
        <v>0</v>
      </c>
      <c r="H113" s="6">
        <v>1693.68</v>
      </c>
      <c r="I113" s="6">
        <v>0</v>
      </c>
      <c r="J113" s="6">
        <f t="shared" si="1"/>
        <v>1693.68</v>
      </c>
    </row>
    <row r="114" spans="1:10" ht="18.75" customHeight="1" x14ac:dyDescent="0.3">
      <c r="A114" s="94">
        <v>112</v>
      </c>
      <c r="B114" s="3" t="s">
        <v>20</v>
      </c>
      <c r="C114" s="7" t="s">
        <v>142</v>
      </c>
      <c r="D114" s="7"/>
      <c r="E114" s="6">
        <v>0</v>
      </c>
      <c r="F114" s="6">
        <v>0</v>
      </c>
      <c r="G114" s="6">
        <v>0</v>
      </c>
      <c r="H114" s="6">
        <v>1206.94</v>
      </c>
      <c r="I114" s="6">
        <v>0</v>
      </c>
      <c r="J114" s="6">
        <f t="shared" si="1"/>
        <v>1206.94</v>
      </c>
    </row>
    <row r="115" spans="1:10" ht="18.75" customHeight="1" x14ac:dyDescent="0.3">
      <c r="A115" s="94">
        <v>113</v>
      </c>
      <c r="B115" s="3" t="s">
        <v>58</v>
      </c>
      <c r="C115" s="7" t="s">
        <v>143</v>
      </c>
      <c r="D115" s="7"/>
      <c r="E115" s="6">
        <v>0</v>
      </c>
      <c r="F115" s="6">
        <v>0</v>
      </c>
      <c r="G115" s="6">
        <v>0</v>
      </c>
      <c r="H115" s="6">
        <v>2029.85</v>
      </c>
      <c r="I115" s="6">
        <v>0</v>
      </c>
      <c r="J115" s="6">
        <f t="shared" si="1"/>
        <v>2029.85</v>
      </c>
    </row>
    <row r="116" spans="1:10" ht="18.75" customHeight="1" x14ac:dyDescent="0.3">
      <c r="A116" s="94">
        <v>114</v>
      </c>
      <c r="B116" s="3" t="s">
        <v>20</v>
      </c>
      <c r="C116" s="7" t="s">
        <v>144</v>
      </c>
      <c r="D116" s="7"/>
      <c r="E116" s="6">
        <v>0</v>
      </c>
      <c r="F116" s="6">
        <v>0</v>
      </c>
      <c r="G116" s="6">
        <v>0</v>
      </c>
      <c r="H116" s="6">
        <v>6475.02</v>
      </c>
      <c r="I116" s="6">
        <v>0</v>
      </c>
      <c r="J116" s="6">
        <f t="shared" si="1"/>
        <v>6475.02</v>
      </c>
    </row>
    <row r="117" spans="1:10" ht="18.75" customHeight="1" x14ac:dyDescent="0.3">
      <c r="A117" s="94">
        <v>115</v>
      </c>
      <c r="B117" s="3" t="s">
        <v>20</v>
      </c>
      <c r="C117" s="7" t="s">
        <v>145</v>
      </c>
      <c r="D117" s="7"/>
      <c r="E117" s="6">
        <v>0</v>
      </c>
      <c r="F117" s="6">
        <v>0</v>
      </c>
      <c r="G117" s="6">
        <v>0</v>
      </c>
      <c r="H117" s="6">
        <v>1807.32</v>
      </c>
      <c r="I117" s="6">
        <v>0</v>
      </c>
      <c r="J117" s="6">
        <f t="shared" si="1"/>
        <v>1807.32</v>
      </c>
    </row>
    <row r="118" spans="1:10" ht="18.75" customHeight="1" x14ac:dyDescent="0.3">
      <c r="A118" s="94">
        <v>116</v>
      </c>
      <c r="B118" s="3" t="s">
        <v>73</v>
      </c>
      <c r="C118" s="7" t="s">
        <v>146</v>
      </c>
      <c r="D118" s="7"/>
      <c r="E118" s="6">
        <v>0</v>
      </c>
      <c r="F118" s="6">
        <v>0</v>
      </c>
      <c r="G118" s="6">
        <v>0</v>
      </c>
      <c r="H118" s="6">
        <v>7416.17</v>
      </c>
      <c r="I118" s="6">
        <v>0</v>
      </c>
      <c r="J118" s="6">
        <f t="shared" si="1"/>
        <v>7416.17</v>
      </c>
    </row>
    <row r="119" spans="1:10" ht="18.75" customHeight="1" x14ac:dyDescent="0.3">
      <c r="A119" s="94">
        <v>117</v>
      </c>
      <c r="B119" s="3" t="s">
        <v>58</v>
      </c>
      <c r="C119" s="7" t="s">
        <v>147</v>
      </c>
      <c r="D119" s="7"/>
      <c r="E119" s="6">
        <v>0</v>
      </c>
      <c r="F119" s="6">
        <v>0</v>
      </c>
      <c r="G119" s="6">
        <v>0</v>
      </c>
      <c r="H119" s="6">
        <v>17.45</v>
      </c>
      <c r="I119" s="6">
        <v>0</v>
      </c>
      <c r="J119" s="6">
        <f t="shared" si="1"/>
        <v>17.45</v>
      </c>
    </row>
    <row r="120" spans="1:10" ht="18.75" customHeight="1" x14ac:dyDescent="0.3">
      <c r="A120" s="94">
        <v>118</v>
      </c>
      <c r="B120" s="3" t="s">
        <v>32</v>
      </c>
      <c r="C120" s="7" t="s">
        <v>148</v>
      </c>
      <c r="D120" s="7"/>
      <c r="E120" s="6">
        <v>0</v>
      </c>
      <c r="F120" s="6">
        <v>0</v>
      </c>
      <c r="G120" s="6">
        <v>0</v>
      </c>
      <c r="H120" s="6">
        <v>2632.23</v>
      </c>
      <c r="I120" s="6">
        <v>0</v>
      </c>
      <c r="J120" s="6">
        <f t="shared" si="1"/>
        <v>2632.23</v>
      </c>
    </row>
    <row r="121" spans="1:10" ht="18.75" customHeight="1" x14ac:dyDescent="0.3">
      <c r="A121" s="94">
        <v>119</v>
      </c>
      <c r="B121" s="3" t="s">
        <v>32</v>
      </c>
      <c r="C121" s="7" t="s">
        <v>149</v>
      </c>
      <c r="D121" s="7"/>
      <c r="E121" s="6">
        <v>0</v>
      </c>
      <c r="F121" s="6">
        <v>0</v>
      </c>
      <c r="G121" s="6">
        <v>0</v>
      </c>
      <c r="H121" s="6">
        <v>1052.3599999999999</v>
      </c>
      <c r="I121" s="6">
        <v>0</v>
      </c>
      <c r="J121" s="6">
        <f t="shared" si="1"/>
        <v>1052.3599999999999</v>
      </c>
    </row>
    <row r="122" spans="1:10" ht="18.75" customHeight="1" x14ac:dyDescent="0.3">
      <c r="A122" s="94">
        <v>120</v>
      </c>
      <c r="B122" s="3" t="s">
        <v>20</v>
      </c>
      <c r="C122" s="7" t="s">
        <v>150</v>
      </c>
      <c r="D122" s="7"/>
      <c r="E122" s="6">
        <v>0</v>
      </c>
      <c r="F122" s="6">
        <v>0</v>
      </c>
      <c r="G122" s="6">
        <v>0</v>
      </c>
      <c r="H122" s="6">
        <v>1399.53</v>
      </c>
      <c r="I122" s="6">
        <v>0</v>
      </c>
      <c r="J122" s="6">
        <f t="shared" si="1"/>
        <v>1399.53</v>
      </c>
    </row>
    <row r="123" spans="1:10" ht="18.75" customHeight="1" x14ac:dyDescent="0.3">
      <c r="A123" s="94">
        <v>121</v>
      </c>
      <c r="B123" s="3" t="s">
        <v>151</v>
      </c>
      <c r="C123" s="7" t="s">
        <v>151</v>
      </c>
      <c r="D123" s="7"/>
      <c r="E123" s="6">
        <v>0</v>
      </c>
      <c r="F123" s="6">
        <v>0</v>
      </c>
      <c r="G123" s="6">
        <v>0</v>
      </c>
      <c r="H123" s="6">
        <v>25880.799999999999</v>
      </c>
      <c r="I123" s="6">
        <v>0</v>
      </c>
      <c r="J123" s="6">
        <f t="shared" si="1"/>
        <v>25880.799999999999</v>
      </c>
    </row>
    <row r="124" spans="1:10" ht="18.75" customHeight="1" x14ac:dyDescent="0.3">
      <c r="A124" s="94">
        <v>122</v>
      </c>
      <c r="B124" s="3" t="s">
        <v>22</v>
      </c>
      <c r="C124" s="7" t="s">
        <v>152</v>
      </c>
      <c r="D124" s="7"/>
      <c r="E124" s="6">
        <v>0</v>
      </c>
      <c r="F124" s="6">
        <v>0</v>
      </c>
      <c r="G124" s="6">
        <v>0</v>
      </c>
      <c r="H124" s="6">
        <v>1042.8900000000001</v>
      </c>
      <c r="I124" s="6">
        <v>0</v>
      </c>
      <c r="J124" s="6">
        <f t="shared" si="1"/>
        <v>1042.8900000000001</v>
      </c>
    </row>
    <row r="125" spans="1:10" ht="18.75" customHeight="1" x14ac:dyDescent="0.3">
      <c r="A125" s="94">
        <v>123</v>
      </c>
      <c r="B125" s="3" t="s">
        <v>153</v>
      </c>
      <c r="C125" s="7" t="s">
        <v>154</v>
      </c>
      <c r="D125" s="7"/>
      <c r="E125" s="6">
        <v>0</v>
      </c>
      <c r="F125" s="6">
        <v>0</v>
      </c>
      <c r="G125" s="6">
        <v>0</v>
      </c>
      <c r="H125" s="6">
        <v>5919.39</v>
      </c>
      <c r="I125" s="6">
        <v>0</v>
      </c>
      <c r="J125" s="6">
        <f t="shared" si="1"/>
        <v>5919.39</v>
      </c>
    </row>
    <row r="126" spans="1:10" ht="18.75" customHeight="1" x14ac:dyDescent="0.3">
      <c r="A126" s="94">
        <v>124</v>
      </c>
      <c r="B126" s="3" t="s">
        <v>32</v>
      </c>
      <c r="C126" s="7" t="s">
        <v>155</v>
      </c>
      <c r="D126" s="7"/>
      <c r="E126" s="6">
        <v>0</v>
      </c>
      <c r="F126" s="6">
        <v>0</v>
      </c>
      <c r="G126" s="6">
        <v>0</v>
      </c>
      <c r="H126" s="6">
        <v>146.55000000000001</v>
      </c>
      <c r="I126" s="6">
        <v>0</v>
      </c>
      <c r="J126" s="6">
        <f t="shared" si="1"/>
        <v>146.55000000000001</v>
      </c>
    </row>
    <row r="127" spans="1:10" ht="18.75" customHeight="1" x14ac:dyDescent="0.3">
      <c r="A127" s="94">
        <v>125</v>
      </c>
      <c r="B127" s="3" t="s">
        <v>156</v>
      </c>
      <c r="C127" s="7" t="s">
        <v>156</v>
      </c>
      <c r="D127" s="7"/>
      <c r="E127" s="6">
        <v>0</v>
      </c>
      <c r="F127" s="6">
        <v>0</v>
      </c>
      <c r="G127" s="6">
        <v>0</v>
      </c>
      <c r="H127" s="6">
        <v>15435.06</v>
      </c>
      <c r="I127" s="6">
        <v>0</v>
      </c>
      <c r="J127" s="6">
        <f t="shared" si="1"/>
        <v>15435.06</v>
      </c>
    </row>
    <row r="128" spans="1:10" ht="18.75" customHeight="1" x14ac:dyDescent="0.3">
      <c r="A128" s="94">
        <v>126</v>
      </c>
      <c r="B128" s="3" t="s">
        <v>20</v>
      </c>
      <c r="C128" s="7" t="s">
        <v>157</v>
      </c>
      <c r="D128" s="7"/>
      <c r="E128" s="6">
        <v>0</v>
      </c>
      <c r="F128" s="6">
        <v>0</v>
      </c>
      <c r="G128" s="6">
        <v>0</v>
      </c>
      <c r="H128" s="6">
        <v>2506.09</v>
      </c>
      <c r="I128" s="6">
        <v>0</v>
      </c>
      <c r="J128" s="6">
        <f t="shared" si="1"/>
        <v>2506.09</v>
      </c>
    </row>
    <row r="129" spans="1:10" ht="18.75" customHeight="1" x14ac:dyDescent="0.3">
      <c r="A129" s="94">
        <v>127</v>
      </c>
      <c r="B129" s="3" t="s">
        <v>158</v>
      </c>
      <c r="C129" s="7" t="s">
        <v>158</v>
      </c>
      <c r="D129" s="7"/>
      <c r="E129" s="6">
        <v>0</v>
      </c>
      <c r="F129" s="6">
        <v>0</v>
      </c>
      <c r="G129" s="6">
        <v>0</v>
      </c>
      <c r="H129" s="6">
        <v>10473.14</v>
      </c>
      <c r="I129" s="6">
        <v>0</v>
      </c>
      <c r="J129" s="6">
        <f t="shared" si="1"/>
        <v>10473.14</v>
      </c>
    </row>
    <row r="130" spans="1:10" ht="18.75" customHeight="1" x14ac:dyDescent="0.3">
      <c r="A130" s="94">
        <v>128</v>
      </c>
      <c r="B130" s="3" t="s">
        <v>32</v>
      </c>
      <c r="C130" s="7" t="s">
        <v>159</v>
      </c>
      <c r="D130" s="7"/>
      <c r="E130" s="6">
        <v>0</v>
      </c>
      <c r="F130" s="6">
        <v>0</v>
      </c>
      <c r="G130" s="6">
        <v>0</v>
      </c>
      <c r="H130" s="6">
        <v>2950.52</v>
      </c>
      <c r="I130" s="6">
        <v>0</v>
      </c>
      <c r="J130" s="6">
        <f t="shared" si="1"/>
        <v>2950.52</v>
      </c>
    </row>
    <row r="131" spans="1:10" ht="18.75" customHeight="1" x14ac:dyDescent="0.3">
      <c r="A131" s="94">
        <v>129</v>
      </c>
      <c r="B131" s="3" t="s">
        <v>88</v>
      </c>
      <c r="C131" s="7" t="s">
        <v>88</v>
      </c>
      <c r="D131" s="7"/>
      <c r="E131" s="6">
        <v>0</v>
      </c>
      <c r="F131" s="6">
        <v>0</v>
      </c>
      <c r="G131" s="6">
        <v>0</v>
      </c>
      <c r="H131" s="6">
        <v>148057.06</v>
      </c>
      <c r="I131" s="6">
        <v>0</v>
      </c>
      <c r="J131" s="6">
        <f t="shared" si="1"/>
        <v>148057.06</v>
      </c>
    </row>
    <row r="132" spans="1:10" ht="18.75" customHeight="1" x14ac:dyDescent="0.3">
      <c r="A132" s="94">
        <v>130</v>
      </c>
      <c r="B132" s="3" t="s">
        <v>20</v>
      </c>
      <c r="C132" s="7" t="s">
        <v>160</v>
      </c>
      <c r="D132" s="7"/>
      <c r="E132" s="6">
        <v>0</v>
      </c>
      <c r="F132" s="6">
        <v>0</v>
      </c>
      <c r="G132" s="6">
        <v>0</v>
      </c>
      <c r="H132" s="6">
        <v>5967.84</v>
      </c>
      <c r="I132" s="6">
        <v>0</v>
      </c>
      <c r="J132" s="6">
        <f t="shared" si="1"/>
        <v>5967.84</v>
      </c>
    </row>
    <row r="133" spans="1:10" ht="18.75" customHeight="1" x14ac:dyDescent="0.3">
      <c r="A133" s="94">
        <v>131</v>
      </c>
      <c r="B133" s="3" t="s">
        <v>161</v>
      </c>
      <c r="C133" s="7" t="s">
        <v>162</v>
      </c>
      <c r="D133" s="7"/>
      <c r="E133" s="6">
        <v>0</v>
      </c>
      <c r="F133" s="6">
        <v>0</v>
      </c>
      <c r="G133" s="6">
        <v>0</v>
      </c>
      <c r="H133" s="6">
        <v>1606.05</v>
      </c>
      <c r="I133" s="6">
        <v>0</v>
      </c>
      <c r="J133" s="6">
        <f t="shared" ref="J133:J196" si="2">SUM(E133:I133)</f>
        <v>1606.05</v>
      </c>
    </row>
    <row r="134" spans="1:10" ht="18.75" customHeight="1" x14ac:dyDescent="0.3">
      <c r="A134" s="94">
        <v>132</v>
      </c>
      <c r="B134" s="3" t="s">
        <v>161</v>
      </c>
      <c r="C134" s="7" t="s">
        <v>161</v>
      </c>
      <c r="D134" s="7"/>
      <c r="E134" s="6">
        <v>0</v>
      </c>
      <c r="F134" s="6">
        <v>0</v>
      </c>
      <c r="G134" s="6">
        <v>0</v>
      </c>
      <c r="H134" s="6">
        <v>32806.050000000003</v>
      </c>
      <c r="I134" s="6">
        <v>0</v>
      </c>
      <c r="J134" s="6">
        <f t="shared" si="2"/>
        <v>32806.050000000003</v>
      </c>
    </row>
    <row r="135" spans="1:10" ht="18.75" customHeight="1" x14ac:dyDescent="0.3">
      <c r="A135" s="94">
        <v>133</v>
      </c>
      <c r="B135" s="3" t="s">
        <v>163</v>
      </c>
      <c r="C135" s="7" t="s">
        <v>163</v>
      </c>
      <c r="D135" s="7"/>
      <c r="E135" s="6">
        <v>0</v>
      </c>
      <c r="F135" s="6">
        <v>0</v>
      </c>
      <c r="G135" s="6">
        <v>0</v>
      </c>
      <c r="H135" s="6">
        <v>22278.85</v>
      </c>
      <c r="I135" s="6">
        <v>0</v>
      </c>
      <c r="J135" s="6">
        <f t="shared" si="2"/>
        <v>22278.85</v>
      </c>
    </row>
    <row r="136" spans="1:10" ht="18.75" customHeight="1" x14ac:dyDescent="0.3">
      <c r="A136" s="94">
        <v>134</v>
      </c>
      <c r="B136" s="3" t="s">
        <v>164</v>
      </c>
      <c r="C136" s="7" t="s">
        <v>164</v>
      </c>
      <c r="D136" s="7"/>
      <c r="E136" s="6">
        <v>0</v>
      </c>
      <c r="F136" s="6">
        <v>0</v>
      </c>
      <c r="G136" s="6">
        <v>0</v>
      </c>
      <c r="H136" s="6">
        <v>7645.82</v>
      </c>
      <c r="I136" s="6">
        <v>0</v>
      </c>
      <c r="J136" s="6">
        <f t="shared" si="2"/>
        <v>7645.82</v>
      </c>
    </row>
    <row r="137" spans="1:10" ht="18.75" customHeight="1" x14ac:dyDescent="0.3">
      <c r="A137" s="94">
        <v>135</v>
      </c>
      <c r="B137" s="3" t="s">
        <v>96</v>
      </c>
      <c r="C137" s="7" t="s">
        <v>165</v>
      </c>
      <c r="D137" s="7"/>
      <c r="E137" s="6">
        <v>0</v>
      </c>
      <c r="F137" s="6">
        <v>0</v>
      </c>
      <c r="G137" s="6">
        <v>0</v>
      </c>
      <c r="H137" s="6">
        <v>637.1</v>
      </c>
      <c r="I137" s="6">
        <v>0</v>
      </c>
      <c r="J137" s="6">
        <f t="shared" si="2"/>
        <v>637.1</v>
      </c>
    </row>
    <row r="138" spans="1:10" ht="18.75" customHeight="1" x14ac:dyDescent="0.3">
      <c r="A138" s="94">
        <v>136</v>
      </c>
      <c r="B138" s="3" t="s">
        <v>166</v>
      </c>
      <c r="C138" s="7" t="s">
        <v>166</v>
      </c>
      <c r="D138" s="7"/>
      <c r="E138" s="6">
        <v>0</v>
      </c>
      <c r="F138" s="6">
        <v>0</v>
      </c>
      <c r="G138" s="6">
        <v>0</v>
      </c>
      <c r="H138" s="6">
        <v>39670.21</v>
      </c>
      <c r="I138" s="6">
        <v>0</v>
      </c>
      <c r="J138" s="6">
        <f t="shared" si="2"/>
        <v>39670.21</v>
      </c>
    </row>
    <row r="139" spans="1:10" ht="18.75" customHeight="1" x14ac:dyDescent="0.3">
      <c r="A139" s="94">
        <v>137</v>
      </c>
      <c r="B139" s="3" t="s">
        <v>53</v>
      </c>
      <c r="C139" s="7" t="s">
        <v>167</v>
      </c>
      <c r="D139" s="7"/>
      <c r="E139" s="6">
        <v>0</v>
      </c>
      <c r="F139" s="6">
        <v>0</v>
      </c>
      <c r="G139" s="6">
        <v>0</v>
      </c>
      <c r="H139" s="6">
        <v>12235.26</v>
      </c>
      <c r="I139" s="6">
        <v>0</v>
      </c>
      <c r="J139" s="6">
        <f t="shared" si="2"/>
        <v>12235.26</v>
      </c>
    </row>
    <row r="140" spans="1:10" ht="18.75" customHeight="1" x14ac:dyDescent="0.3">
      <c r="A140" s="94">
        <v>138</v>
      </c>
      <c r="B140" s="3" t="s">
        <v>53</v>
      </c>
      <c r="C140" s="7" t="s">
        <v>53</v>
      </c>
      <c r="D140" s="7"/>
      <c r="E140" s="6">
        <v>0</v>
      </c>
      <c r="F140" s="6">
        <v>0</v>
      </c>
      <c r="G140" s="6">
        <v>0</v>
      </c>
      <c r="H140" s="6">
        <v>38805.4</v>
      </c>
      <c r="I140" s="6">
        <v>0</v>
      </c>
      <c r="J140" s="6">
        <f t="shared" si="2"/>
        <v>38805.4</v>
      </c>
    </row>
    <row r="141" spans="1:10" ht="18.75" customHeight="1" x14ac:dyDescent="0.3">
      <c r="A141" s="94">
        <v>139</v>
      </c>
      <c r="B141" s="3" t="s">
        <v>81</v>
      </c>
      <c r="C141" s="7" t="s">
        <v>168</v>
      </c>
      <c r="D141" s="7"/>
      <c r="E141" s="6">
        <v>0</v>
      </c>
      <c r="F141" s="6">
        <v>0</v>
      </c>
      <c r="G141" s="6">
        <v>0</v>
      </c>
      <c r="H141" s="6">
        <v>1859.69</v>
      </c>
      <c r="I141" s="6">
        <v>0</v>
      </c>
      <c r="J141" s="6">
        <f t="shared" si="2"/>
        <v>1859.69</v>
      </c>
    </row>
    <row r="142" spans="1:10" ht="18.75" customHeight="1" x14ac:dyDescent="0.3">
      <c r="A142" s="94">
        <v>140</v>
      </c>
      <c r="B142" s="3" t="s">
        <v>81</v>
      </c>
      <c r="C142" s="7" t="s">
        <v>169</v>
      </c>
      <c r="D142" s="7"/>
      <c r="E142" s="6">
        <v>0</v>
      </c>
      <c r="F142" s="6">
        <v>0</v>
      </c>
      <c r="G142" s="6">
        <v>0</v>
      </c>
      <c r="H142" s="6">
        <v>13538.53</v>
      </c>
      <c r="I142" s="6">
        <v>0</v>
      </c>
      <c r="J142" s="6">
        <f t="shared" si="2"/>
        <v>13538.53</v>
      </c>
    </row>
    <row r="143" spans="1:10" ht="18.75" customHeight="1" x14ac:dyDescent="0.3">
      <c r="A143" s="94">
        <v>141</v>
      </c>
      <c r="B143" s="3" t="s">
        <v>81</v>
      </c>
      <c r="C143" s="7" t="s">
        <v>81</v>
      </c>
      <c r="D143" s="7"/>
      <c r="E143" s="6">
        <v>0</v>
      </c>
      <c r="F143" s="6">
        <v>0</v>
      </c>
      <c r="G143" s="6">
        <v>0</v>
      </c>
      <c r="H143" s="6">
        <v>132715.87</v>
      </c>
      <c r="I143" s="6">
        <v>0</v>
      </c>
      <c r="J143" s="6">
        <f t="shared" si="2"/>
        <v>132715.87</v>
      </c>
    </row>
    <row r="144" spans="1:10" ht="18.75" customHeight="1" x14ac:dyDescent="0.3">
      <c r="A144" s="94">
        <v>142</v>
      </c>
      <c r="B144" s="3" t="s">
        <v>170</v>
      </c>
      <c r="C144" s="7" t="s">
        <v>170</v>
      </c>
      <c r="D144" s="7"/>
      <c r="E144" s="6">
        <v>0</v>
      </c>
      <c r="F144" s="6">
        <v>0</v>
      </c>
      <c r="G144" s="6">
        <v>0</v>
      </c>
      <c r="H144" s="6">
        <v>5885.46</v>
      </c>
      <c r="I144" s="6">
        <v>0</v>
      </c>
      <c r="J144" s="6">
        <f t="shared" si="2"/>
        <v>5885.46</v>
      </c>
    </row>
    <row r="145" spans="1:10" ht="18.75" customHeight="1" x14ac:dyDescent="0.3">
      <c r="A145" s="94">
        <v>143</v>
      </c>
      <c r="B145" s="3" t="s">
        <v>12</v>
      </c>
      <c r="C145" s="7" t="s">
        <v>12</v>
      </c>
      <c r="D145" s="7"/>
      <c r="E145" s="6">
        <v>0</v>
      </c>
      <c r="F145" s="6">
        <v>0</v>
      </c>
      <c r="G145" s="6">
        <v>0</v>
      </c>
      <c r="H145" s="6">
        <v>186478.83</v>
      </c>
      <c r="I145" s="6">
        <v>0</v>
      </c>
      <c r="J145" s="6">
        <f t="shared" si="2"/>
        <v>186478.83</v>
      </c>
    </row>
    <row r="146" spans="1:10" ht="18.75" customHeight="1" x14ac:dyDescent="0.3">
      <c r="A146" s="94">
        <v>144</v>
      </c>
      <c r="B146" s="3" t="s">
        <v>12</v>
      </c>
      <c r="C146" s="7" t="s">
        <v>171</v>
      </c>
      <c r="D146" s="7"/>
      <c r="E146" s="6">
        <v>0</v>
      </c>
      <c r="F146" s="6">
        <v>0</v>
      </c>
      <c r="G146" s="6">
        <v>0</v>
      </c>
      <c r="H146" s="6">
        <v>5087.96</v>
      </c>
      <c r="I146" s="6">
        <v>0</v>
      </c>
      <c r="J146" s="6">
        <f t="shared" si="2"/>
        <v>5087.96</v>
      </c>
    </row>
    <row r="147" spans="1:10" ht="18.75" customHeight="1" x14ac:dyDescent="0.3">
      <c r="A147" s="94">
        <v>145</v>
      </c>
      <c r="B147" s="3" t="s">
        <v>172</v>
      </c>
      <c r="C147" s="7" t="s">
        <v>172</v>
      </c>
      <c r="D147" s="7"/>
      <c r="E147" s="6">
        <v>0</v>
      </c>
      <c r="F147" s="6">
        <v>0</v>
      </c>
      <c r="G147" s="6">
        <v>0</v>
      </c>
      <c r="H147" s="6">
        <v>241.93</v>
      </c>
      <c r="I147" s="6">
        <v>0</v>
      </c>
      <c r="J147" s="6">
        <f t="shared" si="2"/>
        <v>241.93</v>
      </c>
    </row>
    <row r="148" spans="1:10" ht="18.75" customHeight="1" x14ac:dyDescent="0.3">
      <c r="A148" s="94">
        <v>146</v>
      </c>
      <c r="B148" s="3" t="s">
        <v>173</v>
      </c>
      <c r="C148" s="7" t="s">
        <v>173</v>
      </c>
      <c r="D148" s="7"/>
      <c r="E148" s="6">
        <v>0</v>
      </c>
      <c r="F148" s="6">
        <v>0</v>
      </c>
      <c r="G148" s="6">
        <v>0</v>
      </c>
      <c r="H148" s="6">
        <v>5051.17</v>
      </c>
      <c r="I148" s="6">
        <v>0</v>
      </c>
      <c r="J148" s="6">
        <f t="shared" si="2"/>
        <v>5051.17</v>
      </c>
    </row>
    <row r="149" spans="1:10" ht="18.75" customHeight="1" x14ac:dyDescent="0.3">
      <c r="A149" s="94">
        <v>147</v>
      </c>
      <c r="B149" s="3" t="s">
        <v>174</v>
      </c>
      <c r="C149" s="7" t="s">
        <v>175</v>
      </c>
      <c r="D149" s="7"/>
      <c r="E149" s="6">
        <v>0</v>
      </c>
      <c r="F149" s="6">
        <v>0</v>
      </c>
      <c r="G149" s="6">
        <v>0</v>
      </c>
      <c r="H149" s="6">
        <v>38126.1</v>
      </c>
      <c r="I149" s="6">
        <v>0</v>
      </c>
      <c r="J149" s="6">
        <f t="shared" si="2"/>
        <v>38126.1</v>
      </c>
    </row>
    <row r="150" spans="1:10" ht="18.75" customHeight="1" x14ac:dyDescent="0.3">
      <c r="A150" s="94">
        <v>148</v>
      </c>
      <c r="B150" s="3" t="s">
        <v>176</v>
      </c>
      <c r="C150" s="7" t="s">
        <v>176</v>
      </c>
      <c r="D150" s="7"/>
      <c r="E150" s="6">
        <v>0</v>
      </c>
      <c r="F150" s="6">
        <v>0</v>
      </c>
      <c r="G150" s="6">
        <v>0</v>
      </c>
      <c r="H150" s="6">
        <v>28301.119999999999</v>
      </c>
      <c r="I150" s="6">
        <v>0</v>
      </c>
      <c r="J150" s="6">
        <f t="shared" si="2"/>
        <v>28301.119999999999</v>
      </c>
    </row>
    <row r="151" spans="1:10" ht="18.75" customHeight="1" x14ac:dyDescent="0.3">
      <c r="A151" s="94">
        <v>149</v>
      </c>
      <c r="B151" s="3" t="s">
        <v>177</v>
      </c>
      <c r="C151" s="7" t="s">
        <v>177</v>
      </c>
      <c r="D151" s="7"/>
      <c r="E151" s="6">
        <v>0</v>
      </c>
      <c r="F151" s="6">
        <v>0</v>
      </c>
      <c r="G151" s="6">
        <v>0</v>
      </c>
      <c r="H151" s="6">
        <v>8581.3799999999992</v>
      </c>
      <c r="I151" s="6">
        <v>0</v>
      </c>
      <c r="J151" s="6">
        <f t="shared" si="2"/>
        <v>8581.3799999999992</v>
      </c>
    </row>
    <row r="152" spans="1:10" ht="18.75" customHeight="1" x14ac:dyDescent="0.3">
      <c r="A152" s="94">
        <v>150</v>
      </c>
      <c r="B152" s="3" t="s">
        <v>14</v>
      </c>
      <c r="C152" s="7" t="s">
        <v>14</v>
      </c>
      <c r="D152" s="7"/>
      <c r="E152" s="6">
        <v>0</v>
      </c>
      <c r="F152" s="6">
        <v>0</v>
      </c>
      <c r="G152" s="6">
        <v>0</v>
      </c>
      <c r="H152" s="6">
        <v>54637.42</v>
      </c>
      <c r="I152" s="6">
        <v>0</v>
      </c>
      <c r="J152" s="6">
        <f t="shared" si="2"/>
        <v>54637.42</v>
      </c>
    </row>
    <row r="153" spans="1:10" ht="18.75" customHeight="1" x14ac:dyDescent="0.3">
      <c r="A153" s="94">
        <v>151</v>
      </c>
      <c r="B153" s="3" t="s">
        <v>73</v>
      </c>
      <c r="C153" s="7" t="s">
        <v>178</v>
      </c>
      <c r="D153" s="7"/>
      <c r="E153" s="6">
        <v>0</v>
      </c>
      <c r="F153" s="6">
        <v>0</v>
      </c>
      <c r="G153" s="6">
        <v>0</v>
      </c>
      <c r="H153" s="6">
        <v>0</v>
      </c>
      <c r="I153" s="6">
        <v>0</v>
      </c>
      <c r="J153" s="6">
        <f t="shared" si="2"/>
        <v>0</v>
      </c>
    </row>
    <row r="154" spans="1:10" ht="18.75" customHeight="1" x14ac:dyDescent="0.3">
      <c r="A154" s="94">
        <v>152</v>
      </c>
      <c r="B154" s="3" t="s">
        <v>53</v>
      </c>
      <c r="C154" s="7" t="s">
        <v>179</v>
      </c>
      <c r="D154" s="7"/>
      <c r="E154" s="6">
        <v>0</v>
      </c>
      <c r="F154" s="6">
        <v>0</v>
      </c>
      <c r="G154" s="6">
        <v>0</v>
      </c>
      <c r="H154" s="6">
        <v>325.04000000000002</v>
      </c>
      <c r="I154" s="6">
        <v>0</v>
      </c>
      <c r="J154" s="6">
        <f t="shared" si="2"/>
        <v>325.04000000000002</v>
      </c>
    </row>
    <row r="155" spans="1:10" ht="18.75" customHeight="1" x14ac:dyDescent="0.3">
      <c r="A155" s="94">
        <v>153</v>
      </c>
      <c r="B155" s="3" t="s">
        <v>45</v>
      </c>
      <c r="C155" s="7" t="s">
        <v>180</v>
      </c>
      <c r="D155" s="7"/>
      <c r="E155" s="6">
        <v>0</v>
      </c>
      <c r="F155" s="6">
        <v>0</v>
      </c>
      <c r="G155" s="6">
        <v>0</v>
      </c>
      <c r="H155" s="6">
        <v>638.02</v>
      </c>
      <c r="I155" s="6">
        <v>0</v>
      </c>
      <c r="J155" s="6">
        <f t="shared" si="2"/>
        <v>638.02</v>
      </c>
    </row>
    <row r="156" spans="1:10" ht="18.75" customHeight="1" x14ac:dyDescent="0.3">
      <c r="A156" s="94">
        <v>154</v>
      </c>
      <c r="B156" s="3" t="s">
        <v>20</v>
      </c>
      <c r="C156" s="7" t="s">
        <v>181</v>
      </c>
      <c r="D156" s="7"/>
      <c r="E156" s="6">
        <v>0</v>
      </c>
      <c r="F156" s="6">
        <v>0</v>
      </c>
      <c r="G156" s="6">
        <v>0</v>
      </c>
      <c r="H156" s="6">
        <v>5679.57</v>
      </c>
      <c r="I156" s="6">
        <v>0</v>
      </c>
      <c r="J156" s="6">
        <f t="shared" si="2"/>
        <v>5679.57</v>
      </c>
    </row>
    <row r="157" spans="1:10" ht="18.75" customHeight="1" x14ac:dyDescent="0.3">
      <c r="A157" s="94">
        <v>155</v>
      </c>
      <c r="B157" s="3" t="s">
        <v>58</v>
      </c>
      <c r="C157" s="7" t="s">
        <v>58</v>
      </c>
      <c r="D157" s="7"/>
      <c r="E157" s="6">
        <v>0</v>
      </c>
      <c r="F157" s="6">
        <v>0</v>
      </c>
      <c r="G157" s="6">
        <v>0</v>
      </c>
      <c r="H157" s="6">
        <v>89423.57</v>
      </c>
      <c r="I157" s="6">
        <v>0</v>
      </c>
      <c r="J157" s="6">
        <f t="shared" si="2"/>
        <v>89423.57</v>
      </c>
    </row>
    <row r="158" spans="1:10" ht="18.75" customHeight="1" x14ac:dyDescent="0.3">
      <c r="A158" s="94">
        <v>156</v>
      </c>
      <c r="B158" s="3" t="s">
        <v>20</v>
      </c>
      <c r="C158" s="7" t="s">
        <v>182</v>
      </c>
      <c r="D158" s="7"/>
      <c r="E158" s="6">
        <v>0</v>
      </c>
      <c r="F158" s="6">
        <v>0</v>
      </c>
      <c r="G158" s="6">
        <v>0</v>
      </c>
      <c r="H158" s="6">
        <v>27738.81</v>
      </c>
      <c r="I158" s="6">
        <v>0</v>
      </c>
      <c r="J158" s="6">
        <f t="shared" si="2"/>
        <v>27738.81</v>
      </c>
    </row>
    <row r="159" spans="1:10" ht="18.75" customHeight="1" x14ac:dyDescent="0.3">
      <c r="A159" s="94">
        <v>157</v>
      </c>
      <c r="B159" s="3" t="s">
        <v>183</v>
      </c>
      <c r="C159" s="7" t="s">
        <v>183</v>
      </c>
      <c r="D159" s="7"/>
      <c r="E159" s="6">
        <v>0</v>
      </c>
      <c r="F159" s="6">
        <v>0</v>
      </c>
      <c r="G159" s="6">
        <v>0</v>
      </c>
      <c r="H159" s="6">
        <v>4428.17</v>
      </c>
      <c r="I159" s="6">
        <v>0</v>
      </c>
      <c r="J159" s="6">
        <f t="shared" si="2"/>
        <v>4428.17</v>
      </c>
    </row>
    <row r="160" spans="1:10" ht="18.75" customHeight="1" x14ac:dyDescent="0.3">
      <c r="A160" s="94">
        <v>158</v>
      </c>
      <c r="B160" s="3" t="s">
        <v>32</v>
      </c>
      <c r="C160" s="7" t="s">
        <v>184</v>
      </c>
      <c r="D160" s="7"/>
      <c r="E160" s="6">
        <v>0</v>
      </c>
      <c r="F160" s="6">
        <v>0</v>
      </c>
      <c r="G160" s="6">
        <v>0</v>
      </c>
      <c r="H160" s="6">
        <v>215.51</v>
      </c>
      <c r="I160" s="6">
        <v>0</v>
      </c>
      <c r="J160" s="6">
        <f t="shared" si="2"/>
        <v>215.51</v>
      </c>
    </row>
    <row r="161" spans="1:10" ht="18.75" customHeight="1" x14ac:dyDescent="0.3">
      <c r="A161" s="94">
        <v>159</v>
      </c>
      <c r="B161" s="3" t="s">
        <v>185</v>
      </c>
      <c r="C161" s="7" t="s">
        <v>185</v>
      </c>
      <c r="D161" s="7"/>
      <c r="E161" s="6">
        <v>0</v>
      </c>
      <c r="F161" s="6">
        <v>0</v>
      </c>
      <c r="G161" s="6">
        <v>0</v>
      </c>
      <c r="H161" s="6">
        <v>3251.37</v>
      </c>
      <c r="I161" s="6">
        <v>0</v>
      </c>
      <c r="J161" s="6">
        <f t="shared" si="2"/>
        <v>3251.37</v>
      </c>
    </row>
    <row r="162" spans="1:10" ht="18.75" customHeight="1" x14ac:dyDescent="0.3">
      <c r="A162" s="94">
        <v>160</v>
      </c>
      <c r="B162" s="3" t="s">
        <v>73</v>
      </c>
      <c r="C162" s="7" t="s">
        <v>73</v>
      </c>
      <c r="D162" s="7"/>
      <c r="E162" s="6">
        <v>0</v>
      </c>
      <c r="F162" s="6">
        <v>0</v>
      </c>
      <c r="G162" s="6">
        <v>0</v>
      </c>
      <c r="H162" s="6">
        <v>554812.71</v>
      </c>
      <c r="I162" s="6">
        <v>0</v>
      </c>
      <c r="J162" s="6">
        <f t="shared" si="2"/>
        <v>554812.71</v>
      </c>
    </row>
    <row r="163" spans="1:10" ht="18.75" customHeight="1" x14ac:dyDescent="0.3">
      <c r="A163" s="94">
        <v>161</v>
      </c>
      <c r="B163" s="3" t="s">
        <v>73</v>
      </c>
      <c r="C163" s="7" t="s">
        <v>186</v>
      </c>
      <c r="D163" s="7"/>
      <c r="E163" s="6">
        <v>0</v>
      </c>
      <c r="F163" s="6">
        <v>0</v>
      </c>
      <c r="G163" s="6">
        <v>0</v>
      </c>
      <c r="H163" s="6">
        <v>3867.64</v>
      </c>
      <c r="I163" s="6">
        <v>0</v>
      </c>
      <c r="J163" s="6">
        <f t="shared" si="2"/>
        <v>3867.64</v>
      </c>
    </row>
    <row r="164" spans="1:10" ht="18.75" customHeight="1" x14ac:dyDescent="0.3">
      <c r="A164" s="94">
        <v>162</v>
      </c>
      <c r="B164" s="3" t="s">
        <v>32</v>
      </c>
      <c r="C164" s="7" t="s">
        <v>187</v>
      </c>
      <c r="D164" s="7"/>
      <c r="E164" s="6">
        <v>0</v>
      </c>
      <c r="F164" s="6">
        <v>0</v>
      </c>
      <c r="G164" s="6">
        <v>0</v>
      </c>
      <c r="H164" s="6">
        <v>5159.0200000000004</v>
      </c>
      <c r="I164" s="6">
        <v>0</v>
      </c>
      <c r="J164" s="6">
        <f t="shared" si="2"/>
        <v>5159.0200000000004</v>
      </c>
    </row>
    <row r="165" spans="1:10" ht="18.75" customHeight="1" x14ac:dyDescent="0.3">
      <c r="A165" s="94">
        <v>163</v>
      </c>
      <c r="B165" s="3" t="s">
        <v>188</v>
      </c>
      <c r="C165" s="7" t="s">
        <v>188</v>
      </c>
      <c r="D165" s="7"/>
      <c r="E165" s="6">
        <v>0</v>
      </c>
      <c r="F165" s="6">
        <v>0</v>
      </c>
      <c r="G165" s="6">
        <v>0</v>
      </c>
      <c r="H165" s="6">
        <v>21644.13</v>
      </c>
      <c r="I165" s="6">
        <v>0</v>
      </c>
      <c r="J165" s="6">
        <f t="shared" si="2"/>
        <v>21644.13</v>
      </c>
    </row>
    <row r="166" spans="1:10" ht="18.75" customHeight="1" x14ac:dyDescent="0.3">
      <c r="A166" s="94">
        <v>164</v>
      </c>
      <c r="B166" s="3" t="s">
        <v>58</v>
      </c>
      <c r="C166" s="7" t="s">
        <v>189</v>
      </c>
      <c r="D166" s="7"/>
      <c r="E166" s="6">
        <v>0</v>
      </c>
      <c r="F166" s="6">
        <v>0</v>
      </c>
      <c r="G166" s="6">
        <v>0</v>
      </c>
      <c r="H166" s="6">
        <v>7.11</v>
      </c>
      <c r="I166" s="6">
        <v>0</v>
      </c>
      <c r="J166" s="6">
        <f t="shared" si="2"/>
        <v>7.11</v>
      </c>
    </row>
    <row r="167" spans="1:10" ht="18.75" customHeight="1" x14ac:dyDescent="0.3">
      <c r="A167" s="94">
        <v>165</v>
      </c>
      <c r="B167" s="3" t="s">
        <v>190</v>
      </c>
      <c r="C167" s="7" t="s">
        <v>191</v>
      </c>
      <c r="D167" s="7"/>
      <c r="E167" s="6">
        <v>0</v>
      </c>
      <c r="F167" s="6">
        <v>0</v>
      </c>
      <c r="G167" s="6">
        <v>0</v>
      </c>
      <c r="H167" s="6">
        <v>1120.5999999999999</v>
      </c>
      <c r="I167" s="6">
        <v>0</v>
      </c>
      <c r="J167" s="6">
        <f t="shared" si="2"/>
        <v>1120.5999999999999</v>
      </c>
    </row>
    <row r="168" spans="1:10" ht="18.75" customHeight="1" x14ac:dyDescent="0.3">
      <c r="A168" s="94">
        <v>166</v>
      </c>
      <c r="B168" s="3" t="s">
        <v>190</v>
      </c>
      <c r="C168" s="7" t="s">
        <v>190</v>
      </c>
      <c r="D168" s="7"/>
      <c r="E168" s="6">
        <v>0</v>
      </c>
      <c r="F168" s="6">
        <v>0</v>
      </c>
      <c r="G168" s="6">
        <v>0</v>
      </c>
      <c r="H168" s="6">
        <v>37370.76</v>
      </c>
      <c r="I168" s="6">
        <v>0</v>
      </c>
      <c r="J168" s="6">
        <f t="shared" si="2"/>
        <v>37370.76</v>
      </c>
    </row>
    <row r="169" spans="1:10" ht="18.75" customHeight="1" x14ac:dyDescent="0.3">
      <c r="A169" s="94">
        <v>167</v>
      </c>
      <c r="B169" s="3" t="s">
        <v>192</v>
      </c>
      <c r="C169" s="7" t="s">
        <v>192</v>
      </c>
      <c r="D169" s="7"/>
      <c r="E169" s="6">
        <v>0</v>
      </c>
      <c r="F169" s="6">
        <v>0</v>
      </c>
      <c r="G169" s="6">
        <v>0</v>
      </c>
      <c r="H169" s="6">
        <v>17249.650000000001</v>
      </c>
      <c r="I169" s="6">
        <v>0</v>
      </c>
      <c r="J169" s="6">
        <f t="shared" si="2"/>
        <v>17249.650000000001</v>
      </c>
    </row>
    <row r="170" spans="1:10" ht="18.75" customHeight="1" x14ac:dyDescent="0.3">
      <c r="A170" s="94">
        <v>168</v>
      </c>
      <c r="B170" s="3" t="s">
        <v>50</v>
      </c>
      <c r="C170" s="7" t="s">
        <v>50</v>
      </c>
      <c r="D170" s="7"/>
      <c r="E170" s="6">
        <v>0</v>
      </c>
      <c r="F170" s="6">
        <v>0</v>
      </c>
      <c r="G170" s="6">
        <v>0</v>
      </c>
      <c r="H170" s="6">
        <v>11873.01</v>
      </c>
      <c r="I170" s="6">
        <v>0</v>
      </c>
      <c r="J170" s="6">
        <f t="shared" si="2"/>
        <v>11873.01</v>
      </c>
    </row>
    <row r="171" spans="1:10" ht="18.75" customHeight="1" x14ac:dyDescent="0.3">
      <c r="A171" s="94">
        <v>169</v>
      </c>
      <c r="B171" s="3" t="s">
        <v>20</v>
      </c>
      <c r="C171" s="7" t="s">
        <v>193</v>
      </c>
      <c r="D171" s="7"/>
      <c r="E171" s="6">
        <v>0</v>
      </c>
      <c r="F171" s="6">
        <v>0</v>
      </c>
      <c r="G171" s="6">
        <v>0</v>
      </c>
      <c r="H171" s="6">
        <v>1857.79</v>
      </c>
      <c r="I171" s="6">
        <v>0</v>
      </c>
      <c r="J171" s="6">
        <f t="shared" si="2"/>
        <v>1857.79</v>
      </c>
    </row>
    <row r="172" spans="1:10" ht="18.75" customHeight="1" x14ac:dyDescent="0.3">
      <c r="A172" s="94">
        <v>170</v>
      </c>
      <c r="B172" s="3" t="s">
        <v>194</v>
      </c>
      <c r="C172" s="7" t="s">
        <v>194</v>
      </c>
      <c r="D172" s="7"/>
      <c r="E172" s="6">
        <v>0</v>
      </c>
      <c r="F172" s="6">
        <v>0</v>
      </c>
      <c r="G172" s="6">
        <v>0</v>
      </c>
      <c r="H172" s="6">
        <v>5648.74</v>
      </c>
      <c r="I172" s="6">
        <v>0</v>
      </c>
      <c r="J172" s="6">
        <f t="shared" si="2"/>
        <v>5648.74</v>
      </c>
    </row>
    <row r="173" spans="1:10" ht="18.75" customHeight="1" x14ac:dyDescent="0.3">
      <c r="A173" s="94">
        <v>171</v>
      </c>
      <c r="B173" s="3" t="s">
        <v>88</v>
      </c>
      <c r="C173" s="7" t="s">
        <v>195</v>
      </c>
      <c r="D173" s="7"/>
      <c r="E173" s="6">
        <v>0</v>
      </c>
      <c r="F173" s="6">
        <v>0</v>
      </c>
      <c r="G173" s="6">
        <v>0</v>
      </c>
      <c r="H173" s="6">
        <v>2531.02</v>
      </c>
      <c r="I173" s="6">
        <v>0</v>
      </c>
      <c r="J173" s="6">
        <f t="shared" si="2"/>
        <v>2531.02</v>
      </c>
    </row>
    <row r="174" spans="1:10" ht="18.75" customHeight="1" x14ac:dyDescent="0.3">
      <c r="A174" s="94">
        <v>172</v>
      </c>
      <c r="B174" s="3" t="s">
        <v>196</v>
      </c>
      <c r="C174" s="7" t="s">
        <v>197</v>
      </c>
      <c r="D174" s="7"/>
      <c r="E174" s="6">
        <v>0</v>
      </c>
      <c r="F174" s="6">
        <v>0</v>
      </c>
      <c r="G174" s="6">
        <v>0</v>
      </c>
      <c r="H174" s="6">
        <v>10806.72</v>
      </c>
      <c r="I174" s="6">
        <v>0</v>
      </c>
      <c r="J174" s="6">
        <f t="shared" si="2"/>
        <v>10806.72</v>
      </c>
    </row>
    <row r="175" spans="1:10" ht="18.75" customHeight="1" x14ac:dyDescent="0.3">
      <c r="A175" s="94">
        <v>173</v>
      </c>
      <c r="B175" s="3" t="s">
        <v>198</v>
      </c>
      <c r="C175" s="7" t="s">
        <v>198</v>
      </c>
      <c r="D175" s="7"/>
      <c r="E175" s="6">
        <v>0</v>
      </c>
      <c r="F175" s="6">
        <v>0</v>
      </c>
      <c r="G175" s="6">
        <v>0</v>
      </c>
      <c r="H175" s="6">
        <v>19248.96</v>
      </c>
      <c r="I175" s="6">
        <v>0</v>
      </c>
      <c r="J175" s="6">
        <f t="shared" si="2"/>
        <v>19248.96</v>
      </c>
    </row>
    <row r="176" spans="1:10" ht="18.75" customHeight="1" x14ac:dyDescent="0.3">
      <c r="A176" s="94">
        <v>174</v>
      </c>
      <c r="B176" s="3" t="s">
        <v>32</v>
      </c>
      <c r="C176" s="7" t="s">
        <v>199</v>
      </c>
      <c r="D176" s="7"/>
      <c r="E176" s="6">
        <v>0</v>
      </c>
      <c r="F176" s="6">
        <v>0</v>
      </c>
      <c r="G176" s="6">
        <v>0</v>
      </c>
      <c r="H176" s="6">
        <v>229.77</v>
      </c>
      <c r="I176" s="6">
        <v>0</v>
      </c>
      <c r="J176" s="6">
        <f t="shared" si="2"/>
        <v>229.77</v>
      </c>
    </row>
    <row r="177" spans="1:10" ht="18.75" customHeight="1" x14ac:dyDescent="0.3">
      <c r="A177" s="94">
        <v>175</v>
      </c>
      <c r="B177" s="3" t="s">
        <v>200</v>
      </c>
      <c r="C177" s="7" t="s">
        <v>200</v>
      </c>
      <c r="D177" s="7"/>
      <c r="E177" s="6">
        <v>0</v>
      </c>
      <c r="F177" s="6">
        <v>0</v>
      </c>
      <c r="G177" s="6">
        <v>0</v>
      </c>
      <c r="H177" s="6">
        <v>3584.81</v>
      </c>
      <c r="I177" s="6">
        <v>0</v>
      </c>
      <c r="J177" s="6">
        <f t="shared" si="2"/>
        <v>3584.81</v>
      </c>
    </row>
    <row r="178" spans="1:10" ht="18.75" customHeight="1" x14ac:dyDescent="0.3">
      <c r="A178" s="94">
        <v>176</v>
      </c>
      <c r="B178" s="3" t="s">
        <v>34</v>
      </c>
      <c r="C178" s="7" t="s">
        <v>201</v>
      </c>
      <c r="D178" s="7"/>
      <c r="E178" s="6">
        <v>0</v>
      </c>
      <c r="F178" s="6">
        <v>0</v>
      </c>
      <c r="G178" s="6">
        <v>0</v>
      </c>
      <c r="H178" s="6">
        <v>0</v>
      </c>
      <c r="I178" s="6">
        <v>0</v>
      </c>
      <c r="J178" s="6">
        <f t="shared" si="2"/>
        <v>0</v>
      </c>
    </row>
    <row r="179" spans="1:10" ht="18.75" customHeight="1" x14ac:dyDescent="0.3">
      <c r="A179" s="94">
        <v>177</v>
      </c>
      <c r="B179" s="3" t="s">
        <v>43</v>
      </c>
      <c r="C179" s="7" t="s">
        <v>202</v>
      </c>
      <c r="D179" s="7"/>
      <c r="E179" s="6">
        <v>0</v>
      </c>
      <c r="F179" s="6">
        <v>0</v>
      </c>
      <c r="G179" s="6">
        <v>0</v>
      </c>
      <c r="H179" s="6">
        <v>428</v>
      </c>
      <c r="I179" s="6">
        <v>0</v>
      </c>
      <c r="J179" s="6">
        <f t="shared" si="2"/>
        <v>428</v>
      </c>
    </row>
    <row r="180" spans="1:10" ht="18.75" customHeight="1" x14ac:dyDescent="0.3">
      <c r="A180" s="94">
        <v>178</v>
      </c>
      <c r="B180" s="3" t="s">
        <v>43</v>
      </c>
      <c r="C180" s="7" t="s">
        <v>203</v>
      </c>
      <c r="D180" s="7"/>
      <c r="E180" s="6">
        <v>0</v>
      </c>
      <c r="F180" s="6">
        <v>0</v>
      </c>
      <c r="G180" s="6">
        <v>0</v>
      </c>
      <c r="H180" s="6">
        <v>7513.9</v>
      </c>
      <c r="I180" s="6">
        <v>0</v>
      </c>
      <c r="J180" s="6">
        <f t="shared" si="2"/>
        <v>7513.9</v>
      </c>
    </row>
    <row r="181" spans="1:10" ht="18.75" customHeight="1" x14ac:dyDescent="0.3">
      <c r="A181" s="94">
        <v>179</v>
      </c>
      <c r="B181" s="3" t="s">
        <v>43</v>
      </c>
      <c r="C181" s="7" t="s">
        <v>43</v>
      </c>
      <c r="D181" s="7"/>
      <c r="E181" s="6">
        <v>0</v>
      </c>
      <c r="F181" s="6">
        <v>0</v>
      </c>
      <c r="G181" s="6">
        <v>0</v>
      </c>
      <c r="H181" s="6">
        <v>110014.57</v>
      </c>
      <c r="I181" s="6">
        <v>0</v>
      </c>
      <c r="J181" s="6">
        <f t="shared" si="2"/>
        <v>110014.57</v>
      </c>
    </row>
    <row r="182" spans="1:10" ht="18.75" customHeight="1" x14ac:dyDescent="0.3">
      <c r="A182" s="94">
        <v>180</v>
      </c>
      <c r="B182" s="3" t="s">
        <v>204</v>
      </c>
      <c r="C182" s="7" t="s">
        <v>204</v>
      </c>
      <c r="D182" s="7"/>
      <c r="E182" s="6">
        <v>0</v>
      </c>
      <c r="F182" s="6">
        <v>0</v>
      </c>
      <c r="G182" s="6">
        <v>0</v>
      </c>
      <c r="H182" s="6">
        <v>43083.3</v>
      </c>
      <c r="I182" s="6">
        <v>0</v>
      </c>
      <c r="J182" s="6">
        <f t="shared" si="2"/>
        <v>43083.3</v>
      </c>
    </row>
    <row r="183" spans="1:10" ht="18.75" customHeight="1" x14ac:dyDescent="0.3">
      <c r="A183" s="94">
        <v>181</v>
      </c>
      <c r="B183" s="3" t="s">
        <v>205</v>
      </c>
      <c r="C183" s="7" t="s">
        <v>205</v>
      </c>
      <c r="D183" s="7"/>
      <c r="E183" s="6">
        <v>0</v>
      </c>
      <c r="F183" s="6">
        <v>0</v>
      </c>
      <c r="G183" s="6">
        <v>0</v>
      </c>
      <c r="H183" s="6">
        <v>6104.43</v>
      </c>
      <c r="I183" s="6">
        <v>0</v>
      </c>
      <c r="J183" s="6">
        <f t="shared" si="2"/>
        <v>6104.43</v>
      </c>
    </row>
    <row r="184" spans="1:10" ht="18.75" customHeight="1" x14ac:dyDescent="0.3">
      <c r="A184" s="94">
        <v>182</v>
      </c>
      <c r="B184" s="3" t="s">
        <v>73</v>
      </c>
      <c r="C184" s="7" t="s">
        <v>206</v>
      </c>
      <c r="D184" s="7"/>
      <c r="E184" s="6">
        <v>0</v>
      </c>
      <c r="F184" s="6">
        <v>0</v>
      </c>
      <c r="G184" s="6">
        <v>0</v>
      </c>
      <c r="H184" s="6">
        <v>1798.11</v>
      </c>
      <c r="I184" s="6">
        <v>0</v>
      </c>
      <c r="J184" s="6">
        <f t="shared" si="2"/>
        <v>1798.11</v>
      </c>
    </row>
    <row r="185" spans="1:10" ht="18.75" customHeight="1" x14ac:dyDescent="0.3">
      <c r="A185" s="94">
        <v>183</v>
      </c>
      <c r="B185" s="3" t="s">
        <v>61</v>
      </c>
      <c r="C185" s="7" t="s">
        <v>207</v>
      </c>
      <c r="D185" s="7"/>
      <c r="E185" s="6">
        <v>0</v>
      </c>
      <c r="F185" s="6">
        <v>0</v>
      </c>
      <c r="G185" s="6">
        <v>0</v>
      </c>
      <c r="H185" s="6">
        <v>890.07</v>
      </c>
      <c r="I185" s="6">
        <v>0</v>
      </c>
      <c r="J185" s="6">
        <f t="shared" si="2"/>
        <v>890.07</v>
      </c>
    </row>
    <row r="186" spans="1:10" ht="18.75" customHeight="1" x14ac:dyDescent="0.3">
      <c r="A186" s="94">
        <v>184</v>
      </c>
      <c r="B186" s="3" t="s">
        <v>166</v>
      </c>
      <c r="C186" s="7" t="s">
        <v>208</v>
      </c>
      <c r="D186" s="7"/>
      <c r="E186" s="6">
        <v>0</v>
      </c>
      <c r="F186" s="6">
        <v>0</v>
      </c>
      <c r="G186" s="6">
        <v>0</v>
      </c>
      <c r="H186" s="6">
        <v>1278.97</v>
      </c>
      <c r="I186" s="6">
        <v>0</v>
      </c>
      <c r="J186" s="6">
        <f t="shared" si="2"/>
        <v>1278.97</v>
      </c>
    </row>
    <row r="187" spans="1:10" ht="18.75" customHeight="1" x14ac:dyDescent="0.3">
      <c r="A187" s="94">
        <v>185</v>
      </c>
      <c r="B187" s="3" t="s">
        <v>61</v>
      </c>
      <c r="C187" s="7" t="s">
        <v>209</v>
      </c>
      <c r="D187" s="7"/>
      <c r="E187" s="6">
        <v>0</v>
      </c>
      <c r="F187" s="6">
        <v>0</v>
      </c>
      <c r="G187" s="6">
        <v>0</v>
      </c>
      <c r="H187" s="6">
        <v>539.04999999999995</v>
      </c>
      <c r="I187" s="6">
        <v>0</v>
      </c>
      <c r="J187" s="6">
        <f t="shared" si="2"/>
        <v>539.04999999999995</v>
      </c>
    </row>
    <row r="188" spans="1:10" ht="18.75" customHeight="1" x14ac:dyDescent="0.3">
      <c r="A188" s="94">
        <v>186</v>
      </c>
      <c r="B188" s="3" t="s">
        <v>103</v>
      </c>
      <c r="C188" s="7" t="s">
        <v>210</v>
      </c>
      <c r="D188" s="7"/>
      <c r="E188" s="6">
        <v>0</v>
      </c>
      <c r="F188" s="6">
        <v>0</v>
      </c>
      <c r="G188" s="6">
        <v>0</v>
      </c>
      <c r="H188" s="6">
        <v>1290.01</v>
      </c>
      <c r="I188" s="6">
        <v>0</v>
      </c>
      <c r="J188" s="6">
        <f t="shared" si="2"/>
        <v>1290.01</v>
      </c>
    </row>
    <row r="189" spans="1:10" ht="18.75" customHeight="1" x14ac:dyDescent="0.3">
      <c r="A189" s="94">
        <v>187</v>
      </c>
      <c r="B189" s="3" t="s">
        <v>103</v>
      </c>
      <c r="C189" s="7" t="s">
        <v>211</v>
      </c>
      <c r="D189" s="7"/>
      <c r="E189" s="6">
        <v>0</v>
      </c>
      <c r="F189" s="6">
        <v>0</v>
      </c>
      <c r="G189" s="6">
        <v>0</v>
      </c>
      <c r="H189" s="6">
        <v>0</v>
      </c>
      <c r="I189" s="6">
        <v>0</v>
      </c>
      <c r="J189" s="6">
        <f t="shared" si="2"/>
        <v>0</v>
      </c>
    </row>
    <row r="190" spans="1:10" ht="18.75" customHeight="1" x14ac:dyDescent="0.3">
      <c r="A190" s="94">
        <v>188</v>
      </c>
      <c r="B190" s="3" t="s">
        <v>103</v>
      </c>
      <c r="C190" s="7" t="s">
        <v>103</v>
      </c>
      <c r="D190" s="7"/>
      <c r="E190" s="6">
        <v>0</v>
      </c>
      <c r="F190" s="6">
        <v>0</v>
      </c>
      <c r="G190" s="6">
        <v>0</v>
      </c>
      <c r="H190" s="6">
        <v>118270.58</v>
      </c>
      <c r="I190" s="6">
        <v>0</v>
      </c>
      <c r="J190" s="6">
        <f t="shared" si="2"/>
        <v>118270.58</v>
      </c>
    </row>
    <row r="191" spans="1:10" ht="18.75" customHeight="1" x14ac:dyDescent="0.3">
      <c r="A191" s="94">
        <v>189</v>
      </c>
      <c r="B191" s="3" t="s">
        <v>103</v>
      </c>
      <c r="C191" s="7" t="s">
        <v>212</v>
      </c>
      <c r="D191" s="7"/>
      <c r="E191" s="6">
        <v>0</v>
      </c>
      <c r="F191" s="6">
        <v>0</v>
      </c>
      <c r="G191" s="6">
        <v>0</v>
      </c>
      <c r="H191" s="6">
        <v>1788.99</v>
      </c>
      <c r="I191" s="6">
        <v>0</v>
      </c>
      <c r="J191" s="6">
        <f t="shared" si="2"/>
        <v>1788.99</v>
      </c>
    </row>
    <row r="192" spans="1:10" ht="18.75" customHeight="1" x14ac:dyDescent="0.3">
      <c r="A192" s="94">
        <v>190</v>
      </c>
      <c r="B192" s="3" t="s">
        <v>73</v>
      </c>
      <c r="C192" s="7" t="s">
        <v>213</v>
      </c>
      <c r="D192" s="7"/>
      <c r="E192" s="6">
        <v>0</v>
      </c>
      <c r="F192" s="6">
        <v>0</v>
      </c>
      <c r="G192" s="6">
        <v>0</v>
      </c>
      <c r="H192" s="6">
        <v>1717.46</v>
      </c>
      <c r="I192" s="6">
        <v>0</v>
      </c>
      <c r="J192" s="6">
        <f t="shared" si="2"/>
        <v>1717.46</v>
      </c>
    </row>
    <row r="193" spans="1:10" ht="18.75" customHeight="1" x14ac:dyDescent="0.3">
      <c r="A193" s="94">
        <v>191</v>
      </c>
      <c r="B193" s="3" t="s">
        <v>214</v>
      </c>
      <c r="C193" s="7" t="s">
        <v>214</v>
      </c>
      <c r="D193" s="7"/>
      <c r="E193" s="6">
        <v>0</v>
      </c>
      <c r="F193" s="6">
        <v>0</v>
      </c>
      <c r="G193" s="6">
        <v>0</v>
      </c>
      <c r="H193" s="6">
        <v>32395.68</v>
      </c>
      <c r="I193" s="6">
        <v>0</v>
      </c>
      <c r="J193" s="6">
        <f t="shared" si="2"/>
        <v>32395.68</v>
      </c>
    </row>
    <row r="194" spans="1:10" ht="18.75" customHeight="1" x14ac:dyDescent="0.3">
      <c r="A194" s="94">
        <v>192</v>
      </c>
      <c r="B194" s="3" t="s">
        <v>215</v>
      </c>
      <c r="C194" s="7" t="s">
        <v>216</v>
      </c>
      <c r="D194" s="7"/>
      <c r="E194" s="6">
        <v>0</v>
      </c>
      <c r="F194" s="6">
        <v>0</v>
      </c>
      <c r="G194" s="6">
        <v>0</v>
      </c>
      <c r="H194" s="6">
        <v>2085.1999999999998</v>
      </c>
      <c r="I194" s="6">
        <v>0</v>
      </c>
      <c r="J194" s="6">
        <f t="shared" si="2"/>
        <v>2085.1999999999998</v>
      </c>
    </row>
    <row r="195" spans="1:10" ht="18.75" customHeight="1" x14ac:dyDescent="0.3">
      <c r="A195" s="94">
        <v>193</v>
      </c>
      <c r="B195" s="3" t="s">
        <v>45</v>
      </c>
      <c r="C195" s="7" t="s">
        <v>217</v>
      </c>
      <c r="D195" s="7"/>
      <c r="E195" s="6">
        <v>0</v>
      </c>
      <c r="F195" s="6">
        <v>0</v>
      </c>
      <c r="G195" s="6">
        <v>0</v>
      </c>
      <c r="H195" s="6">
        <v>769.82</v>
      </c>
      <c r="I195" s="6">
        <v>0</v>
      </c>
      <c r="J195" s="6">
        <f t="shared" si="2"/>
        <v>769.82</v>
      </c>
    </row>
    <row r="196" spans="1:10" ht="18.75" customHeight="1" x14ac:dyDescent="0.3">
      <c r="A196" s="94">
        <v>194</v>
      </c>
      <c r="B196" s="3" t="s">
        <v>20</v>
      </c>
      <c r="C196" s="7" t="s">
        <v>218</v>
      </c>
      <c r="D196" s="7"/>
      <c r="E196" s="6">
        <v>0</v>
      </c>
      <c r="F196" s="6">
        <v>0</v>
      </c>
      <c r="G196" s="6">
        <v>0</v>
      </c>
      <c r="H196" s="6">
        <v>5804.5</v>
      </c>
      <c r="I196" s="6">
        <v>0</v>
      </c>
      <c r="J196" s="6">
        <f t="shared" si="2"/>
        <v>5804.5</v>
      </c>
    </row>
    <row r="197" spans="1:10" ht="18.75" customHeight="1" x14ac:dyDescent="0.3">
      <c r="A197" s="94">
        <v>195</v>
      </c>
      <c r="B197" s="3" t="s">
        <v>103</v>
      </c>
      <c r="C197" s="7" t="s">
        <v>219</v>
      </c>
      <c r="D197" s="7"/>
      <c r="E197" s="6">
        <v>0</v>
      </c>
      <c r="F197" s="6">
        <v>0</v>
      </c>
      <c r="G197" s="6">
        <v>0</v>
      </c>
      <c r="H197" s="6">
        <v>2508.86</v>
      </c>
      <c r="I197" s="6">
        <v>0</v>
      </c>
      <c r="J197" s="6">
        <f t="shared" ref="J197:J260" si="3">SUM(E197:I197)</f>
        <v>2508.86</v>
      </c>
    </row>
    <row r="198" spans="1:10" ht="18.75" customHeight="1" x14ac:dyDescent="0.3">
      <c r="A198" s="94">
        <v>196</v>
      </c>
      <c r="B198" s="3" t="s">
        <v>32</v>
      </c>
      <c r="C198" s="7" t="s">
        <v>220</v>
      </c>
      <c r="D198" s="7"/>
      <c r="E198" s="6">
        <v>0</v>
      </c>
      <c r="F198" s="6">
        <v>0</v>
      </c>
      <c r="G198" s="6">
        <v>0</v>
      </c>
      <c r="H198" s="6">
        <v>5239.92</v>
      </c>
      <c r="I198" s="6">
        <v>0</v>
      </c>
      <c r="J198" s="6">
        <f t="shared" si="3"/>
        <v>5239.92</v>
      </c>
    </row>
    <row r="199" spans="1:10" ht="18.75" customHeight="1" x14ac:dyDescent="0.3">
      <c r="A199" s="94">
        <v>197</v>
      </c>
      <c r="B199" s="3" t="s">
        <v>32</v>
      </c>
      <c r="C199" s="7" t="s">
        <v>221</v>
      </c>
      <c r="D199" s="7"/>
      <c r="E199" s="6">
        <v>0</v>
      </c>
      <c r="F199" s="6">
        <v>0</v>
      </c>
      <c r="G199" s="6">
        <v>0</v>
      </c>
      <c r="H199" s="6">
        <v>3709.79</v>
      </c>
      <c r="I199" s="6">
        <v>0</v>
      </c>
      <c r="J199" s="6">
        <f t="shared" si="3"/>
        <v>3709.79</v>
      </c>
    </row>
    <row r="200" spans="1:10" ht="18.75" customHeight="1" x14ac:dyDescent="0.3">
      <c r="A200" s="94">
        <v>198</v>
      </c>
      <c r="B200" s="3" t="s">
        <v>32</v>
      </c>
      <c r="C200" s="7" t="s">
        <v>222</v>
      </c>
      <c r="D200" s="7"/>
      <c r="E200" s="6">
        <v>0</v>
      </c>
      <c r="F200" s="6">
        <v>0</v>
      </c>
      <c r="G200" s="6">
        <v>0</v>
      </c>
      <c r="H200" s="6">
        <v>980.74</v>
      </c>
      <c r="I200" s="6">
        <v>0</v>
      </c>
      <c r="J200" s="6">
        <f t="shared" si="3"/>
        <v>980.74</v>
      </c>
    </row>
    <row r="201" spans="1:10" ht="18.75" customHeight="1" x14ac:dyDescent="0.3">
      <c r="A201" s="94">
        <v>199</v>
      </c>
      <c r="B201" s="3" t="s">
        <v>32</v>
      </c>
      <c r="C201" s="7" t="s">
        <v>32</v>
      </c>
      <c r="D201" s="7"/>
      <c r="E201" s="6">
        <v>0</v>
      </c>
      <c r="F201" s="6">
        <v>0</v>
      </c>
      <c r="G201" s="6">
        <v>0</v>
      </c>
      <c r="H201" s="6">
        <v>375401.37</v>
      </c>
      <c r="I201" s="6">
        <v>0</v>
      </c>
      <c r="J201" s="6">
        <f t="shared" si="3"/>
        <v>375401.37</v>
      </c>
    </row>
    <row r="202" spans="1:10" ht="18.75" customHeight="1" x14ac:dyDescent="0.3">
      <c r="A202" s="94">
        <v>200</v>
      </c>
      <c r="B202" s="3" t="s">
        <v>223</v>
      </c>
      <c r="C202" s="7" t="s">
        <v>223</v>
      </c>
      <c r="D202" s="7"/>
      <c r="E202" s="6">
        <v>0</v>
      </c>
      <c r="F202" s="6">
        <v>0</v>
      </c>
      <c r="G202" s="6">
        <v>0</v>
      </c>
      <c r="H202" s="6">
        <v>15094.02</v>
      </c>
      <c r="I202" s="6">
        <v>0</v>
      </c>
      <c r="J202" s="6">
        <f t="shared" si="3"/>
        <v>15094.02</v>
      </c>
    </row>
    <row r="203" spans="1:10" ht="18.75" customHeight="1" x14ac:dyDescent="0.3">
      <c r="A203" s="94">
        <v>201</v>
      </c>
      <c r="B203" s="3" t="s">
        <v>58</v>
      </c>
      <c r="C203" s="7" t="s">
        <v>224</v>
      </c>
      <c r="D203" s="7"/>
      <c r="E203" s="6">
        <v>0</v>
      </c>
      <c r="F203" s="6">
        <v>0</v>
      </c>
      <c r="G203" s="6">
        <v>0</v>
      </c>
      <c r="H203" s="6">
        <v>12.92</v>
      </c>
      <c r="I203" s="6">
        <v>0</v>
      </c>
      <c r="J203" s="6">
        <f t="shared" si="3"/>
        <v>12.92</v>
      </c>
    </row>
    <row r="204" spans="1:10" ht="18.75" customHeight="1" x14ac:dyDescent="0.3">
      <c r="A204" s="94">
        <v>202</v>
      </c>
      <c r="B204" s="3" t="s">
        <v>225</v>
      </c>
      <c r="C204" s="7" t="s">
        <v>225</v>
      </c>
      <c r="D204" s="7"/>
      <c r="E204" s="6">
        <v>0</v>
      </c>
      <c r="F204" s="6">
        <v>0</v>
      </c>
      <c r="G204" s="6">
        <v>0</v>
      </c>
      <c r="H204" s="6">
        <v>38584.269999999997</v>
      </c>
      <c r="I204" s="6">
        <v>0</v>
      </c>
      <c r="J204" s="6">
        <f t="shared" si="3"/>
        <v>38584.269999999997</v>
      </c>
    </row>
    <row r="205" spans="1:10" ht="18.75" customHeight="1" x14ac:dyDescent="0.3">
      <c r="A205" s="94">
        <v>203</v>
      </c>
      <c r="B205" s="3" t="s">
        <v>226</v>
      </c>
      <c r="C205" s="7" t="s">
        <v>226</v>
      </c>
      <c r="D205" s="7"/>
      <c r="E205" s="6">
        <v>0</v>
      </c>
      <c r="F205" s="6">
        <v>0</v>
      </c>
      <c r="G205" s="6">
        <v>0</v>
      </c>
      <c r="H205" s="6">
        <v>3497.71</v>
      </c>
      <c r="I205" s="6">
        <v>0</v>
      </c>
      <c r="J205" s="6">
        <f t="shared" si="3"/>
        <v>3497.71</v>
      </c>
    </row>
    <row r="206" spans="1:10" ht="18.75" customHeight="1" x14ac:dyDescent="0.3">
      <c r="A206" s="94">
        <v>204</v>
      </c>
      <c r="B206" s="3" t="s">
        <v>32</v>
      </c>
      <c r="C206" s="7" t="s">
        <v>227</v>
      </c>
      <c r="D206" s="7"/>
      <c r="E206" s="6">
        <v>0</v>
      </c>
      <c r="F206" s="6">
        <v>0</v>
      </c>
      <c r="G206" s="6">
        <v>0</v>
      </c>
      <c r="H206" s="6">
        <v>1732.38</v>
      </c>
      <c r="I206" s="6">
        <v>0</v>
      </c>
      <c r="J206" s="6">
        <f t="shared" si="3"/>
        <v>1732.38</v>
      </c>
    </row>
    <row r="207" spans="1:10" ht="18.75" customHeight="1" x14ac:dyDescent="0.3">
      <c r="A207" s="94">
        <v>205</v>
      </c>
      <c r="B207" s="3" t="s">
        <v>228</v>
      </c>
      <c r="C207" s="7" t="s">
        <v>228</v>
      </c>
      <c r="D207" s="7"/>
      <c r="E207" s="6">
        <v>0</v>
      </c>
      <c r="F207" s="6">
        <v>0</v>
      </c>
      <c r="G207" s="6">
        <v>0</v>
      </c>
      <c r="H207" s="6">
        <v>13344.64</v>
      </c>
      <c r="I207" s="6">
        <v>0</v>
      </c>
      <c r="J207" s="6">
        <f t="shared" si="3"/>
        <v>13344.64</v>
      </c>
    </row>
    <row r="208" spans="1:10" ht="18.75" customHeight="1" x14ac:dyDescent="0.3">
      <c r="A208" s="94">
        <v>206</v>
      </c>
      <c r="B208" s="3" t="s">
        <v>229</v>
      </c>
      <c r="C208" s="7" t="s">
        <v>229</v>
      </c>
      <c r="D208" s="7"/>
      <c r="E208" s="6">
        <v>0</v>
      </c>
      <c r="F208" s="6">
        <v>0</v>
      </c>
      <c r="G208" s="6">
        <v>0</v>
      </c>
      <c r="H208" s="6">
        <v>3509.34</v>
      </c>
      <c r="I208" s="6">
        <v>0</v>
      </c>
      <c r="J208" s="6">
        <f t="shared" si="3"/>
        <v>3509.34</v>
      </c>
    </row>
    <row r="209" spans="1:10" ht="18.75" customHeight="1" x14ac:dyDescent="0.3">
      <c r="A209" s="94">
        <v>207</v>
      </c>
      <c r="B209" s="3" t="s">
        <v>81</v>
      </c>
      <c r="C209" s="7" t="s">
        <v>230</v>
      </c>
      <c r="D209" s="7"/>
      <c r="E209" s="6">
        <v>0</v>
      </c>
      <c r="F209" s="6">
        <v>0</v>
      </c>
      <c r="G209" s="6">
        <v>0</v>
      </c>
      <c r="H209" s="6">
        <v>444.66</v>
      </c>
      <c r="I209" s="6">
        <v>0</v>
      </c>
      <c r="J209" s="6">
        <f t="shared" si="3"/>
        <v>444.66</v>
      </c>
    </row>
    <row r="210" spans="1:10" ht="18.75" customHeight="1" x14ac:dyDescent="0.3">
      <c r="A210" s="94">
        <v>208</v>
      </c>
      <c r="B210" s="3" t="s">
        <v>231</v>
      </c>
      <c r="C210" s="7" t="s">
        <v>231</v>
      </c>
      <c r="D210" s="7"/>
      <c r="E210" s="6">
        <v>0</v>
      </c>
      <c r="F210" s="6">
        <v>0</v>
      </c>
      <c r="G210" s="6">
        <v>0</v>
      </c>
      <c r="H210" s="6">
        <v>19685.82</v>
      </c>
      <c r="I210" s="6">
        <v>0</v>
      </c>
      <c r="J210" s="6">
        <f t="shared" si="3"/>
        <v>19685.82</v>
      </c>
    </row>
    <row r="211" spans="1:10" ht="18.75" customHeight="1" x14ac:dyDescent="0.3">
      <c r="A211" s="94">
        <v>209</v>
      </c>
      <c r="B211" s="3" t="s">
        <v>22</v>
      </c>
      <c r="C211" s="7" t="s">
        <v>22</v>
      </c>
      <c r="D211" s="7"/>
      <c r="E211" s="6">
        <v>0</v>
      </c>
      <c r="F211" s="6">
        <v>0</v>
      </c>
      <c r="G211" s="6">
        <v>0</v>
      </c>
      <c r="H211" s="6">
        <v>53290.080000000002</v>
      </c>
      <c r="I211" s="6">
        <v>0</v>
      </c>
      <c r="J211" s="6">
        <f t="shared" si="3"/>
        <v>53290.080000000002</v>
      </c>
    </row>
    <row r="212" spans="1:10" ht="18.75" customHeight="1" x14ac:dyDescent="0.3">
      <c r="A212" s="94">
        <v>210</v>
      </c>
      <c r="B212" s="3" t="s">
        <v>232</v>
      </c>
      <c r="C212" s="7" t="s">
        <v>233</v>
      </c>
      <c r="D212" s="7"/>
      <c r="E212" s="6">
        <v>0</v>
      </c>
      <c r="F212" s="6">
        <v>0</v>
      </c>
      <c r="G212" s="6">
        <v>0</v>
      </c>
      <c r="H212" s="6">
        <v>2146.25</v>
      </c>
      <c r="I212" s="6">
        <v>0</v>
      </c>
      <c r="J212" s="6">
        <f t="shared" si="3"/>
        <v>2146.25</v>
      </c>
    </row>
    <row r="213" spans="1:10" ht="18.75" customHeight="1" x14ac:dyDescent="0.3">
      <c r="A213" s="94">
        <v>211</v>
      </c>
      <c r="B213" s="3" t="s">
        <v>32</v>
      </c>
      <c r="C213" s="7" t="s">
        <v>234</v>
      </c>
      <c r="D213" s="7"/>
      <c r="E213" s="6">
        <v>0</v>
      </c>
      <c r="F213" s="6">
        <v>0</v>
      </c>
      <c r="G213" s="6">
        <v>0</v>
      </c>
      <c r="H213" s="6">
        <v>788.77</v>
      </c>
      <c r="I213" s="6">
        <v>0</v>
      </c>
      <c r="J213" s="6">
        <f t="shared" si="3"/>
        <v>788.77</v>
      </c>
    </row>
    <row r="214" spans="1:10" ht="18.75" customHeight="1" x14ac:dyDescent="0.3">
      <c r="A214" s="94">
        <v>212</v>
      </c>
      <c r="B214" s="3" t="s">
        <v>22</v>
      </c>
      <c r="C214" s="7" t="s">
        <v>235</v>
      </c>
      <c r="D214" s="7"/>
      <c r="E214" s="6">
        <v>0</v>
      </c>
      <c r="F214" s="6">
        <v>0</v>
      </c>
      <c r="G214" s="6">
        <v>0</v>
      </c>
      <c r="H214" s="6">
        <v>248.12</v>
      </c>
      <c r="I214" s="6">
        <v>0</v>
      </c>
      <c r="J214" s="6">
        <f t="shared" si="3"/>
        <v>248.12</v>
      </c>
    </row>
    <row r="215" spans="1:10" ht="18.75" customHeight="1" x14ac:dyDescent="0.3">
      <c r="A215" s="94">
        <v>213</v>
      </c>
      <c r="B215" s="3" t="s">
        <v>26</v>
      </c>
      <c r="C215" s="7" t="s">
        <v>236</v>
      </c>
      <c r="D215" s="7"/>
      <c r="E215" s="6">
        <v>0</v>
      </c>
      <c r="F215" s="6">
        <v>0</v>
      </c>
      <c r="G215" s="6">
        <v>0</v>
      </c>
      <c r="H215" s="6">
        <v>1700.64</v>
      </c>
      <c r="I215" s="6">
        <v>0</v>
      </c>
      <c r="J215" s="6">
        <f t="shared" si="3"/>
        <v>1700.64</v>
      </c>
    </row>
    <row r="216" spans="1:10" ht="18.75" customHeight="1" x14ac:dyDescent="0.3">
      <c r="A216" s="94">
        <v>214</v>
      </c>
      <c r="B216" s="3" t="s">
        <v>12</v>
      </c>
      <c r="C216" s="7" t="s">
        <v>237</v>
      </c>
      <c r="D216" s="7"/>
      <c r="E216" s="6">
        <v>0</v>
      </c>
      <c r="F216" s="6">
        <v>0</v>
      </c>
      <c r="G216" s="6">
        <v>0</v>
      </c>
      <c r="H216" s="6">
        <v>526.38</v>
      </c>
      <c r="I216" s="6">
        <v>0</v>
      </c>
      <c r="J216" s="6">
        <f t="shared" si="3"/>
        <v>526.38</v>
      </c>
    </row>
    <row r="217" spans="1:10" ht="18.75" customHeight="1" x14ac:dyDescent="0.3">
      <c r="A217" s="94">
        <v>215</v>
      </c>
      <c r="B217" s="3" t="s">
        <v>20</v>
      </c>
      <c r="C217" s="7" t="s">
        <v>238</v>
      </c>
      <c r="D217" s="7"/>
      <c r="E217" s="6">
        <v>0</v>
      </c>
      <c r="F217" s="6">
        <v>0</v>
      </c>
      <c r="G217" s="6">
        <v>0</v>
      </c>
      <c r="H217" s="6">
        <v>2212.94</v>
      </c>
      <c r="I217" s="6">
        <v>0</v>
      </c>
      <c r="J217" s="6">
        <f t="shared" si="3"/>
        <v>2212.94</v>
      </c>
    </row>
    <row r="218" spans="1:10" ht="18.75" customHeight="1" x14ac:dyDescent="0.3">
      <c r="A218" s="94">
        <v>216</v>
      </c>
      <c r="B218" s="3" t="s">
        <v>32</v>
      </c>
      <c r="C218" s="7" t="s">
        <v>239</v>
      </c>
      <c r="D218" s="7"/>
      <c r="E218" s="6">
        <v>0</v>
      </c>
      <c r="F218" s="6">
        <v>0</v>
      </c>
      <c r="G218" s="6">
        <v>0</v>
      </c>
      <c r="H218" s="6">
        <v>20114.89</v>
      </c>
      <c r="I218" s="6">
        <v>0</v>
      </c>
      <c r="J218" s="6">
        <f t="shared" si="3"/>
        <v>20114.89</v>
      </c>
    </row>
    <row r="219" spans="1:10" ht="18.75" customHeight="1" x14ac:dyDescent="0.3">
      <c r="A219" s="94">
        <v>217</v>
      </c>
      <c r="B219" s="3" t="s">
        <v>119</v>
      </c>
      <c r="C219" s="7" t="s">
        <v>240</v>
      </c>
      <c r="D219" s="7"/>
      <c r="E219" s="6">
        <v>0</v>
      </c>
      <c r="F219" s="6">
        <v>0</v>
      </c>
      <c r="G219" s="6">
        <v>0</v>
      </c>
      <c r="H219" s="6">
        <v>515.97</v>
      </c>
      <c r="I219" s="6">
        <v>0</v>
      </c>
      <c r="J219" s="6">
        <f t="shared" si="3"/>
        <v>515.97</v>
      </c>
    </row>
    <row r="220" spans="1:10" ht="18.75" customHeight="1" x14ac:dyDescent="0.3">
      <c r="A220" s="94">
        <v>218</v>
      </c>
      <c r="B220" s="3" t="s">
        <v>119</v>
      </c>
      <c r="C220" s="7" t="s">
        <v>241</v>
      </c>
      <c r="D220" s="7"/>
      <c r="E220" s="6">
        <v>0</v>
      </c>
      <c r="F220" s="6">
        <v>0</v>
      </c>
      <c r="G220" s="6">
        <v>0</v>
      </c>
      <c r="H220" s="6">
        <v>9315.17</v>
      </c>
      <c r="I220" s="6">
        <v>0</v>
      </c>
      <c r="J220" s="6">
        <f t="shared" si="3"/>
        <v>9315.17</v>
      </c>
    </row>
    <row r="221" spans="1:10" ht="18.75" customHeight="1" x14ac:dyDescent="0.3">
      <c r="A221" s="94">
        <v>219</v>
      </c>
      <c r="B221" s="3" t="s">
        <v>81</v>
      </c>
      <c r="C221" s="7" t="s">
        <v>242</v>
      </c>
      <c r="D221" s="7"/>
      <c r="E221" s="6">
        <v>0</v>
      </c>
      <c r="F221" s="6">
        <v>0</v>
      </c>
      <c r="G221" s="6">
        <v>0</v>
      </c>
      <c r="H221" s="6">
        <v>3511.04</v>
      </c>
      <c r="I221" s="6">
        <v>0</v>
      </c>
      <c r="J221" s="6">
        <f t="shared" si="3"/>
        <v>3511.04</v>
      </c>
    </row>
    <row r="222" spans="1:10" ht="18.75" customHeight="1" x14ac:dyDescent="0.3">
      <c r="A222" s="94">
        <v>220</v>
      </c>
      <c r="B222" s="3" t="s">
        <v>243</v>
      </c>
      <c r="C222" s="7" t="s">
        <v>243</v>
      </c>
      <c r="D222" s="7"/>
      <c r="E222" s="6">
        <v>0</v>
      </c>
      <c r="F222" s="6">
        <v>0</v>
      </c>
      <c r="G222" s="6">
        <v>0</v>
      </c>
      <c r="H222" s="6">
        <v>10092.1</v>
      </c>
      <c r="I222" s="6">
        <v>0</v>
      </c>
      <c r="J222" s="6">
        <f t="shared" si="3"/>
        <v>10092.1</v>
      </c>
    </row>
    <row r="223" spans="1:10" ht="18.75" customHeight="1" x14ac:dyDescent="0.3">
      <c r="A223" s="94">
        <v>221</v>
      </c>
      <c r="B223" s="3" t="s">
        <v>20</v>
      </c>
      <c r="C223" s="7" t="s">
        <v>244</v>
      </c>
      <c r="D223" s="7"/>
      <c r="E223" s="6">
        <v>0</v>
      </c>
      <c r="F223" s="6">
        <v>0</v>
      </c>
      <c r="G223" s="6">
        <v>0</v>
      </c>
      <c r="H223" s="6">
        <v>7577.61</v>
      </c>
      <c r="I223" s="6">
        <v>0</v>
      </c>
      <c r="J223" s="6">
        <f t="shared" si="3"/>
        <v>7577.61</v>
      </c>
    </row>
    <row r="224" spans="1:10" ht="18.75" customHeight="1" x14ac:dyDescent="0.3">
      <c r="A224" s="94">
        <v>222</v>
      </c>
      <c r="B224" s="3" t="s">
        <v>20</v>
      </c>
      <c r="C224" s="7" t="s">
        <v>245</v>
      </c>
      <c r="D224" s="7"/>
      <c r="E224" s="6">
        <v>0</v>
      </c>
      <c r="F224" s="6">
        <v>0</v>
      </c>
      <c r="G224" s="6">
        <v>0</v>
      </c>
      <c r="H224" s="6">
        <v>1725.27</v>
      </c>
      <c r="I224" s="6">
        <v>0</v>
      </c>
      <c r="J224" s="6">
        <f t="shared" si="3"/>
        <v>1725.27</v>
      </c>
    </row>
    <row r="225" spans="1:10" ht="18.75" customHeight="1" x14ac:dyDescent="0.3">
      <c r="A225" s="94">
        <v>223</v>
      </c>
      <c r="B225" s="3" t="s">
        <v>32</v>
      </c>
      <c r="C225" s="7" t="s">
        <v>246</v>
      </c>
      <c r="D225" s="7"/>
      <c r="E225" s="6">
        <v>0</v>
      </c>
      <c r="F225" s="6">
        <v>0</v>
      </c>
      <c r="G225" s="6">
        <v>0</v>
      </c>
      <c r="H225" s="6">
        <v>1427.02</v>
      </c>
      <c r="I225" s="6">
        <v>0</v>
      </c>
      <c r="J225" s="6">
        <f t="shared" si="3"/>
        <v>1427.02</v>
      </c>
    </row>
    <row r="226" spans="1:10" ht="18.75" customHeight="1" x14ac:dyDescent="0.3">
      <c r="A226" s="94">
        <v>224</v>
      </c>
      <c r="B226" s="3" t="s">
        <v>32</v>
      </c>
      <c r="C226" s="7" t="s">
        <v>247</v>
      </c>
      <c r="D226" s="7"/>
      <c r="E226" s="6">
        <v>0</v>
      </c>
      <c r="F226" s="6">
        <v>0</v>
      </c>
      <c r="G226" s="6">
        <v>0</v>
      </c>
      <c r="H226" s="6">
        <v>2416.0500000000002</v>
      </c>
      <c r="I226" s="6">
        <v>0</v>
      </c>
      <c r="J226" s="6">
        <f t="shared" si="3"/>
        <v>2416.0500000000002</v>
      </c>
    </row>
    <row r="227" spans="1:10" ht="18.75" customHeight="1" x14ac:dyDescent="0.3">
      <c r="A227" s="94">
        <v>225</v>
      </c>
      <c r="B227" s="3" t="s">
        <v>20</v>
      </c>
      <c r="C227" s="7" t="s">
        <v>248</v>
      </c>
      <c r="D227" s="7"/>
      <c r="E227" s="6">
        <v>0</v>
      </c>
      <c r="F227" s="6">
        <v>0</v>
      </c>
      <c r="G227" s="6">
        <v>0</v>
      </c>
      <c r="H227" s="6">
        <v>6458.65</v>
      </c>
      <c r="I227" s="6">
        <v>0</v>
      </c>
      <c r="J227" s="6">
        <f t="shared" si="3"/>
        <v>6458.65</v>
      </c>
    </row>
    <row r="228" spans="1:10" ht="18.75" customHeight="1" x14ac:dyDescent="0.3">
      <c r="A228" s="94">
        <v>226</v>
      </c>
      <c r="B228" s="3" t="s">
        <v>249</v>
      </c>
      <c r="C228" s="7" t="s">
        <v>249</v>
      </c>
      <c r="D228" s="7"/>
      <c r="E228" s="6">
        <v>0</v>
      </c>
      <c r="F228" s="6">
        <v>0</v>
      </c>
      <c r="G228" s="6">
        <v>0</v>
      </c>
      <c r="H228" s="6">
        <v>26637.21</v>
      </c>
      <c r="I228" s="6">
        <v>0</v>
      </c>
      <c r="J228" s="6">
        <f t="shared" si="3"/>
        <v>26637.21</v>
      </c>
    </row>
    <row r="229" spans="1:10" ht="18.75" customHeight="1" x14ac:dyDescent="0.3">
      <c r="A229" s="94">
        <v>227</v>
      </c>
      <c r="B229" s="3" t="s">
        <v>73</v>
      </c>
      <c r="C229" s="7" t="s">
        <v>250</v>
      </c>
      <c r="D229" s="7"/>
      <c r="E229" s="6">
        <v>0</v>
      </c>
      <c r="F229" s="6">
        <v>0</v>
      </c>
      <c r="G229" s="6">
        <v>0</v>
      </c>
      <c r="H229" s="6">
        <v>15276.6</v>
      </c>
      <c r="I229" s="6">
        <v>0</v>
      </c>
      <c r="J229" s="6">
        <f t="shared" si="3"/>
        <v>15276.6</v>
      </c>
    </row>
    <row r="230" spans="1:10" ht="18.75" customHeight="1" x14ac:dyDescent="0.3">
      <c r="A230" s="94">
        <v>228</v>
      </c>
      <c r="B230" s="3" t="s">
        <v>32</v>
      </c>
      <c r="C230" s="7" t="s">
        <v>251</v>
      </c>
      <c r="D230" s="7"/>
      <c r="E230" s="6">
        <v>0</v>
      </c>
      <c r="F230" s="6">
        <v>0</v>
      </c>
      <c r="G230" s="6">
        <v>0</v>
      </c>
      <c r="H230" s="6">
        <v>9280.27</v>
      </c>
      <c r="I230" s="6">
        <v>0</v>
      </c>
      <c r="J230" s="6">
        <f t="shared" si="3"/>
        <v>9280.27</v>
      </c>
    </row>
    <row r="231" spans="1:10" ht="18.75" customHeight="1" x14ac:dyDescent="0.3">
      <c r="A231" s="94">
        <v>229</v>
      </c>
      <c r="B231" s="3" t="s">
        <v>252</v>
      </c>
      <c r="C231" s="7" t="s">
        <v>253</v>
      </c>
      <c r="D231" s="7"/>
      <c r="E231" s="6">
        <v>0</v>
      </c>
      <c r="F231" s="6">
        <v>0</v>
      </c>
      <c r="G231" s="6">
        <v>0</v>
      </c>
      <c r="H231" s="6">
        <v>2473.88</v>
      </c>
      <c r="I231" s="6">
        <v>0</v>
      </c>
      <c r="J231" s="6">
        <f t="shared" si="3"/>
        <v>2473.88</v>
      </c>
    </row>
    <row r="232" spans="1:10" ht="18.75" customHeight="1" x14ac:dyDescent="0.3">
      <c r="A232" s="94">
        <v>230</v>
      </c>
      <c r="B232" s="3" t="s">
        <v>252</v>
      </c>
      <c r="C232" s="7" t="s">
        <v>254</v>
      </c>
      <c r="D232" s="7"/>
      <c r="E232" s="6">
        <v>0</v>
      </c>
      <c r="F232" s="6">
        <v>0</v>
      </c>
      <c r="G232" s="6">
        <v>0</v>
      </c>
      <c r="H232" s="6">
        <v>15398.98</v>
      </c>
      <c r="I232" s="6">
        <v>0</v>
      </c>
      <c r="J232" s="6">
        <f t="shared" si="3"/>
        <v>15398.98</v>
      </c>
    </row>
    <row r="233" spans="1:10" ht="18.75" customHeight="1" x14ac:dyDescent="0.3">
      <c r="A233" s="94">
        <v>231</v>
      </c>
      <c r="B233" s="3" t="s">
        <v>252</v>
      </c>
      <c r="C233" s="7" t="s">
        <v>252</v>
      </c>
      <c r="D233" s="7"/>
      <c r="E233" s="6">
        <v>0</v>
      </c>
      <c r="F233" s="6">
        <v>0</v>
      </c>
      <c r="G233" s="6">
        <v>0</v>
      </c>
      <c r="H233" s="6">
        <v>115776</v>
      </c>
      <c r="I233" s="6">
        <v>0</v>
      </c>
      <c r="J233" s="6">
        <f t="shared" si="3"/>
        <v>115776</v>
      </c>
    </row>
    <row r="234" spans="1:10" ht="18.75" customHeight="1" x14ac:dyDescent="0.3">
      <c r="A234" s="94">
        <v>232</v>
      </c>
      <c r="B234" s="3" t="s">
        <v>255</v>
      </c>
      <c r="C234" s="7" t="s">
        <v>255</v>
      </c>
      <c r="D234" s="7"/>
      <c r="E234" s="6">
        <v>0</v>
      </c>
      <c r="F234" s="6">
        <v>0</v>
      </c>
      <c r="G234" s="6">
        <v>0</v>
      </c>
      <c r="H234" s="6">
        <v>24053.57</v>
      </c>
      <c r="I234" s="6">
        <v>0</v>
      </c>
      <c r="J234" s="6">
        <f t="shared" si="3"/>
        <v>24053.57</v>
      </c>
    </row>
    <row r="235" spans="1:10" ht="18.75" customHeight="1" x14ac:dyDescent="0.3">
      <c r="A235" s="94">
        <v>233</v>
      </c>
      <c r="B235" s="3" t="s">
        <v>75</v>
      </c>
      <c r="C235" s="7" t="s">
        <v>256</v>
      </c>
      <c r="D235" s="7"/>
      <c r="E235" s="6">
        <v>0</v>
      </c>
      <c r="F235" s="6">
        <v>0</v>
      </c>
      <c r="G235" s="6">
        <v>0</v>
      </c>
      <c r="H235" s="6">
        <v>6828.98</v>
      </c>
      <c r="I235" s="6">
        <v>0</v>
      </c>
      <c r="J235" s="6">
        <f t="shared" si="3"/>
        <v>6828.98</v>
      </c>
    </row>
    <row r="236" spans="1:10" ht="18.75" customHeight="1" x14ac:dyDescent="0.3">
      <c r="A236" s="94">
        <v>234</v>
      </c>
      <c r="B236" s="3" t="s">
        <v>257</v>
      </c>
      <c r="C236" s="7" t="s">
        <v>257</v>
      </c>
      <c r="D236" s="7"/>
      <c r="E236" s="6">
        <v>0</v>
      </c>
      <c r="F236" s="6">
        <v>0</v>
      </c>
      <c r="G236" s="6">
        <v>0</v>
      </c>
      <c r="H236" s="6">
        <v>2822.5</v>
      </c>
      <c r="I236" s="6">
        <v>0</v>
      </c>
      <c r="J236" s="6">
        <f t="shared" si="3"/>
        <v>2822.5</v>
      </c>
    </row>
    <row r="237" spans="1:10" ht="18.75" customHeight="1" x14ac:dyDescent="0.3">
      <c r="A237" s="94">
        <v>235</v>
      </c>
      <c r="B237" s="3" t="s">
        <v>26</v>
      </c>
      <c r="C237" s="7" t="s">
        <v>258</v>
      </c>
      <c r="D237" s="7"/>
      <c r="E237" s="6">
        <v>0</v>
      </c>
      <c r="F237" s="6">
        <v>0</v>
      </c>
      <c r="G237" s="6">
        <v>0</v>
      </c>
      <c r="H237" s="6">
        <v>184.2</v>
      </c>
      <c r="I237" s="6">
        <v>0</v>
      </c>
      <c r="J237" s="6">
        <f t="shared" si="3"/>
        <v>184.2</v>
      </c>
    </row>
    <row r="238" spans="1:10" ht="18.75" customHeight="1" x14ac:dyDescent="0.3">
      <c r="A238" s="94">
        <v>236</v>
      </c>
      <c r="B238" s="3" t="s">
        <v>73</v>
      </c>
      <c r="C238" s="7" t="s">
        <v>259</v>
      </c>
      <c r="D238" s="7"/>
      <c r="E238" s="6">
        <v>0</v>
      </c>
      <c r="F238" s="6">
        <v>0</v>
      </c>
      <c r="G238" s="6">
        <v>0</v>
      </c>
      <c r="H238" s="6">
        <v>18107.87</v>
      </c>
      <c r="I238" s="6">
        <v>0</v>
      </c>
      <c r="J238" s="6">
        <f t="shared" si="3"/>
        <v>18107.87</v>
      </c>
    </row>
    <row r="239" spans="1:10" ht="18.75" customHeight="1" x14ac:dyDescent="0.3">
      <c r="A239" s="94">
        <v>237</v>
      </c>
      <c r="B239" s="3" t="s">
        <v>232</v>
      </c>
      <c r="C239" s="7" t="s">
        <v>232</v>
      </c>
      <c r="D239" s="7"/>
      <c r="E239" s="6">
        <v>0</v>
      </c>
      <c r="F239" s="6">
        <v>0</v>
      </c>
      <c r="G239" s="6">
        <v>0</v>
      </c>
      <c r="H239" s="6">
        <v>50316.9</v>
      </c>
      <c r="I239" s="6">
        <v>0</v>
      </c>
      <c r="J239" s="6">
        <f t="shared" si="3"/>
        <v>50316.9</v>
      </c>
    </row>
    <row r="240" spans="1:10" ht="18.75" customHeight="1" x14ac:dyDescent="0.3">
      <c r="A240" s="94">
        <v>238</v>
      </c>
      <c r="B240" s="3" t="s">
        <v>32</v>
      </c>
      <c r="C240" s="7" t="s">
        <v>260</v>
      </c>
      <c r="D240" s="7"/>
      <c r="E240" s="6">
        <v>0</v>
      </c>
      <c r="F240" s="6">
        <v>0</v>
      </c>
      <c r="G240" s="6">
        <v>0</v>
      </c>
      <c r="H240" s="6">
        <v>925.71</v>
      </c>
      <c r="I240" s="6">
        <v>0</v>
      </c>
      <c r="J240" s="6">
        <f t="shared" si="3"/>
        <v>925.71</v>
      </c>
    </row>
    <row r="241" spans="1:10" ht="18.75" customHeight="1" x14ac:dyDescent="0.3">
      <c r="A241" s="94">
        <v>239</v>
      </c>
      <c r="B241" s="3" t="s">
        <v>32</v>
      </c>
      <c r="C241" s="7" t="s">
        <v>261</v>
      </c>
      <c r="D241" s="7"/>
      <c r="E241" s="6">
        <v>0</v>
      </c>
      <c r="F241" s="6">
        <v>0</v>
      </c>
      <c r="G241" s="6">
        <v>0</v>
      </c>
      <c r="H241" s="6">
        <v>14063.63</v>
      </c>
      <c r="I241" s="6">
        <v>0</v>
      </c>
      <c r="J241" s="6">
        <f t="shared" si="3"/>
        <v>14063.63</v>
      </c>
    </row>
    <row r="242" spans="1:10" ht="18.75" customHeight="1" x14ac:dyDescent="0.3">
      <c r="A242" s="94">
        <v>240</v>
      </c>
      <c r="B242" s="3" t="s">
        <v>32</v>
      </c>
      <c r="C242" s="7" t="s">
        <v>262</v>
      </c>
      <c r="D242" s="7"/>
      <c r="E242" s="6">
        <v>0</v>
      </c>
      <c r="F242" s="6">
        <v>0</v>
      </c>
      <c r="G242" s="6">
        <v>0</v>
      </c>
      <c r="H242" s="6">
        <v>3.98</v>
      </c>
      <c r="I242" s="6">
        <v>0</v>
      </c>
      <c r="J242" s="6">
        <f t="shared" si="3"/>
        <v>3.98</v>
      </c>
    </row>
    <row r="243" spans="1:10" ht="18.75" customHeight="1" x14ac:dyDescent="0.3">
      <c r="A243" s="94">
        <v>241</v>
      </c>
      <c r="B243" s="3" t="s">
        <v>20</v>
      </c>
      <c r="C243" s="7" t="s">
        <v>263</v>
      </c>
      <c r="D243" s="7"/>
      <c r="E243" s="6">
        <v>0</v>
      </c>
      <c r="F243" s="6">
        <v>0</v>
      </c>
      <c r="G243" s="6">
        <v>0</v>
      </c>
      <c r="H243" s="6">
        <v>3175.89</v>
      </c>
      <c r="I243" s="6">
        <v>0</v>
      </c>
      <c r="J243" s="6">
        <f t="shared" si="3"/>
        <v>3175.89</v>
      </c>
    </row>
    <row r="244" spans="1:10" ht="18.75" customHeight="1" x14ac:dyDescent="0.3">
      <c r="A244" s="94">
        <v>242</v>
      </c>
      <c r="B244" s="3" t="s">
        <v>22</v>
      </c>
      <c r="C244" s="7" t="s">
        <v>264</v>
      </c>
      <c r="D244" s="7"/>
      <c r="E244" s="6">
        <v>0</v>
      </c>
      <c r="F244" s="6">
        <v>0</v>
      </c>
      <c r="G244" s="6">
        <v>0</v>
      </c>
      <c r="H244" s="6">
        <v>371.63</v>
      </c>
      <c r="I244" s="6">
        <v>0</v>
      </c>
      <c r="J244" s="6">
        <f t="shared" si="3"/>
        <v>371.63</v>
      </c>
    </row>
    <row r="245" spans="1:10" ht="18.75" customHeight="1" x14ac:dyDescent="0.3">
      <c r="A245" s="94">
        <v>243</v>
      </c>
      <c r="B245" s="3" t="s">
        <v>32</v>
      </c>
      <c r="C245" s="7" t="s">
        <v>265</v>
      </c>
      <c r="D245" s="7"/>
      <c r="E245" s="6">
        <v>0</v>
      </c>
      <c r="F245" s="6">
        <v>0</v>
      </c>
      <c r="G245" s="6">
        <v>0</v>
      </c>
      <c r="H245" s="6">
        <v>159.81</v>
      </c>
      <c r="I245" s="6">
        <v>0</v>
      </c>
      <c r="J245" s="6">
        <f t="shared" si="3"/>
        <v>159.81</v>
      </c>
    </row>
    <row r="246" spans="1:10" ht="18.75" customHeight="1" x14ac:dyDescent="0.3">
      <c r="A246" s="94">
        <v>244</v>
      </c>
      <c r="B246" s="3" t="s">
        <v>119</v>
      </c>
      <c r="C246" s="7" t="s">
        <v>119</v>
      </c>
      <c r="D246" s="7"/>
      <c r="E246" s="6">
        <v>0</v>
      </c>
      <c r="F246" s="6">
        <v>0</v>
      </c>
      <c r="G246" s="6">
        <v>0</v>
      </c>
      <c r="H246" s="6">
        <v>138425.09</v>
      </c>
      <c r="I246" s="6">
        <v>0</v>
      </c>
      <c r="J246" s="6">
        <f t="shared" si="3"/>
        <v>138425.09</v>
      </c>
    </row>
    <row r="247" spans="1:10" ht="18.75" customHeight="1" x14ac:dyDescent="0.3">
      <c r="A247" s="94">
        <v>245</v>
      </c>
      <c r="B247" s="3" t="s">
        <v>266</v>
      </c>
      <c r="C247" s="7" t="s">
        <v>266</v>
      </c>
      <c r="D247" s="7"/>
      <c r="E247" s="6">
        <v>0</v>
      </c>
      <c r="F247" s="6">
        <v>0</v>
      </c>
      <c r="G247" s="6">
        <v>0</v>
      </c>
      <c r="H247" s="6">
        <v>15248.77</v>
      </c>
      <c r="I247" s="6">
        <v>0</v>
      </c>
      <c r="J247" s="6">
        <f t="shared" si="3"/>
        <v>15248.77</v>
      </c>
    </row>
    <row r="248" spans="1:10" ht="18.75" customHeight="1" x14ac:dyDescent="0.3">
      <c r="A248" s="94">
        <v>246</v>
      </c>
      <c r="B248" s="3" t="s">
        <v>73</v>
      </c>
      <c r="C248" s="7" t="s">
        <v>267</v>
      </c>
      <c r="D248" s="7"/>
      <c r="E248" s="6">
        <v>0</v>
      </c>
      <c r="F248" s="6">
        <v>0</v>
      </c>
      <c r="G248" s="6">
        <v>0</v>
      </c>
      <c r="H248" s="6">
        <v>12150.86</v>
      </c>
      <c r="I248" s="6">
        <v>0</v>
      </c>
      <c r="J248" s="6">
        <f t="shared" si="3"/>
        <v>12150.86</v>
      </c>
    </row>
    <row r="249" spans="1:10" ht="18.75" customHeight="1" x14ac:dyDescent="0.3">
      <c r="A249" s="94">
        <v>247</v>
      </c>
      <c r="B249" s="3" t="s">
        <v>73</v>
      </c>
      <c r="C249" s="7" t="s">
        <v>269</v>
      </c>
      <c r="D249" s="7"/>
      <c r="E249" s="6">
        <v>0</v>
      </c>
      <c r="F249" s="6">
        <v>0</v>
      </c>
      <c r="G249" s="6">
        <v>0</v>
      </c>
      <c r="H249" s="6">
        <v>62912.26</v>
      </c>
      <c r="I249" s="6">
        <v>0</v>
      </c>
      <c r="J249" s="6">
        <f t="shared" si="3"/>
        <v>62912.26</v>
      </c>
    </row>
    <row r="250" spans="1:10" ht="18.75" customHeight="1" x14ac:dyDescent="0.3">
      <c r="A250" s="94">
        <v>248</v>
      </c>
      <c r="B250" s="3" t="s">
        <v>266</v>
      </c>
      <c r="C250" s="7" t="s">
        <v>270</v>
      </c>
      <c r="D250" s="7"/>
      <c r="E250" s="6">
        <v>0</v>
      </c>
      <c r="F250" s="6">
        <v>0</v>
      </c>
      <c r="G250" s="6">
        <v>0</v>
      </c>
      <c r="H250" s="6">
        <v>2142.41</v>
      </c>
      <c r="I250" s="6">
        <v>0</v>
      </c>
      <c r="J250" s="6">
        <f t="shared" si="3"/>
        <v>2142.41</v>
      </c>
    </row>
    <row r="251" spans="1:10" ht="18.75" customHeight="1" x14ac:dyDescent="0.3">
      <c r="A251" s="94">
        <v>249</v>
      </c>
      <c r="B251" s="3" t="s">
        <v>53</v>
      </c>
      <c r="C251" s="7" t="s">
        <v>271</v>
      </c>
      <c r="D251" s="7"/>
      <c r="E251" s="6">
        <v>0</v>
      </c>
      <c r="F251" s="6">
        <v>0</v>
      </c>
      <c r="G251" s="6">
        <v>0</v>
      </c>
      <c r="H251" s="6">
        <v>526.29</v>
      </c>
      <c r="I251" s="6">
        <v>0</v>
      </c>
      <c r="J251" s="6">
        <f t="shared" si="3"/>
        <v>526.29</v>
      </c>
    </row>
    <row r="252" spans="1:10" ht="18.75" customHeight="1" x14ac:dyDescent="0.3">
      <c r="A252" s="94">
        <v>250</v>
      </c>
      <c r="B252" s="3" t="s">
        <v>26</v>
      </c>
      <c r="C252" s="7" t="s">
        <v>272</v>
      </c>
      <c r="D252" s="7"/>
      <c r="E252" s="6">
        <v>0</v>
      </c>
      <c r="F252" s="6">
        <v>0</v>
      </c>
      <c r="G252" s="6">
        <v>0</v>
      </c>
      <c r="H252" s="6">
        <v>433.39</v>
      </c>
      <c r="I252" s="6">
        <v>0</v>
      </c>
      <c r="J252" s="6">
        <f t="shared" si="3"/>
        <v>433.39</v>
      </c>
    </row>
    <row r="253" spans="1:10" ht="18.75" customHeight="1" x14ac:dyDescent="0.3">
      <c r="A253" s="94">
        <v>251</v>
      </c>
      <c r="B253" s="3" t="s">
        <v>20</v>
      </c>
      <c r="C253" s="7" t="s">
        <v>273</v>
      </c>
      <c r="D253" s="7"/>
      <c r="E253" s="6">
        <v>0</v>
      </c>
      <c r="F253" s="6">
        <v>0</v>
      </c>
      <c r="G253" s="6">
        <v>0</v>
      </c>
      <c r="H253" s="6">
        <v>13458.14</v>
      </c>
      <c r="I253" s="6">
        <v>0</v>
      </c>
      <c r="J253" s="6">
        <f t="shared" si="3"/>
        <v>13458.14</v>
      </c>
    </row>
    <row r="254" spans="1:10" ht="18.75" customHeight="1" x14ac:dyDescent="0.3">
      <c r="A254" s="94">
        <v>252</v>
      </c>
      <c r="B254" s="3" t="s">
        <v>81</v>
      </c>
      <c r="C254" s="7" t="s">
        <v>274</v>
      </c>
      <c r="D254" s="7"/>
      <c r="E254" s="6">
        <v>0</v>
      </c>
      <c r="F254" s="6">
        <v>0</v>
      </c>
      <c r="G254" s="6">
        <v>0</v>
      </c>
      <c r="H254" s="6">
        <v>186.11</v>
      </c>
      <c r="I254" s="6">
        <v>0</v>
      </c>
      <c r="J254" s="6">
        <f t="shared" si="3"/>
        <v>186.11</v>
      </c>
    </row>
    <row r="255" spans="1:10" ht="18.75" customHeight="1" x14ac:dyDescent="0.3">
      <c r="A255" s="94">
        <v>253</v>
      </c>
      <c r="B255" s="3" t="s">
        <v>252</v>
      </c>
      <c r="C255" s="7" t="s">
        <v>275</v>
      </c>
      <c r="D255" s="7"/>
      <c r="E255" s="6">
        <v>0</v>
      </c>
      <c r="F255" s="6">
        <v>0</v>
      </c>
      <c r="G255" s="6">
        <v>0</v>
      </c>
      <c r="H255" s="6">
        <v>454.4</v>
      </c>
      <c r="I255" s="6">
        <v>0</v>
      </c>
      <c r="J255" s="6">
        <f t="shared" si="3"/>
        <v>454.4</v>
      </c>
    </row>
    <row r="256" spans="1:10" ht="18.75" customHeight="1" x14ac:dyDescent="0.3">
      <c r="A256" s="94">
        <v>254</v>
      </c>
      <c r="B256" s="3" t="s">
        <v>276</v>
      </c>
      <c r="C256" s="7" t="s">
        <v>277</v>
      </c>
      <c r="D256" s="7"/>
      <c r="E256" s="6">
        <v>0</v>
      </c>
      <c r="F256" s="6">
        <v>0</v>
      </c>
      <c r="G256" s="6">
        <v>0</v>
      </c>
      <c r="H256" s="6">
        <v>4301.92</v>
      </c>
      <c r="I256" s="6">
        <v>0</v>
      </c>
      <c r="J256" s="6">
        <f t="shared" si="3"/>
        <v>4301.92</v>
      </c>
    </row>
    <row r="257" spans="1:10" ht="18.75" customHeight="1" x14ac:dyDescent="0.3">
      <c r="A257" s="94">
        <v>255</v>
      </c>
      <c r="B257" s="3" t="s">
        <v>20</v>
      </c>
      <c r="C257" s="7" t="s">
        <v>278</v>
      </c>
      <c r="D257" s="7"/>
      <c r="E257" s="6">
        <v>0</v>
      </c>
      <c r="F257" s="6">
        <v>0</v>
      </c>
      <c r="G257" s="6">
        <v>0</v>
      </c>
      <c r="H257" s="6">
        <v>1722.48</v>
      </c>
      <c r="I257" s="6">
        <v>0</v>
      </c>
      <c r="J257" s="6">
        <f t="shared" si="3"/>
        <v>1722.48</v>
      </c>
    </row>
    <row r="258" spans="1:10" ht="18.75" customHeight="1" x14ac:dyDescent="0.3">
      <c r="A258" s="94">
        <v>256</v>
      </c>
      <c r="B258" s="3" t="s">
        <v>32</v>
      </c>
      <c r="C258" s="7" t="s">
        <v>279</v>
      </c>
      <c r="D258" s="7"/>
      <c r="E258" s="6">
        <v>0</v>
      </c>
      <c r="F258" s="6">
        <v>0</v>
      </c>
      <c r="G258" s="6">
        <v>0</v>
      </c>
      <c r="H258" s="6">
        <v>8437.1200000000008</v>
      </c>
      <c r="I258" s="6">
        <v>0</v>
      </c>
      <c r="J258" s="6">
        <f t="shared" si="3"/>
        <v>8437.1200000000008</v>
      </c>
    </row>
    <row r="259" spans="1:10" ht="18.75" customHeight="1" x14ac:dyDescent="0.3">
      <c r="A259" s="94">
        <v>257</v>
      </c>
      <c r="B259" s="3" t="s">
        <v>280</v>
      </c>
      <c r="C259" s="7" t="s">
        <v>280</v>
      </c>
      <c r="D259" s="7"/>
      <c r="E259" s="6">
        <v>0</v>
      </c>
      <c r="F259" s="6">
        <v>0</v>
      </c>
      <c r="G259" s="6">
        <v>0</v>
      </c>
      <c r="H259" s="6">
        <v>30738.05</v>
      </c>
      <c r="I259" s="6">
        <v>0</v>
      </c>
      <c r="J259" s="6">
        <f t="shared" si="3"/>
        <v>30738.05</v>
      </c>
    </row>
    <row r="260" spans="1:10" ht="18.75" customHeight="1" x14ac:dyDescent="0.3">
      <c r="A260" s="94">
        <v>258</v>
      </c>
      <c r="B260" s="3" t="s">
        <v>58</v>
      </c>
      <c r="C260" s="7" t="s">
        <v>281</v>
      </c>
      <c r="D260" s="7"/>
      <c r="E260" s="6">
        <v>0</v>
      </c>
      <c r="F260" s="6">
        <v>0</v>
      </c>
      <c r="G260" s="6">
        <v>0</v>
      </c>
      <c r="H260" s="6">
        <v>344.45</v>
      </c>
      <c r="I260" s="6">
        <v>0</v>
      </c>
      <c r="J260" s="6">
        <f t="shared" si="3"/>
        <v>344.45</v>
      </c>
    </row>
    <row r="261" spans="1:10" ht="18.75" customHeight="1" x14ac:dyDescent="0.3">
      <c r="A261" s="94">
        <v>259</v>
      </c>
      <c r="B261" s="3" t="s">
        <v>166</v>
      </c>
      <c r="C261" s="7" t="s">
        <v>282</v>
      </c>
      <c r="D261" s="7"/>
      <c r="E261" s="6">
        <v>0</v>
      </c>
      <c r="F261" s="6">
        <v>0</v>
      </c>
      <c r="G261" s="6">
        <v>0</v>
      </c>
      <c r="H261" s="6">
        <v>1.83</v>
      </c>
      <c r="I261" s="6">
        <v>0</v>
      </c>
      <c r="J261" s="6">
        <f t="shared" ref="J261:J282" si="4">SUM(E261:I261)</f>
        <v>1.83</v>
      </c>
    </row>
    <row r="262" spans="1:10" ht="18.75" customHeight="1" x14ac:dyDescent="0.3">
      <c r="A262" s="94">
        <v>260</v>
      </c>
      <c r="B262" s="3" t="s">
        <v>20</v>
      </c>
      <c r="C262" s="7" t="s">
        <v>283</v>
      </c>
      <c r="D262" s="7"/>
      <c r="E262" s="6">
        <v>0</v>
      </c>
      <c r="F262" s="6">
        <v>0</v>
      </c>
      <c r="G262" s="6">
        <v>0</v>
      </c>
      <c r="H262" s="6">
        <v>4763.5</v>
      </c>
      <c r="I262" s="6">
        <v>0</v>
      </c>
      <c r="J262" s="6">
        <f t="shared" si="4"/>
        <v>4763.5</v>
      </c>
    </row>
    <row r="263" spans="1:10" ht="18.75" customHeight="1" x14ac:dyDescent="0.3">
      <c r="A263" s="94">
        <v>261</v>
      </c>
      <c r="B263" s="3" t="s">
        <v>29</v>
      </c>
      <c r="C263" s="7" t="s">
        <v>29</v>
      </c>
      <c r="D263" s="7"/>
      <c r="E263" s="6">
        <v>0</v>
      </c>
      <c r="F263" s="6">
        <v>0</v>
      </c>
      <c r="G263" s="6">
        <v>0</v>
      </c>
      <c r="H263" s="6">
        <v>27271.65</v>
      </c>
      <c r="I263" s="6">
        <v>0</v>
      </c>
      <c r="J263" s="6">
        <f t="shared" si="4"/>
        <v>27271.65</v>
      </c>
    </row>
    <row r="264" spans="1:10" ht="18.75" customHeight="1" x14ac:dyDescent="0.3">
      <c r="A264" s="94">
        <v>262</v>
      </c>
      <c r="B264" s="3" t="s">
        <v>61</v>
      </c>
      <c r="C264" s="7" t="s">
        <v>284</v>
      </c>
      <c r="D264" s="7"/>
      <c r="E264" s="6">
        <v>0</v>
      </c>
      <c r="F264" s="6">
        <v>0</v>
      </c>
      <c r="G264" s="6">
        <v>0</v>
      </c>
      <c r="H264" s="6">
        <v>0</v>
      </c>
      <c r="I264" s="6">
        <v>0</v>
      </c>
      <c r="J264" s="6">
        <f t="shared" si="4"/>
        <v>0</v>
      </c>
    </row>
    <row r="265" spans="1:10" ht="18.75" customHeight="1" x14ac:dyDescent="0.3">
      <c r="A265" s="94">
        <v>263</v>
      </c>
      <c r="B265" s="3" t="s">
        <v>12</v>
      </c>
      <c r="C265" s="7" t="s">
        <v>285</v>
      </c>
      <c r="D265" s="7"/>
      <c r="E265" s="6">
        <v>0</v>
      </c>
      <c r="F265" s="6">
        <v>0</v>
      </c>
      <c r="G265" s="6">
        <v>0</v>
      </c>
      <c r="H265" s="6">
        <v>2063.1999999999998</v>
      </c>
      <c r="I265" s="6">
        <v>0</v>
      </c>
      <c r="J265" s="6">
        <f t="shared" si="4"/>
        <v>2063.1999999999998</v>
      </c>
    </row>
    <row r="266" spans="1:10" ht="18.75" customHeight="1" x14ac:dyDescent="0.3">
      <c r="A266" s="94">
        <v>264</v>
      </c>
      <c r="B266" s="3" t="s">
        <v>73</v>
      </c>
      <c r="C266" s="7" t="s">
        <v>286</v>
      </c>
      <c r="D266" s="7"/>
      <c r="E266" s="6">
        <v>0</v>
      </c>
      <c r="F266" s="6">
        <v>0</v>
      </c>
      <c r="G266" s="6">
        <v>0</v>
      </c>
      <c r="H266" s="6">
        <v>78542.13</v>
      </c>
      <c r="I266" s="6">
        <v>0</v>
      </c>
      <c r="J266" s="6">
        <f t="shared" si="4"/>
        <v>78542.13</v>
      </c>
    </row>
    <row r="267" spans="1:10" ht="18.75" customHeight="1" x14ac:dyDescent="0.3">
      <c r="A267" s="94">
        <v>265</v>
      </c>
      <c r="B267" s="3" t="s">
        <v>73</v>
      </c>
      <c r="C267" s="7" t="s">
        <v>287</v>
      </c>
      <c r="D267" s="7"/>
      <c r="E267" s="6">
        <v>0</v>
      </c>
      <c r="F267" s="6">
        <v>0</v>
      </c>
      <c r="G267" s="6">
        <v>0</v>
      </c>
      <c r="H267" s="6">
        <v>2891.45</v>
      </c>
      <c r="I267" s="6">
        <v>0</v>
      </c>
      <c r="J267" s="6">
        <f t="shared" si="4"/>
        <v>2891.45</v>
      </c>
    </row>
    <row r="268" spans="1:10" ht="18.75" customHeight="1" x14ac:dyDescent="0.3">
      <c r="A268" s="94">
        <v>266</v>
      </c>
      <c r="B268" s="3" t="s">
        <v>26</v>
      </c>
      <c r="C268" s="7" t="s">
        <v>26</v>
      </c>
      <c r="D268" s="7"/>
      <c r="E268" s="6">
        <v>0</v>
      </c>
      <c r="F268" s="6">
        <v>0</v>
      </c>
      <c r="G268" s="6">
        <v>0</v>
      </c>
      <c r="H268" s="6">
        <v>164803.38</v>
      </c>
      <c r="I268" s="6">
        <v>0</v>
      </c>
      <c r="J268" s="6">
        <f t="shared" si="4"/>
        <v>164803.38</v>
      </c>
    </row>
    <row r="269" spans="1:10" ht="18.75" customHeight="1" x14ac:dyDescent="0.3">
      <c r="A269" s="94">
        <v>267</v>
      </c>
      <c r="B269" s="3" t="s">
        <v>32</v>
      </c>
      <c r="C269" s="7" t="s">
        <v>288</v>
      </c>
      <c r="D269" s="7"/>
      <c r="E269" s="6">
        <v>0</v>
      </c>
      <c r="F269" s="6">
        <v>0</v>
      </c>
      <c r="G269" s="6">
        <v>0</v>
      </c>
      <c r="H269" s="6">
        <v>7815.12</v>
      </c>
      <c r="I269" s="6">
        <v>0</v>
      </c>
      <c r="J269" s="6">
        <f t="shared" si="4"/>
        <v>7815.12</v>
      </c>
    </row>
    <row r="270" spans="1:10" ht="18.75" customHeight="1" x14ac:dyDescent="0.3">
      <c r="A270" s="94">
        <v>268</v>
      </c>
      <c r="B270" s="3" t="s">
        <v>20</v>
      </c>
      <c r="C270" s="7" t="s">
        <v>289</v>
      </c>
      <c r="D270" s="7"/>
      <c r="E270" s="6">
        <v>0</v>
      </c>
      <c r="F270" s="6">
        <v>0</v>
      </c>
      <c r="G270" s="6">
        <v>0</v>
      </c>
      <c r="H270" s="6">
        <v>5811.11</v>
      </c>
      <c r="I270" s="6">
        <v>0</v>
      </c>
      <c r="J270" s="6">
        <f t="shared" si="4"/>
        <v>5811.11</v>
      </c>
    </row>
    <row r="271" spans="1:10" ht="18.75" customHeight="1" x14ac:dyDescent="0.3">
      <c r="A271" s="94">
        <v>269</v>
      </c>
      <c r="B271" s="3" t="s">
        <v>20</v>
      </c>
      <c r="C271" s="7" t="s">
        <v>20</v>
      </c>
      <c r="D271" s="7"/>
      <c r="E271" s="6">
        <v>0</v>
      </c>
      <c r="F271" s="6">
        <v>0</v>
      </c>
      <c r="G271" s="6">
        <v>0</v>
      </c>
      <c r="H271" s="6">
        <v>706436.35</v>
      </c>
      <c r="I271" s="6">
        <v>0</v>
      </c>
      <c r="J271" s="6">
        <f t="shared" si="4"/>
        <v>706436.35</v>
      </c>
    </row>
    <row r="272" spans="1:10" ht="18.75" customHeight="1" x14ac:dyDescent="0.3">
      <c r="A272" s="94">
        <v>270</v>
      </c>
      <c r="B272" s="3" t="s">
        <v>32</v>
      </c>
      <c r="C272" s="7" t="s">
        <v>290</v>
      </c>
      <c r="D272" s="7"/>
      <c r="E272" s="6">
        <v>0</v>
      </c>
      <c r="F272" s="6">
        <v>0</v>
      </c>
      <c r="G272" s="6">
        <v>0</v>
      </c>
      <c r="H272" s="6">
        <v>9375.42</v>
      </c>
      <c r="I272" s="6">
        <v>0</v>
      </c>
      <c r="J272" s="6">
        <f t="shared" si="4"/>
        <v>9375.42</v>
      </c>
    </row>
    <row r="273" spans="1:10" ht="18.75" customHeight="1" x14ac:dyDescent="0.3">
      <c r="A273" s="94">
        <v>271</v>
      </c>
      <c r="B273" s="3" t="s">
        <v>20</v>
      </c>
      <c r="C273" s="7" t="s">
        <v>291</v>
      </c>
      <c r="D273" s="7"/>
      <c r="E273" s="6">
        <v>0</v>
      </c>
      <c r="F273" s="6">
        <v>0</v>
      </c>
      <c r="G273" s="6">
        <v>0</v>
      </c>
      <c r="H273" s="6">
        <v>22620.3</v>
      </c>
      <c r="I273" s="6">
        <v>0</v>
      </c>
      <c r="J273" s="6">
        <f t="shared" si="4"/>
        <v>22620.3</v>
      </c>
    </row>
    <row r="274" spans="1:10" ht="18.75" customHeight="1" x14ac:dyDescent="0.3">
      <c r="A274" s="94">
        <v>272</v>
      </c>
      <c r="B274" s="3" t="s">
        <v>64</v>
      </c>
      <c r="C274" s="7" t="s">
        <v>64</v>
      </c>
      <c r="D274" s="7"/>
      <c r="E274" s="6">
        <v>0</v>
      </c>
      <c r="F274" s="6">
        <v>0</v>
      </c>
      <c r="G274" s="6">
        <v>0</v>
      </c>
      <c r="H274" s="6">
        <v>20714.79</v>
      </c>
      <c r="I274" s="6">
        <v>0</v>
      </c>
      <c r="J274" s="6">
        <f t="shared" si="4"/>
        <v>20714.79</v>
      </c>
    </row>
    <row r="275" spans="1:10" ht="18.75" customHeight="1" x14ac:dyDescent="0.3">
      <c r="A275" s="94">
        <v>273</v>
      </c>
      <c r="B275" s="3" t="s">
        <v>32</v>
      </c>
      <c r="C275" s="7" t="s">
        <v>292</v>
      </c>
      <c r="D275" s="7"/>
      <c r="E275" s="6">
        <v>0</v>
      </c>
      <c r="F275" s="6">
        <v>0</v>
      </c>
      <c r="G275" s="6">
        <v>0</v>
      </c>
      <c r="H275" s="6">
        <v>2092.7800000000002</v>
      </c>
      <c r="I275" s="6">
        <v>0</v>
      </c>
      <c r="J275" s="6">
        <f t="shared" si="4"/>
        <v>2092.7800000000002</v>
      </c>
    </row>
    <row r="276" spans="1:10" ht="18.75" customHeight="1" x14ac:dyDescent="0.3">
      <c r="A276" s="94">
        <v>274</v>
      </c>
      <c r="B276" s="3" t="s">
        <v>32</v>
      </c>
      <c r="C276" s="7" t="s">
        <v>293</v>
      </c>
      <c r="D276" s="7"/>
      <c r="E276" s="6">
        <v>0</v>
      </c>
      <c r="F276" s="6">
        <v>0</v>
      </c>
      <c r="G276" s="6">
        <v>0</v>
      </c>
      <c r="H276" s="6">
        <v>1320.59</v>
      </c>
      <c r="I276" s="6">
        <v>0</v>
      </c>
      <c r="J276" s="6">
        <f t="shared" si="4"/>
        <v>1320.59</v>
      </c>
    </row>
    <row r="277" spans="1:10" ht="18.75" customHeight="1" x14ac:dyDescent="0.3">
      <c r="A277" s="94">
        <v>275</v>
      </c>
      <c r="B277" s="3" t="s">
        <v>20</v>
      </c>
      <c r="C277" s="7" t="s">
        <v>294</v>
      </c>
      <c r="D277" s="7"/>
      <c r="E277" s="6">
        <v>0</v>
      </c>
      <c r="F277" s="6">
        <v>0</v>
      </c>
      <c r="G277" s="6">
        <v>0</v>
      </c>
      <c r="H277" s="6">
        <v>2044.5</v>
      </c>
      <c r="I277" s="6">
        <v>0</v>
      </c>
      <c r="J277" s="6">
        <f t="shared" si="4"/>
        <v>2044.5</v>
      </c>
    </row>
    <row r="278" spans="1:10" ht="18.75" customHeight="1" x14ac:dyDescent="0.3">
      <c r="A278" s="94">
        <v>276</v>
      </c>
      <c r="B278" s="3" t="s">
        <v>20</v>
      </c>
      <c r="C278" s="7" t="s">
        <v>295</v>
      </c>
      <c r="D278" s="7"/>
      <c r="E278" s="6">
        <v>0</v>
      </c>
      <c r="F278" s="6">
        <v>0</v>
      </c>
      <c r="G278" s="6">
        <v>0</v>
      </c>
      <c r="H278" s="6">
        <v>3491.72</v>
      </c>
      <c r="I278" s="6">
        <v>0</v>
      </c>
      <c r="J278" s="6">
        <f t="shared" si="4"/>
        <v>3491.72</v>
      </c>
    </row>
    <row r="279" spans="1:10" ht="18.75" customHeight="1" x14ac:dyDescent="0.3">
      <c r="A279" s="94">
        <v>277</v>
      </c>
      <c r="B279" s="3" t="s">
        <v>12</v>
      </c>
      <c r="C279" s="7" t="s">
        <v>296</v>
      </c>
      <c r="D279" s="7"/>
      <c r="E279" s="6">
        <v>0</v>
      </c>
      <c r="F279" s="6">
        <v>0</v>
      </c>
      <c r="G279" s="6">
        <v>0</v>
      </c>
      <c r="H279" s="6">
        <v>9131.57</v>
      </c>
      <c r="I279" s="6">
        <v>0</v>
      </c>
      <c r="J279" s="6">
        <f t="shared" si="4"/>
        <v>9131.57</v>
      </c>
    </row>
    <row r="280" spans="1:10" ht="18.75" customHeight="1" x14ac:dyDescent="0.3">
      <c r="A280" s="94">
        <v>278</v>
      </c>
      <c r="B280" s="3" t="s">
        <v>26</v>
      </c>
      <c r="C280" s="7" t="s">
        <v>297</v>
      </c>
      <c r="D280" s="7"/>
      <c r="E280" s="6">
        <v>0</v>
      </c>
      <c r="F280" s="6">
        <v>0</v>
      </c>
      <c r="G280" s="6">
        <v>0</v>
      </c>
      <c r="H280" s="6">
        <v>2069.04</v>
      </c>
      <c r="I280" s="6">
        <v>0</v>
      </c>
      <c r="J280" s="6">
        <f t="shared" si="4"/>
        <v>2069.04</v>
      </c>
    </row>
    <row r="281" spans="1:10" ht="18.75" customHeight="1" x14ac:dyDescent="0.3">
      <c r="A281" s="94">
        <v>279</v>
      </c>
      <c r="B281" s="3" t="s">
        <v>26</v>
      </c>
      <c r="C281" s="7" t="s">
        <v>298</v>
      </c>
      <c r="D281" s="7"/>
      <c r="E281" s="6">
        <v>0</v>
      </c>
      <c r="F281" s="6">
        <v>0</v>
      </c>
      <c r="G281" s="6">
        <v>0</v>
      </c>
      <c r="H281" s="6">
        <v>3212.26</v>
      </c>
      <c r="I281" s="6">
        <v>0</v>
      </c>
      <c r="J281" s="6">
        <f t="shared" si="4"/>
        <v>3212.26</v>
      </c>
    </row>
    <row r="282" spans="1:10" ht="18.75" customHeight="1" x14ac:dyDescent="0.3">
      <c r="A282" s="94">
        <v>280</v>
      </c>
      <c r="B282" s="3" t="s">
        <v>22</v>
      </c>
      <c r="C282" s="7" t="s">
        <v>299</v>
      </c>
      <c r="D282" s="7"/>
      <c r="E282" s="6">
        <v>0</v>
      </c>
      <c r="F282" s="6">
        <v>0</v>
      </c>
      <c r="G282" s="6">
        <v>0</v>
      </c>
      <c r="H282" s="6">
        <v>219.88</v>
      </c>
      <c r="I282" s="6">
        <v>0</v>
      </c>
      <c r="J282" s="6">
        <f t="shared" si="4"/>
        <v>219.88</v>
      </c>
    </row>
    <row r="283" spans="1:10" ht="18.75" customHeight="1" x14ac:dyDescent="0.3">
      <c r="A283" s="122">
        <v>281</v>
      </c>
      <c r="B283" s="7" t="s">
        <v>268</v>
      </c>
      <c r="C283" s="7" t="s">
        <v>268</v>
      </c>
      <c r="D283" s="7"/>
      <c r="E283" s="6">
        <v>16210202.210000001</v>
      </c>
      <c r="F283" s="6">
        <v>836753.43</v>
      </c>
      <c r="G283" s="6">
        <v>836753.43</v>
      </c>
      <c r="H283" s="6">
        <v>836753.43</v>
      </c>
      <c r="I283" s="6">
        <v>836753.43</v>
      </c>
      <c r="J283" s="6">
        <f>SUM(E283:I283)</f>
        <v>19557215.93</v>
      </c>
    </row>
  </sheetData>
  <sheetProtection algorithmName="SHA-512" hashValue="fkUJLnZa3r7DkQJlXKIIiSHDTFrqxmOWaf5kmzvAigwIxt+HFNnB3zZZuxY/HpCEUDQXpbI6zCQYZUTxr2rRGw==" saltValue="poIkxFcO2j7HG4dEqmkDJQ==" spinCount="100000" sheet="1" sort="0" autoFilter="0" pivotTables="0"/>
  <autoFilter ref="B3:J3" xr:uid="{7E3EBE48-323E-4C7F-A22E-32EFB174D8F4}"/>
  <hyperlinks>
    <hyperlink ref="D1" location="'Introduction-Table of Contents'!A22" display="Return to Table of Contents" xr:uid="{AA3FF889-F7DB-4A26-B511-647647886BA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F557-A0B6-4832-AB03-5B630AADA5CE}">
  <sheetPr codeName="Sheet21"/>
  <dimension ref="A1:E290"/>
  <sheetViews>
    <sheetView workbookViewId="0">
      <selection activeCell="A2" sqref="A2"/>
    </sheetView>
  </sheetViews>
  <sheetFormatPr defaultColWidth="9.140625" defaultRowHeight="18.75" x14ac:dyDescent="0.3"/>
  <cols>
    <col min="1" max="1" width="9.140625" style="3"/>
    <col min="2" max="2" width="22.85546875" style="3" customWidth="1"/>
    <col min="3" max="3" width="46.28515625" style="3" customWidth="1"/>
    <col min="4" max="4" width="23.28515625" style="3" customWidth="1"/>
    <col min="5" max="6" width="21" style="3" customWidth="1"/>
    <col min="7" max="16384" width="9.140625" style="3"/>
  </cols>
  <sheetData>
    <row r="1" spans="1:5" ht="22.5" x14ac:dyDescent="0.3">
      <c r="A1" s="51" t="s">
        <v>418</v>
      </c>
      <c r="C1" s="51"/>
      <c r="D1" s="5">
        <v>2023</v>
      </c>
      <c r="E1" s="5"/>
    </row>
    <row r="2" spans="1:5" x14ac:dyDescent="0.3">
      <c r="A2" s="137" t="s">
        <v>596</v>
      </c>
      <c r="B2" s="42"/>
      <c r="C2" s="10"/>
      <c r="D2" s="17" t="s">
        <v>305</v>
      </c>
      <c r="E2" s="10"/>
    </row>
    <row r="3" spans="1:5" ht="47.25" customHeight="1" x14ac:dyDescent="0.3">
      <c r="A3" s="10" t="s">
        <v>478</v>
      </c>
      <c r="B3" s="10" t="s">
        <v>2</v>
      </c>
      <c r="C3" s="10" t="s">
        <v>3</v>
      </c>
      <c r="D3" s="17" t="s">
        <v>308</v>
      </c>
      <c r="E3" s="14" t="s">
        <v>11</v>
      </c>
    </row>
    <row r="4" spans="1:5" ht="18.75" customHeight="1" x14ac:dyDescent="0.3">
      <c r="A4" s="122">
        <v>34</v>
      </c>
      <c r="B4" s="7" t="s">
        <v>56</v>
      </c>
      <c r="C4" s="3" t="s">
        <v>56</v>
      </c>
      <c r="D4" s="9">
        <v>1556250</v>
      </c>
      <c r="E4" s="6">
        <f t="shared" ref="E4:E16" si="0">SUM(D4:D4)</f>
        <v>1556250</v>
      </c>
    </row>
    <row r="5" spans="1:5" ht="18.75" customHeight="1" x14ac:dyDescent="0.3">
      <c r="A5" s="122">
        <v>42</v>
      </c>
      <c r="B5" s="7" t="s">
        <v>40</v>
      </c>
      <c r="C5" s="3" t="s">
        <v>40</v>
      </c>
      <c r="D5" s="9">
        <v>562500</v>
      </c>
      <c r="E5" s="6">
        <f t="shared" si="0"/>
        <v>562500</v>
      </c>
    </row>
    <row r="6" spans="1:5" ht="18.75" customHeight="1" x14ac:dyDescent="0.3">
      <c r="A6" s="122">
        <v>44</v>
      </c>
      <c r="B6" s="3" t="s">
        <v>20</v>
      </c>
      <c r="C6" s="3" t="s">
        <v>68</v>
      </c>
      <c r="D6" s="9">
        <v>17634.915000000001</v>
      </c>
      <c r="E6" s="6">
        <f t="shared" si="0"/>
        <v>17634.915000000001</v>
      </c>
    </row>
    <row r="7" spans="1:5" ht="18.75" customHeight="1" x14ac:dyDescent="0.3">
      <c r="A7" s="122">
        <v>53</v>
      </c>
      <c r="B7" s="3" t="s">
        <v>73</v>
      </c>
      <c r="C7" s="3" t="s">
        <v>78</v>
      </c>
      <c r="D7" s="9">
        <v>187500</v>
      </c>
      <c r="E7" s="6">
        <f t="shared" si="0"/>
        <v>187500</v>
      </c>
    </row>
    <row r="8" spans="1:5" ht="18.75" customHeight="1" x14ac:dyDescent="0.3">
      <c r="A8" s="122">
        <v>74</v>
      </c>
      <c r="B8" s="7" t="s">
        <v>90</v>
      </c>
      <c r="C8" s="3" t="s">
        <v>90</v>
      </c>
      <c r="D8" s="9">
        <v>1556250</v>
      </c>
      <c r="E8" s="6">
        <f t="shared" si="0"/>
        <v>1556250</v>
      </c>
    </row>
    <row r="9" spans="1:5" ht="18.75" customHeight="1" x14ac:dyDescent="0.3">
      <c r="A9" s="122">
        <v>126</v>
      </c>
      <c r="B9" s="3" t="s">
        <v>20</v>
      </c>
      <c r="C9" s="3" t="s">
        <v>157</v>
      </c>
      <c r="D9" s="9">
        <v>2708.2725</v>
      </c>
      <c r="E9" s="6">
        <f t="shared" si="0"/>
        <v>2708.2725</v>
      </c>
    </row>
    <row r="10" spans="1:5" ht="18.75" customHeight="1" x14ac:dyDescent="0.3">
      <c r="A10" s="122">
        <v>141</v>
      </c>
      <c r="B10" s="7" t="s">
        <v>81</v>
      </c>
      <c r="C10" s="3" t="s">
        <v>81</v>
      </c>
      <c r="D10" s="9">
        <v>1556250</v>
      </c>
      <c r="E10" s="6">
        <f t="shared" si="0"/>
        <v>1556250</v>
      </c>
    </row>
    <row r="11" spans="1:5" ht="18.75" customHeight="1" x14ac:dyDescent="0.3">
      <c r="A11" s="122">
        <v>156</v>
      </c>
      <c r="B11" s="3" t="s">
        <v>20</v>
      </c>
      <c r="C11" s="3" t="s">
        <v>182</v>
      </c>
      <c r="D11" s="9">
        <v>29976.629999999997</v>
      </c>
      <c r="E11" s="6">
        <f t="shared" si="0"/>
        <v>29976.629999999997</v>
      </c>
    </row>
    <row r="12" spans="1:5" ht="18.75" customHeight="1" x14ac:dyDescent="0.3">
      <c r="A12" s="122">
        <v>194</v>
      </c>
      <c r="B12" s="3" t="s">
        <v>20</v>
      </c>
      <c r="C12" s="3" t="s">
        <v>218</v>
      </c>
      <c r="D12" s="9">
        <v>6272.7750000000005</v>
      </c>
      <c r="E12" s="6">
        <f t="shared" si="0"/>
        <v>6272.7750000000005</v>
      </c>
    </row>
    <row r="13" spans="1:5" ht="18.75" customHeight="1" x14ac:dyDescent="0.3">
      <c r="A13" s="122">
        <v>213</v>
      </c>
      <c r="B13" s="3" t="s">
        <v>26</v>
      </c>
      <c r="C13" s="3" t="s">
        <v>236</v>
      </c>
      <c r="D13" s="9">
        <v>562500</v>
      </c>
      <c r="E13" s="6">
        <f t="shared" si="0"/>
        <v>562500</v>
      </c>
    </row>
    <row r="14" spans="1:5" ht="18.75" customHeight="1" x14ac:dyDescent="0.3">
      <c r="A14" s="122">
        <v>225</v>
      </c>
      <c r="B14" s="3" t="s">
        <v>20</v>
      </c>
      <c r="C14" s="3" t="s">
        <v>248</v>
      </c>
      <c r="D14" s="9">
        <v>6979.7025000000003</v>
      </c>
      <c r="E14" s="6">
        <f t="shared" si="0"/>
        <v>6979.7025000000003</v>
      </c>
    </row>
    <row r="15" spans="1:5" ht="18.75" customHeight="1" x14ac:dyDescent="0.3">
      <c r="A15" s="122">
        <v>260</v>
      </c>
      <c r="B15" s="3" t="s">
        <v>20</v>
      </c>
      <c r="C15" s="3" t="s">
        <v>283</v>
      </c>
      <c r="D15" s="9">
        <v>5147.79</v>
      </c>
      <c r="E15" s="6">
        <f t="shared" si="0"/>
        <v>5147.79</v>
      </c>
    </row>
    <row r="16" spans="1:5" ht="18.75" customHeight="1" x14ac:dyDescent="0.3">
      <c r="A16" s="122">
        <v>268</v>
      </c>
      <c r="B16" s="3" t="s">
        <v>20</v>
      </c>
      <c r="C16" s="3" t="s">
        <v>289</v>
      </c>
      <c r="D16" s="9">
        <v>6279.9149999999991</v>
      </c>
      <c r="E16" s="6">
        <f t="shared" si="0"/>
        <v>6279.9149999999991</v>
      </c>
    </row>
    <row r="17" spans="2:5" ht="18.75" customHeight="1" x14ac:dyDescent="0.3">
      <c r="C17" s="53"/>
      <c r="D17" s="53" t="s">
        <v>11</v>
      </c>
      <c r="E17" s="6">
        <f>SUM(E4:E16)</f>
        <v>6056250</v>
      </c>
    </row>
    <row r="18" spans="2:5" ht="18.75" customHeight="1" x14ac:dyDescent="0.3">
      <c r="C18" s="7"/>
    </row>
    <row r="19" spans="2:5" ht="18.75" customHeight="1" x14ac:dyDescent="0.3">
      <c r="B19" s="49"/>
      <c r="C19" s="50"/>
      <c r="D19" s="50"/>
      <c r="E19" s="50"/>
    </row>
    <row r="20" spans="2:5" ht="18.75" customHeight="1" x14ac:dyDescent="0.3">
      <c r="B20" s="50"/>
      <c r="C20" s="50"/>
      <c r="D20" s="50"/>
      <c r="E20" s="50"/>
    </row>
    <row r="21" spans="2:5" ht="18.75" customHeight="1" x14ac:dyDescent="0.3">
      <c r="C21" s="7"/>
    </row>
    <row r="22" spans="2:5" ht="18.75" customHeight="1" x14ac:dyDescent="0.3">
      <c r="C22" s="7"/>
    </row>
    <row r="23" spans="2:5" ht="18.75" customHeight="1" x14ac:dyDescent="0.3">
      <c r="C23" s="7"/>
    </row>
    <row r="24" spans="2:5" ht="18.75" customHeight="1" x14ac:dyDescent="0.3">
      <c r="C24" s="7"/>
    </row>
    <row r="25" spans="2:5" ht="18.75" customHeight="1" x14ac:dyDescent="0.3">
      <c r="C25" s="7"/>
    </row>
    <row r="26" spans="2:5" ht="18.75" customHeight="1" x14ac:dyDescent="0.3">
      <c r="C26" s="7"/>
    </row>
    <row r="27" spans="2:5" ht="18.75" customHeight="1" x14ac:dyDescent="0.3">
      <c r="C27" s="7"/>
    </row>
    <row r="28" spans="2:5" ht="18.75" customHeight="1" x14ac:dyDescent="0.3">
      <c r="C28" s="7"/>
    </row>
    <row r="29" spans="2:5" ht="18.75" customHeight="1" x14ac:dyDescent="0.3">
      <c r="C29" s="7"/>
    </row>
    <row r="30" spans="2:5" ht="18.75" customHeight="1" x14ac:dyDescent="0.3">
      <c r="C30" s="7"/>
    </row>
    <row r="31" spans="2:5" ht="18.75" customHeight="1" x14ac:dyDescent="0.3">
      <c r="C31" s="7"/>
    </row>
    <row r="32" spans="2:5" ht="18.75" customHeight="1" x14ac:dyDescent="0.3">
      <c r="C32" s="7"/>
    </row>
    <row r="33" spans="3:3" ht="18.75" customHeight="1" x14ac:dyDescent="0.3">
      <c r="C33" s="7"/>
    </row>
    <row r="34" spans="3:3" ht="18.75" customHeight="1" x14ac:dyDescent="0.3">
      <c r="C34" s="7"/>
    </row>
    <row r="35" spans="3:3" ht="18.75" customHeight="1" x14ac:dyDescent="0.3">
      <c r="C35" s="7"/>
    </row>
    <row r="36" spans="3:3" ht="18.75" customHeight="1" x14ac:dyDescent="0.3">
      <c r="C36" s="7"/>
    </row>
    <row r="37" spans="3:3" ht="18.75" customHeight="1" x14ac:dyDescent="0.3">
      <c r="C37" s="7"/>
    </row>
    <row r="38" spans="3:3" ht="18.75" customHeight="1" x14ac:dyDescent="0.3">
      <c r="C38" s="7"/>
    </row>
    <row r="39" spans="3:3" ht="18.75" customHeight="1" x14ac:dyDescent="0.3">
      <c r="C39" s="7"/>
    </row>
    <row r="40" spans="3:3" ht="18.75" customHeight="1" x14ac:dyDescent="0.3">
      <c r="C40" s="7"/>
    </row>
    <row r="41" spans="3:3" ht="18.75" customHeight="1" x14ac:dyDescent="0.3">
      <c r="C41" s="7"/>
    </row>
    <row r="42" spans="3:3" ht="18.75" customHeight="1" x14ac:dyDescent="0.3">
      <c r="C42" s="7"/>
    </row>
    <row r="43" spans="3:3" ht="18.75" customHeight="1" x14ac:dyDescent="0.3">
      <c r="C43" s="7"/>
    </row>
    <row r="44" spans="3:3" ht="18.75" customHeight="1" x14ac:dyDescent="0.3">
      <c r="C44" s="7"/>
    </row>
    <row r="45" spans="3:3" ht="18.75" customHeight="1" x14ac:dyDescent="0.3">
      <c r="C45" s="7"/>
    </row>
    <row r="46" spans="3:3" ht="18.75" customHeight="1" x14ac:dyDescent="0.3">
      <c r="C46" s="7"/>
    </row>
    <row r="47" spans="3:3" ht="18.75" customHeight="1" x14ac:dyDescent="0.3">
      <c r="C47" s="7"/>
    </row>
    <row r="48" spans="3:3" ht="18.75" customHeight="1" x14ac:dyDescent="0.3">
      <c r="C48" s="7"/>
    </row>
    <row r="49" spans="3:3" ht="18.75" customHeight="1" x14ac:dyDescent="0.3">
      <c r="C49" s="7"/>
    </row>
    <row r="50" spans="3:3" ht="18.75" customHeight="1" x14ac:dyDescent="0.3">
      <c r="C50" s="7"/>
    </row>
    <row r="51" spans="3:3" ht="18.75" customHeight="1" x14ac:dyDescent="0.3">
      <c r="C51" s="7"/>
    </row>
    <row r="52" spans="3:3" ht="18.75" customHeight="1" x14ac:dyDescent="0.3">
      <c r="C52" s="7"/>
    </row>
    <row r="53" spans="3:3" ht="18.75" customHeight="1" x14ac:dyDescent="0.3">
      <c r="C53" s="7"/>
    </row>
    <row r="54" spans="3:3" ht="18.75" customHeight="1" x14ac:dyDescent="0.3">
      <c r="C54" s="7"/>
    </row>
    <row r="55" spans="3:3" ht="18.75" customHeight="1" x14ac:dyDescent="0.3">
      <c r="C55" s="7"/>
    </row>
    <row r="56" spans="3:3" ht="18.75" customHeight="1" x14ac:dyDescent="0.3">
      <c r="C56" s="7"/>
    </row>
    <row r="57" spans="3:3" ht="18.75" customHeight="1" x14ac:dyDescent="0.3">
      <c r="C57" s="7"/>
    </row>
    <row r="58" spans="3:3" ht="18.75" customHeight="1" x14ac:dyDescent="0.3">
      <c r="C58" s="7"/>
    </row>
    <row r="59" spans="3:3" ht="18.75" customHeight="1" x14ac:dyDescent="0.3">
      <c r="C59" s="7"/>
    </row>
    <row r="60" spans="3:3" ht="18.75" customHeight="1" x14ac:dyDescent="0.3">
      <c r="C60" s="7"/>
    </row>
    <row r="61" spans="3:3" ht="18.75" customHeight="1" x14ac:dyDescent="0.3">
      <c r="C61" s="7"/>
    </row>
    <row r="62" spans="3:3" ht="18.75" customHeight="1" x14ac:dyDescent="0.3">
      <c r="C62" s="7"/>
    </row>
    <row r="63" spans="3:3" ht="18.75" customHeight="1" x14ac:dyDescent="0.3">
      <c r="C63" s="7"/>
    </row>
    <row r="64" spans="3:3" ht="18.75" customHeight="1" x14ac:dyDescent="0.3">
      <c r="C64" s="7"/>
    </row>
    <row r="65" spans="3:3" ht="18.75" customHeight="1" x14ac:dyDescent="0.3">
      <c r="C65" s="7"/>
    </row>
    <row r="66" spans="3:3" ht="18.75" customHeight="1" x14ac:dyDescent="0.3">
      <c r="C66" s="7"/>
    </row>
    <row r="67" spans="3:3" ht="18.75" customHeight="1" x14ac:dyDescent="0.3">
      <c r="C67" s="7"/>
    </row>
    <row r="68" spans="3:3" ht="18.75" customHeight="1" x14ac:dyDescent="0.3">
      <c r="C68" s="7"/>
    </row>
    <row r="69" spans="3:3" ht="18.75" customHeight="1" x14ac:dyDescent="0.3">
      <c r="C69" s="7"/>
    </row>
    <row r="70" spans="3:3" ht="18.75" customHeight="1" x14ac:dyDescent="0.3">
      <c r="C70" s="7"/>
    </row>
    <row r="71" spans="3:3" ht="18.75" customHeight="1" x14ac:dyDescent="0.3">
      <c r="C71" s="7"/>
    </row>
    <row r="72" spans="3:3" ht="18.75" customHeight="1" x14ac:dyDescent="0.3">
      <c r="C72" s="7"/>
    </row>
    <row r="73" spans="3:3" ht="18.75" customHeight="1" x14ac:dyDescent="0.3">
      <c r="C73" s="7"/>
    </row>
    <row r="74" spans="3:3" ht="18.75" customHeight="1" x14ac:dyDescent="0.3">
      <c r="C74" s="7"/>
    </row>
    <row r="75" spans="3:3" ht="18.75" customHeight="1" x14ac:dyDescent="0.3">
      <c r="C75" s="7"/>
    </row>
    <row r="76" spans="3:3" ht="18.75" customHeight="1" x14ac:dyDescent="0.3">
      <c r="C76" s="7"/>
    </row>
    <row r="77" spans="3:3" ht="18.75" customHeight="1" x14ac:dyDescent="0.3">
      <c r="C77" s="7"/>
    </row>
    <row r="78" spans="3:3" ht="18.75" customHeight="1" x14ac:dyDescent="0.3">
      <c r="C78" s="7"/>
    </row>
    <row r="79" spans="3:3" ht="18.75" customHeight="1" x14ac:dyDescent="0.3">
      <c r="C79" s="7"/>
    </row>
    <row r="80" spans="3:3" ht="18.75" customHeight="1" x14ac:dyDescent="0.3">
      <c r="C80" s="7"/>
    </row>
    <row r="81" spans="3:3" ht="18.75" customHeight="1" x14ac:dyDescent="0.3">
      <c r="C81" s="7"/>
    </row>
    <row r="82" spans="3:3" ht="18.75" customHeight="1" x14ac:dyDescent="0.3">
      <c r="C82" s="7"/>
    </row>
    <row r="83" spans="3:3" ht="18.75" customHeight="1" x14ac:dyDescent="0.3">
      <c r="C83" s="7"/>
    </row>
    <row r="84" spans="3:3" ht="18.75" customHeight="1" x14ac:dyDescent="0.3">
      <c r="C84" s="7"/>
    </row>
    <row r="85" spans="3:3" ht="18.75" customHeight="1" x14ac:dyDescent="0.3">
      <c r="C85" s="7"/>
    </row>
    <row r="86" spans="3:3" ht="18.75" customHeight="1" x14ac:dyDescent="0.3">
      <c r="C86" s="7"/>
    </row>
    <row r="87" spans="3:3" ht="18.75" customHeight="1" x14ac:dyDescent="0.3">
      <c r="C87" s="7"/>
    </row>
    <row r="88" spans="3:3" ht="18.75" customHeight="1" x14ac:dyDescent="0.3">
      <c r="C88" s="7"/>
    </row>
    <row r="89" spans="3:3" ht="18.75" customHeight="1" x14ac:dyDescent="0.3">
      <c r="C89" s="7"/>
    </row>
    <row r="90" spans="3:3" ht="18.75" customHeight="1" x14ac:dyDescent="0.3">
      <c r="C90" s="7"/>
    </row>
    <row r="91" spans="3:3" ht="18.75" customHeight="1" x14ac:dyDescent="0.3">
      <c r="C91" s="7"/>
    </row>
    <row r="92" spans="3:3" ht="18.75" customHeight="1" x14ac:dyDescent="0.3">
      <c r="C92" s="7"/>
    </row>
    <row r="93" spans="3:3" ht="18.75" customHeight="1" x14ac:dyDescent="0.3">
      <c r="C93" s="7"/>
    </row>
    <row r="94" spans="3:3" ht="18.75" customHeight="1" x14ac:dyDescent="0.3">
      <c r="C94" s="7"/>
    </row>
    <row r="95" spans="3:3" ht="18.75" customHeight="1" x14ac:dyDescent="0.3">
      <c r="C95" s="7"/>
    </row>
    <row r="96" spans="3:3" ht="18.75" customHeight="1" x14ac:dyDescent="0.3">
      <c r="C96" s="7"/>
    </row>
    <row r="97" spans="3:3" ht="18.75" customHeight="1" x14ac:dyDescent="0.3">
      <c r="C97" s="7"/>
    </row>
    <row r="98" spans="3:3" ht="18.75" customHeight="1" x14ac:dyDescent="0.3">
      <c r="C98" s="7"/>
    </row>
    <row r="99" spans="3:3" ht="18.75" customHeight="1" x14ac:dyDescent="0.3">
      <c r="C99" s="7"/>
    </row>
    <row r="100" spans="3:3" ht="18.75" customHeight="1" x14ac:dyDescent="0.3">
      <c r="C100" s="7"/>
    </row>
    <row r="101" spans="3:3" ht="18.75" customHeight="1" x14ac:dyDescent="0.3">
      <c r="C101" s="7"/>
    </row>
    <row r="102" spans="3:3" ht="18.75" customHeight="1" x14ac:dyDescent="0.3">
      <c r="C102" s="7"/>
    </row>
    <row r="103" spans="3:3" ht="18.75" customHeight="1" x14ac:dyDescent="0.3">
      <c r="C103" s="7"/>
    </row>
    <row r="104" spans="3:3" ht="18.75" customHeight="1" x14ac:dyDescent="0.3">
      <c r="C104" s="7"/>
    </row>
    <row r="105" spans="3:3" ht="18.75" customHeight="1" x14ac:dyDescent="0.3">
      <c r="C105" s="7"/>
    </row>
    <row r="106" spans="3:3" ht="18.75" customHeight="1" x14ac:dyDescent="0.3">
      <c r="C106" s="7"/>
    </row>
    <row r="107" spans="3:3" ht="18.75" customHeight="1" x14ac:dyDescent="0.3">
      <c r="C107" s="7"/>
    </row>
    <row r="108" spans="3:3" ht="18.75" customHeight="1" x14ac:dyDescent="0.3">
      <c r="C108" s="7"/>
    </row>
    <row r="109" spans="3:3" ht="18.75" customHeight="1" x14ac:dyDescent="0.3">
      <c r="C109" s="7"/>
    </row>
    <row r="110" spans="3:3" ht="18.75" customHeight="1" x14ac:dyDescent="0.3">
      <c r="C110" s="7"/>
    </row>
    <row r="111" spans="3:3" ht="18.75" customHeight="1" x14ac:dyDescent="0.3">
      <c r="C111" s="7"/>
    </row>
    <row r="112" spans="3:3" ht="18.75" customHeight="1" x14ac:dyDescent="0.3">
      <c r="C112" s="7"/>
    </row>
    <row r="113" spans="3:3" ht="18.75" customHeight="1" x14ac:dyDescent="0.3">
      <c r="C113" s="7"/>
    </row>
    <row r="114" spans="3:3" ht="18.75" customHeight="1" x14ac:dyDescent="0.3">
      <c r="C114" s="7"/>
    </row>
    <row r="115" spans="3:3" ht="18.75" customHeight="1" x14ac:dyDescent="0.3">
      <c r="C115" s="7"/>
    </row>
    <row r="116" spans="3:3" ht="18.75" customHeight="1" x14ac:dyDescent="0.3">
      <c r="C116" s="7"/>
    </row>
    <row r="117" spans="3:3" ht="18.75" customHeight="1" x14ac:dyDescent="0.3">
      <c r="C117" s="7"/>
    </row>
    <row r="118" spans="3:3" ht="18.75" customHeight="1" x14ac:dyDescent="0.3">
      <c r="C118" s="7"/>
    </row>
    <row r="119" spans="3:3" ht="18.75" customHeight="1" x14ac:dyDescent="0.3">
      <c r="C119" s="7"/>
    </row>
    <row r="120" spans="3:3" ht="18.75" customHeight="1" x14ac:dyDescent="0.3">
      <c r="C120" s="7"/>
    </row>
    <row r="121" spans="3:3" ht="18.75" customHeight="1" x14ac:dyDescent="0.3">
      <c r="C121" s="7"/>
    </row>
    <row r="122" spans="3:3" ht="18.75" customHeight="1" x14ac:dyDescent="0.3">
      <c r="C122" s="7"/>
    </row>
    <row r="123" spans="3:3" ht="18.75" customHeight="1" x14ac:dyDescent="0.3">
      <c r="C123" s="7"/>
    </row>
    <row r="124" spans="3:3" ht="18.75" customHeight="1" x14ac:dyDescent="0.3">
      <c r="C124" s="7"/>
    </row>
    <row r="125" spans="3:3" ht="18.75" customHeight="1" x14ac:dyDescent="0.3">
      <c r="C125" s="7"/>
    </row>
    <row r="126" spans="3:3" ht="18.75" customHeight="1" x14ac:dyDescent="0.3">
      <c r="C126" s="7"/>
    </row>
    <row r="127" spans="3:3" ht="18.75" customHeight="1" x14ac:dyDescent="0.3">
      <c r="C127" s="7"/>
    </row>
    <row r="128" spans="3:3" ht="18.75" customHeight="1" x14ac:dyDescent="0.3">
      <c r="C128" s="7"/>
    </row>
    <row r="129" spans="3:3" ht="18.75" customHeight="1" x14ac:dyDescent="0.3">
      <c r="C129" s="7"/>
    </row>
    <row r="130" spans="3:3" ht="18.75" customHeight="1" x14ac:dyDescent="0.3">
      <c r="C130" s="7"/>
    </row>
    <row r="131" spans="3:3" ht="18.75" customHeight="1" x14ac:dyDescent="0.3">
      <c r="C131" s="7"/>
    </row>
    <row r="132" spans="3:3" ht="18.75" customHeight="1" x14ac:dyDescent="0.3">
      <c r="C132" s="7"/>
    </row>
    <row r="133" spans="3:3" ht="18.75" customHeight="1" x14ac:dyDescent="0.3">
      <c r="C133" s="7"/>
    </row>
    <row r="134" spans="3:3" ht="18.75" customHeight="1" x14ac:dyDescent="0.3">
      <c r="C134" s="7"/>
    </row>
    <row r="135" spans="3:3" ht="18.75" customHeight="1" x14ac:dyDescent="0.3">
      <c r="C135" s="7"/>
    </row>
    <row r="136" spans="3:3" ht="18.75" customHeight="1" x14ac:dyDescent="0.3">
      <c r="C136" s="7"/>
    </row>
    <row r="137" spans="3:3" ht="18.75" customHeight="1" x14ac:dyDescent="0.3">
      <c r="C137" s="7"/>
    </row>
    <row r="138" spans="3:3" ht="18.75" customHeight="1" x14ac:dyDescent="0.3">
      <c r="C138" s="7"/>
    </row>
    <row r="139" spans="3:3" ht="18.75" customHeight="1" x14ac:dyDescent="0.3">
      <c r="C139" s="7"/>
    </row>
    <row r="140" spans="3:3" ht="18.75" customHeight="1" x14ac:dyDescent="0.3">
      <c r="C140" s="7"/>
    </row>
    <row r="141" spans="3:3" ht="18.75" customHeight="1" x14ac:dyDescent="0.3">
      <c r="C141" s="7"/>
    </row>
    <row r="142" spans="3:3" ht="18.75" customHeight="1" x14ac:dyDescent="0.3">
      <c r="C142" s="7"/>
    </row>
    <row r="143" spans="3:3" ht="18.75" customHeight="1" x14ac:dyDescent="0.3">
      <c r="C143" s="7"/>
    </row>
    <row r="144" spans="3:3" ht="18.75" customHeight="1" x14ac:dyDescent="0.3">
      <c r="C144" s="7"/>
    </row>
    <row r="145" spans="3:3" ht="18.75" customHeight="1" x14ac:dyDescent="0.3">
      <c r="C145" s="7"/>
    </row>
    <row r="146" spans="3:3" ht="18.75" customHeight="1" x14ac:dyDescent="0.3">
      <c r="C146" s="7"/>
    </row>
    <row r="147" spans="3:3" ht="18.75" customHeight="1" x14ac:dyDescent="0.3">
      <c r="C147" s="7"/>
    </row>
    <row r="148" spans="3:3" ht="18.75" customHeight="1" x14ac:dyDescent="0.3">
      <c r="C148" s="7"/>
    </row>
    <row r="149" spans="3:3" ht="18.75" customHeight="1" x14ac:dyDescent="0.3">
      <c r="C149" s="7"/>
    </row>
    <row r="150" spans="3:3" ht="18.75" customHeight="1" x14ac:dyDescent="0.3">
      <c r="C150" s="7"/>
    </row>
    <row r="151" spans="3:3" ht="18.75" customHeight="1" x14ac:dyDescent="0.3">
      <c r="C151" s="7"/>
    </row>
    <row r="152" spans="3:3" ht="18.75" customHeight="1" x14ac:dyDescent="0.3">
      <c r="C152" s="7"/>
    </row>
    <row r="153" spans="3:3" ht="18.75" customHeight="1" x14ac:dyDescent="0.3">
      <c r="C153" s="7"/>
    </row>
    <row r="154" spans="3:3" ht="18.75" customHeight="1" x14ac:dyDescent="0.3">
      <c r="C154" s="7"/>
    </row>
    <row r="155" spans="3:3" ht="18.75" customHeight="1" x14ac:dyDescent="0.3">
      <c r="C155" s="7"/>
    </row>
    <row r="156" spans="3:3" ht="18.75" customHeight="1" x14ac:dyDescent="0.3">
      <c r="C156" s="7"/>
    </row>
    <row r="157" spans="3:3" ht="18.75" customHeight="1" x14ac:dyDescent="0.3">
      <c r="C157" s="7"/>
    </row>
    <row r="158" spans="3:3" ht="18.75" customHeight="1" x14ac:dyDescent="0.3">
      <c r="C158" s="7"/>
    </row>
    <row r="159" spans="3:3" ht="18.75" customHeight="1" x14ac:dyDescent="0.3">
      <c r="C159" s="7"/>
    </row>
    <row r="160" spans="3:3" ht="18.75" customHeight="1" x14ac:dyDescent="0.3">
      <c r="C160" s="7"/>
    </row>
    <row r="161" spans="3:3" ht="18.75" customHeight="1" x14ac:dyDescent="0.3">
      <c r="C161" s="7"/>
    </row>
    <row r="162" spans="3:3" ht="18.75" customHeight="1" x14ac:dyDescent="0.3">
      <c r="C162" s="7"/>
    </row>
    <row r="163" spans="3:3" ht="18.75" customHeight="1" x14ac:dyDescent="0.3">
      <c r="C163" s="7"/>
    </row>
    <row r="164" spans="3:3" ht="18.75" customHeight="1" x14ac:dyDescent="0.3">
      <c r="C164" s="7"/>
    </row>
    <row r="165" spans="3:3" ht="18.75" customHeight="1" x14ac:dyDescent="0.3">
      <c r="C165" s="7"/>
    </row>
    <row r="166" spans="3:3" ht="18.75" customHeight="1" x14ac:dyDescent="0.3">
      <c r="C166" s="7"/>
    </row>
    <row r="167" spans="3:3" ht="18.75" customHeight="1" x14ac:dyDescent="0.3">
      <c r="C167" s="7"/>
    </row>
    <row r="168" spans="3:3" ht="18.75" customHeight="1" x14ac:dyDescent="0.3">
      <c r="C168" s="7"/>
    </row>
    <row r="169" spans="3:3" ht="18.75" customHeight="1" x14ac:dyDescent="0.3">
      <c r="C169" s="7"/>
    </row>
    <row r="170" spans="3:3" ht="18.75" customHeight="1" x14ac:dyDescent="0.3">
      <c r="C170" s="7"/>
    </row>
    <row r="171" spans="3:3" ht="18.75" customHeight="1" x14ac:dyDescent="0.3">
      <c r="C171" s="7"/>
    </row>
    <row r="172" spans="3:3" ht="18.75" customHeight="1" x14ac:dyDescent="0.3">
      <c r="C172" s="7"/>
    </row>
    <row r="173" spans="3:3" ht="18.75" customHeight="1" x14ac:dyDescent="0.3">
      <c r="C173" s="7"/>
    </row>
    <row r="174" spans="3:3" ht="18.75" customHeight="1" x14ac:dyDescent="0.3">
      <c r="C174" s="7"/>
    </row>
    <row r="175" spans="3:3" ht="18.75" customHeight="1" x14ac:dyDescent="0.3">
      <c r="C175" s="7"/>
    </row>
    <row r="176" spans="3:3" ht="18.75" customHeight="1" x14ac:dyDescent="0.3">
      <c r="C176" s="7"/>
    </row>
    <row r="177" spans="3:3" ht="18.75" customHeight="1" x14ac:dyDescent="0.3">
      <c r="C177" s="7"/>
    </row>
    <row r="178" spans="3:3" ht="18.75" customHeight="1" x14ac:dyDescent="0.3">
      <c r="C178" s="7"/>
    </row>
    <row r="179" spans="3:3" ht="18.75" customHeight="1" x14ac:dyDescent="0.3">
      <c r="C179" s="7"/>
    </row>
    <row r="180" spans="3:3" ht="18.75" customHeight="1" x14ac:dyDescent="0.3">
      <c r="C180" s="7"/>
    </row>
    <row r="181" spans="3:3" ht="18.75" customHeight="1" x14ac:dyDescent="0.3">
      <c r="C181" s="7"/>
    </row>
    <row r="182" spans="3:3" ht="18.75" customHeight="1" x14ac:dyDescent="0.3">
      <c r="C182" s="7"/>
    </row>
    <row r="183" spans="3:3" ht="18.75" customHeight="1" x14ac:dyDescent="0.3">
      <c r="C183" s="7"/>
    </row>
    <row r="184" spans="3:3" ht="18.75" customHeight="1" x14ac:dyDescent="0.3">
      <c r="C184" s="7"/>
    </row>
    <row r="185" spans="3:3" ht="18.75" customHeight="1" x14ac:dyDescent="0.3">
      <c r="C185" s="7"/>
    </row>
    <row r="186" spans="3:3" ht="18.75" customHeight="1" x14ac:dyDescent="0.3">
      <c r="C186" s="7"/>
    </row>
    <row r="187" spans="3:3" ht="18.75" customHeight="1" x14ac:dyDescent="0.3">
      <c r="C187" s="7"/>
    </row>
    <row r="188" spans="3:3" ht="18.75" customHeight="1" x14ac:dyDescent="0.3">
      <c r="C188" s="7"/>
    </row>
    <row r="189" spans="3:3" ht="18.75" customHeight="1" x14ac:dyDescent="0.3">
      <c r="C189" s="7"/>
    </row>
    <row r="190" spans="3:3" ht="18.75" customHeight="1" x14ac:dyDescent="0.3">
      <c r="C190" s="7"/>
    </row>
    <row r="191" spans="3:3" ht="18.75" customHeight="1" x14ac:dyDescent="0.3">
      <c r="C191" s="7"/>
    </row>
    <row r="192" spans="3:3" ht="18.75" customHeight="1" x14ac:dyDescent="0.3">
      <c r="C192" s="7"/>
    </row>
    <row r="193" spans="3:3" ht="18.75" customHeight="1" x14ac:dyDescent="0.3">
      <c r="C193" s="7"/>
    </row>
    <row r="194" spans="3:3" ht="18.75" customHeight="1" x14ac:dyDescent="0.3">
      <c r="C194" s="7"/>
    </row>
    <row r="195" spans="3:3" ht="18.75" customHeight="1" x14ac:dyDescent="0.3">
      <c r="C195" s="7"/>
    </row>
    <row r="196" spans="3:3" ht="18.75" customHeight="1" x14ac:dyDescent="0.3">
      <c r="C196" s="7"/>
    </row>
    <row r="197" spans="3:3" ht="18.75" customHeight="1" x14ac:dyDescent="0.3">
      <c r="C197" s="7"/>
    </row>
    <row r="198" spans="3:3" ht="18.75" customHeight="1" x14ac:dyDescent="0.3">
      <c r="C198" s="7"/>
    </row>
    <row r="199" spans="3:3" ht="18.75" customHeight="1" x14ac:dyDescent="0.3">
      <c r="C199" s="7"/>
    </row>
    <row r="200" spans="3:3" ht="18.75" customHeight="1" x14ac:dyDescent="0.3">
      <c r="C200" s="7"/>
    </row>
    <row r="201" spans="3:3" ht="18.75" customHeight="1" x14ac:dyDescent="0.3">
      <c r="C201" s="7"/>
    </row>
    <row r="202" spans="3:3" ht="18.75" customHeight="1" x14ac:dyDescent="0.3">
      <c r="C202" s="7"/>
    </row>
    <row r="203" spans="3:3" ht="18.75" customHeight="1" x14ac:dyDescent="0.3">
      <c r="C203" s="7"/>
    </row>
    <row r="204" spans="3:3" ht="18.75" customHeight="1" x14ac:dyDescent="0.3">
      <c r="C204" s="7"/>
    </row>
    <row r="205" spans="3:3" ht="18.75" customHeight="1" x14ac:dyDescent="0.3">
      <c r="C205" s="7"/>
    </row>
    <row r="206" spans="3:3" ht="18.75" customHeight="1" x14ac:dyDescent="0.3">
      <c r="C206" s="7"/>
    </row>
    <row r="207" spans="3:3" ht="18.75" customHeight="1" x14ac:dyDescent="0.3">
      <c r="C207" s="7"/>
    </row>
    <row r="208" spans="3:3" ht="18.75" customHeight="1" x14ac:dyDescent="0.3">
      <c r="C208" s="7"/>
    </row>
    <row r="209" spans="3:3" ht="18.75" customHeight="1" x14ac:dyDescent="0.3">
      <c r="C209" s="7"/>
    </row>
    <row r="210" spans="3:3" ht="18.75" customHeight="1" x14ac:dyDescent="0.3">
      <c r="C210" s="7"/>
    </row>
    <row r="211" spans="3:3" ht="18.75" customHeight="1" x14ac:dyDescent="0.3">
      <c r="C211" s="7"/>
    </row>
    <row r="212" spans="3:3" ht="18.75" customHeight="1" x14ac:dyDescent="0.3">
      <c r="C212" s="7"/>
    </row>
    <row r="213" spans="3:3" ht="18.75" customHeight="1" x14ac:dyDescent="0.3">
      <c r="C213" s="7"/>
    </row>
    <row r="214" spans="3:3" ht="18.75" customHeight="1" x14ac:dyDescent="0.3">
      <c r="C214" s="7"/>
    </row>
    <row r="215" spans="3:3" ht="18.75" customHeight="1" x14ac:dyDescent="0.3">
      <c r="C215" s="7"/>
    </row>
    <row r="216" spans="3:3" ht="18.75" customHeight="1" x14ac:dyDescent="0.3">
      <c r="C216" s="7"/>
    </row>
    <row r="217" spans="3:3" ht="18.75" customHeight="1" x14ac:dyDescent="0.3">
      <c r="C217" s="7"/>
    </row>
    <row r="218" spans="3:3" ht="18.75" customHeight="1" x14ac:dyDescent="0.3">
      <c r="C218" s="7"/>
    </row>
    <row r="219" spans="3:3" ht="18.75" customHeight="1" x14ac:dyDescent="0.3">
      <c r="C219" s="7"/>
    </row>
    <row r="220" spans="3:3" ht="18.75" customHeight="1" x14ac:dyDescent="0.3">
      <c r="C220" s="7"/>
    </row>
    <row r="221" spans="3:3" ht="18.75" customHeight="1" x14ac:dyDescent="0.3">
      <c r="C221" s="7"/>
    </row>
    <row r="222" spans="3:3" ht="18.75" customHeight="1" x14ac:dyDescent="0.3">
      <c r="C222" s="7"/>
    </row>
    <row r="223" spans="3:3" ht="18.75" customHeight="1" x14ac:dyDescent="0.3">
      <c r="C223" s="7"/>
    </row>
    <row r="224" spans="3:3" ht="18.75" customHeight="1" x14ac:dyDescent="0.3">
      <c r="C224" s="7"/>
    </row>
    <row r="225" spans="3:3" ht="18.75" customHeight="1" x14ac:dyDescent="0.3">
      <c r="C225" s="7"/>
    </row>
    <row r="226" spans="3:3" ht="18.75" customHeight="1" x14ac:dyDescent="0.3">
      <c r="C226" s="7"/>
    </row>
    <row r="227" spans="3:3" ht="18.75" customHeight="1" x14ac:dyDescent="0.3">
      <c r="C227" s="7"/>
    </row>
    <row r="228" spans="3:3" ht="18.75" customHeight="1" x14ac:dyDescent="0.3">
      <c r="C228" s="7"/>
    </row>
    <row r="229" spans="3:3" ht="18.75" customHeight="1" x14ac:dyDescent="0.3">
      <c r="C229" s="7"/>
    </row>
    <row r="230" spans="3:3" ht="18.75" customHeight="1" x14ac:dyDescent="0.3">
      <c r="C230" s="7"/>
    </row>
    <row r="231" spans="3:3" ht="18.75" customHeight="1" x14ac:dyDescent="0.3">
      <c r="C231" s="7"/>
    </row>
    <row r="232" spans="3:3" ht="18.75" customHeight="1" x14ac:dyDescent="0.3">
      <c r="C232" s="7"/>
    </row>
    <row r="233" spans="3:3" ht="18.75" customHeight="1" x14ac:dyDescent="0.3">
      <c r="C233" s="7"/>
    </row>
    <row r="234" spans="3:3" ht="18.75" customHeight="1" x14ac:dyDescent="0.3">
      <c r="C234" s="7"/>
    </row>
    <row r="235" spans="3:3" ht="18.75" customHeight="1" x14ac:dyDescent="0.3">
      <c r="C235" s="7"/>
    </row>
    <row r="236" spans="3:3" ht="18.75" customHeight="1" x14ac:dyDescent="0.3">
      <c r="C236" s="7"/>
    </row>
    <row r="237" spans="3:3" ht="18.75" customHeight="1" x14ac:dyDescent="0.3">
      <c r="C237" s="7"/>
    </row>
    <row r="238" spans="3:3" ht="18.75" customHeight="1" x14ac:dyDescent="0.3">
      <c r="C238" s="7"/>
    </row>
    <row r="239" spans="3:3" ht="18.75" customHeight="1" x14ac:dyDescent="0.3">
      <c r="C239" s="7"/>
    </row>
    <row r="240" spans="3:3" ht="18.75" customHeight="1" x14ac:dyDescent="0.3">
      <c r="C240" s="7"/>
    </row>
    <row r="241" spans="3:3" ht="18.75" customHeight="1" x14ac:dyDescent="0.3">
      <c r="C241" s="7"/>
    </row>
    <row r="242" spans="3:3" ht="18.75" customHeight="1" x14ac:dyDescent="0.3">
      <c r="C242" s="7"/>
    </row>
    <row r="243" spans="3:3" ht="18.75" customHeight="1" x14ac:dyDescent="0.3">
      <c r="C243" s="7"/>
    </row>
    <row r="244" spans="3:3" ht="18.75" customHeight="1" x14ac:dyDescent="0.3">
      <c r="C244" s="7"/>
    </row>
    <row r="245" spans="3:3" ht="18.75" customHeight="1" x14ac:dyDescent="0.3">
      <c r="C245" s="7"/>
    </row>
    <row r="246" spans="3:3" ht="18.75" customHeight="1" x14ac:dyDescent="0.3">
      <c r="C246" s="7"/>
    </row>
    <row r="247" spans="3:3" ht="18.75" customHeight="1" x14ac:dyDescent="0.3">
      <c r="C247" s="7"/>
    </row>
    <row r="248" spans="3:3" ht="18.75" customHeight="1" x14ac:dyDescent="0.3">
      <c r="C248" s="7"/>
    </row>
    <row r="249" spans="3:3" ht="18.75" customHeight="1" x14ac:dyDescent="0.3">
      <c r="C249" s="7"/>
    </row>
    <row r="250" spans="3:3" ht="18.75" customHeight="1" x14ac:dyDescent="0.3">
      <c r="C250" s="7"/>
    </row>
    <row r="251" spans="3:3" ht="18.75" customHeight="1" x14ac:dyDescent="0.3">
      <c r="C251" s="7"/>
    </row>
    <row r="252" spans="3:3" ht="18.75" customHeight="1" x14ac:dyDescent="0.3">
      <c r="C252" s="7"/>
    </row>
    <row r="253" spans="3:3" ht="18.75" customHeight="1" x14ac:dyDescent="0.3">
      <c r="C253" s="7"/>
    </row>
    <row r="254" spans="3:3" ht="18.75" customHeight="1" x14ac:dyDescent="0.3">
      <c r="C254" s="7"/>
    </row>
    <row r="255" spans="3:3" ht="18.75" customHeight="1" x14ac:dyDescent="0.3">
      <c r="C255" s="7"/>
    </row>
    <row r="256" spans="3:3" ht="18.75" customHeight="1" x14ac:dyDescent="0.3">
      <c r="C256" s="7"/>
    </row>
    <row r="257" spans="3:3" ht="18.75" customHeight="1" x14ac:dyDescent="0.3">
      <c r="C257" s="7"/>
    </row>
    <row r="258" spans="3:3" ht="18.75" customHeight="1" x14ac:dyDescent="0.3">
      <c r="C258" s="7"/>
    </row>
    <row r="259" spans="3:3" ht="18.75" customHeight="1" x14ac:dyDescent="0.3">
      <c r="C259" s="7"/>
    </row>
    <row r="260" spans="3:3" ht="18.75" customHeight="1" x14ac:dyDescent="0.3">
      <c r="C260" s="7"/>
    </row>
    <row r="261" spans="3:3" ht="18.75" customHeight="1" x14ac:dyDescent="0.3">
      <c r="C261" s="7"/>
    </row>
    <row r="262" spans="3:3" ht="18.75" customHeight="1" x14ac:dyDescent="0.3">
      <c r="C262" s="7"/>
    </row>
    <row r="263" spans="3:3" ht="18.75" customHeight="1" x14ac:dyDescent="0.3">
      <c r="C263" s="7"/>
    </row>
    <row r="264" spans="3:3" ht="18.75" customHeight="1" x14ac:dyDescent="0.3">
      <c r="C264" s="7"/>
    </row>
    <row r="265" spans="3:3" ht="18.75" customHeight="1" x14ac:dyDescent="0.3">
      <c r="C265" s="7"/>
    </row>
    <row r="266" spans="3:3" ht="18.75" customHeight="1" x14ac:dyDescent="0.3">
      <c r="C266" s="7"/>
    </row>
    <row r="267" spans="3:3" ht="18.75" customHeight="1" x14ac:dyDescent="0.3">
      <c r="C267" s="7"/>
    </row>
    <row r="268" spans="3:3" ht="18.75" customHeight="1" x14ac:dyDescent="0.3">
      <c r="C268" s="7"/>
    </row>
    <row r="269" spans="3:3" ht="18.75" customHeight="1" x14ac:dyDescent="0.3">
      <c r="C269" s="7"/>
    </row>
    <row r="270" spans="3:3" ht="18.75" customHeight="1" x14ac:dyDescent="0.3">
      <c r="C270" s="7"/>
    </row>
    <row r="271" spans="3:3" ht="18.75" customHeight="1" x14ac:dyDescent="0.3">
      <c r="C271" s="7"/>
    </row>
    <row r="272" spans="3:3" ht="18.75" customHeight="1" x14ac:dyDescent="0.3">
      <c r="C272" s="7"/>
    </row>
    <row r="273" spans="3:3" ht="18.75" customHeight="1" x14ac:dyDescent="0.3">
      <c r="C273" s="7"/>
    </row>
    <row r="274" spans="3:3" ht="18.75" customHeight="1" x14ac:dyDescent="0.3">
      <c r="C274" s="7"/>
    </row>
    <row r="275" spans="3:3" ht="18.75" customHeight="1" x14ac:dyDescent="0.3">
      <c r="C275" s="7"/>
    </row>
    <row r="276" spans="3:3" ht="18.75" customHeight="1" x14ac:dyDescent="0.3">
      <c r="C276" s="7"/>
    </row>
    <row r="277" spans="3:3" ht="18.75" customHeight="1" x14ac:dyDescent="0.3">
      <c r="C277" s="7"/>
    </row>
    <row r="278" spans="3:3" ht="18.75" customHeight="1" x14ac:dyDescent="0.3">
      <c r="C278" s="7"/>
    </row>
    <row r="279" spans="3:3" ht="18.75" customHeight="1" x14ac:dyDescent="0.3">
      <c r="C279" s="7"/>
    </row>
    <row r="280" spans="3:3" ht="18.75" customHeight="1" x14ac:dyDescent="0.3">
      <c r="C280" s="7"/>
    </row>
    <row r="281" spans="3:3" ht="18.75" customHeight="1" x14ac:dyDescent="0.3">
      <c r="C281" s="7"/>
    </row>
    <row r="282" spans="3:3" ht="18.75" customHeight="1" x14ac:dyDescent="0.3">
      <c r="C282" s="7"/>
    </row>
    <row r="283" spans="3:3" ht="18.75" customHeight="1" x14ac:dyDescent="0.3">
      <c r="C283" s="7"/>
    </row>
    <row r="284" spans="3:3" ht="18.75" customHeight="1" x14ac:dyDescent="0.3">
      <c r="C284" s="7"/>
    </row>
    <row r="285" spans="3:3" ht="18.75" customHeight="1" x14ac:dyDescent="0.3">
      <c r="C285" s="7"/>
    </row>
    <row r="286" spans="3:3" ht="18.75" customHeight="1" x14ac:dyDescent="0.3">
      <c r="C286" s="7"/>
    </row>
    <row r="287" spans="3:3" ht="18.75" customHeight="1" x14ac:dyDescent="0.3">
      <c r="C287" s="7"/>
    </row>
    <row r="288" spans="3:3" ht="18.75" customHeight="1" x14ac:dyDescent="0.3">
      <c r="C288" s="7"/>
    </row>
    <row r="289" spans="3:3" ht="18.75" customHeight="1" x14ac:dyDescent="0.3">
      <c r="C289" s="7"/>
    </row>
    <row r="290" spans="3:3" ht="18.75" customHeight="1" x14ac:dyDescent="0.3"/>
  </sheetData>
  <sheetProtection algorithmName="SHA-512" hashValue="ix4KEHKLe57u9jDWhVZ+cnZ+fnL+JAB0hjvTQoypWeWji1C8M0KjhACfjccLSf51LJQucKIgCBJvEPPGuJMNUA==" saltValue="YmgDKtf4CL8gSqUhYeESiw==" spinCount="100000" sheet="1" sort="0" autoFilter="0" pivotTables="0"/>
  <autoFilter ref="B3:E3" xr:uid="{7E3EBE48-323E-4C7F-A22E-32EFB174D8F4}">
    <sortState xmlns:xlrd2="http://schemas.microsoft.com/office/spreadsheetml/2017/richdata2" ref="B4:E17">
      <sortCondition ref="C3"/>
    </sortState>
  </autoFilter>
  <hyperlinks>
    <hyperlink ref="A2" location="'Introduction-Table of Contents'!A22" display="Return to Table of Contents" xr:uid="{C0EF4E16-DFF1-4E08-858A-06A856A053B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CF6D8-9BDB-4770-9DAF-2F8A09B35ECF}">
  <sheetPr codeName="Sheet35"/>
  <dimension ref="A1:O283"/>
  <sheetViews>
    <sheetView workbookViewId="0">
      <pane ySplit="3" topLeftCell="A4" activePane="bottomLeft" state="frozen"/>
      <selection pane="bottomLeft"/>
    </sheetView>
  </sheetViews>
  <sheetFormatPr defaultRowHeight="15" x14ac:dyDescent="0.25"/>
  <cols>
    <col min="2" max="2" width="31.5703125" customWidth="1"/>
    <col min="3" max="3" width="32.140625" customWidth="1"/>
    <col min="4" max="4" width="44.7109375" customWidth="1"/>
    <col min="5" max="5" width="29.7109375" customWidth="1"/>
    <col min="6" max="6" width="20.85546875" customWidth="1"/>
    <col min="7" max="7" width="20.28515625" customWidth="1"/>
    <col min="8" max="8" width="19.140625" customWidth="1"/>
    <col min="9" max="9" width="20.5703125" customWidth="1"/>
    <col min="10" max="10" width="18.7109375" customWidth="1"/>
    <col min="11" max="11" width="19.5703125" customWidth="1"/>
    <col min="12" max="12" width="20" customWidth="1"/>
    <col min="13" max="13" width="21.5703125" customWidth="1"/>
    <col min="14" max="14" width="19.5703125" customWidth="1"/>
    <col min="15" max="15" width="21.28515625" customWidth="1"/>
  </cols>
  <sheetData>
    <row r="1" spans="1:15" ht="26.25" x14ac:dyDescent="0.4">
      <c r="A1" s="97" t="s">
        <v>497</v>
      </c>
      <c r="B1" s="44"/>
      <c r="C1" s="44"/>
      <c r="E1" s="137" t="s">
        <v>596</v>
      </c>
      <c r="F1" s="5">
        <v>2026</v>
      </c>
      <c r="G1" s="5">
        <v>2026</v>
      </c>
      <c r="H1" s="5">
        <v>2027</v>
      </c>
      <c r="I1" s="5">
        <v>2028</v>
      </c>
      <c r="J1" s="5">
        <v>2029</v>
      </c>
      <c r="K1" s="5">
        <v>2030</v>
      </c>
      <c r="L1" s="5">
        <v>2031</v>
      </c>
      <c r="M1" s="5">
        <v>2032</v>
      </c>
      <c r="N1" s="5">
        <v>2033</v>
      </c>
      <c r="O1" s="5"/>
    </row>
    <row r="2" spans="1:15" ht="18.75" x14ac:dyDescent="0.3">
      <c r="B2" s="10"/>
      <c r="C2" s="10"/>
      <c r="D2" s="10"/>
      <c r="E2" s="10"/>
      <c r="F2" s="14" t="s">
        <v>306</v>
      </c>
      <c r="G2" s="14" t="s">
        <v>306</v>
      </c>
      <c r="H2" s="14" t="s">
        <v>306</v>
      </c>
      <c r="I2" s="14" t="s">
        <v>306</v>
      </c>
      <c r="J2" s="14" t="s">
        <v>306</v>
      </c>
      <c r="K2" s="14" t="s">
        <v>306</v>
      </c>
      <c r="L2" s="14" t="s">
        <v>306</v>
      </c>
      <c r="M2" s="14" t="s">
        <v>306</v>
      </c>
      <c r="N2" s="14" t="s">
        <v>306</v>
      </c>
      <c r="O2" s="14"/>
    </row>
    <row r="3" spans="1:15" ht="37.5" x14ac:dyDescent="0.3">
      <c r="A3" s="10" t="s">
        <v>478</v>
      </c>
      <c r="B3" s="10" t="s">
        <v>2</v>
      </c>
      <c r="C3" s="10" t="s">
        <v>307</v>
      </c>
      <c r="D3" s="10" t="s">
        <v>3</v>
      </c>
      <c r="E3" s="30" t="s">
        <v>314</v>
      </c>
      <c r="F3" s="17" t="s">
        <v>308</v>
      </c>
      <c r="G3" s="17" t="s">
        <v>309</v>
      </c>
      <c r="H3" s="17" t="s">
        <v>310</v>
      </c>
      <c r="I3" s="17" t="s">
        <v>311</v>
      </c>
      <c r="J3" s="17" t="s">
        <v>312</v>
      </c>
      <c r="K3" s="17" t="s">
        <v>318</v>
      </c>
      <c r="L3" s="17" t="s">
        <v>319</v>
      </c>
      <c r="M3" s="17" t="s">
        <v>320</v>
      </c>
      <c r="N3" s="17" t="s">
        <v>321</v>
      </c>
      <c r="O3" s="17" t="s">
        <v>11</v>
      </c>
    </row>
    <row r="4" spans="1:15" ht="18.75" x14ac:dyDescent="0.3">
      <c r="A4" s="122">
        <v>2</v>
      </c>
      <c r="B4" s="3" t="s">
        <v>12</v>
      </c>
      <c r="C4" s="15">
        <v>4.8672490514251698E-5</v>
      </c>
      <c r="D4" s="13" t="s">
        <v>13</v>
      </c>
      <c r="E4" s="31" t="str">
        <f>IF(C4&lt;0.000011,"Yes","No")</f>
        <v>No</v>
      </c>
      <c r="F4" s="6">
        <f>$C4*'Mylan Payments'!C$20</f>
        <v>16.899200480851306</v>
      </c>
      <c r="G4" s="6">
        <f>$C4*'Mylan Payments'!D$20</f>
        <v>25.225985469036988</v>
      </c>
      <c r="H4" s="6">
        <f>$C4*'Mylan Payments'!E$20</f>
        <v>44.249870897628227</v>
      </c>
      <c r="I4" s="6">
        <f>$C4*'Mylan Payments'!F$20</f>
        <v>44.249871684156773</v>
      </c>
      <c r="J4" s="6">
        <f>$C4*'Mylan Payments'!G$20</f>
        <v>44.249873257213849</v>
      </c>
      <c r="K4" s="6">
        <f>$C4*'Mylan Payments'!H$20</f>
        <v>44.249873257213849</v>
      </c>
      <c r="L4" s="6">
        <f>$C4*'Mylan Payments'!I$20</f>
        <v>44.249873257213849</v>
      </c>
      <c r="M4" s="6">
        <f>$C4*'Mylan Payments'!J$20</f>
        <v>44.249873257213849</v>
      </c>
      <c r="N4" s="6">
        <f>$C4*'Mylan Payments'!K$20</f>
        <v>31.461141731099609</v>
      </c>
      <c r="O4" s="6">
        <f>SUM(F4:N4)</f>
        <v>339.0855632916282</v>
      </c>
    </row>
    <row r="5" spans="1:15" ht="18.75" x14ac:dyDescent="0.3">
      <c r="A5" s="122">
        <v>3</v>
      </c>
      <c r="B5" s="3" t="s">
        <v>14</v>
      </c>
      <c r="C5" s="15">
        <v>3.7775057129830401E-4</v>
      </c>
      <c r="D5" s="13" t="s">
        <v>15</v>
      </c>
      <c r="E5" s="31" t="str">
        <f t="shared" ref="E5:E68" si="0">IF(C5&lt;0.000011,"Yes","No")</f>
        <v>No</v>
      </c>
      <c r="F5" s="6">
        <f>$C5*'Mylan Payments'!C$20</f>
        <v>131.15586584288224</v>
      </c>
      <c r="G5" s="6">
        <f>$C5*'Mylan Payments'!D$20</f>
        <v>195.78062108207163</v>
      </c>
      <c r="H5" s="6">
        <f>$C5*'Mylan Payments'!E$20</f>
        <v>343.4263140194326</v>
      </c>
      <c r="I5" s="6">
        <f>$C5*'Mylan Payments'!F$20</f>
        <v>343.42632012373514</v>
      </c>
      <c r="J5" s="6">
        <f>$C5*'Mylan Payments'!G$20</f>
        <v>343.42633233234017</v>
      </c>
      <c r="K5" s="6">
        <f>$C5*'Mylan Payments'!H$20</f>
        <v>343.42633233234017</v>
      </c>
      <c r="L5" s="6">
        <f>$C5*'Mylan Payments'!I$20</f>
        <v>343.42633233234017</v>
      </c>
      <c r="M5" s="6">
        <f>$C5*'Mylan Payments'!J$20</f>
        <v>343.42633233234017</v>
      </c>
      <c r="N5" s="6">
        <f>$C5*'Mylan Payments'!K$20</f>
        <v>244.17210085314872</v>
      </c>
      <c r="O5" s="6">
        <f t="shared" ref="O5:O68" si="1">SUM(F5:N5)</f>
        <v>2631.6665512506311</v>
      </c>
    </row>
    <row r="6" spans="1:15" ht="18.75" x14ac:dyDescent="0.3">
      <c r="A6" s="122">
        <v>4</v>
      </c>
      <c r="B6" s="3" t="s">
        <v>16</v>
      </c>
      <c r="C6" s="15">
        <v>9.1794029690000004E-4</v>
      </c>
      <c r="D6" s="13" t="s">
        <v>16</v>
      </c>
      <c r="E6" s="31" t="str">
        <f t="shared" si="0"/>
        <v>No</v>
      </c>
      <c r="F6" s="6">
        <f>$C6*'Mylan Payments'!C$20</f>
        <v>318.71097909450714</v>
      </c>
      <c r="G6" s="6">
        <f>$C6*'Mylan Payments'!D$20</f>
        <v>475.75023070296049</v>
      </c>
      <c r="H6" s="6">
        <f>$C6*'Mylan Payments'!E$20</f>
        <v>834.53176939162438</v>
      </c>
      <c r="I6" s="6">
        <f>$C6*'Mylan Payments'!F$20</f>
        <v>834.53178422518306</v>
      </c>
      <c r="J6" s="6">
        <f>$C6*'Mylan Payments'!G$20</f>
        <v>834.53181389230042</v>
      </c>
      <c r="K6" s="6">
        <f>$C6*'Mylan Payments'!H$20</f>
        <v>834.53181389230042</v>
      </c>
      <c r="L6" s="6">
        <f>$C6*'Mylan Payments'!I$20</f>
        <v>834.53181389230042</v>
      </c>
      <c r="M6" s="6">
        <f>$C6*'Mylan Payments'!J$20</f>
        <v>834.53181389230042</v>
      </c>
      <c r="N6" s="6">
        <f>$C6*'Mylan Payments'!K$20</f>
        <v>593.34234752179816</v>
      </c>
      <c r="O6" s="6">
        <f t="shared" si="1"/>
        <v>6394.9943665052742</v>
      </c>
    </row>
    <row r="7" spans="1:15" ht="18.75" x14ac:dyDescent="0.3">
      <c r="A7" s="122">
        <v>5</v>
      </c>
      <c r="B7" s="3" t="s">
        <v>17</v>
      </c>
      <c r="C7" s="15">
        <v>8.6382033650000013E-4</v>
      </c>
      <c r="D7" s="13" t="s">
        <v>17</v>
      </c>
      <c r="E7" s="31" t="str">
        <f t="shared" si="0"/>
        <v>No</v>
      </c>
      <c r="F7" s="6">
        <f>$C7*'Mylan Payments'!C$20</f>
        <v>299.92040455944129</v>
      </c>
      <c r="G7" s="6">
        <f>$C7*'Mylan Payments'!D$20</f>
        <v>447.70092974854339</v>
      </c>
      <c r="H7" s="6">
        <f>$C7*'Mylan Payments'!E$20</f>
        <v>785.32941226170658</v>
      </c>
      <c r="I7" s="6">
        <f>$C7*'Mylan Payments'!F$20</f>
        <v>785.32942622070777</v>
      </c>
      <c r="J7" s="6">
        <f>$C7*'Mylan Payments'!G$20</f>
        <v>785.32945413871005</v>
      </c>
      <c r="K7" s="6">
        <f>$C7*'Mylan Payments'!H$20</f>
        <v>785.32945413871005</v>
      </c>
      <c r="L7" s="6">
        <f>$C7*'Mylan Payments'!I$20</f>
        <v>785.32945413871005</v>
      </c>
      <c r="M7" s="6">
        <f>$C7*'Mylan Payments'!J$20</f>
        <v>785.32945413871005</v>
      </c>
      <c r="N7" s="6">
        <f>$C7*'Mylan Payments'!K$20</f>
        <v>558.36004588413414</v>
      </c>
      <c r="O7" s="6">
        <f t="shared" si="1"/>
        <v>6017.9580352293733</v>
      </c>
    </row>
    <row r="8" spans="1:15" ht="18.75" x14ac:dyDescent="0.3">
      <c r="A8" s="122">
        <v>6</v>
      </c>
      <c r="B8" s="3" t="s">
        <v>12</v>
      </c>
      <c r="C8" s="15">
        <v>1.950372077808133E-5</v>
      </c>
      <c r="D8" s="13" t="s">
        <v>18</v>
      </c>
      <c r="E8" s="13" t="s">
        <v>334</v>
      </c>
      <c r="F8" s="6">
        <f>$C8*'Mylan Payments'!C$20</f>
        <v>6.7717366436145872</v>
      </c>
      <c r="G8" s="6">
        <f>$C8*'Mylan Payments'!D$20</f>
        <v>10.108391244043135</v>
      </c>
      <c r="H8" s="6">
        <f>$C8*'Mylan Payments'!E$20</f>
        <v>17.731517687610083</v>
      </c>
      <c r="I8" s="6">
        <f>$C8*'Mylan Payments'!F$20</f>
        <v>17.731518002782636</v>
      </c>
      <c r="J8" s="6">
        <f>$C8*'Mylan Payments'!G$20</f>
        <v>17.731518633127742</v>
      </c>
      <c r="K8" s="6">
        <f>$C8*'Mylan Payments'!H$20</f>
        <v>17.731518633127742</v>
      </c>
      <c r="L8" s="6">
        <f>$C8*'Mylan Payments'!I$20</f>
        <v>17.731518633127742</v>
      </c>
      <c r="M8" s="6">
        <f>$C8*'Mylan Payments'!J$20</f>
        <v>17.731518633127742</v>
      </c>
      <c r="N8" s="6">
        <f>$C8*'Mylan Payments'!K$20</f>
        <v>12.606902116573206</v>
      </c>
      <c r="O8" s="6">
        <f t="shared" si="1"/>
        <v>135.87614022713458</v>
      </c>
    </row>
    <row r="9" spans="1:15" ht="18.75" x14ac:dyDescent="0.3">
      <c r="A9" s="122">
        <v>7</v>
      </c>
      <c r="B9" s="3" t="s">
        <v>19</v>
      </c>
      <c r="C9" s="15">
        <v>5.134781317587986E-3</v>
      </c>
      <c r="D9" s="13" t="s">
        <v>19</v>
      </c>
      <c r="E9" s="31" t="str">
        <f t="shared" si="0"/>
        <v>No</v>
      </c>
      <c r="F9" s="6">
        <f>$C9*'Mylan Payments'!C$20</f>
        <v>1782.8078652733243</v>
      </c>
      <c r="G9" s="6">
        <f>$C9*'Mylan Payments'!D$20</f>
        <v>2661.2552087555441</v>
      </c>
      <c r="H9" s="6">
        <f>$C9*'Mylan Payments'!E$20</f>
        <v>4668.2100708261851</v>
      </c>
      <c r="I9" s="6">
        <f>$C9*'Mylan Payments'!F$20</f>
        <v>4668.2101538022571</v>
      </c>
      <c r="J9" s="6">
        <f>$C9*'Mylan Payments'!G$20</f>
        <v>4668.2103197544002</v>
      </c>
      <c r="K9" s="6">
        <f>$C9*'Mylan Payments'!H$20</f>
        <v>4668.2103197544002</v>
      </c>
      <c r="L9" s="6">
        <f>$C9*'Mylan Payments'!I$20</f>
        <v>4668.2103197544002</v>
      </c>
      <c r="M9" s="6">
        <f>$C9*'Mylan Payments'!J$20</f>
        <v>4668.2103197544002</v>
      </c>
      <c r="N9" s="6">
        <f>$C9*'Mylan Payments'!K$20</f>
        <v>3319.0428737879361</v>
      </c>
      <c r="O9" s="6">
        <f t="shared" si="1"/>
        <v>35772.367451462844</v>
      </c>
    </row>
    <row r="10" spans="1:15" ht="18.75" x14ac:dyDescent="0.3">
      <c r="A10" s="122">
        <v>8</v>
      </c>
      <c r="B10" s="3" t="s">
        <v>20</v>
      </c>
      <c r="C10" s="15">
        <v>7.142913998213062E-4</v>
      </c>
      <c r="D10" s="13" t="s">
        <v>21</v>
      </c>
      <c r="E10" s="31" t="str">
        <f t="shared" si="0"/>
        <v>No</v>
      </c>
      <c r="F10" s="6">
        <f>$C10*'Mylan Payments'!C$20</f>
        <v>248.00361435775918</v>
      </c>
      <c r="G10" s="6">
        <f>$C10*'Mylan Payments'!D$20</f>
        <v>370.20305067961004</v>
      </c>
      <c r="H10" s="6">
        <f>$C10*'Mylan Payments'!E$20</f>
        <v>649.38740326271306</v>
      </c>
      <c r="I10" s="6">
        <f>$C10*'Mylan Payments'!F$20</f>
        <v>649.38741480538465</v>
      </c>
      <c r="J10" s="6">
        <f>$C10*'Mylan Payments'!G$20</f>
        <v>649.38743789072782</v>
      </c>
      <c r="K10" s="6">
        <f>$C10*'Mylan Payments'!H$20</f>
        <v>649.38743789072782</v>
      </c>
      <c r="L10" s="6">
        <f>$C10*'Mylan Payments'!I$20</f>
        <v>649.38743789072782</v>
      </c>
      <c r="M10" s="6">
        <f>$C10*'Mylan Payments'!J$20</f>
        <v>649.38743789072782</v>
      </c>
      <c r="N10" s="6">
        <f>$C10*'Mylan Payments'!K$20</f>
        <v>461.70686417830922</v>
      </c>
      <c r="O10" s="6">
        <f t="shared" si="1"/>
        <v>4976.2380988466866</v>
      </c>
    </row>
    <row r="11" spans="1:15" ht="18.75" x14ac:dyDescent="0.3">
      <c r="A11" s="122">
        <v>9</v>
      </c>
      <c r="B11" s="3" t="s">
        <v>22</v>
      </c>
      <c r="C11" s="15">
        <v>5.1691824622580544E-5</v>
      </c>
      <c r="D11" s="13" t="s">
        <v>23</v>
      </c>
      <c r="E11" s="13" t="s">
        <v>334</v>
      </c>
      <c r="F11" s="6">
        <f>$C11*'Mylan Payments'!C$20</f>
        <v>17.947520217035368</v>
      </c>
      <c r="G11" s="6">
        <f>$C11*'Mylan Payments'!D$20</f>
        <v>26.790846390229614</v>
      </c>
      <c r="H11" s="6">
        <f>$C11*'Mylan Payments'!E$20</f>
        <v>46.99485359891893</v>
      </c>
      <c r="I11" s="6">
        <f>$C11*'Mylan Payments'!F$20</f>
        <v>46.994854434238739</v>
      </c>
      <c r="J11" s="6">
        <f>$C11*'Mylan Payments'!G$20</f>
        <v>46.994856104878359</v>
      </c>
      <c r="K11" s="6">
        <f>$C11*'Mylan Payments'!H$20</f>
        <v>46.994856104878359</v>
      </c>
      <c r="L11" s="6">
        <f>$C11*'Mylan Payments'!I$20</f>
        <v>46.994856104878359</v>
      </c>
      <c r="M11" s="6">
        <f>$C11*'Mylan Payments'!J$20</f>
        <v>46.994856104878359</v>
      </c>
      <c r="N11" s="6">
        <f>$C11*'Mylan Payments'!K$20</f>
        <v>33.412792392736961</v>
      </c>
      <c r="O11" s="6">
        <f t="shared" si="1"/>
        <v>360.12029145267303</v>
      </c>
    </row>
    <row r="12" spans="1:15" ht="18.75" x14ac:dyDescent="0.3">
      <c r="A12" s="122">
        <v>10</v>
      </c>
      <c r="B12" s="3" t="s">
        <v>24</v>
      </c>
      <c r="C12" s="15">
        <v>3.4891293591000007E-3</v>
      </c>
      <c r="D12" s="13" t="s">
        <v>24</v>
      </c>
      <c r="E12" s="31" t="str">
        <f t="shared" si="0"/>
        <v>No</v>
      </c>
      <c r="F12" s="6">
        <f>$C12*'Mylan Payments'!C$20</f>
        <v>1211.433726116607</v>
      </c>
      <c r="G12" s="6">
        <f>$C12*'Mylan Payments'!D$20</f>
        <v>1808.3464721509361</v>
      </c>
      <c r="H12" s="6">
        <f>$C12*'Mylan Payments'!E$20</f>
        <v>3172.0900667717356</v>
      </c>
      <c r="I12" s="6">
        <f>$C12*'Mylan Payments'!F$20</f>
        <v>3172.0901231547114</v>
      </c>
      <c r="J12" s="6">
        <f>$C12*'Mylan Payments'!G$20</f>
        <v>3172.0902359206616</v>
      </c>
      <c r="K12" s="6">
        <f>$C12*'Mylan Payments'!H$20</f>
        <v>3172.0902359206616</v>
      </c>
      <c r="L12" s="6">
        <f>$C12*'Mylan Payments'!I$20</f>
        <v>3172.0902359206616</v>
      </c>
      <c r="M12" s="6">
        <f>$C12*'Mylan Payments'!J$20</f>
        <v>3172.0902359206616</v>
      </c>
      <c r="N12" s="6">
        <f>$C12*'Mylan Payments'!K$20</f>
        <v>2255.3190133684188</v>
      </c>
      <c r="O12" s="6">
        <f t="shared" si="1"/>
        <v>24307.640345245058</v>
      </c>
    </row>
    <row r="13" spans="1:15" ht="18.75" x14ac:dyDescent="0.3">
      <c r="A13" s="122">
        <v>11</v>
      </c>
      <c r="B13" s="3" t="s">
        <v>12</v>
      </c>
      <c r="C13" s="15">
        <v>1.6899366550979929E-5</v>
      </c>
      <c r="D13" s="13" t="s">
        <v>25</v>
      </c>
      <c r="E13" s="31" t="str">
        <f t="shared" si="0"/>
        <v>No</v>
      </c>
      <c r="F13" s="6">
        <f>$C13*'Mylan Payments'!C$20</f>
        <v>5.8674988751763308</v>
      </c>
      <c r="G13" s="6">
        <f>$C13*'Mylan Payments'!D$20</f>
        <v>8.7586061561021715</v>
      </c>
      <c r="H13" s="6">
        <f>$C13*'Mylan Payments'!E$20</f>
        <v>15.363807773789556</v>
      </c>
      <c r="I13" s="6">
        <f>$C13*'Mylan Payments'!F$20</f>
        <v>15.363808046876755</v>
      </c>
      <c r="J13" s="6">
        <f>$C13*'Mylan Payments'!G$20</f>
        <v>15.363808593051155</v>
      </c>
      <c r="K13" s="6">
        <f>$C13*'Mylan Payments'!H$20</f>
        <v>15.363808593051155</v>
      </c>
      <c r="L13" s="6">
        <f>$C13*'Mylan Payments'!I$20</f>
        <v>15.363808593051155</v>
      </c>
      <c r="M13" s="6">
        <f>$C13*'Mylan Payments'!J$20</f>
        <v>15.363808593051155</v>
      </c>
      <c r="N13" s="6">
        <f>$C13*'Mylan Payments'!K$20</f>
        <v>10.92348800336209</v>
      </c>
      <c r="O13" s="6">
        <f t="shared" si="1"/>
        <v>117.73244322751154</v>
      </c>
    </row>
    <row r="14" spans="1:15" ht="18.75" x14ac:dyDescent="0.3">
      <c r="A14" s="122">
        <v>12</v>
      </c>
      <c r="B14" s="3" t="s">
        <v>26</v>
      </c>
      <c r="C14" s="15">
        <v>3.0786899730426468E-3</v>
      </c>
      <c r="D14" s="13" t="s">
        <v>27</v>
      </c>
      <c r="E14" s="31" t="str">
        <f t="shared" si="0"/>
        <v>No</v>
      </c>
      <c r="F14" s="6">
        <f>$C14*'Mylan Payments'!C$20</f>
        <v>1068.9282287209105</v>
      </c>
      <c r="G14" s="6">
        <f>$C14*'Mylan Payments'!D$20</f>
        <v>1595.6238873969955</v>
      </c>
      <c r="H14" s="6">
        <f>$C14*'Mylan Payments'!E$20</f>
        <v>2798.9452029595632</v>
      </c>
      <c r="I14" s="6">
        <f>$C14*'Mylan Payments'!F$20</f>
        <v>2798.9452527099979</v>
      </c>
      <c r="J14" s="6">
        <f>$C14*'Mylan Payments'!G$20</f>
        <v>2798.9453522108661</v>
      </c>
      <c r="K14" s="6">
        <f>$C14*'Mylan Payments'!H$20</f>
        <v>2798.9453522108661</v>
      </c>
      <c r="L14" s="6">
        <f>$C14*'Mylan Payments'!I$20</f>
        <v>2798.9453522108661</v>
      </c>
      <c r="M14" s="6">
        <f>$C14*'Mylan Payments'!J$20</f>
        <v>2798.9453522108661</v>
      </c>
      <c r="N14" s="6">
        <f>$C14*'Mylan Payments'!K$20</f>
        <v>1990.0173704825895</v>
      </c>
      <c r="O14" s="6">
        <f t="shared" si="1"/>
        <v>21448.241351113524</v>
      </c>
    </row>
    <row r="15" spans="1:15" ht="18.75" x14ac:dyDescent="0.3">
      <c r="A15" s="122">
        <v>13</v>
      </c>
      <c r="B15" s="3" t="s">
        <v>28</v>
      </c>
      <c r="C15" s="15">
        <v>2.6191064295000002E-3</v>
      </c>
      <c r="D15" s="13" t="s">
        <v>28</v>
      </c>
      <c r="E15" s="31" t="str">
        <f t="shared" si="0"/>
        <v>No</v>
      </c>
      <c r="F15" s="6">
        <f>$C15*'Mylan Payments'!C$20</f>
        <v>909.3597669888544</v>
      </c>
      <c r="G15" s="6">
        <f>$C15*'Mylan Payments'!D$20</f>
        <v>1357.4308615476059</v>
      </c>
      <c r="H15" s="6">
        <f>$C15*'Mylan Payments'!E$20</f>
        <v>2381.1216592376345</v>
      </c>
      <c r="I15" s="6">
        <f>$C15*'Mylan Payments'!F$20</f>
        <v>2381.1217015613774</v>
      </c>
      <c r="J15" s="6">
        <f>$C15*'Mylan Payments'!G$20</f>
        <v>2381.1217862088624</v>
      </c>
      <c r="K15" s="6">
        <f>$C15*'Mylan Payments'!H$20</f>
        <v>2381.1217862088624</v>
      </c>
      <c r="L15" s="6">
        <f>$C15*'Mylan Payments'!I$20</f>
        <v>2381.1217862088624</v>
      </c>
      <c r="M15" s="6">
        <f>$C15*'Mylan Payments'!J$20</f>
        <v>2381.1217862088624</v>
      </c>
      <c r="N15" s="6">
        <f>$C15*'Mylan Payments'!K$20</f>
        <v>1692.9497076630246</v>
      </c>
      <c r="O15" s="6">
        <f t="shared" si="1"/>
        <v>18246.470841833951</v>
      </c>
    </row>
    <row r="16" spans="1:15" ht="18.75" x14ac:dyDescent="0.3">
      <c r="A16" s="122">
        <v>14</v>
      </c>
      <c r="B16" s="3" t="s">
        <v>29</v>
      </c>
      <c r="C16" s="15">
        <v>8.7283943062022321E-6</v>
      </c>
      <c r="D16" s="13" t="s">
        <v>30</v>
      </c>
      <c r="E16" s="13" t="s">
        <v>334</v>
      </c>
      <c r="F16" s="6">
        <f>$C16*'Mylan Payments'!C$20</f>
        <v>3.0305185474994856</v>
      </c>
      <c r="G16" s="6">
        <f>$C16*'Mylan Payments'!D$20</f>
        <v>4.5237534716209256</v>
      </c>
      <c r="H16" s="6">
        <f>$C16*'Mylan Payments'!E$20</f>
        <v>7.9352898754985777</v>
      </c>
      <c r="I16" s="6">
        <f>$C16*'Mylan Payments'!F$20</f>
        <v>7.9352900165460403</v>
      </c>
      <c r="J16" s="6">
        <f>$C16*'Mylan Payments'!G$20</f>
        <v>7.9352902986409637</v>
      </c>
      <c r="K16" s="6">
        <f>$C16*'Mylan Payments'!H$20</f>
        <v>7.9352902986409637</v>
      </c>
      <c r="L16" s="6">
        <f>$C16*'Mylan Payments'!I$20</f>
        <v>7.9352902986409637</v>
      </c>
      <c r="M16" s="6">
        <f>$C16*'Mylan Payments'!J$20</f>
        <v>7.9352902986409637</v>
      </c>
      <c r="N16" s="6">
        <f>$C16*'Mylan Payments'!K$20</f>
        <v>5.6418984820993412</v>
      </c>
      <c r="O16" s="6">
        <f t="shared" si="1"/>
        <v>60.807911587828229</v>
      </c>
    </row>
    <row r="17" spans="1:15" ht="18.75" x14ac:dyDescent="0.3">
      <c r="A17" s="122">
        <v>15</v>
      </c>
      <c r="B17" s="3" t="s">
        <v>31</v>
      </c>
      <c r="C17" s="15">
        <v>1.7732637318000001E-3</v>
      </c>
      <c r="D17" s="13" t="s">
        <v>31</v>
      </c>
      <c r="E17" s="31" t="str">
        <f t="shared" si="0"/>
        <v>No</v>
      </c>
      <c r="F17" s="6">
        <f>$C17*'Mylan Payments'!C$20</f>
        <v>615.6812399056555</v>
      </c>
      <c r="G17" s="6">
        <f>$C17*'Mylan Payments'!D$20</f>
        <v>919.04738505335206</v>
      </c>
      <c r="H17" s="6">
        <f>$C17*'Mylan Payments'!E$20</f>
        <v>1612.136349928935</v>
      </c>
      <c r="I17" s="6">
        <f>$C17*'Mylan Payments'!F$20</f>
        <v>1612.1363785841884</v>
      </c>
      <c r="J17" s="6">
        <f>$C17*'Mylan Payments'!G$20</f>
        <v>1612.1364358946946</v>
      </c>
      <c r="K17" s="6">
        <f>$C17*'Mylan Payments'!H$20</f>
        <v>1612.1364358946946</v>
      </c>
      <c r="L17" s="6">
        <f>$C17*'Mylan Payments'!I$20</f>
        <v>1612.1364358946946</v>
      </c>
      <c r="M17" s="6">
        <f>$C17*'Mylan Payments'!J$20</f>
        <v>1612.1364358946946</v>
      </c>
      <c r="N17" s="6">
        <f>$C17*'Mylan Payments'!K$20</f>
        <v>1146.2101282128344</v>
      </c>
      <c r="O17" s="6">
        <f t="shared" si="1"/>
        <v>12353.757225263744</v>
      </c>
    </row>
    <row r="18" spans="1:15" ht="18.75" x14ac:dyDescent="0.3">
      <c r="A18" s="122">
        <v>16</v>
      </c>
      <c r="B18" s="3" t="s">
        <v>32</v>
      </c>
      <c r="C18" s="15">
        <v>7.8219212648427707E-4</v>
      </c>
      <c r="D18" s="13" t="s">
        <v>33</v>
      </c>
      <c r="E18" s="31" t="str">
        <f t="shared" si="0"/>
        <v>No</v>
      </c>
      <c r="F18" s="6">
        <f>$C18*'Mylan Payments'!C$20</f>
        <v>271.57890258627179</v>
      </c>
      <c r="G18" s="6">
        <f>$C18*'Mylan Payments'!D$20</f>
        <v>405.39464917888171</v>
      </c>
      <c r="H18" s="6">
        <f>$C18*'Mylan Payments'!E$20</f>
        <v>711.11833909415225</v>
      </c>
      <c r="I18" s="6">
        <f>$C18*'Mylan Payments'!F$20</f>
        <v>711.11835173407326</v>
      </c>
      <c r="J18" s="6">
        <f>$C18*'Mylan Payments'!G$20</f>
        <v>711.11837701391516</v>
      </c>
      <c r="K18" s="6">
        <f>$C18*'Mylan Payments'!H$20</f>
        <v>711.11837701391516</v>
      </c>
      <c r="L18" s="6">
        <f>$C18*'Mylan Payments'!I$20</f>
        <v>711.11837701391516</v>
      </c>
      <c r="M18" s="6">
        <f>$C18*'Mylan Payments'!J$20</f>
        <v>711.11837701391516</v>
      </c>
      <c r="N18" s="6">
        <f>$C18*'Mylan Payments'!K$20</f>
        <v>505.5968390412736</v>
      </c>
      <c r="O18" s="6">
        <f t="shared" si="1"/>
        <v>5449.2805896903128</v>
      </c>
    </row>
    <row r="19" spans="1:15" ht="18.75" x14ac:dyDescent="0.3">
      <c r="A19" s="122">
        <v>17</v>
      </c>
      <c r="B19" s="3" t="s">
        <v>34</v>
      </c>
      <c r="C19" s="15">
        <v>7.2610497686423768E-5</v>
      </c>
      <c r="D19" s="13" t="s">
        <v>35</v>
      </c>
      <c r="E19" s="13" t="s">
        <v>334</v>
      </c>
      <c r="F19" s="6">
        <f>$C19*'Mylan Payments'!C$20</f>
        <v>25.210531543644191</v>
      </c>
      <c r="G19" s="6">
        <f>$C19*'Mylan Payments'!D$20</f>
        <v>37.632579310913663</v>
      </c>
      <c r="H19" s="6">
        <f>$C19*'Mylan Payments'!E$20</f>
        <v>66.012754114071697</v>
      </c>
      <c r="I19" s="6">
        <f>$C19*'Mylan Payments'!F$20</f>
        <v>66.012755287429144</v>
      </c>
      <c r="J19" s="6">
        <f>$C19*'Mylan Payments'!G$20</f>
        <v>66.012757634144023</v>
      </c>
      <c r="K19" s="6">
        <f>$C19*'Mylan Payments'!H$20</f>
        <v>66.012757634144023</v>
      </c>
      <c r="L19" s="6">
        <f>$C19*'Mylan Payments'!I$20</f>
        <v>66.012757634144023</v>
      </c>
      <c r="M19" s="6">
        <f>$C19*'Mylan Payments'!J$20</f>
        <v>66.012757634144023</v>
      </c>
      <c r="N19" s="6">
        <f>$C19*'Mylan Payments'!K$20</f>
        <v>46.934297685247174</v>
      </c>
      <c r="O19" s="6">
        <f t="shared" si="1"/>
        <v>505.85394847788189</v>
      </c>
    </row>
    <row r="20" spans="1:15" ht="18.75" x14ac:dyDescent="0.3">
      <c r="A20" s="122">
        <v>18</v>
      </c>
      <c r="B20" s="3" t="s">
        <v>36</v>
      </c>
      <c r="C20" s="15">
        <v>8.1522381380000006E-4</v>
      </c>
      <c r="D20" s="13" t="s">
        <v>36</v>
      </c>
      <c r="E20" s="31" t="str">
        <f t="shared" si="0"/>
        <v>No</v>
      </c>
      <c r="F20" s="6">
        <f>$C20*'Mylan Payments'!C$20</f>
        <v>283.04758027815501</v>
      </c>
      <c r="G20" s="6">
        <f>$C20*'Mylan Payments'!D$20</f>
        <v>422.51431688933548</v>
      </c>
      <c r="H20" s="6">
        <f>$C20*'Mylan Payments'!E$20</f>
        <v>741.14860637261802</v>
      </c>
      <c r="I20" s="6">
        <f>$C20*'Mylan Payments'!F$20</f>
        <v>741.14861954631817</v>
      </c>
      <c r="J20" s="6">
        <f>$C20*'Mylan Payments'!G$20</f>
        <v>741.14864589371859</v>
      </c>
      <c r="K20" s="6">
        <f>$C20*'Mylan Payments'!H$20</f>
        <v>741.14864589371859</v>
      </c>
      <c r="L20" s="6">
        <f>$C20*'Mylan Payments'!I$20</f>
        <v>741.14864589371859</v>
      </c>
      <c r="M20" s="6">
        <f>$C20*'Mylan Payments'!J$20</f>
        <v>741.14864589371859</v>
      </c>
      <c r="N20" s="6">
        <f>$C20*'Mylan Payments'!K$20</f>
        <v>526.94800856799088</v>
      </c>
      <c r="O20" s="6">
        <f t="shared" si="1"/>
        <v>5679.4017152292927</v>
      </c>
    </row>
    <row r="21" spans="1:15" ht="18.75" x14ac:dyDescent="0.3">
      <c r="A21" s="122">
        <v>19</v>
      </c>
      <c r="B21" s="3" t="s">
        <v>37</v>
      </c>
      <c r="C21" s="15">
        <v>2.8776099564580067E-3</v>
      </c>
      <c r="D21" s="13" t="s">
        <v>37</v>
      </c>
      <c r="E21" s="31" t="str">
        <f t="shared" si="0"/>
        <v>No</v>
      </c>
      <c r="F21" s="6">
        <f>$C21*'Mylan Payments'!C$20</f>
        <v>999.11278519102279</v>
      </c>
      <c r="G21" s="6">
        <f>$C21*'Mylan Payments'!D$20</f>
        <v>1491.4081071300582</v>
      </c>
      <c r="H21" s="6">
        <f>$C21*'Mylan Payments'!E$20</f>
        <v>2616.1362963276347</v>
      </c>
      <c r="I21" s="6">
        <f>$C21*'Mylan Payments'!F$20</f>
        <v>2616.1363428286941</v>
      </c>
      <c r="J21" s="6">
        <f>$C21*'Mylan Payments'!G$20</f>
        <v>2616.1364358308124</v>
      </c>
      <c r="K21" s="6">
        <f>$C21*'Mylan Payments'!H$20</f>
        <v>2616.1364358308124</v>
      </c>
      <c r="L21" s="6">
        <f>$C21*'Mylan Payments'!I$20</f>
        <v>2616.1364358308124</v>
      </c>
      <c r="M21" s="6">
        <f>$C21*'Mylan Payments'!J$20</f>
        <v>2616.1364358308124</v>
      </c>
      <c r="N21" s="6">
        <f>$C21*'Mylan Payments'!K$20</f>
        <v>1860.0423715823615</v>
      </c>
      <c r="O21" s="6">
        <f t="shared" si="1"/>
        <v>20047.381646383019</v>
      </c>
    </row>
    <row r="22" spans="1:15" ht="18.75" x14ac:dyDescent="0.3">
      <c r="A22" s="122">
        <v>20</v>
      </c>
      <c r="B22" s="3" t="s">
        <v>38</v>
      </c>
      <c r="C22" s="15">
        <v>3.5754502963516148E-4</v>
      </c>
      <c r="D22" s="13" t="s">
        <v>39</v>
      </c>
      <c r="E22" s="31" t="str">
        <f t="shared" si="0"/>
        <v>No</v>
      </c>
      <c r="F22" s="6">
        <f>$C22*'Mylan Payments'!C$20</f>
        <v>124.14045537627261</v>
      </c>
      <c r="G22" s="6">
        <f>$C22*'Mylan Payments'!D$20</f>
        <v>185.3084900075541</v>
      </c>
      <c r="H22" s="6">
        <f>$C22*'Mylan Payments'!E$20</f>
        <v>325.05674631159349</v>
      </c>
      <c r="I22" s="6">
        <f>$C22*'Mylan Payments'!F$20</f>
        <v>325.05675208938226</v>
      </c>
      <c r="J22" s="6">
        <f>$C22*'Mylan Payments'!G$20</f>
        <v>325.05676364495986</v>
      </c>
      <c r="K22" s="6">
        <f>$C22*'Mylan Payments'!H$20</f>
        <v>325.05676364495986</v>
      </c>
      <c r="L22" s="6">
        <f>$C22*'Mylan Payments'!I$20</f>
        <v>325.05676364495986</v>
      </c>
      <c r="M22" s="6">
        <f>$C22*'Mylan Payments'!J$20</f>
        <v>325.05676364495986</v>
      </c>
      <c r="N22" s="6">
        <f>$C22*'Mylan Payments'!K$20</f>
        <v>231.1115526194061</v>
      </c>
      <c r="O22" s="6">
        <f t="shared" si="1"/>
        <v>2490.9010509840482</v>
      </c>
    </row>
    <row r="23" spans="1:15" ht="18.75" x14ac:dyDescent="0.3">
      <c r="A23" s="122">
        <v>21</v>
      </c>
      <c r="B23" s="3" t="s">
        <v>40</v>
      </c>
      <c r="C23" s="15">
        <v>2.2754649531045302E-3</v>
      </c>
      <c r="D23" s="13" t="s">
        <v>41</v>
      </c>
      <c r="E23" s="31" t="str">
        <f t="shared" si="0"/>
        <v>No</v>
      </c>
      <c r="F23" s="6">
        <f>$C23*'Mylan Payments'!C$20</f>
        <v>790.04665722632092</v>
      </c>
      <c r="G23" s="6">
        <f>$C23*'Mylan Payments'!D$20</f>
        <v>1179.3283071370754</v>
      </c>
      <c r="H23" s="6">
        <f>$C23*'Mylan Payments'!E$20</f>
        <v>2068.7051215813699</v>
      </c>
      <c r="I23" s="6">
        <f>$C23*'Mylan Payments'!F$20</f>
        <v>2068.7051583519997</v>
      </c>
      <c r="J23" s="6">
        <f>$C23*'Mylan Payments'!G$20</f>
        <v>2068.7052318932592</v>
      </c>
      <c r="K23" s="6">
        <f>$C23*'Mylan Payments'!H$20</f>
        <v>2068.7052318932592</v>
      </c>
      <c r="L23" s="6">
        <f>$C23*'Mylan Payments'!I$20</f>
        <v>2068.7052318932592</v>
      </c>
      <c r="M23" s="6">
        <f>$C23*'Mylan Payments'!J$20</f>
        <v>2068.7052318932592</v>
      </c>
      <c r="N23" s="6">
        <f>$C23*'Mylan Payments'!K$20</f>
        <v>1470.8251958631497</v>
      </c>
      <c r="O23" s="6">
        <f t="shared" si="1"/>
        <v>15852.43136773295</v>
      </c>
    </row>
    <row r="24" spans="1:15" ht="18.75" x14ac:dyDescent="0.3">
      <c r="A24" s="122">
        <v>22</v>
      </c>
      <c r="B24" s="3" t="s">
        <v>34</v>
      </c>
      <c r="C24" s="15">
        <v>7.628535021487106E-4</v>
      </c>
      <c r="D24" s="13" t="s">
        <v>42</v>
      </c>
      <c r="E24" s="31" t="str">
        <f t="shared" si="0"/>
        <v>No</v>
      </c>
      <c r="F24" s="6">
        <f>$C24*'Mylan Payments'!C$20</f>
        <v>264.86448780663534</v>
      </c>
      <c r="G24" s="6">
        <f>$C24*'Mylan Payments'!D$20</f>
        <v>395.37182414309848</v>
      </c>
      <c r="H24" s="6">
        <f>$C24*'Mylan Payments'!E$20</f>
        <v>693.53691638195346</v>
      </c>
      <c r="I24" s="6">
        <f>$C24*'Mylan Payments'!F$20</f>
        <v>693.5369287093697</v>
      </c>
      <c r="J24" s="6">
        <f>$C24*'Mylan Payments'!G$20</f>
        <v>693.5369533642023</v>
      </c>
      <c r="K24" s="6">
        <f>$C24*'Mylan Payments'!H$20</f>
        <v>693.5369533642023</v>
      </c>
      <c r="L24" s="6">
        <f>$C24*'Mylan Payments'!I$20</f>
        <v>693.5369533642023</v>
      </c>
      <c r="M24" s="6">
        <f>$C24*'Mylan Payments'!J$20</f>
        <v>693.5369533642023</v>
      </c>
      <c r="N24" s="6">
        <f>$C24*'Mylan Payments'!K$20</f>
        <v>493.09665270033429</v>
      </c>
      <c r="O24" s="6">
        <f t="shared" si="1"/>
        <v>5314.5546231982007</v>
      </c>
    </row>
    <row r="25" spans="1:15" ht="18.75" x14ac:dyDescent="0.3">
      <c r="A25" s="122">
        <v>23</v>
      </c>
      <c r="B25" s="3" t="s">
        <v>34</v>
      </c>
      <c r="C25" s="15">
        <v>1.2109925231800002E-2</v>
      </c>
      <c r="D25" s="13" t="s">
        <v>34</v>
      </c>
      <c r="E25" s="31" t="str">
        <f t="shared" si="0"/>
        <v>No</v>
      </c>
      <c r="F25" s="6">
        <f>$C25*'Mylan Payments'!C$20</f>
        <v>4204.5938504088945</v>
      </c>
      <c r="G25" s="6">
        <f>$C25*'Mylan Payments'!D$20</f>
        <v>6276.3338119930977</v>
      </c>
      <c r="H25" s="6">
        <f>$C25*'Mylan Payments'!E$20</f>
        <v>11009.558426647096</v>
      </c>
      <c r="I25" s="6">
        <f>$C25*'Mylan Payments'!F$20</f>
        <v>11009.558622338785</v>
      </c>
      <c r="J25" s="6">
        <f>$C25*'Mylan Payments'!G$20</f>
        <v>11009.559013722161</v>
      </c>
      <c r="K25" s="6">
        <f>$C25*'Mylan Payments'!H$20</f>
        <v>11009.559013722161</v>
      </c>
      <c r="L25" s="6">
        <f>$C25*'Mylan Payments'!I$20</f>
        <v>11009.559013722161</v>
      </c>
      <c r="M25" s="6">
        <f>$C25*'Mylan Payments'!J$20</f>
        <v>11009.559013722161</v>
      </c>
      <c r="N25" s="6">
        <f>$C25*'Mylan Payments'!K$20</f>
        <v>7827.6675396160708</v>
      </c>
      <c r="O25" s="6">
        <f t="shared" si="1"/>
        <v>84365.948305892583</v>
      </c>
    </row>
    <row r="26" spans="1:15" ht="18.75" x14ac:dyDescent="0.3">
      <c r="A26" s="122">
        <v>24</v>
      </c>
      <c r="B26" s="3" t="s">
        <v>43</v>
      </c>
      <c r="C26" s="15">
        <v>2.7421742558848128E-4</v>
      </c>
      <c r="D26" s="13" t="s">
        <v>44</v>
      </c>
      <c r="E26" s="31" t="str">
        <f t="shared" si="0"/>
        <v>No</v>
      </c>
      <c r="F26" s="6">
        <f>$C26*'Mylan Payments'!C$20</f>
        <v>95.208919892968723</v>
      </c>
      <c r="G26" s="6">
        <f>$C26*'Mylan Payments'!D$20</f>
        <v>142.1214472521452</v>
      </c>
      <c r="H26" s="6">
        <f>$C26*'Mylan Payments'!E$20</f>
        <v>249.30069433404714</v>
      </c>
      <c r="I26" s="6">
        <f>$C26*'Mylan Payments'!F$20</f>
        <v>249.30069876529424</v>
      </c>
      <c r="J26" s="6">
        <f>$C26*'Mylan Payments'!G$20</f>
        <v>249.3007076277884</v>
      </c>
      <c r="K26" s="6">
        <f>$C26*'Mylan Payments'!H$20</f>
        <v>249.3007076277884</v>
      </c>
      <c r="L26" s="6">
        <f>$C26*'Mylan Payments'!I$20</f>
        <v>249.3007076277884</v>
      </c>
      <c r="M26" s="6">
        <f>$C26*'Mylan Payments'!J$20</f>
        <v>249.3007076277884</v>
      </c>
      <c r="N26" s="6">
        <f>$C26*'Mylan Payments'!K$20</f>
        <v>177.24988387537636</v>
      </c>
      <c r="O26" s="6">
        <f t="shared" si="1"/>
        <v>1910.3844746309851</v>
      </c>
    </row>
    <row r="27" spans="1:15" ht="18.75" x14ac:dyDescent="0.3">
      <c r="A27" s="122">
        <v>25</v>
      </c>
      <c r="B27" s="3" t="s">
        <v>45</v>
      </c>
      <c r="C27" s="15">
        <v>6.0297114553443877E-4</v>
      </c>
      <c r="D27" s="13" t="s">
        <v>46</v>
      </c>
      <c r="E27" s="31" t="str">
        <f t="shared" si="0"/>
        <v>No</v>
      </c>
      <c r="F27" s="6">
        <f>$C27*'Mylan Payments'!C$20</f>
        <v>209.35296642713229</v>
      </c>
      <c r="G27" s="6">
        <f>$C27*'Mylan Payments'!D$20</f>
        <v>312.50797308279448</v>
      </c>
      <c r="H27" s="6">
        <f>$C27*'Mylan Payments'!E$20</f>
        <v>548.18224962376621</v>
      </c>
      <c r="I27" s="6">
        <f>$C27*'Mylan Payments'!F$20</f>
        <v>548.18225936754573</v>
      </c>
      <c r="J27" s="6">
        <f>$C27*'Mylan Payments'!G$20</f>
        <v>548.18227885510476</v>
      </c>
      <c r="K27" s="6">
        <f>$C27*'Mylan Payments'!H$20</f>
        <v>548.18227885510476</v>
      </c>
      <c r="L27" s="6">
        <f>$C27*'Mylan Payments'!I$20</f>
        <v>548.18227885510476</v>
      </c>
      <c r="M27" s="6">
        <f>$C27*'Mylan Payments'!J$20</f>
        <v>548.18227885510476</v>
      </c>
      <c r="N27" s="6">
        <f>$C27*'Mylan Payments'!K$20</f>
        <v>389.75118119069435</v>
      </c>
      <c r="O27" s="6">
        <f t="shared" si="1"/>
        <v>4200.7057451123528</v>
      </c>
    </row>
    <row r="28" spans="1:15" ht="18.75" x14ac:dyDescent="0.3">
      <c r="A28" s="122">
        <v>26</v>
      </c>
      <c r="B28" s="3" t="s">
        <v>47</v>
      </c>
      <c r="C28" s="15">
        <v>1.5318570553E-3</v>
      </c>
      <c r="D28" s="13" t="s">
        <v>47</v>
      </c>
      <c r="E28" s="31" t="str">
        <f t="shared" si="0"/>
        <v>No</v>
      </c>
      <c r="F28" s="6">
        <f>$C28*'Mylan Payments'!C$20</f>
        <v>531.8642874446964</v>
      </c>
      <c r="G28" s="6">
        <f>$C28*'Mylan Payments'!D$20</f>
        <v>793.93109761508356</v>
      </c>
      <c r="H28" s="6">
        <f>$C28*'Mylan Payments'!E$20</f>
        <v>1392.6650601698325</v>
      </c>
      <c r="I28" s="6">
        <f>$C28*'Mylan Payments'!F$20</f>
        <v>1392.6650849240475</v>
      </c>
      <c r="J28" s="6">
        <f>$C28*'Mylan Payments'!G$20</f>
        <v>1392.6651344324775</v>
      </c>
      <c r="K28" s="6">
        <f>$C28*'Mylan Payments'!H$20</f>
        <v>1392.6651344324775</v>
      </c>
      <c r="L28" s="6">
        <f>$C28*'Mylan Payments'!I$20</f>
        <v>1392.6651344324775</v>
      </c>
      <c r="M28" s="6">
        <f>$C28*'Mylan Payments'!J$20</f>
        <v>1392.6651344324775</v>
      </c>
      <c r="N28" s="6">
        <f>$C28*'Mylan Payments'!K$20</f>
        <v>990.16860282640778</v>
      </c>
      <c r="O28" s="6">
        <f t="shared" si="1"/>
        <v>10671.95467070998</v>
      </c>
    </row>
    <row r="29" spans="1:15" ht="18.75" x14ac:dyDescent="0.3">
      <c r="A29" s="122">
        <v>27</v>
      </c>
      <c r="B29" s="3" t="s">
        <v>32</v>
      </c>
      <c r="C29" s="15">
        <v>2.3855965990072139E-4</v>
      </c>
      <c r="D29" s="13" t="s">
        <v>48</v>
      </c>
      <c r="E29" s="31" t="str">
        <f t="shared" si="0"/>
        <v>No</v>
      </c>
      <c r="F29" s="6">
        <f>$C29*'Mylan Payments'!C$20</f>
        <v>82.828461759637065</v>
      </c>
      <c r="G29" s="6">
        <f>$C29*'Mylan Payments'!D$20</f>
        <v>123.6407352607509</v>
      </c>
      <c r="H29" s="6">
        <f>$C29*'Mylan Payments'!E$20</f>
        <v>216.88296695847254</v>
      </c>
      <c r="I29" s="6">
        <f>$C29*'Mylan Payments'!F$20</f>
        <v>216.88297081350399</v>
      </c>
      <c r="J29" s="6">
        <f>$C29*'Mylan Payments'!G$20</f>
        <v>216.88297852356686</v>
      </c>
      <c r="K29" s="6">
        <f>$C29*'Mylan Payments'!H$20</f>
        <v>216.88297852356686</v>
      </c>
      <c r="L29" s="6">
        <f>$C29*'Mylan Payments'!I$20</f>
        <v>216.88297852356686</v>
      </c>
      <c r="M29" s="6">
        <f>$C29*'Mylan Payments'!J$20</f>
        <v>216.88297852356686</v>
      </c>
      <c r="N29" s="6">
        <f>$C29*'Mylan Payments'!K$20</f>
        <v>154.20125808565078</v>
      </c>
      <c r="O29" s="6">
        <f t="shared" si="1"/>
        <v>1661.9683069722828</v>
      </c>
    </row>
    <row r="30" spans="1:15" ht="18.75" x14ac:dyDescent="0.3">
      <c r="A30" s="122">
        <v>28</v>
      </c>
      <c r="B30" s="3" t="s">
        <v>45</v>
      </c>
      <c r="C30" s="15">
        <v>1.4096709064900001E-2</v>
      </c>
      <c r="D30" s="13" t="s">
        <v>45</v>
      </c>
      <c r="E30" s="31" t="str">
        <f t="shared" si="0"/>
        <v>No</v>
      </c>
      <c r="F30" s="6">
        <f>$C30*'Mylan Payments'!C$20</f>
        <v>4894.4097598257358</v>
      </c>
      <c r="G30" s="6">
        <f>$C30*'Mylan Payments'!D$20</f>
        <v>7306.0444262305809</v>
      </c>
      <c r="H30" s="6">
        <f>$C30*'Mylan Payments'!E$20</f>
        <v>12815.813401218978</v>
      </c>
      <c r="I30" s="6">
        <f>$C30*'Mylan Payments'!F$20</f>
        <v>12815.813629016324</v>
      </c>
      <c r="J30" s="6">
        <f>$C30*'Mylan Payments'!G$20</f>
        <v>12815.814084611009</v>
      </c>
      <c r="K30" s="6">
        <f>$C30*'Mylan Payments'!H$20</f>
        <v>12815.814084611009</v>
      </c>
      <c r="L30" s="6">
        <f>$C30*'Mylan Payments'!I$20</f>
        <v>12815.814084611009</v>
      </c>
      <c r="M30" s="6">
        <f>$C30*'Mylan Payments'!J$20</f>
        <v>12815.814084611009</v>
      </c>
      <c r="N30" s="6">
        <f>$C30*'Mylan Payments'!K$20</f>
        <v>9111.8937442298247</v>
      </c>
      <c r="O30" s="6">
        <f t="shared" si="1"/>
        <v>98207.231298965475</v>
      </c>
    </row>
    <row r="31" spans="1:15" ht="18.75" x14ac:dyDescent="0.3">
      <c r="A31" s="122">
        <v>29</v>
      </c>
      <c r="B31" s="3" t="s">
        <v>32</v>
      </c>
      <c r="C31" s="15">
        <v>3.0575088266295388E-4</v>
      </c>
      <c r="D31" s="13" t="s">
        <v>49</v>
      </c>
      <c r="E31" s="31" t="str">
        <f t="shared" si="0"/>
        <v>No</v>
      </c>
      <c r="F31" s="6">
        <f>$C31*'Mylan Payments'!C$20</f>
        <v>106.15740860446782</v>
      </c>
      <c r="G31" s="6">
        <f>$C31*'Mylan Payments'!D$20</f>
        <v>158.4646119750646</v>
      </c>
      <c r="H31" s="6">
        <f>$C31*'Mylan Payments'!E$20</f>
        <v>277.96886787024096</v>
      </c>
      <c r="I31" s="6">
        <f>$C31*'Mylan Payments'!F$20</f>
        <v>277.96887281105643</v>
      </c>
      <c r="J31" s="6">
        <f>$C31*'Mylan Payments'!G$20</f>
        <v>277.96888269268749</v>
      </c>
      <c r="K31" s="6">
        <f>$C31*'Mylan Payments'!H$20</f>
        <v>277.96888269268749</v>
      </c>
      <c r="L31" s="6">
        <f>$C31*'Mylan Payments'!I$20</f>
        <v>277.96888269268749</v>
      </c>
      <c r="M31" s="6">
        <f>$C31*'Mylan Payments'!J$20</f>
        <v>277.96888269268749</v>
      </c>
      <c r="N31" s="6">
        <f>$C31*'Mylan Payments'!K$20</f>
        <v>197.63262064946929</v>
      </c>
      <c r="O31" s="6">
        <f t="shared" si="1"/>
        <v>2130.0679126810487</v>
      </c>
    </row>
    <row r="32" spans="1:15" ht="18.75" x14ac:dyDescent="0.3">
      <c r="A32" s="122">
        <v>30</v>
      </c>
      <c r="B32" s="3" t="s">
        <v>50</v>
      </c>
      <c r="C32" s="15">
        <v>1.6288319366297024E-4</v>
      </c>
      <c r="D32" s="13" t="s">
        <v>51</v>
      </c>
      <c r="E32" s="31" t="str">
        <f t="shared" si="0"/>
        <v>No</v>
      </c>
      <c r="F32" s="6">
        <f>$C32*'Mylan Payments'!C$20</f>
        <v>56.553418894105711</v>
      </c>
      <c r="G32" s="6">
        <f>$C32*'Mylan Payments'!D$20</f>
        <v>84.419125322738708</v>
      </c>
      <c r="H32" s="6">
        <f>$C32*'Mylan Payments'!E$20</f>
        <v>148.08283313280174</v>
      </c>
      <c r="I32" s="6">
        <f>$C32*'Mylan Payments'!F$20</f>
        <v>148.08283576493088</v>
      </c>
      <c r="J32" s="6">
        <f>$C32*'Mylan Payments'!G$20</f>
        <v>148.08284102918915</v>
      </c>
      <c r="K32" s="6">
        <f>$C32*'Mylan Payments'!H$20</f>
        <v>148.08284102918915</v>
      </c>
      <c r="L32" s="6">
        <f>$C32*'Mylan Payments'!I$20</f>
        <v>148.08284102918915</v>
      </c>
      <c r="M32" s="6">
        <f>$C32*'Mylan Payments'!J$20</f>
        <v>148.08284102918915</v>
      </c>
      <c r="N32" s="6">
        <f>$C32*'Mylan Payments'!K$20</f>
        <v>105.28516595928782</v>
      </c>
      <c r="O32" s="6">
        <f t="shared" si="1"/>
        <v>1134.7547431906214</v>
      </c>
    </row>
    <row r="33" spans="1:15" ht="18.75" x14ac:dyDescent="0.3">
      <c r="A33" s="122">
        <v>31</v>
      </c>
      <c r="B33" s="3" t="s">
        <v>32</v>
      </c>
      <c r="C33" s="15">
        <v>6.8522717891421976E-4</v>
      </c>
      <c r="D33" s="13" t="s">
        <v>52</v>
      </c>
      <c r="E33" s="31" t="str">
        <f t="shared" si="0"/>
        <v>No</v>
      </c>
      <c r="F33" s="6">
        <f>$C33*'Mylan Payments'!C$20</f>
        <v>237.91245011407233</v>
      </c>
      <c r="G33" s="6">
        <f>$C33*'Mylan Payments'!D$20</f>
        <v>355.1396420369731</v>
      </c>
      <c r="H33" s="6">
        <f>$C33*'Mylan Payments'!E$20</f>
        <v>622.96409906581471</v>
      </c>
      <c r="I33" s="6">
        <f>$C33*'Mylan Payments'!F$20</f>
        <v>622.96411013881982</v>
      </c>
      <c r="J33" s="6">
        <f>$C33*'Mylan Payments'!G$20</f>
        <v>622.96413228482993</v>
      </c>
      <c r="K33" s="6">
        <f>$C33*'Mylan Payments'!H$20</f>
        <v>622.96413228482993</v>
      </c>
      <c r="L33" s="6">
        <f>$C33*'Mylan Payments'!I$20</f>
        <v>622.96413228482993</v>
      </c>
      <c r="M33" s="6">
        <f>$C33*'Mylan Payments'!J$20</f>
        <v>622.96413228482993</v>
      </c>
      <c r="N33" s="6">
        <f>$C33*'Mylan Payments'!K$20</f>
        <v>442.92020330271475</v>
      </c>
      <c r="O33" s="6">
        <f t="shared" si="1"/>
        <v>4773.7570337977149</v>
      </c>
    </row>
    <row r="34" spans="1:15" ht="18.75" x14ac:dyDescent="0.3">
      <c r="A34" s="122">
        <v>32</v>
      </c>
      <c r="B34" s="3" t="s">
        <v>53</v>
      </c>
      <c r="C34" s="15">
        <v>0</v>
      </c>
      <c r="D34" s="13" t="s">
        <v>54</v>
      </c>
      <c r="E34" s="31" t="str">
        <f t="shared" si="0"/>
        <v>Yes</v>
      </c>
      <c r="F34" s="6">
        <f>$C34*'Mylan Payments'!C$20</f>
        <v>0</v>
      </c>
      <c r="G34" s="6">
        <f>$C34*'Mylan Payments'!D$20</f>
        <v>0</v>
      </c>
      <c r="H34" s="6">
        <f>$C34*'Mylan Payments'!E$20</f>
        <v>0</v>
      </c>
      <c r="I34" s="6">
        <f>$C34*'Mylan Payments'!F$20</f>
        <v>0</v>
      </c>
      <c r="J34" s="6">
        <f>$C34*'Mylan Payments'!G$20</f>
        <v>0</v>
      </c>
      <c r="K34" s="6">
        <f>$C34*'Mylan Payments'!H$20</f>
        <v>0</v>
      </c>
      <c r="L34" s="6">
        <f>$C34*'Mylan Payments'!I$20</f>
        <v>0</v>
      </c>
      <c r="M34" s="6">
        <f>$C34*'Mylan Payments'!J$20</f>
        <v>0</v>
      </c>
      <c r="N34" s="6">
        <f>$C34*'Mylan Payments'!K$20</f>
        <v>0</v>
      </c>
      <c r="O34" s="6">
        <f t="shared" si="1"/>
        <v>0</v>
      </c>
    </row>
    <row r="35" spans="1:15" ht="18.75" x14ac:dyDescent="0.3">
      <c r="A35" s="122">
        <v>33</v>
      </c>
      <c r="B35" s="3" t="s">
        <v>32</v>
      </c>
      <c r="C35" s="15">
        <v>1.5921237478421584E-3</v>
      </c>
      <c r="D35" s="13" t="s">
        <v>55</v>
      </c>
      <c r="E35" s="31" t="str">
        <f t="shared" si="0"/>
        <v>No</v>
      </c>
      <c r="F35" s="6">
        <f>$C35*'Mylan Payments'!C$20</f>
        <v>552.78902149522844</v>
      </c>
      <c r="G35" s="6">
        <f>$C35*'Mylan Payments'!D$20</f>
        <v>825.16612779892534</v>
      </c>
      <c r="H35" s="6">
        <f>$C35*'Mylan Payments'!E$20</f>
        <v>1447.4556274130825</v>
      </c>
      <c r="I35" s="6">
        <f>$C35*'Mylan Payments'!F$20</f>
        <v>1447.455653141184</v>
      </c>
      <c r="J35" s="6">
        <f>$C35*'Mylan Payments'!G$20</f>
        <v>1447.4557045973868</v>
      </c>
      <c r="K35" s="6">
        <f>$C35*'Mylan Payments'!H$20</f>
        <v>1447.4557045973868</v>
      </c>
      <c r="L35" s="6">
        <f>$C35*'Mylan Payments'!I$20</f>
        <v>1447.4557045973868</v>
      </c>
      <c r="M35" s="6">
        <f>$C35*'Mylan Payments'!J$20</f>
        <v>1447.4557045973868</v>
      </c>
      <c r="N35" s="6">
        <f>$C35*'Mylan Payments'!K$20</f>
        <v>1029.1240566299946</v>
      </c>
      <c r="O35" s="6">
        <f t="shared" si="1"/>
        <v>11091.813304867963</v>
      </c>
    </row>
    <row r="36" spans="1:15" ht="18.75" x14ac:dyDescent="0.3">
      <c r="A36" s="122">
        <v>34</v>
      </c>
      <c r="B36" s="3" t="s">
        <v>56</v>
      </c>
      <c r="C36" s="15">
        <v>3.7547527347000006E-3</v>
      </c>
      <c r="D36" s="13" t="s">
        <v>56</v>
      </c>
      <c r="E36" s="31" t="str">
        <f t="shared" si="0"/>
        <v>No</v>
      </c>
      <c r="F36" s="6">
        <f>$C36*'Mylan Payments'!C$20</f>
        <v>1303.6587721177048</v>
      </c>
      <c r="G36" s="6">
        <f>$C36*'Mylan Payments'!D$20</f>
        <v>1946.0137939240053</v>
      </c>
      <c r="H36" s="6">
        <f>$C36*'Mylan Payments'!E$20</f>
        <v>3413.5776083687824</v>
      </c>
      <c r="I36" s="6">
        <f>$C36*'Mylan Payments'!F$20</f>
        <v>3413.577669044128</v>
      </c>
      <c r="J36" s="6">
        <f>$C36*'Mylan Payments'!G$20</f>
        <v>3413.5777903948197</v>
      </c>
      <c r="K36" s="6">
        <f>$C36*'Mylan Payments'!H$20</f>
        <v>3413.5777903948197</v>
      </c>
      <c r="L36" s="6">
        <f>$C36*'Mylan Payments'!I$20</f>
        <v>3413.5777903948197</v>
      </c>
      <c r="M36" s="6">
        <f>$C36*'Mylan Payments'!J$20</f>
        <v>3413.5777903948197</v>
      </c>
      <c r="N36" s="6">
        <f>$C36*'Mylan Payments'!K$20</f>
        <v>2427.0138368416037</v>
      </c>
      <c r="O36" s="6">
        <f t="shared" si="1"/>
        <v>26158.152841875501</v>
      </c>
    </row>
    <row r="37" spans="1:15" ht="18.75" x14ac:dyDescent="0.3">
      <c r="A37" s="122">
        <v>35</v>
      </c>
      <c r="B37" s="3" t="s">
        <v>32</v>
      </c>
      <c r="C37" s="15">
        <v>1.9836821378819495E-4</v>
      </c>
      <c r="D37" s="13" t="s">
        <v>57</v>
      </c>
      <c r="E37" s="31" t="str">
        <f t="shared" si="0"/>
        <v>No</v>
      </c>
      <c r="F37" s="6">
        <f>$C37*'Mylan Payments'!C$20</f>
        <v>68.873899371422311</v>
      </c>
      <c r="G37" s="6">
        <f>$C37*'Mylan Payments'!D$20</f>
        <v>102.81030671883551</v>
      </c>
      <c r="H37" s="6">
        <f>$C37*'Mylan Payments'!E$20</f>
        <v>180.34351144925571</v>
      </c>
      <c r="I37" s="6">
        <f>$C37*'Mylan Payments'!F$20</f>
        <v>180.34351465480901</v>
      </c>
      <c r="J37" s="6">
        <f>$C37*'Mylan Payments'!G$20</f>
        <v>180.34352106591558</v>
      </c>
      <c r="K37" s="6">
        <f>$C37*'Mylan Payments'!H$20</f>
        <v>180.34352106591558</v>
      </c>
      <c r="L37" s="6">
        <f>$C37*'Mylan Payments'!I$20</f>
        <v>180.34352106591558</v>
      </c>
      <c r="M37" s="6">
        <f>$C37*'Mylan Payments'!J$20</f>
        <v>180.34352106591558</v>
      </c>
      <c r="N37" s="6">
        <f>$C37*'Mylan Payments'!K$20</f>
        <v>128.22213170102907</v>
      </c>
      <c r="O37" s="6">
        <f t="shared" si="1"/>
        <v>1381.9674481590141</v>
      </c>
    </row>
    <row r="38" spans="1:15" ht="18.75" x14ac:dyDescent="0.3">
      <c r="A38" s="122">
        <v>36</v>
      </c>
      <c r="B38" s="3" t="s">
        <v>58</v>
      </c>
      <c r="C38" s="15">
        <v>6.7283936689917173E-6</v>
      </c>
      <c r="D38" s="13" t="s">
        <v>59</v>
      </c>
      <c r="E38" s="31" t="str">
        <f t="shared" si="0"/>
        <v>Yes</v>
      </c>
      <c r="F38" s="6">
        <f>$C38*'Mylan Payments'!C$20</f>
        <v>2.3361137333436455</v>
      </c>
      <c r="G38" s="6">
        <f>$C38*'Mylan Payments'!D$20</f>
        <v>3.4871928502250591</v>
      </c>
      <c r="H38" s="6">
        <f>$C38*'Mylan Payments'!E$20</f>
        <v>6.117019040028878</v>
      </c>
      <c r="I38" s="6">
        <f>$C38*'Mylan Payments'!F$20</f>
        <v>6.1170191487571071</v>
      </c>
      <c r="J38" s="6">
        <f>$C38*'Mylan Payments'!G$20</f>
        <v>6.1170193662135635</v>
      </c>
      <c r="K38" s="6">
        <f>$C38*'Mylan Payments'!H$20</f>
        <v>6.1170193662135635</v>
      </c>
      <c r="L38" s="6">
        <f>$C38*'Mylan Payments'!I$20</f>
        <v>6.1170193662135635</v>
      </c>
      <c r="M38" s="6">
        <f>$C38*'Mylan Payments'!J$20</f>
        <v>6.1170193662135635</v>
      </c>
      <c r="N38" s="6">
        <f>$C38*'Mylan Payments'!K$20</f>
        <v>4.3491291406343642</v>
      </c>
      <c r="O38" s="6">
        <f t="shared" si="1"/>
        <v>46.874551377843304</v>
      </c>
    </row>
    <row r="39" spans="1:15" ht="18.75" x14ac:dyDescent="0.3">
      <c r="A39" s="122">
        <v>37</v>
      </c>
      <c r="B39" s="3" t="s">
        <v>20</v>
      </c>
      <c r="C39" s="15">
        <v>6.8804082686260519E-4</v>
      </c>
      <c r="D39" s="13" t="s">
        <v>60</v>
      </c>
      <c r="E39" s="31" t="str">
        <f t="shared" si="0"/>
        <v>No</v>
      </c>
      <c r="F39" s="6">
        <f>$C39*'Mylan Payments'!C$20</f>
        <v>238.88935514317453</v>
      </c>
      <c r="G39" s="6">
        <f>$C39*'Mylan Payments'!D$20</f>
        <v>356.59789990524825</v>
      </c>
      <c r="H39" s="6">
        <f>$C39*'Mylan Payments'!E$20</f>
        <v>625.52208525374112</v>
      </c>
      <c r="I39" s="6">
        <f>$C39*'Mylan Payments'!F$20</f>
        <v>625.52209637221358</v>
      </c>
      <c r="J39" s="6">
        <f>$C39*'Mylan Payments'!G$20</f>
        <v>625.52211860915861</v>
      </c>
      <c r="K39" s="6">
        <f>$C39*'Mylan Payments'!H$20</f>
        <v>625.52211860915861</v>
      </c>
      <c r="L39" s="6">
        <f>$C39*'Mylan Payments'!I$20</f>
        <v>625.52211860915861</v>
      </c>
      <c r="M39" s="6">
        <f>$C39*'Mylan Payments'!J$20</f>
        <v>625.52211860915861</v>
      </c>
      <c r="N39" s="6">
        <f>$C39*'Mylan Payments'!K$20</f>
        <v>444.73890162594216</v>
      </c>
      <c r="O39" s="6">
        <f t="shared" si="1"/>
        <v>4793.358812736954</v>
      </c>
    </row>
    <row r="40" spans="1:15" ht="18.75" x14ac:dyDescent="0.3">
      <c r="A40" s="122">
        <v>38</v>
      </c>
      <c r="B40" s="3" t="s">
        <v>61</v>
      </c>
      <c r="C40" s="15">
        <v>2.2054565525931976E-4</v>
      </c>
      <c r="D40" s="13" t="s">
        <v>62</v>
      </c>
      <c r="E40" s="31" t="str">
        <f t="shared" si="0"/>
        <v>No</v>
      </c>
      <c r="F40" s="6">
        <f>$C40*'Mylan Payments'!C$20</f>
        <v>76.573957979747377</v>
      </c>
      <c r="G40" s="6">
        <f>$C40*'Mylan Payments'!D$20</f>
        <v>114.30443431288582</v>
      </c>
      <c r="H40" s="6">
        <f>$C40*'Mylan Payments'!E$20</f>
        <v>200.50580254158501</v>
      </c>
      <c r="I40" s="6">
        <f>$C40*'Mylan Payments'!F$20</f>
        <v>200.50580610551717</v>
      </c>
      <c r="J40" s="6">
        <f>$C40*'Mylan Payments'!G$20</f>
        <v>200.50581323338139</v>
      </c>
      <c r="K40" s="6">
        <f>$C40*'Mylan Payments'!H$20</f>
        <v>200.50581323338139</v>
      </c>
      <c r="L40" s="6">
        <f>$C40*'Mylan Payments'!I$20</f>
        <v>200.50581323338139</v>
      </c>
      <c r="M40" s="6">
        <f>$C40*'Mylan Payments'!J$20</f>
        <v>200.50581323338139</v>
      </c>
      <c r="N40" s="6">
        <f>$C40*'Mylan Payments'!K$20</f>
        <v>142.55728533677581</v>
      </c>
      <c r="O40" s="6">
        <f t="shared" si="1"/>
        <v>1536.4705392100366</v>
      </c>
    </row>
    <row r="41" spans="1:15" ht="18.75" x14ac:dyDescent="0.3">
      <c r="A41" s="122">
        <v>39</v>
      </c>
      <c r="B41" s="3" t="s">
        <v>12</v>
      </c>
      <c r="C41" s="15">
        <v>9.5435120242877243E-5</v>
      </c>
      <c r="D41" s="13" t="s">
        <v>63</v>
      </c>
      <c r="E41" s="13" t="s">
        <v>334</v>
      </c>
      <c r="F41" s="6">
        <f>$C41*'Mylan Payments'!C$20</f>
        <v>33.135292911019192</v>
      </c>
      <c r="G41" s="6">
        <f>$C41*'Mylan Payments'!D$20</f>
        <v>49.462128012079013</v>
      </c>
      <c r="H41" s="6">
        <f>$C41*'Mylan Payments'!E$20</f>
        <v>86.763420265301974</v>
      </c>
      <c r="I41" s="6">
        <f>$C41*'Mylan Payments'!F$20</f>
        <v>86.763421807496456</v>
      </c>
      <c r="J41" s="6">
        <f>$C41*'Mylan Payments'!G$20</f>
        <v>86.763424891885407</v>
      </c>
      <c r="K41" s="6">
        <f>$C41*'Mylan Payments'!H$20</f>
        <v>86.763424891885407</v>
      </c>
      <c r="L41" s="6">
        <f>$C41*'Mylan Payments'!I$20</f>
        <v>86.763424891885407</v>
      </c>
      <c r="M41" s="6">
        <f>$C41*'Mylan Payments'!J$20</f>
        <v>86.763424891885407</v>
      </c>
      <c r="N41" s="6">
        <f>$C41*'Mylan Payments'!K$20</f>
        <v>61.687779120456938</v>
      </c>
      <c r="O41" s="6">
        <f t="shared" si="1"/>
        <v>664.86574168389518</v>
      </c>
    </row>
    <row r="42" spans="1:15" ht="18.75" x14ac:dyDescent="0.3">
      <c r="A42" s="122">
        <v>40</v>
      </c>
      <c r="B42" s="3" t="s">
        <v>64</v>
      </c>
      <c r="C42" s="15">
        <v>6.5940683223636963E-4</v>
      </c>
      <c r="D42" s="13" t="s">
        <v>65</v>
      </c>
      <c r="E42" s="31" t="str">
        <f t="shared" si="0"/>
        <v>No</v>
      </c>
      <c r="F42" s="6">
        <f>$C42*'Mylan Payments'!C$20</f>
        <v>228.94756645219545</v>
      </c>
      <c r="G42" s="6">
        <f>$C42*'Mylan Payments'!D$20</f>
        <v>341.75746900207929</v>
      </c>
      <c r="H42" s="6">
        <f>$C42*'Mylan Payments'!E$20</f>
        <v>599.48991488178729</v>
      </c>
      <c r="I42" s="6">
        <f>$C42*'Mylan Payments'!F$20</f>
        <v>599.48992553754567</v>
      </c>
      <c r="J42" s="6">
        <f>$C42*'Mylan Payments'!G$20</f>
        <v>599.48994684906222</v>
      </c>
      <c r="K42" s="6">
        <f>$C42*'Mylan Payments'!H$20</f>
        <v>599.48994684906222</v>
      </c>
      <c r="L42" s="6">
        <f>$C42*'Mylan Payments'!I$20</f>
        <v>599.48994684906222</v>
      </c>
      <c r="M42" s="6">
        <f>$C42*'Mylan Payments'!J$20</f>
        <v>599.48994684906222</v>
      </c>
      <c r="N42" s="6">
        <f>$C42*'Mylan Payments'!K$20</f>
        <v>426.23033233463451</v>
      </c>
      <c r="O42" s="6">
        <f t="shared" si="1"/>
        <v>4593.8749956044903</v>
      </c>
    </row>
    <row r="43" spans="1:15" ht="18.75" x14ac:dyDescent="0.3">
      <c r="A43" s="122">
        <v>41</v>
      </c>
      <c r="B43" s="3" t="s">
        <v>12</v>
      </c>
      <c r="C43" s="15">
        <v>3.0673507630665729E-5</v>
      </c>
      <c r="D43" s="13" t="s">
        <v>66</v>
      </c>
      <c r="E43" s="13" t="s">
        <v>334</v>
      </c>
      <c r="F43" s="6">
        <f>$C43*'Mylan Payments'!C$20</f>
        <v>10.649912289772045</v>
      </c>
      <c r="G43" s="6">
        <f>$C43*'Mylan Payments'!D$20</f>
        <v>15.897469999999341</v>
      </c>
      <c r="H43" s="6">
        <f>$C43*'Mylan Payments'!E$20</f>
        <v>27.886363288456437</v>
      </c>
      <c r="I43" s="6">
        <f>$C43*'Mylan Payments'!F$20</f>
        <v>27.88636378412841</v>
      </c>
      <c r="J43" s="6">
        <f>$C43*'Mylan Payments'!G$20</f>
        <v>27.886364775472348</v>
      </c>
      <c r="K43" s="6">
        <f>$C43*'Mylan Payments'!H$20</f>
        <v>27.886364775472348</v>
      </c>
      <c r="L43" s="6">
        <f>$C43*'Mylan Payments'!I$20</f>
        <v>27.886364775472348</v>
      </c>
      <c r="M43" s="6">
        <f>$C43*'Mylan Payments'!J$20</f>
        <v>27.886364775472348</v>
      </c>
      <c r="N43" s="6">
        <f>$C43*'Mylan Payments'!K$20</f>
        <v>19.826878813110522</v>
      </c>
      <c r="O43" s="6">
        <f t="shared" si="1"/>
        <v>213.69244727735614</v>
      </c>
    </row>
    <row r="44" spans="1:15" ht="18.75" x14ac:dyDescent="0.3">
      <c r="A44" s="122">
        <v>42</v>
      </c>
      <c r="B44" s="3" t="s">
        <v>40</v>
      </c>
      <c r="C44" s="15">
        <v>1.8175021665900001E-2</v>
      </c>
      <c r="D44" s="13" t="s">
        <v>40</v>
      </c>
      <c r="E44" s="31" t="str">
        <f t="shared" si="0"/>
        <v>No</v>
      </c>
      <c r="F44" s="6">
        <f>$C44*'Mylan Payments'!C$20</f>
        <v>6310.4092605642636</v>
      </c>
      <c r="G44" s="6">
        <f>$C44*'Mylan Payments'!D$20</f>
        <v>9419.7528747615324</v>
      </c>
      <c r="H44" s="6">
        <f>$C44*'Mylan Payments'!E$20</f>
        <v>16523.550650077836</v>
      </c>
      <c r="I44" s="6">
        <f>$C44*'Mylan Payments'!F$20</f>
        <v>16523.550943779126</v>
      </c>
      <c r="J44" s="6">
        <f>$C44*'Mylan Payments'!G$20</f>
        <v>16523.551531181707</v>
      </c>
      <c r="K44" s="6">
        <f>$C44*'Mylan Payments'!H$20</f>
        <v>16523.551531181707</v>
      </c>
      <c r="L44" s="6">
        <f>$C44*'Mylan Payments'!I$20</f>
        <v>16523.551531181707</v>
      </c>
      <c r="M44" s="6">
        <f>$C44*'Mylan Payments'!J$20</f>
        <v>16523.551531181707</v>
      </c>
      <c r="N44" s="6">
        <f>$C44*'Mylan Payments'!K$20</f>
        <v>11748.051652077602</v>
      </c>
      <c r="O44" s="6">
        <f t="shared" si="1"/>
        <v>126619.52150598717</v>
      </c>
    </row>
    <row r="45" spans="1:15" ht="18.75" x14ac:dyDescent="0.3">
      <c r="A45" s="122">
        <v>43</v>
      </c>
      <c r="B45" s="3" t="s">
        <v>12</v>
      </c>
      <c r="C45" s="15">
        <v>3.6808208890950582E-5</v>
      </c>
      <c r="D45" s="13" t="s">
        <v>67</v>
      </c>
      <c r="E45" s="13" t="s">
        <v>334</v>
      </c>
      <c r="F45" s="6">
        <f>$C45*'Mylan Payments'!C$20</f>
        <v>12.779894655423316</v>
      </c>
      <c r="G45" s="6">
        <f>$C45*'Mylan Payments'!D$20</f>
        <v>19.076963862215319</v>
      </c>
      <c r="H45" s="6">
        <f>$C45*'Mylan Payments'!E$20</f>
        <v>33.463635704455704</v>
      </c>
      <c r="I45" s="6">
        <f>$C45*'Mylan Payments'!F$20</f>
        <v>33.463636299262063</v>
      </c>
      <c r="J45" s="6">
        <f>$C45*'Mylan Payments'!G$20</f>
        <v>33.463637488874781</v>
      </c>
      <c r="K45" s="6">
        <f>$C45*'Mylan Payments'!H$20</f>
        <v>33.463637488874781</v>
      </c>
      <c r="L45" s="6">
        <f>$C45*'Mylan Payments'!I$20</f>
        <v>33.463637488874781</v>
      </c>
      <c r="M45" s="6">
        <f>$C45*'Mylan Payments'!J$20</f>
        <v>33.463637488874781</v>
      </c>
      <c r="N45" s="6">
        <f>$C45*'Mylan Payments'!K$20</f>
        <v>23.792254403892422</v>
      </c>
      <c r="O45" s="6">
        <f t="shared" si="1"/>
        <v>256.43093488074794</v>
      </c>
    </row>
    <row r="46" spans="1:15" ht="18.75" x14ac:dyDescent="0.3">
      <c r="A46" s="122">
        <v>44</v>
      </c>
      <c r="B46" s="3" t="s">
        <v>20</v>
      </c>
      <c r="C46" s="15">
        <v>2.5883212849999999E-3</v>
      </c>
      <c r="D46" s="13" t="s">
        <v>68</v>
      </c>
      <c r="E46" s="31" t="str">
        <f t="shared" si="0"/>
        <v>No</v>
      </c>
      <c r="F46" s="6">
        <f>$C46*'Mylan Payments'!C$20</f>
        <v>898.67109412168008</v>
      </c>
      <c r="G46" s="6">
        <f>$C46*'Mylan Payments'!D$20</f>
        <v>1341.4755323747167</v>
      </c>
      <c r="H46" s="6">
        <f>$C46*'Mylan Payments'!E$20</f>
        <v>2353.1338029496774</v>
      </c>
      <c r="I46" s="6">
        <f>$C46*'Mylan Payments'!F$20</f>
        <v>2353.133844775944</v>
      </c>
      <c r="J46" s="6">
        <f>$C46*'Mylan Payments'!G$20</f>
        <v>2353.1339284284772</v>
      </c>
      <c r="K46" s="6">
        <f>$C46*'Mylan Payments'!H$20</f>
        <v>2353.1339284284772</v>
      </c>
      <c r="L46" s="6">
        <f>$C46*'Mylan Payments'!I$20</f>
        <v>2353.1339284284772</v>
      </c>
      <c r="M46" s="6">
        <f>$C46*'Mylan Payments'!J$20</f>
        <v>2353.1339284284772</v>
      </c>
      <c r="N46" s="6">
        <f>$C46*'Mylan Payments'!K$20</f>
        <v>1673.0506685118783</v>
      </c>
      <c r="O46" s="6">
        <f t="shared" si="1"/>
        <v>18032.000656447806</v>
      </c>
    </row>
    <row r="47" spans="1:15" ht="18.75" x14ac:dyDescent="0.3">
      <c r="A47" s="122">
        <v>45</v>
      </c>
      <c r="B47" s="3" t="s">
        <v>12</v>
      </c>
      <c r="C47" s="15">
        <v>1.3478980951670864E-4</v>
      </c>
      <c r="D47" s="13" t="s">
        <v>69</v>
      </c>
      <c r="E47" s="31" t="str">
        <f t="shared" si="0"/>
        <v>No</v>
      </c>
      <c r="F47" s="6">
        <f>$C47*'Mylan Payments'!C$20</f>
        <v>46.799331403262556</v>
      </c>
      <c r="G47" s="6">
        <f>$C47*'Mylan Payments'!D$20</f>
        <v>69.858882097827887</v>
      </c>
      <c r="H47" s="6">
        <f>$C47*'Mylan Payments'!E$20</f>
        <v>122.54215073880027</v>
      </c>
      <c r="I47" s="6">
        <f>$C47*'Mylan Payments'!F$20</f>
        <v>122.54215291695124</v>
      </c>
      <c r="J47" s="6">
        <f>$C47*'Mylan Payments'!G$20</f>
        <v>122.54215727325318</v>
      </c>
      <c r="K47" s="6">
        <f>$C47*'Mylan Payments'!H$20</f>
        <v>122.54215727325318</v>
      </c>
      <c r="L47" s="6">
        <f>$C47*'Mylan Payments'!I$20</f>
        <v>122.54215727325318</v>
      </c>
      <c r="M47" s="6">
        <f>$C47*'Mylan Payments'!J$20</f>
        <v>122.54215727325318</v>
      </c>
      <c r="N47" s="6">
        <f>$C47*'Mylan Payments'!K$20</f>
        <v>87.126038883738559</v>
      </c>
      <c r="O47" s="6">
        <f t="shared" si="1"/>
        <v>939.03718513359331</v>
      </c>
    </row>
    <row r="48" spans="1:15" ht="18.75" x14ac:dyDescent="0.3">
      <c r="A48" s="122">
        <v>46</v>
      </c>
      <c r="B48" s="3" t="s">
        <v>70</v>
      </c>
      <c r="C48" s="15">
        <v>4.0537508319000003E-3</v>
      </c>
      <c r="D48" s="13" t="s">
        <v>70</v>
      </c>
      <c r="E48" s="31" t="str">
        <f t="shared" si="0"/>
        <v>No</v>
      </c>
      <c r="F48" s="6">
        <f>$C48*'Mylan Payments'!C$20</f>
        <v>1407.4715981019506</v>
      </c>
      <c r="G48" s="6">
        <f>$C48*'Mylan Payments'!D$20</f>
        <v>2100.9785712663192</v>
      </c>
      <c r="H48" s="6">
        <f>$C48*'Mylan Payments'!E$20</f>
        <v>3685.4072817622659</v>
      </c>
      <c r="I48" s="6">
        <f>$C48*'Mylan Payments'!F$20</f>
        <v>3685.4073472693053</v>
      </c>
      <c r="J48" s="6">
        <f>$C48*'Mylan Payments'!G$20</f>
        <v>3685.4074782833832</v>
      </c>
      <c r="K48" s="6">
        <f>$C48*'Mylan Payments'!H$20</f>
        <v>3685.4074782833832</v>
      </c>
      <c r="L48" s="6">
        <f>$C48*'Mylan Payments'!I$20</f>
        <v>3685.4074782833832</v>
      </c>
      <c r="M48" s="6">
        <f>$C48*'Mylan Payments'!J$20</f>
        <v>3685.4074782833832</v>
      </c>
      <c r="N48" s="6">
        <f>$C48*'Mylan Payments'!K$20</f>
        <v>2620.2815618737527</v>
      </c>
      <c r="O48" s="6">
        <f t="shared" si="1"/>
        <v>28241.176273407131</v>
      </c>
    </row>
    <row r="49" spans="1:15" ht="18.75" x14ac:dyDescent="0.3">
      <c r="A49" s="122">
        <v>47</v>
      </c>
      <c r="B49" s="3" t="s">
        <v>71</v>
      </c>
      <c r="C49" s="15">
        <v>2.1045927188000002E-3</v>
      </c>
      <c r="D49" s="13" t="s">
        <v>71</v>
      </c>
      <c r="E49" s="31" t="str">
        <f t="shared" si="0"/>
        <v>No</v>
      </c>
      <c r="F49" s="6">
        <f>$C49*'Mylan Payments'!C$20</f>
        <v>730.71942507497386</v>
      </c>
      <c r="G49" s="6">
        <f>$C49*'Mylan Payments'!D$20</f>
        <v>1090.7686206676551</v>
      </c>
      <c r="H49" s="6">
        <f>$C49*'Mylan Payments'!E$20</f>
        <v>1913.3591709616703</v>
      </c>
      <c r="I49" s="6">
        <f>$C49*'Mylan Payments'!F$20</f>
        <v>1913.3592049710712</v>
      </c>
      <c r="J49" s="6">
        <f>$C49*'Mylan Payments'!G$20</f>
        <v>1913.359272989873</v>
      </c>
      <c r="K49" s="6">
        <f>$C49*'Mylan Payments'!H$20</f>
        <v>1913.359272989873</v>
      </c>
      <c r="L49" s="6">
        <f>$C49*'Mylan Payments'!I$20</f>
        <v>1913.359272989873</v>
      </c>
      <c r="M49" s="6">
        <f>$C49*'Mylan Payments'!J$20</f>
        <v>1913.359272989873</v>
      </c>
      <c r="N49" s="6">
        <f>$C49*'Mylan Payments'!K$20</f>
        <v>1360.3760381445736</v>
      </c>
      <c r="O49" s="6">
        <f t="shared" si="1"/>
        <v>14662.019551779438</v>
      </c>
    </row>
    <row r="50" spans="1:15" ht="18.75" x14ac:dyDescent="0.3">
      <c r="A50" s="122">
        <v>48</v>
      </c>
      <c r="B50" s="3" t="s">
        <v>72</v>
      </c>
      <c r="C50" s="15">
        <v>3.1106809734000006E-3</v>
      </c>
      <c r="D50" s="13" t="s">
        <v>72</v>
      </c>
      <c r="E50" s="31" t="str">
        <f t="shared" si="0"/>
        <v>No</v>
      </c>
      <c r="F50" s="6">
        <f>$C50*'Mylan Payments'!C$20</f>
        <v>1080.0355775109547</v>
      </c>
      <c r="G50" s="6">
        <f>$C50*'Mylan Payments'!D$20</f>
        <v>1612.2041877191718</v>
      </c>
      <c r="H50" s="6">
        <f>$C50*'Mylan Payments'!E$20</f>
        <v>2828.0293451668413</v>
      </c>
      <c r="I50" s="6">
        <f>$C50*'Mylan Payments'!F$20</f>
        <v>2828.0293954342378</v>
      </c>
      <c r="J50" s="6">
        <f>$C50*'Mylan Payments'!G$20</f>
        <v>2828.0294959690304</v>
      </c>
      <c r="K50" s="6">
        <f>$C50*'Mylan Payments'!H$20</f>
        <v>2828.0294959690304</v>
      </c>
      <c r="L50" s="6">
        <f>$C50*'Mylan Payments'!I$20</f>
        <v>2828.0294959690304</v>
      </c>
      <c r="M50" s="6">
        <f>$C50*'Mylan Payments'!J$20</f>
        <v>2828.0294959690304</v>
      </c>
      <c r="N50" s="6">
        <f>$C50*'Mylan Payments'!K$20</f>
        <v>2010.6958561267063</v>
      </c>
      <c r="O50" s="6">
        <f t="shared" si="1"/>
        <v>21671.112345834033</v>
      </c>
    </row>
    <row r="51" spans="1:15" ht="18.75" x14ac:dyDescent="0.3">
      <c r="A51" s="122">
        <v>49</v>
      </c>
      <c r="B51" s="3" t="s">
        <v>73</v>
      </c>
      <c r="C51" s="15">
        <v>1.4042316196929872E-3</v>
      </c>
      <c r="D51" s="13" t="s">
        <v>74</v>
      </c>
      <c r="E51" s="31" t="str">
        <f t="shared" si="0"/>
        <v>No</v>
      </c>
      <c r="F51" s="6">
        <f>$C51*'Mylan Payments'!C$20</f>
        <v>487.55244311556004</v>
      </c>
      <c r="G51" s="6">
        <f>$C51*'Mylan Payments'!D$20</f>
        <v>727.78536827009896</v>
      </c>
      <c r="H51" s="6">
        <f>$C51*'Mylan Payments'!E$20</f>
        <v>1276.6362934230337</v>
      </c>
      <c r="I51" s="6">
        <f>$C51*'Mylan Payments'!F$20</f>
        <v>1276.6363161148713</v>
      </c>
      <c r="J51" s="6">
        <f>$C51*'Mylan Payments'!G$20</f>
        <v>1276.6363614985464</v>
      </c>
      <c r="K51" s="6">
        <f>$C51*'Mylan Payments'!H$20</f>
        <v>1276.6363614985464</v>
      </c>
      <c r="L51" s="6">
        <f>$C51*'Mylan Payments'!I$20</f>
        <v>1276.6363614985464</v>
      </c>
      <c r="M51" s="6">
        <f>$C51*'Mylan Payments'!J$20</f>
        <v>1276.6363614985464</v>
      </c>
      <c r="N51" s="6">
        <f>$C51*'Mylan Payments'!K$20</f>
        <v>907.67350393785057</v>
      </c>
      <c r="O51" s="6">
        <f t="shared" si="1"/>
        <v>9782.8293708556012</v>
      </c>
    </row>
    <row r="52" spans="1:15" ht="18.75" x14ac:dyDescent="0.3">
      <c r="A52" s="122">
        <v>50</v>
      </c>
      <c r="B52" s="3" t="s">
        <v>75</v>
      </c>
      <c r="C52" s="15">
        <v>2.6323448756000005E-3</v>
      </c>
      <c r="D52" s="13" t="s">
        <v>75</v>
      </c>
      <c r="E52" s="31" t="str">
        <f t="shared" si="0"/>
        <v>No</v>
      </c>
      <c r="F52" s="6">
        <f>$C52*'Mylan Payments'!C$20</f>
        <v>913.95618587630258</v>
      </c>
      <c r="G52" s="6">
        <f>$C52*'Mylan Payments'!D$20</f>
        <v>1364.2920853194498</v>
      </c>
      <c r="H52" s="6">
        <f>$C52*'Mylan Payments'!E$20</f>
        <v>2393.1571956283333</v>
      </c>
      <c r="I52" s="6">
        <f>$C52*'Mylan Payments'!F$20</f>
        <v>2393.1572381660044</v>
      </c>
      <c r="J52" s="6">
        <f>$C52*'Mylan Payments'!G$20</f>
        <v>2393.1573232413457</v>
      </c>
      <c r="K52" s="6">
        <f>$C52*'Mylan Payments'!H$20</f>
        <v>2393.1573232413457</v>
      </c>
      <c r="L52" s="6">
        <f>$C52*'Mylan Payments'!I$20</f>
        <v>2393.1573232413457</v>
      </c>
      <c r="M52" s="6">
        <f>$C52*'Mylan Payments'!J$20</f>
        <v>2393.1573232413457</v>
      </c>
      <c r="N52" s="6">
        <f>$C52*'Mylan Payments'!K$20</f>
        <v>1701.5068335600379</v>
      </c>
      <c r="O52" s="6">
        <f t="shared" si="1"/>
        <v>18338.698831515514</v>
      </c>
    </row>
    <row r="53" spans="1:15" ht="18.75" x14ac:dyDescent="0.3">
      <c r="A53" s="122">
        <v>51</v>
      </c>
      <c r="B53" s="3" t="s">
        <v>76</v>
      </c>
      <c r="C53" s="15">
        <v>3.1141036893324917E-3</v>
      </c>
      <c r="D53" s="13" t="s">
        <v>76</v>
      </c>
      <c r="E53" s="31" t="str">
        <f t="shared" si="0"/>
        <v>No</v>
      </c>
      <c r="F53" s="6">
        <f>$C53*'Mylan Payments'!C$20</f>
        <v>1081.223952342837</v>
      </c>
      <c r="G53" s="6">
        <f>$C53*'Mylan Payments'!D$20</f>
        <v>1613.9781134309119</v>
      </c>
      <c r="H53" s="6">
        <f>$C53*'Mylan Payments'!E$20</f>
        <v>2831.1410564545067</v>
      </c>
      <c r="I53" s="6">
        <f>$C53*'Mylan Payments'!F$20</f>
        <v>2831.1411067772128</v>
      </c>
      <c r="J53" s="6">
        <f>$C53*'Mylan Payments'!G$20</f>
        <v>2831.141207422625</v>
      </c>
      <c r="K53" s="6">
        <f>$C53*'Mylan Payments'!H$20</f>
        <v>2831.141207422625</v>
      </c>
      <c r="L53" s="6">
        <f>$C53*'Mylan Payments'!I$20</f>
        <v>2831.141207422625</v>
      </c>
      <c r="M53" s="6">
        <f>$C53*'Mylan Payments'!J$20</f>
        <v>2831.141207422625</v>
      </c>
      <c r="N53" s="6">
        <f>$C53*'Mylan Payments'!K$20</f>
        <v>2012.9082465328613</v>
      </c>
      <c r="O53" s="6">
        <f t="shared" si="1"/>
        <v>21694.957305228829</v>
      </c>
    </row>
    <row r="54" spans="1:15" ht="18.75" x14ac:dyDescent="0.3">
      <c r="A54" s="122">
        <v>52</v>
      </c>
      <c r="B54" s="3" t="s">
        <v>32</v>
      </c>
      <c r="C54" s="15">
        <v>1.5515624389622691E-4</v>
      </c>
      <c r="D54" s="13" t="s">
        <v>77</v>
      </c>
      <c r="E54" s="31" t="str">
        <f t="shared" si="0"/>
        <v>No</v>
      </c>
      <c r="F54" s="6">
        <f>$C54*'Mylan Payments'!C$20</f>
        <v>53.870604190481117</v>
      </c>
      <c r="G54" s="6">
        <f>$C54*'Mylan Payments'!D$20</f>
        <v>80.414400672809975</v>
      </c>
      <c r="H54" s="6">
        <f>$C54*'Mylan Payments'!E$20</f>
        <v>141.05799166694874</v>
      </c>
      <c r="I54" s="6">
        <f>$C54*'Mylan Payments'!F$20</f>
        <v>141.05799417421341</v>
      </c>
      <c r="J54" s="6">
        <f>$C54*'Mylan Payments'!G$20</f>
        <v>141.05799918874266</v>
      </c>
      <c r="K54" s="6">
        <f>$C54*'Mylan Payments'!H$20</f>
        <v>141.05799918874266</v>
      </c>
      <c r="L54" s="6">
        <f>$C54*'Mylan Payments'!I$20</f>
        <v>141.05799918874266</v>
      </c>
      <c r="M54" s="6">
        <f>$C54*'Mylan Payments'!J$20</f>
        <v>141.05799918874266</v>
      </c>
      <c r="N54" s="6">
        <f>$C54*'Mylan Payments'!K$20</f>
        <v>100.29058566984449</v>
      </c>
      <c r="O54" s="6">
        <f t="shared" si="1"/>
        <v>1080.9235731292683</v>
      </c>
    </row>
    <row r="55" spans="1:15" ht="18.75" x14ac:dyDescent="0.3">
      <c r="A55" s="122">
        <v>53</v>
      </c>
      <c r="B55" s="3" t="s">
        <v>73</v>
      </c>
      <c r="C55" s="15">
        <v>6.4078122657999998E-3</v>
      </c>
      <c r="D55" s="13" t="s">
        <v>78</v>
      </c>
      <c r="E55" s="31" t="str">
        <f t="shared" si="0"/>
        <v>No</v>
      </c>
      <c r="F55" s="6">
        <f>$C55*'Mylan Payments'!C$20</f>
        <v>2224.8071339539315</v>
      </c>
      <c r="G55" s="6">
        <f>$C55*'Mylan Payments'!D$20</f>
        <v>3321.0418739114507</v>
      </c>
      <c r="H55" s="6">
        <f>$C55*'Mylan Payments'!E$20</f>
        <v>5825.5672249782319</v>
      </c>
      <c r="I55" s="6">
        <f>$C55*'Mylan Payments'!F$20</f>
        <v>5825.56732852599</v>
      </c>
      <c r="J55" s="6">
        <f>$C55*'Mylan Payments'!G$20</f>
        <v>5825.5675356215042</v>
      </c>
      <c r="K55" s="6">
        <f>$C55*'Mylan Payments'!H$20</f>
        <v>5825.5675356215042</v>
      </c>
      <c r="L55" s="6">
        <f>$C55*'Mylan Payments'!I$20</f>
        <v>5825.5675356215042</v>
      </c>
      <c r="M55" s="6">
        <f>$C55*'Mylan Payments'!J$20</f>
        <v>5825.5675356215042</v>
      </c>
      <c r="N55" s="6">
        <f>$C55*'Mylan Payments'!K$20</f>
        <v>4141.9103019103377</v>
      </c>
      <c r="O55" s="6">
        <f t="shared" si="1"/>
        <v>44641.164005765961</v>
      </c>
    </row>
    <row r="56" spans="1:15" ht="18.75" x14ac:dyDescent="0.3">
      <c r="A56" s="122">
        <v>54</v>
      </c>
      <c r="B56" s="3" t="s">
        <v>38</v>
      </c>
      <c r="C56" s="15">
        <v>5.3061927798000001E-3</v>
      </c>
      <c r="D56" s="13" t="s">
        <v>38</v>
      </c>
      <c r="E56" s="31" t="str">
        <f t="shared" si="0"/>
        <v>No</v>
      </c>
      <c r="F56" s="6">
        <f>$C56*'Mylan Payments'!C$20</f>
        <v>1842.3223185924637</v>
      </c>
      <c r="G56" s="6">
        <f>$C56*'Mylan Payments'!D$20</f>
        <v>2750.0943663433509</v>
      </c>
      <c r="H56" s="6">
        <f>$C56*'Mylan Payments'!E$20</f>
        <v>4824.046252478619</v>
      </c>
      <c r="I56" s="6">
        <f>$C56*'Mylan Payments'!F$20</f>
        <v>4824.0463382246335</v>
      </c>
      <c r="J56" s="6">
        <f>$C56*'Mylan Payments'!G$20</f>
        <v>4824.0465097166625</v>
      </c>
      <c r="K56" s="6">
        <f>$C56*'Mylan Payments'!H$20</f>
        <v>4824.0465097166625</v>
      </c>
      <c r="L56" s="6">
        <f>$C56*'Mylan Payments'!I$20</f>
        <v>4824.0465097166625</v>
      </c>
      <c r="M56" s="6">
        <f>$C56*'Mylan Payments'!J$20</f>
        <v>4824.0465097166625</v>
      </c>
      <c r="N56" s="6">
        <f>$C56*'Mylan Payments'!K$20</f>
        <v>3429.8405800488918</v>
      </c>
      <c r="O56" s="6">
        <f t="shared" si="1"/>
        <v>36966.53589455461</v>
      </c>
    </row>
    <row r="57" spans="1:15" ht="18.75" x14ac:dyDescent="0.3">
      <c r="A57" s="122">
        <v>55</v>
      </c>
      <c r="B57" s="3" t="s">
        <v>56</v>
      </c>
      <c r="C57" s="15">
        <v>8.5958844840929426E-5</v>
      </c>
      <c r="D57" s="13" t="s">
        <v>79</v>
      </c>
      <c r="E57" s="31" t="str">
        <f t="shared" si="0"/>
        <v>No</v>
      </c>
      <c r="F57" s="6">
        <f>$C57*'Mylan Payments'!C$20</f>
        <v>29.845108329599732</v>
      </c>
      <c r="G57" s="6">
        <f>$C57*'Mylan Payments'!D$20</f>
        <v>44.550762617285152</v>
      </c>
      <c r="H57" s="6">
        <f>$C57*'Mylan Payments'!E$20</f>
        <v>78.148205414034408</v>
      </c>
      <c r="I57" s="6">
        <f>$C57*'Mylan Payments'!F$20</f>
        <v>78.14820680309596</v>
      </c>
      <c r="J57" s="6">
        <f>$C57*'Mylan Payments'!G$20</f>
        <v>78.148209581219049</v>
      </c>
      <c r="K57" s="6">
        <f>$C57*'Mylan Payments'!H$20</f>
        <v>78.148209581219049</v>
      </c>
      <c r="L57" s="6">
        <f>$C57*'Mylan Payments'!I$20</f>
        <v>78.148209581219049</v>
      </c>
      <c r="M57" s="6">
        <f>$C57*'Mylan Payments'!J$20</f>
        <v>78.148209581219049</v>
      </c>
      <c r="N57" s="6">
        <f>$C57*'Mylan Payments'!K$20</f>
        <v>55.562461916556778</v>
      </c>
      <c r="O57" s="6">
        <f t="shared" si="1"/>
        <v>598.84758340544818</v>
      </c>
    </row>
    <row r="58" spans="1:15" ht="18.75" x14ac:dyDescent="0.3">
      <c r="A58" s="122">
        <v>56</v>
      </c>
      <c r="B58" s="3" t="s">
        <v>32</v>
      </c>
      <c r="C58" s="15">
        <v>2.2117624342341905E-4</v>
      </c>
      <c r="D58" s="13" t="s">
        <v>80</v>
      </c>
      <c r="E58" s="13" t="s">
        <v>334</v>
      </c>
      <c r="F58" s="6">
        <f>$C58*'Mylan Payments'!C$20</f>
        <v>76.79289963844154</v>
      </c>
      <c r="G58" s="6">
        <f>$C58*'Mylan Payments'!D$20</f>
        <v>114.63125563837065</v>
      </c>
      <c r="H58" s="6">
        <f>$C58*'Mylan Payments'!E$20</f>
        <v>201.07909239291891</v>
      </c>
      <c r="I58" s="6">
        <f>$C58*'Mylan Payments'!F$20</f>
        <v>201.07909596704113</v>
      </c>
      <c r="J58" s="6">
        <f>$C58*'Mylan Payments'!G$20</f>
        <v>201.07910311528548</v>
      </c>
      <c r="K58" s="6">
        <f>$C58*'Mylan Payments'!H$20</f>
        <v>201.07910311528548</v>
      </c>
      <c r="L58" s="6">
        <f>$C58*'Mylan Payments'!I$20</f>
        <v>201.07910311528548</v>
      </c>
      <c r="M58" s="6">
        <f>$C58*'Mylan Payments'!J$20</f>
        <v>201.07910311528548</v>
      </c>
      <c r="N58" s="6">
        <f>$C58*'Mylan Payments'!K$20</f>
        <v>142.96488772973066</v>
      </c>
      <c r="O58" s="6">
        <f t="shared" si="1"/>
        <v>1540.8636438276449</v>
      </c>
    </row>
    <row r="59" spans="1:15" ht="18.75" x14ac:dyDescent="0.3">
      <c r="A59" s="122">
        <v>57</v>
      </c>
      <c r="B59" s="3" t="s">
        <v>81</v>
      </c>
      <c r="C59" s="15">
        <v>9.4006091954603268E-5</v>
      </c>
      <c r="D59" s="13" t="s">
        <v>82</v>
      </c>
      <c r="E59" s="31" t="str">
        <f t="shared" si="0"/>
        <v>No</v>
      </c>
      <c r="F59" s="6">
        <f>$C59*'Mylan Payments'!C$20</f>
        <v>32.639131007627817</v>
      </c>
      <c r="G59" s="6">
        <f>$C59*'Mylan Payments'!D$20</f>
        <v>48.721491022807086</v>
      </c>
      <c r="H59" s="6">
        <f>$C59*'Mylan Payments'!E$20</f>
        <v>85.464240449412614</v>
      </c>
      <c r="I59" s="6">
        <f>$C59*'Mylan Payments'!F$20</f>
        <v>85.464241968514557</v>
      </c>
      <c r="J59" s="6">
        <f>$C59*'Mylan Payments'!G$20</f>
        <v>85.464245006718428</v>
      </c>
      <c r="K59" s="6">
        <f>$C59*'Mylan Payments'!H$20</f>
        <v>85.464245006718428</v>
      </c>
      <c r="L59" s="6">
        <f>$C59*'Mylan Payments'!I$20</f>
        <v>85.464245006718428</v>
      </c>
      <c r="M59" s="6">
        <f>$C59*'Mylan Payments'!J$20</f>
        <v>85.464245006718428</v>
      </c>
      <c r="N59" s="6">
        <f>$C59*'Mylan Payments'!K$20</f>
        <v>60.764077435169767</v>
      </c>
      <c r="O59" s="6">
        <f t="shared" si="1"/>
        <v>654.91016191040558</v>
      </c>
    </row>
    <row r="60" spans="1:15" ht="18.75" x14ac:dyDescent="0.3">
      <c r="A60" s="122">
        <v>58</v>
      </c>
      <c r="B60" s="3" t="s">
        <v>81</v>
      </c>
      <c r="C60" s="15">
        <v>1.0667352852156161E-5</v>
      </c>
      <c r="D60" s="13" t="s">
        <v>83</v>
      </c>
      <c r="E60" s="31" t="str">
        <f t="shared" si="0"/>
        <v>Yes</v>
      </c>
      <c r="F60" s="6">
        <f>$C60*'Mylan Payments'!C$20</f>
        <v>3.7037294073904747</v>
      </c>
      <c r="G60" s="6">
        <f>$C60*'Mylan Payments'!D$20</f>
        <v>5.5286771890743616</v>
      </c>
      <c r="H60" s="6">
        <f>$C60*'Mylan Payments'!E$20</f>
        <v>9.6980652015154725</v>
      </c>
      <c r="I60" s="6">
        <f>$C60*'Mylan Payments'!F$20</f>
        <v>9.6980653738957532</v>
      </c>
      <c r="J60" s="6">
        <f>$C60*'Mylan Payments'!G$20</f>
        <v>9.6980657186563093</v>
      </c>
      <c r="K60" s="6">
        <f>$C60*'Mylan Payments'!H$20</f>
        <v>9.6980657186563093</v>
      </c>
      <c r="L60" s="6">
        <f>$C60*'Mylan Payments'!I$20</f>
        <v>9.6980657186563093</v>
      </c>
      <c r="M60" s="6">
        <f>$C60*'Mylan Payments'!J$20</f>
        <v>9.6980657186563093</v>
      </c>
      <c r="N60" s="6">
        <f>$C60*'Mylan Payments'!K$20</f>
        <v>6.8952111640777076</v>
      </c>
      <c r="O60" s="6">
        <f t="shared" si="1"/>
        <v>74.316011210579006</v>
      </c>
    </row>
    <row r="61" spans="1:15" ht="18.75" x14ac:dyDescent="0.3">
      <c r="A61" s="122">
        <v>59</v>
      </c>
      <c r="B61" s="3" t="s">
        <v>84</v>
      </c>
      <c r="C61" s="15">
        <v>2.8347130141000002E-3</v>
      </c>
      <c r="D61" s="13" t="s">
        <v>84</v>
      </c>
      <c r="E61" s="31" t="str">
        <f t="shared" si="0"/>
        <v>No</v>
      </c>
      <c r="F61" s="6">
        <f>$C61*'Mylan Payments'!C$20</f>
        <v>984.21886829332038</v>
      </c>
      <c r="G61" s="6">
        <f>$C61*'Mylan Payments'!D$20</f>
        <v>1469.1754736001933</v>
      </c>
      <c r="H61" s="6">
        <f>$C61*'Mylan Payments'!E$20</f>
        <v>2577.1371791427646</v>
      </c>
      <c r="I61" s="6">
        <f>$C61*'Mylan Payments'!F$20</f>
        <v>2577.1372249506262</v>
      </c>
      <c r="J61" s="6">
        <f>$C61*'Mylan Payments'!G$20</f>
        <v>2577.1373165663485</v>
      </c>
      <c r="K61" s="6">
        <f>$C61*'Mylan Payments'!H$20</f>
        <v>2577.1373165663485</v>
      </c>
      <c r="L61" s="6">
        <f>$C61*'Mylan Payments'!I$20</f>
        <v>2577.1373165663485</v>
      </c>
      <c r="M61" s="6">
        <f>$C61*'Mylan Payments'!J$20</f>
        <v>2577.1373165663485</v>
      </c>
      <c r="N61" s="6">
        <f>$C61*'Mylan Payments'!K$20</f>
        <v>1832.3144544551112</v>
      </c>
      <c r="O61" s="6">
        <f t="shared" si="1"/>
        <v>19748.532466707409</v>
      </c>
    </row>
    <row r="62" spans="1:15" ht="18.75" x14ac:dyDescent="0.3">
      <c r="A62" s="122">
        <v>60</v>
      </c>
      <c r="B62" s="3" t="s">
        <v>61</v>
      </c>
      <c r="C62" s="15">
        <v>9.8374671949130605E-5</v>
      </c>
      <c r="D62" s="13" t="s">
        <v>85</v>
      </c>
      <c r="E62" s="31" t="str">
        <f t="shared" si="0"/>
        <v>No</v>
      </c>
      <c r="F62" s="6">
        <f>$C62*'Mylan Payments'!C$20</f>
        <v>34.155912013985755</v>
      </c>
      <c r="G62" s="6">
        <f>$C62*'Mylan Payments'!D$20</f>
        <v>50.985639298309941</v>
      </c>
      <c r="H62" s="6">
        <f>$C62*'Mylan Payments'!E$20</f>
        <v>89.435869982263284</v>
      </c>
      <c r="I62" s="6">
        <f>$C62*'Mylan Payments'!F$20</f>
        <v>89.43587157195978</v>
      </c>
      <c r="J62" s="6">
        <f>$C62*'Mylan Payments'!G$20</f>
        <v>89.435874751352756</v>
      </c>
      <c r="K62" s="6">
        <f>$C62*'Mylan Payments'!H$20</f>
        <v>89.435874751352756</v>
      </c>
      <c r="L62" s="6">
        <f>$C62*'Mylan Payments'!I$20</f>
        <v>89.435874751352756</v>
      </c>
      <c r="M62" s="6">
        <f>$C62*'Mylan Payments'!J$20</f>
        <v>89.435874751352756</v>
      </c>
      <c r="N62" s="6">
        <f>$C62*'Mylan Payments'!K$20</f>
        <v>63.587859676828984</v>
      </c>
      <c r="O62" s="6">
        <f t="shared" si="1"/>
        <v>685.34465154875886</v>
      </c>
    </row>
    <row r="63" spans="1:15" ht="18.75" x14ac:dyDescent="0.3">
      <c r="A63" s="122">
        <v>61</v>
      </c>
      <c r="B63" s="3" t="s">
        <v>20</v>
      </c>
      <c r="C63" s="15">
        <v>3.3329570208184248E-3</v>
      </c>
      <c r="D63" s="13" t="s">
        <v>86</v>
      </c>
      <c r="E63" s="31" t="str">
        <f t="shared" si="0"/>
        <v>No</v>
      </c>
      <c r="F63" s="6">
        <f>$C63*'Mylan Payments'!C$20</f>
        <v>1157.2103316221151</v>
      </c>
      <c r="G63" s="6">
        <f>$C63*'Mylan Payments'!D$20</f>
        <v>1727.4054499321735</v>
      </c>
      <c r="H63" s="6">
        <f>$C63*'Mylan Payments'!E$20</f>
        <v>3030.1083080056219</v>
      </c>
      <c r="I63" s="6">
        <f>$C63*'Mylan Payments'!F$20</f>
        <v>3030.1083618649127</v>
      </c>
      <c r="J63" s="6">
        <f>$C63*'Mylan Payments'!G$20</f>
        <v>3030.1084695834948</v>
      </c>
      <c r="K63" s="6">
        <f>$C63*'Mylan Payments'!H$20</f>
        <v>3030.1084695834948</v>
      </c>
      <c r="L63" s="6">
        <f>$C63*'Mylan Payments'!I$20</f>
        <v>3030.1084695834948</v>
      </c>
      <c r="M63" s="6">
        <f>$C63*'Mylan Payments'!J$20</f>
        <v>3030.1084695834948</v>
      </c>
      <c r="N63" s="6">
        <f>$C63*'Mylan Payments'!K$20</f>
        <v>2154.3716400731232</v>
      </c>
      <c r="O63" s="6">
        <f t="shared" si="1"/>
        <v>23219.637969831925</v>
      </c>
    </row>
    <row r="64" spans="1:15" ht="18.75" x14ac:dyDescent="0.3">
      <c r="A64" s="122">
        <v>62</v>
      </c>
      <c r="B64" s="3" t="s">
        <v>20</v>
      </c>
      <c r="C64" s="15">
        <v>1.1718915796436534E-3</v>
      </c>
      <c r="D64" s="13" t="s">
        <v>87</v>
      </c>
      <c r="E64" s="31" t="str">
        <f t="shared" si="0"/>
        <v>No</v>
      </c>
      <c r="F64" s="6">
        <f>$C64*'Mylan Payments'!C$20</f>
        <v>406.88344765141704</v>
      </c>
      <c r="G64" s="6">
        <f>$C64*'Mylan Payments'!D$20</f>
        <v>607.3681384913225</v>
      </c>
      <c r="H64" s="6">
        <f>$C64*'Mylan Payments'!E$20</f>
        <v>1065.4078013547592</v>
      </c>
      <c r="I64" s="6">
        <f>$C64*'Mylan Payments'!F$20</f>
        <v>1065.4078202920718</v>
      </c>
      <c r="J64" s="6">
        <f>$C64*'Mylan Payments'!G$20</f>
        <v>1065.4078581666975</v>
      </c>
      <c r="K64" s="6">
        <f>$C64*'Mylan Payments'!H$20</f>
        <v>1065.4078581666975</v>
      </c>
      <c r="L64" s="6">
        <f>$C64*'Mylan Payments'!I$20</f>
        <v>1065.4078581666975</v>
      </c>
      <c r="M64" s="6">
        <f>$C64*'Mylan Payments'!J$20</f>
        <v>1065.4078581666975</v>
      </c>
      <c r="N64" s="6">
        <f>$C64*'Mylan Payments'!K$20</f>
        <v>757.49251150104249</v>
      </c>
      <c r="O64" s="6">
        <f t="shared" si="1"/>
        <v>8164.1911519574023</v>
      </c>
    </row>
    <row r="65" spans="1:15" ht="18.75" x14ac:dyDescent="0.3">
      <c r="A65" s="122">
        <v>63</v>
      </c>
      <c r="B65" s="3" t="s">
        <v>88</v>
      </c>
      <c r="C65" s="15">
        <v>2.1883911591306761E-4</v>
      </c>
      <c r="D65" s="13" t="s">
        <v>89</v>
      </c>
      <c r="E65" s="31" t="str">
        <f t="shared" si="0"/>
        <v>No</v>
      </c>
      <c r="F65" s="6">
        <f>$C65*'Mylan Payments'!C$20</f>
        <v>75.981443599733652</v>
      </c>
      <c r="G65" s="6">
        <f>$C65*'Mylan Payments'!D$20</f>
        <v>113.41996885208735</v>
      </c>
      <c r="H65" s="6">
        <f>$C65*'Mylan Payments'!E$20</f>
        <v>198.95432767445715</v>
      </c>
      <c r="I65" s="6">
        <f>$C65*'Mylan Payments'!F$20</f>
        <v>198.95433121081228</v>
      </c>
      <c r="J65" s="6">
        <f>$C65*'Mylan Payments'!G$20</f>
        <v>198.9543382835225</v>
      </c>
      <c r="K65" s="6">
        <f>$C65*'Mylan Payments'!H$20</f>
        <v>198.9543382835225</v>
      </c>
      <c r="L65" s="6">
        <f>$C65*'Mylan Payments'!I$20</f>
        <v>198.9543382835225</v>
      </c>
      <c r="M65" s="6">
        <f>$C65*'Mylan Payments'!J$20</f>
        <v>198.9543382835225</v>
      </c>
      <c r="N65" s="6">
        <f>$C65*'Mylan Payments'!K$20</f>
        <v>141.45420481480383</v>
      </c>
      <c r="O65" s="6">
        <f t="shared" si="1"/>
        <v>1524.5816292859843</v>
      </c>
    </row>
    <row r="66" spans="1:15" ht="18.75" x14ac:dyDescent="0.3">
      <c r="A66" s="122">
        <v>64</v>
      </c>
      <c r="B66" s="3" t="s">
        <v>90</v>
      </c>
      <c r="C66" s="15">
        <v>4.5106164370591284E-4</v>
      </c>
      <c r="D66" s="13" t="s">
        <v>91</v>
      </c>
      <c r="E66" s="31" t="str">
        <f t="shared" si="0"/>
        <v>No</v>
      </c>
      <c r="F66" s="6">
        <f>$C66*'Mylan Payments'!C$20</f>
        <v>156.60963853856191</v>
      </c>
      <c r="G66" s="6">
        <f>$C66*'Mylan Payments'!D$20</f>
        <v>233.77629436146458</v>
      </c>
      <c r="H66" s="6">
        <f>$C66*'Mylan Payments'!E$20</f>
        <v>410.07598522237822</v>
      </c>
      <c r="I66" s="6">
        <f>$C66*'Mylan Payments'!F$20</f>
        <v>410.07599251135923</v>
      </c>
      <c r="J66" s="6">
        <f>$C66*'Mylan Payments'!G$20</f>
        <v>410.07600708932114</v>
      </c>
      <c r="K66" s="6">
        <f>$C66*'Mylan Payments'!H$20</f>
        <v>410.07600708932114</v>
      </c>
      <c r="L66" s="6">
        <f>$C66*'Mylan Payments'!I$20</f>
        <v>410.07600708932114</v>
      </c>
      <c r="M66" s="6">
        <f>$C66*'Mylan Payments'!J$20</f>
        <v>410.07600708932114</v>
      </c>
      <c r="N66" s="6">
        <f>$C66*'Mylan Payments'!K$20</f>
        <v>291.55923915459522</v>
      </c>
      <c r="O66" s="6">
        <f t="shared" si="1"/>
        <v>3142.4011781456438</v>
      </c>
    </row>
    <row r="67" spans="1:15" ht="18.75" x14ac:dyDescent="0.3">
      <c r="A67" s="122">
        <v>65</v>
      </c>
      <c r="B67" s="3" t="s">
        <v>92</v>
      </c>
      <c r="C67" s="15">
        <v>2.5579764947000006E-3</v>
      </c>
      <c r="D67" s="13" t="s">
        <v>92</v>
      </c>
      <c r="E67" s="31" t="str">
        <f t="shared" si="0"/>
        <v>No</v>
      </c>
      <c r="F67" s="6">
        <f>$C67*'Mylan Payments'!C$20</f>
        <v>888.13531324400071</v>
      </c>
      <c r="G67" s="6">
        <f>$C67*'Mylan Payments'!D$20</f>
        <v>1325.7484300407068</v>
      </c>
      <c r="H67" s="6">
        <f>$C67*'Mylan Payments'!E$20</f>
        <v>2325.546288133738</v>
      </c>
      <c r="I67" s="6">
        <f>$C67*'Mylan Payments'!F$20</f>
        <v>2325.5463294696451</v>
      </c>
      <c r="J67" s="6">
        <f>$C67*'Mylan Payments'!G$20</f>
        <v>2325.5464121414579</v>
      </c>
      <c r="K67" s="6">
        <f>$C67*'Mylan Payments'!H$20</f>
        <v>2325.5464121414579</v>
      </c>
      <c r="L67" s="6">
        <f>$C67*'Mylan Payments'!I$20</f>
        <v>2325.5464121414579</v>
      </c>
      <c r="M67" s="6">
        <f>$C67*'Mylan Payments'!J$20</f>
        <v>2325.5464121414579</v>
      </c>
      <c r="N67" s="6">
        <f>$C67*'Mylan Payments'!K$20</f>
        <v>1653.436267474618</v>
      </c>
      <c r="O67" s="6">
        <f t="shared" si="1"/>
        <v>17820.598276928544</v>
      </c>
    </row>
    <row r="68" spans="1:15" ht="18.75" x14ac:dyDescent="0.3">
      <c r="A68" s="122">
        <v>66</v>
      </c>
      <c r="B68" s="3" t="s">
        <v>20</v>
      </c>
      <c r="C68" s="15">
        <v>7.0043022777200009E-2</v>
      </c>
      <c r="D68" s="13" t="s">
        <v>93</v>
      </c>
      <c r="E68" s="31" t="str">
        <f t="shared" si="0"/>
        <v>No</v>
      </c>
      <c r="F68" s="6">
        <f>$C68*'Mylan Payments'!C$20</f>
        <v>24319.098359064836</v>
      </c>
      <c r="G68" s="6">
        <f>$C68*'Mylan Payments'!D$20</f>
        <v>36301.908041210889</v>
      </c>
      <c r="H68" s="6">
        <f>$C68*'Mylan Payments'!E$20</f>
        <v>63678.572483633354</v>
      </c>
      <c r="I68" s="6">
        <f>$C68*'Mylan Payments'!F$20</f>
        <v>63678.573615501402</v>
      </c>
      <c r="J68" s="6">
        <f>$C68*'Mylan Payments'!G$20</f>
        <v>63678.575879237484</v>
      </c>
      <c r="K68" s="6">
        <f>$C68*'Mylan Payments'!H$20</f>
        <v>63678.575879237484</v>
      </c>
      <c r="L68" s="6">
        <f>$C68*'Mylan Payments'!I$20</f>
        <v>63678.575879237484</v>
      </c>
      <c r="M68" s="6">
        <f>$C68*'Mylan Payments'!J$20</f>
        <v>63678.575879237484</v>
      </c>
      <c r="N68" s="6">
        <f>$C68*'Mylan Payments'!K$20</f>
        <v>45274.721790184252</v>
      </c>
      <c r="O68" s="6">
        <f t="shared" si="1"/>
        <v>487967.17780654476</v>
      </c>
    </row>
    <row r="69" spans="1:15" ht="18.75" x14ac:dyDescent="0.3">
      <c r="A69" s="122">
        <v>67</v>
      </c>
      <c r="B69" s="3" t="s">
        <v>20</v>
      </c>
      <c r="C69" s="15">
        <v>0</v>
      </c>
      <c r="D69" s="13" t="s">
        <v>94</v>
      </c>
      <c r="E69" s="31" t="str">
        <f t="shared" ref="E69:E132" si="2">IF(C69&lt;0.000011,"Yes","No")</f>
        <v>Yes</v>
      </c>
      <c r="F69" s="6">
        <f>$C69*'Mylan Payments'!C$20</f>
        <v>0</v>
      </c>
      <c r="G69" s="6">
        <f>$C69*'Mylan Payments'!D$20</f>
        <v>0</v>
      </c>
      <c r="H69" s="6">
        <f>$C69*'Mylan Payments'!E$20</f>
        <v>0</v>
      </c>
      <c r="I69" s="6">
        <f>$C69*'Mylan Payments'!F$20</f>
        <v>0</v>
      </c>
      <c r="J69" s="6">
        <f>$C69*'Mylan Payments'!G$20</f>
        <v>0</v>
      </c>
      <c r="K69" s="6">
        <f>$C69*'Mylan Payments'!H$20</f>
        <v>0</v>
      </c>
      <c r="L69" s="6">
        <f>$C69*'Mylan Payments'!I$20</f>
        <v>0</v>
      </c>
      <c r="M69" s="6">
        <f>$C69*'Mylan Payments'!J$20</f>
        <v>0</v>
      </c>
      <c r="N69" s="6">
        <f>$C69*'Mylan Payments'!K$20</f>
        <v>0</v>
      </c>
      <c r="O69" s="6">
        <f t="shared" ref="O69:O132" si="3">SUM(F69:N69)</f>
        <v>0</v>
      </c>
    </row>
    <row r="70" spans="1:15" ht="18.75" x14ac:dyDescent="0.3">
      <c r="A70" s="122">
        <v>68</v>
      </c>
      <c r="B70" s="3" t="s">
        <v>38</v>
      </c>
      <c r="C70" s="15">
        <v>4.0897718893107563E-4</v>
      </c>
      <c r="D70" s="13" t="s">
        <v>95</v>
      </c>
      <c r="E70" s="31" t="str">
        <f t="shared" si="2"/>
        <v>No</v>
      </c>
      <c r="F70" s="6">
        <f>$C70*'Mylan Payments'!C$20</f>
        <v>141.99781919557904</v>
      </c>
      <c r="G70" s="6">
        <f>$C70*'Mylan Payments'!D$20</f>
        <v>211.96475701447929</v>
      </c>
      <c r="H70" s="6">
        <f>$C70*'Mylan Payments'!E$20</f>
        <v>371.81552904049573</v>
      </c>
      <c r="I70" s="6">
        <f>$C70*'Mylan Payments'!F$20</f>
        <v>371.81553564940828</v>
      </c>
      <c r="J70" s="6">
        <f>$C70*'Mylan Payments'!G$20</f>
        <v>371.8155488672333</v>
      </c>
      <c r="K70" s="6">
        <f>$C70*'Mylan Payments'!H$20</f>
        <v>371.8155488672333</v>
      </c>
      <c r="L70" s="6">
        <f>$C70*'Mylan Payments'!I$20</f>
        <v>371.8155488672333</v>
      </c>
      <c r="M70" s="6">
        <f>$C70*'Mylan Payments'!J$20</f>
        <v>371.8155488672333</v>
      </c>
      <c r="N70" s="6">
        <f>$C70*'Mylan Payments'!K$20</f>
        <v>264.356501378941</v>
      </c>
      <c r="O70" s="6">
        <f t="shared" si="3"/>
        <v>2849.2123377478365</v>
      </c>
    </row>
    <row r="71" spans="1:15" ht="18.75" x14ac:dyDescent="0.3">
      <c r="A71" s="122">
        <v>69</v>
      </c>
      <c r="B71" s="3" t="s">
        <v>96</v>
      </c>
      <c r="C71" s="15">
        <v>2.7234125776000001E-3</v>
      </c>
      <c r="D71" s="13" t="s">
        <v>96</v>
      </c>
      <c r="E71" s="31" t="str">
        <f t="shared" si="2"/>
        <v>No</v>
      </c>
      <c r="F71" s="6">
        <f>$C71*'Mylan Payments'!C$20</f>
        <v>945.57510114380443</v>
      </c>
      <c r="G71" s="6">
        <f>$C71*'Mylan Payments'!D$20</f>
        <v>1411.4906671688402</v>
      </c>
      <c r="H71" s="6">
        <f>$C71*'Mylan Payments'!E$20</f>
        <v>2475.9500425500196</v>
      </c>
      <c r="I71" s="6">
        <f>$C71*'Mylan Payments'!F$20</f>
        <v>2475.9500865593091</v>
      </c>
      <c r="J71" s="6">
        <f>$C71*'Mylan Payments'!G$20</f>
        <v>2475.950174577888</v>
      </c>
      <c r="K71" s="6">
        <f>$C71*'Mylan Payments'!H$20</f>
        <v>2475.950174577888</v>
      </c>
      <c r="L71" s="6">
        <f>$C71*'Mylan Payments'!I$20</f>
        <v>2475.950174577888</v>
      </c>
      <c r="M71" s="6">
        <f>$C71*'Mylan Payments'!J$20</f>
        <v>2475.950174577888</v>
      </c>
      <c r="N71" s="6">
        <f>$C71*'Mylan Payments'!K$20</f>
        <v>1760.3715813770539</v>
      </c>
      <c r="O71" s="6">
        <f t="shared" si="3"/>
        <v>18973.138177110577</v>
      </c>
    </row>
    <row r="72" spans="1:15" ht="18.75" x14ac:dyDescent="0.3">
      <c r="A72" s="122">
        <v>70</v>
      </c>
      <c r="B72" s="3" t="s">
        <v>97</v>
      </c>
      <c r="C72" s="15">
        <v>1.6290901617232397E-5</v>
      </c>
      <c r="D72" s="13" t="s">
        <v>98</v>
      </c>
      <c r="E72" s="31" t="str">
        <f t="shared" si="2"/>
        <v>No</v>
      </c>
      <c r="F72" s="6">
        <f>$C72*'Mylan Payments'!C$20</f>
        <v>5.6562384528653613</v>
      </c>
      <c r="G72" s="6">
        <f>$C72*'Mylan Payments'!D$20</f>
        <v>8.4432508616645574</v>
      </c>
      <c r="H72" s="6">
        <f>$C72*'Mylan Payments'!E$20</f>
        <v>14.810630928315037</v>
      </c>
      <c r="I72" s="6">
        <f>$C72*'Mylan Payments'!F$20</f>
        <v>14.81063119156968</v>
      </c>
      <c r="J72" s="6">
        <f>$C72*'Mylan Payments'!G$20</f>
        <v>14.810631718078964</v>
      </c>
      <c r="K72" s="6">
        <f>$C72*'Mylan Payments'!H$20</f>
        <v>14.810631718078964</v>
      </c>
      <c r="L72" s="6">
        <f>$C72*'Mylan Payments'!I$20</f>
        <v>14.810631718078964</v>
      </c>
      <c r="M72" s="6">
        <f>$C72*'Mylan Payments'!J$20</f>
        <v>14.810631718078964</v>
      </c>
      <c r="N72" s="6">
        <f>$C72*'Mylan Payments'!K$20</f>
        <v>10.530185722817599</v>
      </c>
      <c r="O72" s="6">
        <f t="shared" si="3"/>
        <v>113.49346402954811</v>
      </c>
    </row>
    <row r="73" spans="1:15" ht="18.75" x14ac:dyDescent="0.3">
      <c r="A73" s="122">
        <v>71</v>
      </c>
      <c r="B73" s="3" t="s">
        <v>12</v>
      </c>
      <c r="C73" s="15">
        <v>2.3063005198609594E-4</v>
      </c>
      <c r="D73" s="13" t="s">
        <v>99</v>
      </c>
      <c r="E73" s="31" t="str">
        <f t="shared" si="2"/>
        <v>No</v>
      </c>
      <c r="F73" s="6">
        <f>$C73*'Mylan Payments'!C$20</f>
        <v>80.075283681671991</v>
      </c>
      <c r="G73" s="6">
        <f>$C73*'Mylan Payments'!D$20</f>
        <v>119.53097691643664</v>
      </c>
      <c r="H73" s="6">
        <f>$C73*'Mylan Payments'!E$20</f>
        <v>209.67388185138836</v>
      </c>
      <c r="I73" s="6">
        <f>$C73*'Mylan Payments'!F$20</f>
        <v>209.67388557828042</v>
      </c>
      <c r="J73" s="6">
        <f>$C73*'Mylan Payments'!G$20</f>
        <v>209.67389303206454</v>
      </c>
      <c r="K73" s="6">
        <f>$C73*'Mylan Payments'!H$20</f>
        <v>209.67389303206454</v>
      </c>
      <c r="L73" s="6">
        <f>$C73*'Mylan Payments'!I$20</f>
        <v>209.67389303206454</v>
      </c>
      <c r="M73" s="6">
        <f>$C73*'Mylan Payments'!J$20</f>
        <v>209.67389303206454</v>
      </c>
      <c r="N73" s="6">
        <f>$C73*'Mylan Payments'!K$20</f>
        <v>149.07568271775312</v>
      </c>
      <c r="O73" s="6">
        <f t="shared" si="3"/>
        <v>1606.725282873789</v>
      </c>
    </row>
    <row r="74" spans="1:15" ht="18.75" x14ac:dyDescent="0.3">
      <c r="A74" s="122">
        <v>72</v>
      </c>
      <c r="B74" s="3" t="s">
        <v>100</v>
      </c>
      <c r="C74" s="15">
        <v>1.8943307636000003E-3</v>
      </c>
      <c r="D74" s="13" t="s">
        <v>101</v>
      </c>
      <c r="E74" s="31" t="str">
        <f t="shared" si="2"/>
        <v>No</v>
      </c>
      <c r="F74" s="6">
        <f>$C74*'Mylan Payments'!C$20</f>
        <v>657.71599137190185</v>
      </c>
      <c r="G74" s="6">
        <f>$C74*'Mylan Payments'!D$20</f>
        <v>981.79402391852375</v>
      </c>
      <c r="H74" s="6">
        <f>$C74*'Mylan Payments'!E$20</f>
        <v>1722.2026413906476</v>
      </c>
      <c r="I74" s="6">
        <f>$C74*'Mylan Payments'!F$20</f>
        <v>1722.202672002297</v>
      </c>
      <c r="J74" s="6">
        <f>$C74*'Mylan Payments'!G$20</f>
        <v>1722.2027332255957</v>
      </c>
      <c r="K74" s="6">
        <f>$C74*'Mylan Payments'!H$20</f>
        <v>1722.2027332255957</v>
      </c>
      <c r="L74" s="6">
        <f>$C74*'Mylan Payments'!I$20</f>
        <v>1722.2027332255957</v>
      </c>
      <c r="M74" s="6">
        <f>$C74*'Mylan Payments'!J$20</f>
        <v>1722.2027332255957</v>
      </c>
      <c r="N74" s="6">
        <f>$C74*'Mylan Payments'!K$20</f>
        <v>1224.4659767667126</v>
      </c>
      <c r="O74" s="6">
        <f t="shared" si="3"/>
        <v>13197.192238352467</v>
      </c>
    </row>
    <row r="75" spans="1:15" ht="18.75" x14ac:dyDescent="0.3">
      <c r="A75" s="122">
        <v>73</v>
      </c>
      <c r="B75" s="3" t="s">
        <v>73</v>
      </c>
      <c r="C75" s="15">
        <v>1.8655251554173088E-3</v>
      </c>
      <c r="D75" s="13" t="s">
        <v>102</v>
      </c>
      <c r="E75" s="31" t="str">
        <f t="shared" si="2"/>
        <v>No</v>
      </c>
      <c r="F75" s="6">
        <f>$C75*'Mylan Payments'!C$20</f>
        <v>647.7146180600181</v>
      </c>
      <c r="G75" s="6">
        <f>$C75*'Mylan Payments'!D$20</f>
        <v>966.86464911633277</v>
      </c>
      <c r="H75" s="6">
        <f>$C75*'Mylan Payments'!E$20</f>
        <v>1696.0144511060651</v>
      </c>
      <c r="I75" s="6">
        <f>$C75*'Mylan Payments'!F$20</f>
        <v>1696.0144812522269</v>
      </c>
      <c r="J75" s="6">
        <f>$C75*'Mylan Payments'!G$20</f>
        <v>1696.0145415445509</v>
      </c>
      <c r="K75" s="6">
        <f>$C75*'Mylan Payments'!H$20</f>
        <v>1696.0145415445509</v>
      </c>
      <c r="L75" s="6">
        <f>$C75*'Mylan Payments'!I$20</f>
        <v>1696.0145415445509</v>
      </c>
      <c r="M75" s="6">
        <f>$C75*'Mylan Payments'!J$20</f>
        <v>1696.0145415445509</v>
      </c>
      <c r="N75" s="6">
        <f>$C75*'Mylan Payments'!K$20</f>
        <v>1205.8464791385643</v>
      </c>
      <c r="O75" s="6">
        <f t="shared" si="3"/>
        <v>12996.512844851413</v>
      </c>
    </row>
    <row r="76" spans="1:15" ht="18.75" x14ac:dyDescent="0.3">
      <c r="A76" s="122">
        <v>74</v>
      </c>
      <c r="B76" s="3" t="s">
        <v>90</v>
      </c>
      <c r="C76" s="15">
        <v>9.8610898661000007E-3</v>
      </c>
      <c r="D76" s="13" t="s">
        <v>90</v>
      </c>
      <c r="E76" s="31" t="str">
        <f t="shared" si="2"/>
        <v>No</v>
      </c>
      <c r="F76" s="6">
        <f>$C76*'Mylan Payments'!C$20</f>
        <v>3423.7930470831402</v>
      </c>
      <c r="G76" s="6">
        <f>$C76*'Mylan Payments'!D$20</f>
        <v>5110.8070912925414</v>
      </c>
      <c r="H76" s="6">
        <f>$C76*'Mylan Payments'!E$20</f>
        <v>8965.0631984214506</v>
      </c>
      <c r="I76" s="6">
        <f>$C76*'Mylan Payments'!F$20</f>
        <v>8965.0633577728331</v>
      </c>
      <c r="J76" s="6">
        <f>$C76*'Mylan Payments'!G$20</f>
        <v>8965.0636764755964</v>
      </c>
      <c r="K76" s="6">
        <f>$C76*'Mylan Payments'!H$20</f>
        <v>8965.0636764755964</v>
      </c>
      <c r="L76" s="6">
        <f>$C76*'Mylan Payments'!I$20</f>
        <v>8965.0636764755964</v>
      </c>
      <c r="M76" s="6">
        <f>$C76*'Mylan Payments'!J$20</f>
        <v>8965.0636764755964</v>
      </c>
      <c r="N76" s="6">
        <f>$C76*'Mylan Payments'!K$20</f>
        <v>6374.0552953550032</v>
      </c>
      <c r="O76" s="6">
        <f t="shared" si="3"/>
        <v>68699.036695827352</v>
      </c>
    </row>
    <row r="77" spans="1:15" ht="18.75" x14ac:dyDescent="0.3">
      <c r="A77" s="122">
        <v>75</v>
      </c>
      <c r="B77" s="3" t="s">
        <v>103</v>
      </c>
      <c r="C77" s="15">
        <v>6.5849018532704044E-5</v>
      </c>
      <c r="D77" s="13" t="s">
        <v>104</v>
      </c>
      <c r="E77" s="31" t="str">
        <f t="shared" si="2"/>
        <v>No</v>
      </c>
      <c r="F77" s="6">
        <f>$C77*'Mylan Payments'!C$20</f>
        <v>22.862930454023573</v>
      </c>
      <c r="G77" s="6">
        <f>$C77*'Mylan Payments'!D$20</f>
        <v>34.128238910847479</v>
      </c>
      <c r="H77" s="6">
        <f>$C77*'Mylan Payments'!E$20</f>
        <v>59.865655897647052</v>
      </c>
      <c r="I77" s="6">
        <f>$C77*'Mylan Payments'!F$20</f>
        <v>59.865656961741621</v>
      </c>
      <c r="J77" s="6">
        <f>$C77*'Mylan Payments'!G$20</f>
        <v>59.865659089930745</v>
      </c>
      <c r="K77" s="6">
        <f>$C77*'Mylan Payments'!H$20</f>
        <v>59.865659089930745</v>
      </c>
      <c r="L77" s="6">
        <f>$C77*'Mylan Payments'!I$20</f>
        <v>59.865659089930745</v>
      </c>
      <c r="M77" s="6">
        <f>$C77*'Mylan Payments'!J$20</f>
        <v>59.865659089930745</v>
      </c>
      <c r="N77" s="6">
        <f>$C77*'Mylan Payments'!K$20</f>
        <v>42.563782601274546</v>
      </c>
      <c r="O77" s="6">
        <f t="shared" si="3"/>
        <v>458.74890118525735</v>
      </c>
    </row>
    <row r="78" spans="1:15" ht="18.75" x14ac:dyDescent="0.3">
      <c r="A78" s="122">
        <v>76</v>
      </c>
      <c r="B78" s="3" t="s">
        <v>105</v>
      </c>
      <c r="C78" s="15">
        <v>2.0167990000194021E-3</v>
      </c>
      <c r="D78" s="13" t="s">
        <v>105</v>
      </c>
      <c r="E78" s="31" t="str">
        <f t="shared" si="2"/>
        <v>No</v>
      </c>
      <c r="F78" s="6">
        <f>$C78*'Mylan Payments'!C$20</f>
        <v>700.23724429981121</v>
      </c>
      <c r="G78" s="6">
        <f>$C78*'Mylan Payments'!D$20</f>
        <v>1045.2668793178138</v>
      </c>
      <c r="H78" s="6">
        <f>$C78*'Mylan Payments'!E$20</f>
        <v>1833.5428171934852</v>
      </c>
      <c r="I78" s="6">
        <f>$C78*'Mylan Payments'!F$20</f>
        <v>1833.542849784174</v>
      </c>
      <c r="J78" s="6">
        <f>$C78*'Mylan Payments'!G$20</f>
        <v>1833.5429149655508</v>
      </c>
      <c r="K78" s="6">
        <f>$C78*'Mylan Payments'!H$20</f>
        <v>1833.5429149655508</v>
      </c>
      <c r="L78" s="6">
        <f>$C78*'Mylan Payments'!I$20</f>
        <v>1833.5429149655508</v>
      </c>
      <c r="M78" s="6">
        <f>$C78*'Mylan Payments'!J$20</f>
        <v>1833.5429149655508</v>
      </c>
      <c r="N78" s="6">
        <f>$C78*'Mylan Payments'!K$20</f>
        <v>1303.6275422185652</v>
      </c>
      <c r="O78" s="6">
        <f t="shared" si="3"/>
        <v>14050.388992676051</v>
      </c>
    </row>
    <row r="79" spans="1:15" ht="18.75" x14ac:dyDescent="0.3">
      <c r="A79" s="122">
        <v>77</v>
      </c>
      <c r="B79" s="3" t="s">
        <v>40</v>
      </c>
      <c r="C79" s="15">
        <v>9.0526674808218127E-5</v>
      </c>
      <c r="D79" s="13" t="s">
        <v>106</v>
      </c>
      <c r="E79" s="31" t="str">
        <f t="shared" si="2"/>
        <v>No</v>
      </c>
      <c r="F79" s="6">
        <f>$C79*'Mylan Payments'!C$20</f>
        <v>31.431069384069495</v>
      </c>
      <c r="G79" s="6">
        <f>$C79*'Mylan Payments'!D$20</f>
        <v>46.918178197675822</v>
      </c>
      <c r="H79" s="6">
        <f>$C79*'Mylan Payments'!E$20</f>
        <v>82.300980096391342</v>
      </c>
      <c r="I79" s="6">
        <f>$C79*'Mylan Payments'!F$20</f>
        <v>82.300981559267257</v>
      </c>
      <c r="J79" s="6">
        <f>$C79*'Mylan Payments'!G$20</f>
        <v>82.300984485019058</v>
      </c>
      <c r="K79" s="6">
        <f>$C79*'Mylan Payments'!H$20</f>
        <v>82.300984485019058</v>
      </c>
      <c r="L79" s="6">
        <f>$C79*'Mylan Payments'!I$20</f>
        <v>82.300984485019058</v>
      </c>
      <c r="M79" s="6">
        <f>$C79*'Mylan Payments'!J$20</f>
        <v>82.300984485019058</v>
      </c>
      <c r="N79" s="6">
        <f>$C79*'Mylan Payments'!K$20</f>
        <v>58.51503624521898</v>
      </c>
      <c r="O79" s="6">
        <f t="shared" si="3"/>
        <v>630.6701834226991</v>
      </c>
    </row>
    <row r="80" spans="1:15" ht="18.75" x14ac:dyDescent="0.3">
      <c r="A80" s="122">
        <v>78</v>
      </c>
      <c r="B80" s="3" t="s">
        <v>92</v>
      </c>
      <c r="C80" s="15">
        <v>1.7778833270000002E-4</v>
      </c>
      <c r="D80" s="13" t="s">
        <v>107</v>
      </c>
      <c r="E80" s="31" t="str">
        <f t="shared" si="2"/>
        <v>No</v>
      </c>
      <c r="F80" s="6">
        <f>$C80*'Mylan Payments'!C$20</f>
        <v>61.728517396779935</v>
      </c>
      <c r="G80" s="6">
        <f>$C80*'Mylan Payments'!D$20</f>
        <v>92.144162952608795</v>
      </c>
      <c r="H80" s="6">
        <f>$C80*'Mylan Payments'!E$20</f>
        <v>161.63361862027631</v>
      </c>
      <c r="I80" s="6">
        <f>$C80*'Mylan Payments'!F$20</f>
        <v>161.63362149326673</v>
      </c>
      <c r="J80" s="6">
        <f>$C80*'Mylan Payments'!G$20</f>
        <v>161.63362723924752</v>
      </c>
      <c r="K80" s="6">
        <f>$C80*'Mylan Payments'!H$20</f>
        <v>161.63362723924752</v>
      </c>
      <c r="L80" s="6">
        <f>$C80*'Mylan Payments'!I$20</f>
        <v>161.63362723924752</v>
      </c>
      <c r="M80" s="6">
        <f>$C80*'Mylan Payments'!J$20</f>
        <v>161.63362723924752</v>
      </c>
      <c r="N80" s="6">
        <f>$C80*'Mylan Payments'!K$20</f>
        <v>114.91961627837377</v>
      </c>
      <c r="O80" s="6">
        <f t="shared" si="3"/>
        <v>1238.5940456982955</v>
      </c>
    </row>
    <row r="81" spans="1:15" ht="18.75" x14ac:dyDescent="0.3">
      <c r="A81" s="122">
        <v>79</v>
      </c>
      <c r="B81" s="3" t="s">
        <v>32</v>
      </c>
      <c r="C81" s="15">
        <v>2.4497056557462262E-4</v>
      </c>
      <c r="D81" s="13" t="s">
        <v>108</v>
      </c>
      <c r="E81" s="31" t="str">
        <f t="shared" si="2"/>
        <v>No</v>
      </c>
      <c r="F81" s="6">
        <f>$C81*'Mylan Payments'!C$20</f>
        <v>85.054342931987634</v>
      </c>
      <c r="G81" s="6">
        <f>$C81*'Mylan Payments'!D$20</f>
        <v>126.96338038666337</v>
      </c>
      <c r="H81" s="6">
        <f>$C81*'Mylan Payments'!E$20</f>
        <v>222.71134650942108</v>
      </c>
      <c r="I81" s="6">
        <f>$C81*'Mylan Payments'!F$20</f>
        <v>222.71135046805028</v>
      </c>
      <c r="J81" s="6">
        <f>$C81*'Mylan Payments'!G$20</f>
        <v>222.71135838530867</v>
      </c>
      <c r="K81" s="6">
        <f>$C81*'Mylan Payments'!H$20</f>
        <v>222.71135838530867</v>
      </c>
      <c r="L81" s="6">
        <f>$C81*'Mylan Payments'!I$20</f>
        <v>222.71135838530867</v>
      </c>
      <c r="M81" s="6">
        <f>$C81*'Mylan Payments'!J$20</f>
        <v>222.71135838530867</v>
      </c>
      <c r="N81" s="6">
        <f>$C81*'Mylan Payments'!K$20</f>
        <v>158.34516791850101</v>
      </c>
      <c r="O81" s="6">
        <f t="shared" si="3"/>
        <v>1706.6310217558578</v>
      </c>
    </row>
    <row r="82" spans="1:15" ht="18.75" x14ac:dyDescent="0.3">
      <c r="A82" s="122">
        <v>80</v>
      </c>
      <c r="B82" s="3" t="s">
        <v>32</v>
      </c>
      <c r="C82" s="15">
        <v>1.8365395239180815E-3</v>
      </c>
      <c r="D82" s="13" t="s">
        <v>109</v>
      </c>
      <c r="E82" s="31" t="str">
        <f t="shared" si="2"/>
        <v>No</v>
      </c>
      <c r="F82" s="6">
        <f>$C82*'Mylan Payments'!C$20</f>
        <v>637.65074023921716</v>
      </c>
      <c r="G82" s="6">
        <f>$C82*'Mylan Payments'!D$20</f>
        <v>951.84197180344142</v>
      </c>
      <c r="H82" s="6">
        <f>$C82*'Mylan Payments'!E$20</f>
        <v>1669.6625953005464</v>
      </c>
      <c r="I82" s="6">
        <f>$C82*'Mylan Payments'!F$20</f>
        <v>1669.6626249783119</v>
      </c>
      <c r="J82" s="6">
        <f>$C82*'Mylan Payments'!G$20</f>
        <v>1669.6626843338424</v>
      </c>
      <c r="K82" s="6">
        <f>$C82*'Mylan Payments'!H$20</f>
        <v>1669.6626843338424</v>
      </c>
      <c r="L82" s="6">
        <f>$C82*'Mylan Payments'!I$20</f>
        <v>1669.6626843338424</v>
      </c>
      <c r="M82" s="6">
        <f>$C82*'Mylan Payments'!J$20</f>
        <v>1669.6626843338424</v>
      </c>
      <c r="N82" s="6">
        <f>$C82*'Mylan Payments'!K$20</f>
        <v>1187.110617235307</v>
      </c>
      <c r="O82" s="6">
        <f t="shared" si="3"/>
        <v>12794.579286892193</v>
      </c>
    </row>
    <row r="83" spans="1:15" ht="18.75" x14ac:dyDescent="0.3">
      <c r="A83" s="122">
        <v>81</v>
      </c>
      <c r="B83" s="3" t="s">
        <v>61</v>
      </c>
      <c r="C83" s="15">
        <v>2.0606648915801768E-5</v>
      </c>
      <c r="D83" s="13" t="s">
        <v>110</v>
      </c>
      <c r="E83" s="31" t="str">
        <f t="shared" si="2"/>
        <v>No</v>
      </c>
      <c r="F83" s="6">
        <f>$C83*'Mylan Payments'!C$20</f>
        <v>7.1546758258586536</v>
      </c>
      <c r="G83" s="6">
        <f>$C83*'Mylan Payments'!D$20</f>
        <v>10.680016999815406</v>
      </c>
      <c r="H83" s="6">
        <f>$C83*'Mylan Payments'!E$20</f>
        <v>18.734228401359168</v>
      </c>
      <c r="I83" s="6">
        <f>$C83*'Mylan Payments'!F$20</f>
        <v>18.734228734354613</v>
      </c>
      <c r="J83" s="6">
        <f>$C83*'Mylan Payments'!G$20</f>
        <v>18.734229400345498</v>
      </c>
      <c r="K83" s="6">
        <f>$C83*'Mylan Payments'!H$20</f>
        <v>18.734229400345498</v>
      </c>
      <c r="L83" s="6">
        <f>$C83*'Mylan Payments'!I$20</f>
        <v>18.734229400345498</v>
      </c>
      <c r="M83" s="6">
        <f>$C83*'Mylan Payments'!J$20</f>
        <v>18.734229400345498</v>
      </c>
      <c r="N83" s="6">
        <f>$C83*'Mylan Payments'!K$20</f>
        <v>13.319817730576567</v>
      </c>
      <c r="O83" s="6">
        <f t="shared" si="3"/>
        <v>143.55988529334641</v>
      </c>
    </row>
    <row r="84" spans="1:15" ht="18.75" x14ac:dyDescent="0.3">
      <c r="A84" s="122">
        <v>82</v>
      </c>
      <c r="B84" s="3" t="s">
        <v>111</v>
      </c>
      <c r="C84" s="15">
        <v>5.3344425211050239E-4</v>
      </c>
      <c r="D84" s="13" t="s">
        <v>112</v>
      </c>
      <c r="E84" s="31" t="str">
        <f t="shared" si="2"/>
        <v>No</v>
      </c>
      <c r="F84" s="6">
        <f>$C84*'Mylan Payments'!C$20</f>
        <v>185.21306936478967</v>
      </c>
      <c r="G84" s="6">
        <f>$C84*'Mylan Payments'!D$20</f>
        <v>276.47356463792664</v>
      </c>
      <c r="H84" s="6">
        <f>$C84*'Mylan Payments'!E$20</f>
        <v>484.9729084658178</v>
      </c>
      <c r="I84" s="6">
        <f>$C84*'Mylan Payments'!F$20</f>
        <v>484.97291708606974</v>
      </c>
      <c r="J84" s="6">
        <f>$C84*'Mylan Payments'!G$20</f>
        <v>484.97293432657358</v>
      </c>
      <c r="K84" s="6">
        <f>$C84*'Mylan Payments'!H$20</f>
        <v>484.97293432657358</v>
      </c>
      <c r="L84" s="6">
        <f>$C84*'Mylan Payments'!I$20</f>
        <v>484.97293432657358</v>
      </c>
      <c r="M84" s="6">
        <f>$C84*'Mylan Payments'!J$20</f>
        <v>484.97293432657358</v>
      </c>
      <c r="N84" s="6">
        <f>$C84*'Mylan Payments'!K$20</f>
        <v>344.81007739628234</v>
      </c>
      <c r="O84" s="6">
        <f t="shared" si="3"/>
        <v>3716.3342742571804</v>
      </c>
    </row>
    <row r="85" spans="1:15" ht="18.75" x14ac:dyDescent="0.3">
      <c r="A85" s="122">
        <v>83</v>
      </c>
      <c r="B85" s="3" t="s">
        <v>32</v>
      </c>
      <c r="C85" s="15">
        <v>9.911629916316137E-4</v>
      </c>
      <c r="D85" s="13" t="s">
        <v>113</v>
      </c>
      <c r="E85" s="31" t="str">
        <f t="shared" si="2"/>
        <v>No</v>
      </c>
      <c r="F85" s="6">
        <f>$C85*'Mylan Payments'!C$20</f>
        <v>344.13406685812572</v>
      </c>
      <c r="G85" s="6">
        <f>$C85*'Mylan Payments'!D$20</f>
        <v>513.70009958757339</v>
      </c>
      <c r="H85" s="6">
        <f>$C85*'Mylan Payments'!E$20</f>
        <v>901.10109334478477</v>
      </c>
      <c r="I85" s="6">
        <f>$C85*'Mylan Payments'!F$20</f>
        <v>901.10110936159379</v>
      </c>
      <c r="J85" s="6">
        <f>$C85*'Mylan Payments'!G$20</f>
        <v>901.1011413952117</v>
      </c>
      <c r="K85" s="6">
        <f>$C85*'Mylan Payments'!H$20</f>
        <v>901.1011413952117</v>
      </c>
      <c r="L85" s="6">
        <f>$C85*'Mylan Payments'!I$20</f>
        <v>901.1011413952117</v>
      </c>
      <c r="M85" s="6">
        <f>$C85*'Mylan Payments'!J$20</f>
        <v>901.1011413952117</v>
      </c>
      <c r="N85" s="6">
        <f>$C85*'Mylan Payments'!K$20</f>
        <v>640.6723598664471</v>
      </c>
      <c r="O85" s="6">
        <f t="shared" si="3"/>
        <v>6905.1132945993722</v>
      </c>
    </row>
    <row r="86" spans="1:15" ht="18.75" x14ac:dyDescent="0.3">
      <c r="A86" s="122">
        <v>84</v>
      </c>
      <c r="B86" s="3" t="s">
        <v>114</v>
      </c>
      <c r="C86" s="15">
        <v>1.9106490656931778E-4</v>
      </c>
      <c r="D86" s="13" t="s">
        <v>115</v>
      </c>
      <c r="E86" s="31" t="str">
        <f t="shared" si="2"/>
        <v>No</v>
      </c>
      <c r="F86" s="6">
        <f>$C86*'Mylan Payments'!C$20</f>
        <v>66.338174333293935</v>
      </c>
      <c r="G86" s="6">
        <f>$C86*'Mylan Payments'!D$20</f>
        <v>99.025147590284988</v>
      </c>
      <c r="H86" s="6">
        <f>$C86*'Mylan Payments'!E$20</f>
        <v>173.70381830541703</v>
      </c>
      <c r="I86" s="6">
        <f>$C86*'Mylan Payments'!F$20</f>
        <v>173.70382139295171</v>
      </c>
      <c r="J86" s="6">
        <f>$C86*'Mylan Payments'!G$20</f>
        <v>173.70382756802107</v>
      </c>
      <c r="K86" s="6">
        <f>$C86*'Mylan Payments'!H$20</f>
        <v>173.70382756802107</v>
      </c>
      <c r="L86" s="6">
        <f>$C86*'Mylan Payments'!I$20</f>
        <v>173.70382756802107</v>
      </c>
      <c r="M86" s="6">
        <f>$C86*'Mylan Payments'!J$20</f>
        <v>173.70382756802107</v>
      </c>
      <c r="N86" s="6">
        <f>$C86*'Mylan Payments'!K$20</f>
        <v>123.50138737315089</v>
      </c>
      <c r="O86" s="6">
        <f t="shared" si="3"/>
        <v>1331.087659267183</v>
      </c>
    </row>
    <row r="87" spans="1:15" ht="18.75" x14ac:dyDescent="0.3">
      <c r="A87" s="122">
        <v>85</v>
      </c>
      <c r="B87" s="3" t="s">
        <v>61</v>
      </c>
      <c r="C87" s="15">
        <v>2.8446400771896013E-4</v>
      </c>
      <c r="D87" s="13" t="s">
        <v>116</v>
      </c>
      <c r="E87" s="31" t="str">
        <f t="shared" si="2"/>
        <v>No</v>
      </c>
      <c r="F87" s="6">
        <f>$C87*'Mylan Payments'!C$20</f>
        <v>98.766556739510776</v>
      </c>
      <c r="G87" s="6">
        <f>$C87*'Mylan Payments'!D$20</f>
        <v>147.43204733033656</v>
      </c>
      <c r="H87" s="6">
        <f>$C87*'Mylan Payments'!E$20</f>
        <v>258.61622209161834</v>
      </c>
      <c r="I87" s="6">
        <f>$C87*'Mylan Payments'!F$20</f>
        <v>258.61622668844626</v>
      </c>
      <c r="J87" s="6">
        <f>$C87*'Mylan Payments'!G$20</f>
        <v>258.61623588210199</v>
      </c>
      <c r="K87" s="6">
        <f>$C87*'Mylan Payments'!H$20</f>
        <v>258.61623588210199</v>
      </c>
      <c r="L87" s="6">
        <f>$C87*'Mylan Payments'!I$20</f>
        <v>258.61623588210199</v>
      </c>
      <c r="M87" s="6">
        <f>$C87*'Mylan Payments'!J$20</f>
        <v>258.61623588210199</v>
      </c>
      <c r="N87" s="6">
        <f>$C87*'Mylan Payments'!K$20</f>
        <v>183.87311538172295</v>
      </c>
      <c r="O87" s="6">
        <f t="shared" si="3"/>
        <v>1981.7691117600432</v>
      </c>
    </row>
    <row r="88" spans="1:15" ht="18.75" x14ac:dyDescent="0.3">
      <c r="A88" s="122">
        <v>86</v>
      </c>
      <c r="B88" s="3" t="s">
        <v>61</v>
      </c>
      <c r="C88" s="15">
        <v>2.9020480514300003E-2</v>
      </c>
      <c r="D88" s="13" t="s">
        <v>117</v>
      </c>
      <c r="E88" s="31" t="str">
        <f t="shared" si="2"/>
        <v>No</v>
      </c>
      <c r="F88" s="6">
        <f>$C88*'Mylan Payments'!C$20</f>
        <v>10075.97747886344</v>
      </c>
      <c r="G88" s="6">
        <f>$C88*'Mylan Payments'!D$20</f>
        <v>15040.738865496247</v>
      </c>
      <c r="H88" s="6">
        <f>$C88*'Mylan Payments'!E$20</f>
        <v>26383.538269300203</v>
      </c>
      <c r="I88" s="6">
        <f>$C88*'Mylan Payments'!F$20</f>
        <v>26383.538738259896</v>
      </c>
      <c r="J88" s="6">
        <f>$C88*'Mylan Payments'!G$20</f>
        <v>26383.539676179284</v>
      </c>
      <c r="K88" s="6">
        <f>$C88*'Mylan Payments'!H$20</f>
        <v>26383.539676179284</v>
      </c>
      <c r="L88" s="6">
        <f>$C88*'Mylan Payments'!I$20</f>
        <v>26383.539676179284</v>
      </c>
      <c r="M88" s="6">
        <f>$C88*'Mylan Payments'!J$20</f>
        <v>26383.539676179284</v>
      </c>
      <c r="N88" s="6">
        <f>$C88*'Mylan Payments'!K$20</f>
        <v>18758.387765213451</v>
      </c>
      <c r="O88" s="6">
        <f t="shared" si="3"/>
        <v>202176.33982185036</v>
      </c>
    </row>
    <row r="89" spans="1:15" ht="18.75" x14ac:dyDescent="0.3">
      <c r="A89" s="122">
        <v>87</v>
      </c>
      <c r="B89" s="3" t="s">
        <v>61</v>
      </c>
      <c r="C89" s="15">
        <v>4.1632883534513242E-5</v>
      </c>
      <c r="D89" s="13" t="s">
        <v>118</v>
      </c>
      <c r="E89" s="31" t="str">
        <f t="shared" si="2"/>
        <v>No</v>
      </c>
      <c r="F89" s="6">
        <f>$C89*'Mylan Payments'!C$20</f>
        <v>14.455032771328268</v>
      </c>
      <c r="G89" s="6">
        <f>$C89*'Mylan Payments'!D$20</f>
        <v>21.577496938814431</v>
      </c>
      <c r="H89" s="6">
        <f>$C89*'Mylan Payments'!E$20</f>
        <v>37.849916904473531</v>
      </c>
      <c r="I89" s="6">
        <f>$C89*'Mylan Payments'!F$20</f>
        <v>37.84991757724476</v>
      </c>
      <c r="J89" s="6">
        <f>$C89*'Mylan Payments'!G$20</f>
        <v>37.849918922787211</v>
      </c>
      <c r="K89" s="6">
        <f>$C89*'Mylan Payments'!H$20</f>
        <v>37.849918922787211</v>
      </c>
      <c r="L89" s="6">
        <f>$C89*'Mylan Payments'!I$20</f>
        <v>37.849918922787211</v>
      </c>
      <c r="M89" s="6">
        <f>$C89*'Mylan Payments'!J$20</f>
        <v>37.849918922787211</v>
      </c>
      <c r="N89" s="6">
        <f>$C89*'Mylan Payments'!K$20</f>
        <v>26.91084914116238</v>
      </c>
      <c r="O89" s="6">
        <f t="shared" si="3"/>
        <v>290.04288902417215</v>
      </c>
    </row>
    <row r="90" spans="1:15" ht="18.75" x14ac:dyDescent="0.3">
      <c r="A90" s="122">
        <v>88</v>
      </c>
      <c r="B90" s="3" t="s">
        <v>119</v>
      </c>
      <c r="C90" s="15">
        <v>1.0501484718507815E-4</v>
      </c>
      <c r="D90" s="13" t="s">
        <v>120</v>
      </c>
      <c r="E90" s="13" t="s">
        <v>334</v>
      </c>
      <c r="F90" s="6">
        <f>$C90*'Mylan Payments'!C$20</f>
        <v>36.461396104786587</v>
      </c>
      <c r="G90" s="6">
        <f>$C90*'Mylan Payments'!D$20</f>
        <v>54.427110286214806</v>
      </c>
      <c r="H90" s="6">
        <f>$C90*'Mylan Payments'!E$20</f>
        <v>95.47268654586756</v>
      </c>
      <c r="I90" s="6">
        <f>$C90*'Mylan Payments'!F$20</f>
        <v>95.47268824286671</v>
      </c>
      <c r="J90" s="6">
        <f>$C90*'Mylan Payments'!G$20</f>
        <v>95.472691636864994</v>
      </c>
      <c r="K90" s="6">
        <f>$C90*'Mylan Payments'!H$20</f>
        <v>95.472691636864994</v>
      </c>
      <c r="L90" s="6">
        <f>$C90*'Mylan Payments'!I$20</f>
        <v>95.472691636864994</v>
      </c>
      <c r="M90" s="6">
        <f>$C90*'Mylan Payments'!J$20</f>
        <v>95.472691636864994</v>
      </c>
      <c r="N90" s="6">
        <f>$C90*'Mylan Payments'!K$20</f>
        <v>67.879965792835392</v>
      </c>
      <c r="O90" s="6">
        <f t="shared" si="3"/>
        <v>731.60461352003097</v>
      </c>
    </row>
    <row r="91" spans="1:15" ht="18.75" x14ac:dyDescent="0.3">
      <c r="A91" s="122">
        <v>89</v>
      </c>
      <c r="B91" s="3" t="s">
        <v>73</v>
      </c>
      <c r="C91" s="15">
        <v>8.9081056190735638E-4</v>
      </c>
      <c r="D91" s="13" t="s">
        <v>121</v>
      </c>
      <c r="E91" s="31" t="str">
        <f t="shared" si="2"/>
        <v>No</v>
      </c>
      <c r="F91" s="6">
        <f>$C91*'Mylan Payments'!C$20</f>
        <v>309.29147280277942</v>
      </c>
      <c r="G91" s="6">
        <f>$C91*'Mylan Payments'!D$20</f>
        <v>461.68942770166626</v>
      </c>
      <c r="H91" s="6">
        <f>$C91*'Mylan Payments'!E$20</f>
        <v>809.86717429432122</v>
      </c>
      <c r="I91" s="6">
        <f>$C91*'Mylan Payments'!F$20</f>
        <v>809.86718868947389</v>
      </c>
      <c r="J91" s="6">
        <f>$C91*'Mylan Payments'!G$20</f>
        <v>809.86721747977924</v>
      </c>
      <c r="K91" s="6">
        <f>$C91*'Mylan Payments'!H$20</f>
        <v>809.86721747977924</v>
      </c>
      <c r="L91" s="6">
        <f>$C91*'Mylan Payments'!I$20</f>
        <v>809.86721747977924</v>
      </c>
      <c r="M91" s="6">
        <f>$C91*'Mylan Payments'!J$20</f>
        <v>809.86721747977924</v>
      </c>
      <c r="N91" s="6">
        <f>$C91*'Mylan Payments'!K$20</f>
        <v>575.80610828865656</v>
      </c>
      <c r="O91" s="6">
        <f t="shared" si="3"/>
        <v>6205.990241696014</v>
      </c>
    </row>
    <row r="92" spans="1:15" ht="18.75" x14ac:dyDescent="0.3">
      <c r="A92" s="122">
        <v>90</v>
      </c>
      <c r="B92" s="3" t="s">
        <v>43</v>
      </c>
      <c r="C92" s="15">
        <v>5.4371183825001801E-4</v>
      </c>
      <c r="D92" s="13" t="s">
        <v>122</v>
      </c>
      <c r="E92" s="31" t="str">
        <f t="shared" si="2"/>
        <v>No</v>
      </c>
      <c r="F92" s="6">
        <f>$C92*'Mylan Payments'!C$20</f>
        <v>188.77799885150409</v>
      </c>
      <c r="G92" s="6">
        <f>$C92*'Mylan Payments'!D$20</f>
        <v>281.79505067697914</v>
      </c>
      <c r="H92" s="6">
        <f>$C92*'Mylan Payments'!E$20</f>
        <v>494.30753170583483</v>
      </c>
      <c r="I92" s="6">
        <f>$C92*'Mylan Payments'!F$20</f>
        <v>494.30754049200698</v>
      </c>
      <c r="J92" s="6">
        <f>$C92*'Mylan Payments'!G$20</f>
        <v>494.30755806435121</v>
      </c>
      <c r="K92" s="6">
        <f>$C92*'Mylan Payments'!H$20</f>
        <v>494.30755806435121</v>
      </c>
      <c r="L92" s="6">
        <f>$C92*'Mylan Payments'!I$20</f>
        <v>494.30755806435121</v>
      </c>
      <c r="M92" s="6">
        <f>$C92*'Mylan Payments'!J$20</f>
        <v>494.30755806435121</v>
      </c>
      <c r="N92" s="6">
        <f>$C92*'Mylan Payments'!K$20</f>
        <v>351.44688556776867</v>
      </c>
      <c r="O92" s="6">
        <f t="shared" si="3"/>
        <v>3787.8652395514987</v>
      </c>
    </row>
    <row r="93" spans="1:15" ht="18.75" x14ac:dyDescent="0.3">
      <c r="A93" s="122">
        <v>91</v>
      </c>
      <c r="B93" s="3" t="s">
        <v>103</v>
      </c>
      <c r="C93" s="15">
        <v>1.437819386223277E-4</v>
      </c>
      <c r="D93" s="13" t="s">
        <v>123</v>
      </c>
      <c r="E93" s="31" t="str">
        <f t="shared" si="2"/>
        <v>No</v>
      </c>
      <c r="F93" s="6">
        <f>$C93*'Mylan Payments'!C$20</f>
        <v>49.921419278775311</v>
      </c>
      <c r="G93" s="6">
        <f>$C93*'Mylan Payments'!D$20</f>
        <v>74.519324079682747</v>
      </c>
      <c r="H93" s="6">
        <f>$C93*'Mylan Payments'!E$20</f>
        <v>130.71721118494571</v>
      </c>
      <c r="I93" s="6">
        <f>$C93*'Mylan Payments'!F$20</f>
        <v>130.71721350840599</v>
      </c>
      <c r="J93" s="6">
        <f>$C93*'Mylan Payments'!G$20</f>
        <v>130.71721815532658</v>
      </c>
      <c r="K93" s="6">
        <f>$C93*'Mylan Payments'!H$20</f>
        <v>130.71721815532658</v>
      </c>
      <c r="L93" s="6">
        <f>$C93*'Mylan Payments'!I$20</f>
        <v>130.71721815532658</v>
      </c>
      <c r="M93" s="6">
        <f>$C93*'Mylan Payments'!J$20</f>
        <v>130.71721815532658</v>
      </c>
      <c r="N93" s="6">
        <f>$C93*'Mylan Payments'!K$20</f>
        <v>92.938411443005705</v>
      </c>
      <c r="O93" s="6">
        <f t="shared" si="3"/>
        <v>1001.6824521161218</v>
      </c>
    </row>
    <row r="94" spans="1:15" ht="18.75" x14ac:dyDescent="0.3">
      <c r="A94" s="122">
        <v>92</v>
      </c>
      <c r="B94" s="3" t="s">
        <v>12</v>
      </c>
      <c r="C94" s="15">
        <v>1.0000720909982541E-4</v>
      </c>
      <c r="D94" s="13" t="s">
        <v>124</v>
      </c>
      <c r="E94" s="31" t="str">
        <f t="shared" si="2"/>
        <v>No</v>
      </c>
      <c r="F94" s="6">
        <f>$C94*'Mylan Payments'!C$20</f>
        <v>34.722732661759082</v>
      </c>
      <c r="G94" s="6">
        <f>$C94*'Mylan Payments'!D$20</f>
        <v>51.831750890422363</v>
      </c>
      <c r="H94" s="6">
        <f>$C94*'Mylan Payments'!E$20</f>
        <v>90.920066853854948</v>
      </c>
      <c r="I94" s="6">
        <f>$C94*'Mylan Payments'!F$20</f>
        <v>90.920068469932602</v>
      </c>
      <c r="J94" s="6">
        <f>$C94*'Mylan Payments'!G$20</f>
        <v>90.92007170208791</v>
      </c>
      <c r="K94" s="6">
        <f>$C94*'Mylan Payments'!H$20</f>
        <v>90.92007170208791</v>
      </c>
      <c r="L94" s="6">
        <f>$C94*'Mylan Payments'!I$20</f>
        <v>90.92007170208791</v>
      </c>
      <c r="M94" s="6">
        <f>$C94*'Mylan Payments'!J$20</f>
        <v>90.92007170208791</v>
      </c>
      <c r="N94" s="6">
        <f>$C94*'Mylan Payments'!K$20</f>
        <v>64.643106329232268</v>
      </c>
      <c r="O94" s="6">
        <f t="shared" si="3"/>
        <v>696.71801201355288</v>
      </c>
    </row>
    <row r="95" spans="1:15" ht="18.75" x14ac:dyDescent="0.3">
      <c r="A95" s="122">
        <v>93</v>
      </c>
      <c r="B95" s="3" t="s">
        <v>20</v>
      </c>
      <c r="C95" s="15">
        <v>4.0066648615869299E-4</v>
      </c>
      <c r="D95" s="13" t="s">
        <v>125</v>
      </c>
      <c r="E95" s="31" t="str">
        <f t="shared" si="2"/>
        <v>No</v>
      </c>
      <c r="F95" s="6">
        <f>$C95*'Mylan Payments'!C$20</f>
        <v>139.11232410783253</v>
      </c>
      <c r="G95" s="6">
        <f>$C95*'Mylan Payments'!D$20</f>
        <v>207.6574847718102</v>
      </c>
      <c r="H95" s="6">
        <f>$C95*'Mylan Payments'!E$20</f>
        <v>364.259977211094</v>
      </c>
      <c r="I95" s="6">
        <f>$C95*'Mylan Payments'!F$20</f>
        <v>364.25998368570879</v>
      </c>
      <c r="J95" s="6">
        <f>$C95*'Mylan Payments'!G$20</f>
        <v>364.25999663493837</v>
      </c>
      <c r="K95" s="6">
        <f>$C95*'Mylan Payments'!H$20</f>
        <v>364.25999663493837</v>
      </c>
      <c r="L95" s="6">
        <f>$C95*'Mylan Payments'!I$20</f>
        <v>364.25999663493837</v>
      </c>
      <c r="M95" s="6">
        <f>$C95*'Mylan Payments'!J$20</f>
        <v>364.25999663493837</v>
      </c>
      <c r="N95" s="6">
        <f>$C95*'Mylan Payments'!K$20</f>
        <v>258.9845922153774</v>
      </c>
      <c r="O95" s="6">
        <f t="shared" si="3"/>
        <v>2791.3143485315768</v>
      </c>
    </row>
    <row r="96" spans="1:15" ht="18.75" x14ac:dyDescent="0.3">
      <c r="A96" s="122">
        <v>94</v>
      </c>
      <c r="B96" s="3" t="s">
        <v>97</v>
      </c>
      <c r="C96" s="15">
        <v>4.5230524746192109E-6</v>
      </c>
      <c r="D96" s="13" t="s">
        <v>126</v>
      </c>
      <c r="E96" s="31" t="str">
        <f t="shared" si="2"/>
        <v>Yes</v>
      </c>
      <c r="F96" s="6">
        <f>$C96*'Mylan Payments'!C$20</f>
        <v>1.5704142061853108</v>
      </c>
      <c r="G96" s="6">
        <f>$C96*'Mylan Payments'!D$20</f>
        <v>2.3442082949716134</v>
      </c>
      <c r="H96" s="6">
        <f>$C96*'Mylan Payments'!E$20</f>
        <v>4.1120658908237706</v>
      </c>
      <c r="I96" s="6">
        <f>$C96*'Mylan Payments'!F$20</f>
        <v>4.1120659639145423</v>
      </c>
      <c r="J96" s="6">
        <f>$C96*'Mylan Payments'!G$20</f>
        <v>4.1120661100960847</v>
      </c>
      <c r="K96" s="6">
        <f>$C96*'Mylan Payments'!H$20</f>
        <v>4.1120661100960847</v>
      </c>
      <c r="L96" s="6">
        <f>$C96*'Mylan Payments'!I$20</f>
        <v>4.1120661100960847</v>
      </c>
      <c r="M96" s="6">
        <f>$C96*'Mylan Payments'!J$20</f>
        <v>4.1120661100960847</v>
      </c>
      <c r="N96" s="6">
        <f>$C96*'Mylan Payments'!K$20</f>
        <v>2.9236308530283468</v>
      </c>
      <c r="O96" s="6">
        <f t="shared" si="3"/>
        <v>31.510649649307918</v>
      </c>
    </row>
    <row r="97" spans="1:15" ht="18.75" x14ac:dyDescent="0.3">
      <c r="A97" s="122">
        <v>95</v>
      </c>
      <c r="B97" s="3" t="s">
        <v>61</v>
      </c>
      <c r="C97" s="15">
        <v>1.439946936883912E-4</v>
      </c>
      <c r="D97" s="13" t="s">
        <v>127</v>
      </c>
      <c r="E97" s="31" t="str">
        <f t="shared" si="2"/>
        <v>No</v>
      </c>
      <c r="F97" s="6">
        <f>$C97*'Mylan Payments'!C$20</f>
        <v>49.995288326295508</v>
      </c>
      <c r="G97" s="6">
        <f>$C97*'Mylan Payments'!D$20</f>
        <v>74.629590806293137</v>
      </c>
      <c r="H97" s="6">
        <f>$C97*'Mylan Payments'!E$20</f>
        <v>130.91063428918093</v>
      </c>
      <c r="I97" s="6">
        <f>$C97*'Mylan Payments'!F$20</f>
        <v>130.91063661607927</v>
      </c>
      <c r="J97" s="6">
        <f>$C97*'Mylan Payments'!G$20</f>
        <v>130.9106412698759</v>
      </c>
      <c r="K97" s="6">
        <f>$C97*'Mylan Payments'!H$20</f>
        <v>130.9106412698759</v>
      </c>
      <c r="L97" s="6">
        <f>$C97*'Mylan Payments'!I$20</f>
        <v>130.9106412698759</v>
      </c>
      <c r="M97" s="6">
        <f>$C97*'Mylan Payments'!J$20</f>
        <v>130.9106412698759</v>
      </c>
      <c r="N97" s="6">
        <f>$C97*'Mylan Payments'!K$20</f>
        <v>93.075933012514724</v>
      </c>
      <c r="O97" s="6">
        <f t="shared" si="3"/>
        <v>1003.1646481298671</v>
      </c>
    </row>
    <row r="98" spans="1:15" ht="18.75" x14ac:dyDescent="0.3">
      <c r="A98" s="122">
        <v>96</v>
      </c>
      <c r="B98" s="3" t="s">
        <v>61</v>
      </c>
      <c r="C98" s="15">
        <v>2.02229883702E-2</v>
      </c>
      <c r="D98" s="13" t="s">
        <v>61</v>
      </c>
      <c r="E98" s="31" t="str">
        <f t="shared" si="2"/>
        <v>No</v>
      </c>
      <c r="F98" s="6">
        <f>$C98*'Mylan Payments'!C$20</f>
        <v>7021.4680033656041</v>
      </c>
      <c r="G98" s="6">
        <f>$C98*'Mylan Payments'!D$20</f>
        <v>10481.173356391013</v>
      </c>
      <c r="H98" s="6">
        <f>$C98*'Mylan Payments'!E$20</f>
        <v>18385.429122094411</v>
      </c>
      <c r="I98" s="6">
        <f>$C98*'Mylan Payments'!F$20</f>
        <v>18385.429448890049</v>
      </c>
      <c r="J98" s="6">
        <f>$C98*'Mylan Payments'!G$20</f>
        <v>18385.430102481321</v>
      </c>
      <c r="K98" s="6">
        <f>$C98*'Mylan Payments'!H$20</f>
        <v>18385.430102481321</v>
      </c>
      <c r="L98" s="6">
        <f>$C98*'Mylan Payments'!I$20</f>
        <v>18385.430102481321</v>
      </c>
      <c r="M98" s="6">
        <f>$C98*'Mylan Payments'!J$20</f>
        <v>18385.430102481321</v>
      </c>
      <c r="N98" s="6">
        <f>$C98*'Mylan Payments'!K$20</f>
        <v>13071.825514146345</v>
      </c>
      <c r="O98" s="6">
        <f t="shared" si="3"/>
        <v>140887.04585481269</v>
      </c>
    </row>
    <row r="99" spans="1:15" ht="18.75" x14ac:dyDescent="0.3">
      <c r="A99" s="122">
        <v>97</v>
      </c>
      <c r="B99" s="3" t="s">
        <v>58</v>
      </c>
      <c r="C99" s="15">
        <v>8.4104895939118969E-7</v>
      </c>
      <c r="D99" s="13" t="s">
        <v>128</v>
      </c>
      <c r="E99" s="13" t="s">
        <v>334</v>
      </c>
      <c r="F99" s="6">
        <f>$C99*'Mylan Payments'!C$20</f>
        <v>0.29201413013376387</v>
      </c>
      <c r="G99" s="6">
        <f>$C99*'Mylan Payments'!D$20</f>
        <v>0.4358989771057335</v>
      </c>
      <c r="H99" s="6">
        <f>$C99*'Mylan Payments'!E$20</f>
        <v>0.764627153417339</v>
      </c>
      <c r="I99" s="6">
        <f>$C99*'Mylan Payments'!F$20</f>
        <v>0.76462716700836353</v>
      </c>
      <c r="J99" s="6">
        <f>$C99*'Mylan Payments'!G$20</f>
        <v>0.76462719419041247</v>
      </c>
      <c r="K99" s="6">
        <f>$C99*'Mylan Payments'!H$20</f>
        <v>0.76462719419041247</v>
      </c>
      <c r="L99" s="6">
        <f>$C99*'Mylan Payments'!I$20</f>
        <v>0.76462719419041247</v>
      </c>
      <c r="M99" s="6">
        <f>$C99*'Mylan Payments'!J$20</f>
        <v>0.76462719419041247</v>
      </c>
      <c r="N99" s="6">
        <f>$C99*'Mylan Payments'!K$20</f>
        <v>0.54364098147910167</v>
      </c>
      <c r="O99" s="6">
        <f t="shared" si="3"/>
        <v>5.859317185905951</v>
      </c>
    </row>
    <row r="100" spans="1:15" ht="18.75" x14ac:dyDescent="0.3">
      <c r="A100" s="122">
        <v>98</v>
      </c>
      <c r="B100" s="3" t="s">
        <v>22</v>
      </c>
      <c r="C100" s="15">
        <v>8.0112116433586752E-5</v>
      </c>
      <c r="D100" s="13" t="s">
        <v>129</v>
      </c>
      <c r="E100" s="31" t="str">
        <f t="shared" si="2"/>
        <v>No</v>
      </c>
      <c r="F100" s="6">
        <f>$C100*'Mylan Payments'!C$20</f>
        <v>27.815110799807385</v>
      </c>
      <c r="G100" s="6">
        <f>$C100*'Mylan Payments'!D$20</f>
        <v>41.520519367212593</v>
      </c>
      <c r="H100" s="6">
        <f>$C100*'Mylan Payments'!E$20</f>
        <v>72.832739234578185</v>
      </c>
      <c r="I100" s="6">
        <f>$C100*'Mylan Payments'!F$20</f>
        <v>72.832740529158883</v>
      </c>
      <c r="J100" s="6">
        <f>$C100*'Mylan Payments'!G$20</f>
        <v>72.832743118320252</v>
      </c>
      <c r="K100" s="6">
        <f>$C100*'Mylan Payments'!H$20</f>
        <v>72.832743118320252</v>
      </c>
      <c r="L100" s="6">
        <f>$C100*'Mylan Payments'!I$20</f>
        <v>72.832743118320252</v>
      </c>
      <c r="M100" s="6">
        <f>$C100*'Mylan Payments'!J$20</f>
        <v>72.832743118320252</v>
      </c>
      <c r="N100" s="6">
        <f>$C100*'Mylan Payments'!K$20</f>
        <v>51.783227504198251</v>
      </c>
      <c r="O100" s="6">
        <f t="shared" si="3"/>
        <v>558.11530990823633</v>
      </c>
    </row>
    <row r="101" spans="1:15" ht="18.75" x14ac:dyDescent="0.3">
      <c r="A101" s="122">
        <v>99</v>
      </c>
      <c r="B101" s="3" t="s">
        <v>130</v>
      </c>
      <c r="C101" s="15">
        <v>2.3916849635745889E-3</v>
      </c>
      <c r="D101" s="13" t="s">
        <v>130</v>
      </c>
      <c r="E101" s="31" t="str">
        <f t="shared" si="2"/>
        <v>No</v>
      </c>
      <c r="F101" s="6">
        <f>$C101*'Mylan Payments'!C$20</f>
        <v>830.3985117558334</v>
      </c>
      <c r="G101" s="6">
        <f>$C101*'Mylan Payments'!D$20</f>
        <v>1239.5628310817783</v>
      </c>
      <c r="H101" s="6">
        <f>$C101*'Mylan Payments'!E$20</f>
        <v>2174.3648156854811</v>
      </c>
      <c r="I101" s="6">
        <f>$C101*'Mylan Payments'!F$20</f>
        <v>2174.3648543341815</v>
      </c>
      <c r="J101" s="6">
        <f>$C101*'Mylan Payments'!G$20</f>
        <v>2174.3649316315814</v>
      </c>
      <c r="K101" s="6">
        <f>$C101*'Mylan Payments'!H$20</f>
        <v>2174.3649316315814</v>
      </c>
      <c r="L101" s="6">
        <f>$C101*'Mylan Payments'!I$20</f>
        <v>2174.3649316315814</v>
      </c>
      <c r="M101" s="6">
        <f>$C101*'Mylan Payments'!J$20</f>
        <v>2174.3649316315814</v>
      </c>
      <c r="N101" s="6">
        <f>$C101*'Mylan Payments'!K$20</f>
        <v>1545.9480051288431</v>
      </c>
      <c r="O101" s="6">
        <f t="shared" si="3"/>
        <v>16662.098744512445</v>
      </c>
    </row>
    <row r="102" spans="1:15" ht="18.75" x14ac:dyDescent="0.3">
      <c r="A102" s="122">
        <v>100</v>
      </c>
      <c r="B102" s="3" t="s">
        <v>131</v>
      </c>
      <c r="C102" s="15">
        <v>8.3054410497910159E-4</v>
      </c>
      <c r="D102" s="13" t="s">
        <v>131</v>
      </c>
      <c r="E102" s="31" t="str">
        <f t="shared" si="2"/>
        <v>No</v>
      </c>
      <c r="F102" s="6">
        <f>$C102*'Mylan Payments'!C$20</f>
        <v>288.3668205579358</v>
      </c>
      <c r="G102" s="6">
        <f>$C102*'Mylan Payments'!D$20</f>
        <v>430.45451963183268</v>
      </c>
      <c r="H102" s="6">
        <f>$C102*'Mylan Payments'!E$20</f>
        <v>755.07682125594749</v>
      </c>
      <c r="I102" s="6">
        <f>$C102*'Mylan Payments'!F$20</f>
        <v>755.07683467721768</v>
      </c>
      <c r="J102" s="6">
        <f>$C102*'Mylan Payments'!G$20</f>
        <v>755.07686151975793</v>
      </c>
      <c r="K102" s="6">
        <f>$C102*'Mylan Payments'!H$20</f>
        <v>755.07686151975793</v>
      </c>
      <c r="L102" s="6">
        <f>$C102*'Mylan Payments'!I$20</f>
        <v>755.07686151975793</v>
      </c>
      <c r="M102" s="6">
        <f>$C102*'Mylan Payments'!J$20</f>
        <v>755.07686151975793</v>
      </c>
      <c r="N102" s="6">
        <f>$C102*'Mylan Payments'!K$20</f>
        <v>536.85080678223676</v>
      </c>
      <c r="O102" s="6">
        <f t="shared" si="3"/>
        <v>5786.1332489842016</v>
      </c>
    </row>
    <row r="103" spans="1:15" ht="18.75" x14ac:dyDescent="0.3">
      <c r="A103" s="122">
        <v>101</v>
      </c>
      <c r="B103" s="3" t="s">
        <v>61</v>
      </c>
      <c r="C103" s="15">
        <v>2.3338794024881367E-4</v>
      </c>
      <c r="D103" s="13" t="s">
        <v>132</v>
      </c>
      <c r="E103" s="31" t="str">
        <f t="shared" si="2"/>
        <v>No</v>
      </c>
      <c r="F103" s="6">
        <f>$C103*'Mylan Payments'!C$20</f>
        <v>81.032828819860626</v>
      </c>
      <c r="G103" s="6">
        <f>$C103*'Mylan Payments'!D$20</f>
        <v>120.96033564670697</v>
      </c>
      <c r="H103" s="6">
        <f>$C103*'Mylan Payments'!E$20</f>
        <v>212.18117495034352</v>
      </c>
      <c r="I103" s="6">
        <f>$C103*'Mylan Payments'!F$20</f>
        <v>212.18117872180201</v>
      </c>
      <c r="J103" s="6">
        <f>$C103*'Mylan Payments'!G$20</f>
        <v>212.18118626471892</v>
      </c>
      <c r="K103" s="6">
        <f>$C103*'Mylan Payments'!H$20</f>
        <v>212.18118626471892</v>
      </c>
      <c r="L103" s="6">
        <f>$C103*'Mylan Payments'!I$20</f>
        <v>212.18118626471892</v>
      </c>
      <c r="M103" s="6">
        <f>$C103*'Mylan Payments'!J$20</f>
        <v>212.18118626471892</v>
      </c>
      <c r="N103" s="6">
        <f>$C103*'Mylan Payments'!K$20</f>
        <v>150.85833884640331</v>
      </c>
      <c r="O103" s="6">
        <f t="shared" si="3"/>
        <v>1625.9386020439922</v>
      </c>
    </row>
    <row r="104" spans="1:15" ht="18.75" x14ac:dyDescent="0.3">
      <c r="A104" s="122">
        <v>102</v>
      </c>
      <c r="B104" s="3" t="s">
        <v>22</v>
      </c>
      <c r="C104" s="15">
        <v>1.2541963948560226E-4</v>
      </c>
      <c r="D104" s="13" t="s">
        <v>133</v>
      </c>
      <c r="E104" s="31" t="str">
        <f t="shared" si="2"/>
        <v>No</v>
      </c>
      <c r="F104" s="6">
        <f>$C104*'Mylan Payments'!C$20</f>
        <v>43.545986850265713</v>
      </c>
      <c r="G104" s="6">
        <f>$C104*'Mylan Payments'!D$20</f>
        <v>65.002509010079606</v>
      </c>
      <c r="H104" s="6">
        <f>$C104*'Mylan Payments'!E$20</f>
        <v>114.02340000744258</v>
      </c>
      <c r="I104" s="6">
        <f>$C104*'Mylan Payments'!F$20</f>
        <v>114.02340203417523</v>
      </c>
      <c r="J104" s="6">
        <f>$C104*'Mylan Payments'!G$20</f>
        <v>114.02340608764055</v>
      </c>
      <c r="K104" s="6">
        <f>$C104*'Mylan Payments'!H$20</f>
        <v>114.02340608764055</v>
      </c>
      <c r="L104" s="6">
        <f>$C104*'Mylan Payments'!I$20</f>
        <v>114.02340608764055</v>
      </c>
      <c r="M104" s="6">
        <f>$C104*'Mylan Payments'!J$20</f>
        <v>114.02340608764055</v>
      </c>
      <c r="N104" s="6">
        <f>$C104*'Mylan Payments'!K$20</f>
        <v>81.069306543181185</v>
      </c>
      <c r="O104" s="6">
        <f t="shared" si="3"/>
        <v>873.75822879570637</v>
      </c>
    </row>
    <row r="105" spans="1:15" ht="18.75" x14ac:dyDescent="0.3">
      <c r="A105" s="122">
        <v>103</v>
      </c>
      <c r="B105" s="3" t="s">
        <v>22</v>
      </c>
      <c r="C105" s="15">
        <v>3.8676232266645461E-4</v>
      </c>
      <c r="D105" s="13" t="s">
        <v>134</v>
      </c>
      <c r="E105" s="31" t="str">
        <f t="shared" si="2"/>
        <v>No</v>
      </c>
      <c r="F105" s="6">
        <f>$C105*'Mylan Payments'!C$20</f>
        <v>134.28476661300763</v>
      </c>
      <c r="G105" s="6">
        <f>$C105*'Mylan Payments'!D$20</f>
        <v>200.45123289300778</v>
      </c>
      <c r="H105" s="6">
        <f>$C105*'Mylan Payments'!E$20</f>
        <v>351.61921375373788</v>
      </c>
      <c r="I105" s="6">
        <f>$C105*'Mylan Payments'!F$20</f>
        <v>351.61922000366684</v>
      </c>
      <c r="J105" s="6">
        <f>$C105*'Mylan Payments'!G$20</f>
        <v>351.61923250352464</v>
      </c>
      <c r="K105" s="6">
        <f>$C105*'Mylan Payments'!H$20</f>
        <v>351.61923250352464</v>
      </c>
      <c r="L105" s="6">
        <f>$C105*'Mylan Payments'!I$20</f>
        <v>351.61923250352464</v>
      </c>
      <c r="M105" s="6">
        <f>$C105*'Mylan Payments'!J$20</f>
        <v>351.61923250352464</v>
      </c>
      <c r="N105" s="6">
        <f>$C105*'Mylan Payments'!K$20</f>
        <v>249.99715693808031</v>
      </c>
      <c r="O105" s="6">
        <f t="shared" si="3"/>
        <v>2694.4485202155993</v>
      </c>
    </row>
    <row r="106" spans="1:15" ht="18.75" x14ac:dyDescent="0.3">
      <c r="A106" s="122">
        <v>104</v>
      </c>
      <c r="B106" s="3" t="s">
        <v>12</v>
      </c>
      <c r="C106" s="15">
        <v>4.17854199744088E-5</v>
      </c>
      <c r="D106" s="13" t="s">
        <v>135</v>
      </c>
      <c r="E106" s="31" t="str">
        <f t="shared" si="2"/>
        <v>No</v>
      </c>
      <c r="F106" s="6">
        <f>$C106*'Mylan Payments'!C$20</f>
        <v>14.507993773553448</v>
      </c>
      <c r="G106" s="6">
        <f>$C106*'Mylan Payments'!D$20</f>
        <v>21.656553547088404</v>
      </c>
      <c r="H106" s="6">
        <f>$C106*'Mylan Payments'!E$20</f>
        <v>37.988593140294789</v>
      </c>
      <c r="I106" s="6">
        <f>$C106*'Mylan Payments'!F$20</f>
        <v>37.988593815530947</v>
      </c>
      <c r="J106" s="6">
        <f>$C106*'Mylan Payments'!G$20</f>
        <v>37.988595166003257</v>
      </c>
      <c r="K106" s="6">
        <f>$C106*'Mylan Payments'!H$20</f>
        <v>37.988595166003257</v>
      </c>
      <c r="L106" s="6">
        <f>$C106*'Mylan Payments'!I$20</f>
        <v>37.988595166003257</v>
      </c>
      <c r="M106" s="6">
        <f>$C106*'Mylan Payments'!J$20</f>
        <v>37.988595166003257</v>
      </c>
      <c r="N106" s="6">
        <f>$C106*'Mylan Payments'!K$20</f>
        <v>27.009446326225394</v>
      </c>
      <c r="O106" s="6">
        <f t="shared" si="3"/>
        <v>291.10556126670599</v>
      </c>
    </row>
    <row r="107" spans="1:15" ht="18.75" x14ac:dyDescent="0.3">
      <c r="A107" s="122">
        <v>105</v>
      </c>
      <c r="B107" s="3" t="s">
        <v>12</v>
      </c>
      <c r="C107" s="15">
        <v>1.3200304570200001E-2</v>
      </c>
      <c r="D107" s="13" t="s">
        <v>136</v>
      </c>
      <c r="E107" s="31" t="str">
        <f t="shared" si="2"/>
        <v>No</v>
      </c>
      <c r="F107" s="6">
        <f>$C107*'Mylan Payments'!C$20</f>
        <v>4583.1760607111219</v>
      </c>
      <c r="G107" s="6">
        <f>$C107*'Mylan Payments'!D$20</f>
        <v>6841.455774226828</v>
      </c>
      <c r="H107" s="6">
        <f>$C107*'Mylan Payments'!E$20</f>
        <v>12000.86058611875</v>
      </c>
      <c r="I107" s="6">
        <f>$C107*'Mylan Payments'!F$20</f>
        <v>12000.860799430544</v>
      </c>
      <c r="J107" s="6">
        <f>$C107*'Mylan Payments'!G$20</f>
        <v>12000.861226054134</v>
      </c>
      <c r="K107" s="6">
        <f>$C107*'Mylan Payments'!H$20</f>
        <v>12000.861226054134</v>
      </c>
      <c r="L107" s="6">
        <f>$C107*'Mylan Payments'!I$20</f>
        <v>12000.861226054134</v>
      </c>
      <c r="M107" s="6">
        <f>$C107*'Mylan Payments'!J$20</f>
        <v>12000.861226054134</v>
      </c>
      <c r="N107" s="6">
        <f>$C107*'Mylan Payments'!K$20</f>
        <v>8532.4718046869184</v>
      </c>
      <c r="O107" s="6">
        <f t="shared" si="3"/>
        <v>91962.269929390706</v>
      </c>
    </row>
    <row r="108" spans="1:15" ht="18.75" x14ac:dyDescent="0.3">
      <c r="A108" s="122">
        <v>106</v>
      </c>
      <c r="B108" s="3" t="s">
        <v>97</v>
      </c>
      <c r="C108" s="15">
        <v>9.0689126594E-3</v>
      </c>
      <c r="D108" s="13" t="s">
        <v>97</v>
      </c>
      <c r="E108" s="31" t="str">
        <f t="shared" si="2"/>
        <v>No</v>
      </c>
      <c r="F108" s="6">
        <f>$C108*'Mylan Payments'!C$20</f>
        <v>3148.7473017156576</v>
      </c>
      <c r="G108" s="6">
        <f>$C108*'Mylan Payments'!D$20</f>
        <v>4700.2373732859141</v>
      </c>
      <c r="H108" s="6">
        <f>$C108*'Mylan Payments'!E$20</f>
        <v>8244.8670721464914</v>
      </c>
      <c r="I108" s="6">
        <f>$C108*'Mylan Payments'!F$20</f>
        <v>8244.8672186965978</v>
      </c>
      <c r="J108" s="6">
        <f>$C108*'Mylan Payments'!G$20</f>
        <v>8244.8675117968105</v>
      </c>
      <c r="K108" s="6">
        <f>$C108*'Mylan Payments'!H$20</f>
        <v>8244.8675117968105</v>
      </c>
      <c r="L108" s="6">
        <f>$C108*'Mylan Payments'!I$20</f>
        <v>8244.8675117968105</v>
      </c>
      <c r="M108" s="6">
        <f>$C108*'Mylan Payments'!J$20</f>
        <v>8244.8675117968105</v>
      </c>
      <c r="N108" s="6">
        <f>$C108*'Mylan Payments'!K$20</f>
        <v>5862.0042555825939</v>
      </c>
      <c r="O108" s="6">
        <f t="shared" si="3"/>
        <v>63180.193268614486</v>
      </c>
    </row>
    <row r="109" spans="1:15" ht="18.75" x14ac:dyDescent="0.3">
      <c r="A109" s="122">
        <v>107</v>
      </c>
      <c r="B109" s="3" t="s">
        <v>12</v>
      </c>
      <c r="C109" s="15">
        <v>3.0922368018683455E-4</v>
      </c>
      <c r="D109" s="13" t="s">
        <v>137</v>
      </c>
      <c r="E109" s="31" t="str">
        <f t="shared" si="2"/>
        <v>No</v>
      </c>
      <c r="F109" s="6">
        <f>$C109*'Mylan Payments'!C$20</f>
        <v>107.3631718798909</v>
      </c>
      <c r="G109" s="6">
        <f>$C109*'Mylan Payments'!D$20</f>
        <v>160.26449398128062</v>
      </c>
      <c r="H109" s="6">
        <f>$C109*'Mylan Payments'!E$20</f>
        <v>281.12611009190874</v>
      </c>
      <c r="I109" s="6">
        <f>$C109*'Mylan Payments'!F$20</f>
        <v>281.12611508884333</v>
      </c>
      <c r="J109" s="6">
        <f>$C109*'Mylan Payments'!G$20</f>
        <v>281.12612508271246</v>
      </c>
      <c r="K109" s="6">
        <f>$C109*'Mylan Payments'!H$20</f>
        <v>281.12612508271246</v>
      </c>
      <c r="L109" s="6">
        <f>$C109*'Mylan Payments'!I$20</f>
        <v>281.12612508271246</v>
      </c>
      <c r="M109" s="6">
        <f>$C109*'Mylan Payments'!J$20</f>
        <v>281.12612508271246</v>
      </c>
      <c r="N109" s="6">
        <f>$C109*'Mylan Payments'!K$20</f>
        <v>199.87738301827039</v>
      </c>
      <c r="O109" s="6">
        <f t="shared" si="3"/>
        <v>2154.2617743910437</v>
      </c>
    </row>
    <row r="110" spans="1:15" ht="18.75" x14ac:dyDescent="0.3">
      <c r="A110" s="122">
        <v>108</v>
      </c>
      <c r="B110" s="3" t="s">
        <v>138</v>
      </c>
      <c r="C110" s="15">
        <v>3.4622226991000002E-3</v>
      </c>
      <c r="D110" s="13" t="s">
        <v>138</v>
      </c>
      <c r="E110" s="31" t="str">
        <f t="shared" si="2"/>
        <v>No</v>
      </c>
      <c r="F110" s="6">
        <f>$C110*'Mylan Payments'!C$20</f>
        <v>1202.0916719746072</v>
      </c>
      <c r="G110" s="6">
        <f>$C110*'Mylan Payments'!D$20</f>
        <v>1794.4012844893023</v>
      </c>
      <c r="H110" s="6">
        <f>$C110*'Mylan Payments'!E$20</f>
        <v>3147.6282769864406</v>
      </c>
      <c r="I110" s="6">
        <f>$C110*'Mylan Payments'!F$20</f>
        <v>3147.6283329346147</v>
      </c>
      <c r="J110" s="6">
        <f>$C110*'Mylan Payments'!G$20</f>
        <v>3147.628444830963</v>
      </c>
      <c r="K110" s="6">
        <f>$C110*'Mylan Payments'!H$20</f>
        <v>3147.628444830963</v>
      </c>
      <c r="L110" s="6">
        <f>$C110*'Mylan Payments'!I$20</f>
        <v>3147.628444830963</v>
      </c>
      <c r="M110" s="6">
        <f>$C110*'Mylan Payments'!J$20</f>
        <v>3147.628444830963</v>
      </c>
      <c r="N110" s="6">
        <f>$C110*'Mylan Payments'!K$20</f>
        <v>2237.926966345005</v>
      </c>
      <c r="O110" s="6">
        <f t="shared" si="3"/>
        <v>24120.190312053826</v>
      </c>
    </row>
    <row r="111" spans="1:15" ht="18.75" x14ac:dyDescent="0.3">
      <c r="A111" s="122">
        <v>109</v>
      </c>
      <c r="B111" s="3" t="s">
        <v>58</v>
      </c>
      <c r="C111" s="15">
        <v>3.5780637844614547E-4</v>
      </c>
      <c r="D111" s="13" t="s">
        <v>139</v>
      </c>
      <c r="E111" s="31" t="str">
        <f t="shared" si="2"/>
        <v>No</v>
      </c>
      <c r="F111" s="6">
        <f>$C111*'Mylan Payments'!C$20</f>
        <v>124.23119628362268</v>
      </c>
      <c r="G111" s="6">
        <f>$C111*'Mylan Payments'!D$20</f>
        <v>185.44394190735574</v>
      </c>
      <c r="H111" s="6">
        <f>$C111*'Mylan Payments'!E$20</f>
        <v>325.29434769634082</v>
      </c>
      <c r="I111" s="6">
        <f>$C111*'Mylan Payments'!F$20</f>
        <v>325.29435347835295</v>
      </c>
      <c r="J111" s="6">
        <f>$C111*'Mylan Payments'!G$20</f>
        <v>325.29436504237714</v>
      </c>
      <c r="K111" s="6">
        <f>$C111*'Mylan Payments'!H$20</f>
        <v>325.29436504237714</v>
      </c>
      <c r="L111" s="6">
        <f>$C111*'Mylan Payments'!I$20</f>
        <v>325.29436504237714</v>
      </c>
      <c r="M111" s="6">
        <f>$C111*'Mylan Payments'!J$20</f>
        <v>325.29436504237714</v>
      </c>
      <c r="N111" s="6">
        <f>$C111*'Mylan Payments'!K$20</f>
        <v>231.28048443071773</v>
      </c>
      <c r="O111" s="6">
        <f t="shared" si="3"/>
        <v>2492.7217839658988</v>
      </c>
    </row>
    <row r="112" spans="1:15" ht="18.75" x14ac:dyDescent="0.3">
      <c r="A112" s="122">
        <v>110</v>
      </c>
      <c r="B112" s="3" t="s">
        <v>20</v>
      </c>
      <c r="C112" s="15">
        <v>2.3826992713207727E-4</v>
      </c>
      <c r="D112" s="13" t="s">
        <v>140</v>
      </c>
      <c r="E112" s="31" t="str">
        <f t="shared" si="2"/>
        <v>No</v>
      </c>
      <c r="F112" s="6">
        <f>$C112*'Mylan Payments'!C$20</f>
        <v>82.727865877004859</v>
      </c>
      <c r="G112" s="6">
        <f>$C112*'Mylan Payments'!D$20</f>
        <v>123.4905725192413</v>
      </c>
      <c r="H112" s="6">
        <f>$C112*'Mylan Payments'!E$20</f>
        <v>216.61956072074238</v>
      </c>
      <c r="I112" s="6">
        <f>$C112*'Mylan Payments'!F$20</f>
        <v>216.61956457109187</v>
      </c>
      <c r="J112" s="6">
        <f>$C112*'Mylan Payments'!G$20</f>
        <v>216.61957227179082</v>
      </c>
      <c r="K112" s="6">
        <f>$C112*'Mylan Payments'!H$20</f>
        <v>216.61957227179082</v>
      </c>
      <c r="L112" s="6">
        <f>$C112*'Mylan Payments'!I$20</f>
        <v>216.61957227179082</v>
      </c>
      <c r="M112" s="6">
        <f>$C112*'Mylan Payments'!J$20</f>
        <v>216.61957227179082</v>
      </c>
      <c r="N112" s="6">
        <f>$C112*'Mylan Payments'!K$20</f>
        <v>154.01397932505833</v>
      </c>
      <c r="O112" s="6">
        <f t="shared" si="3"/>
        <v>1659.9498321003018</v>
      </c>
    </row>
    <row r="113" spans="1:15" ht="18.75" x14ac:dyDescent="0.3">
      <c r="A113" s="122">
        <v>111</v>
      </c>
      <c r="B113" s="3" t="s">
        <v>20</v>
      </c>
      <c r="C113" s="15">
        <v>3.1489149136351198E-4</v>
      </c>
      <c r="D113" s="13" t="s">
        <v>141</v>
      </c>
      <c r="E113" s="31" t="str">
        <f t="shared" si="2"/>
        <v>No</v>
      </c>
      <c r="F113" s="6">
        <f>$C113*'Mylan Payments'!C$20</f>
        <v>109.33104893632047</v>
      </c>
      <c r="G113" s="6">
        <f>$C113*'Mylan Payments'!D$20</f>
        <v>163.20200798299882</v>
      </c>
      <c r="H113" s="6">
        <f>$C113*'Mylan Payments'!E$20</f>
        <v>286.27891633194849</v>
      </c>
      <c r="I113" s="6">
        <f>$C113*'Mylan Payments'!F$20</f>
        <v>286.27892142047267</v>
      </c>
      <c r="J113" s="6">
        <f>$C113*'Mylan Payments'!G$20</f>
        <v>286.27893159752108</v>
      </c>
      <c r="K113" s="6">
        <f>$C113*'Mylan Payments'!H$20</f>
        <v>286.27893159752108</v>
      </c>
      <c r="L113" s="6">
        <f>$C113*'Mylan Payments'!I$20</f>
        <v>286.27893159752108</v>
      </c>
      <c r="M113" s="6">
        <f>$C113*'Mylan Payments'!J$20</f>
        <v>286.27893159752108</v>
      </c>
      <c r="N113" s="6">
        <f>$C113*'Mylan Payments'!K$20</f>
        <v>203.54096811224349</v>
      </c>
      <c r="O113" s="6">
        <f t="shared" si="3"/>
        <v>2193.7475891740678</v>
      </c>
    </row>
    <row r="114" spans="1:15" ht="18.75" x14ac:dyDescent="0.3">
      <c r="A114" s="122">
        <v>112</v>
      </c>
      <c r="B114" s="3" t="s">
        <v>20</v>
      </c>
      <c r="C114" s="15">
        <v>2.2439609028390264E-4</v>
      </c>
      <c r="D114" s="13" t="s">
        <v>142</v>
      </c>
      <c r="E114" s="31" t="str">
        <f t="shared" si="2"/>
        <v>No</v>
      </c>
      <c r="F114" s="6">
        <f>$C114*'Mylan Payments'!C$20</f>
        <v>77.910837862642737</v>
      </c>
      <c r="G114" s="6">
        <f>$C114*'Mylan Payments'!D$20</f>
        <v>116.3000383379389</v>
      </c>
      <c r="H114" s="6">
        <f>$C114*'Mylan Payments'!E$20</f>
        <v>204.00636828082142</v>
      </c>
      <c r="I114" s="6">
        <f>$C114*'Mylan Payments'!F$20</f>
        <v>204.00637190697509</v>
      </c>
      <c r="J114" s="6">
        <f>$C114*'Mylan Payments'!G$20</f>
        <v>204.0063791592824</v>
      </c>
      <c r="K114" s="6">
        <f>$C114*'Mylan Payments'!H$20</f>
        <v>204.0063791592824</v>
      </c>
      <c r="L114" s="6">
        <f>$C114*'Mylan Payments'!I$20</f>
        <v>204.0063791592824</v>
      </c>
      <c r="M114" s="6">
        <f>$C114*'Mylan Payments'!J$20</f>
        <v>204.0063791592824</v>
      </c>
      <c r="N114" s="6">
        <f>$C114*'Mylan Payments'!K$20</f>
        <v>145.04614671935332</v>
      </c>
      <c r="O114" s="6">
        <f t="shared" si="3"/>
        <v>1563.2952797448613</v>
      </c>
    </row>
    <row r="115" spans="1:15" ht="18.75" x14ac:dyDescent="0.3">
      <c r="A115" s="122">
        <v>113</v>
      </c>
      <c r="B115" s="3" t="s">
        <v>58</v>
      </c>
      <c r="C115" s="15">
        <v>3.7739081076608753E-4</v>
      </c>
      <c r="D115" s="13" t="s">
        <v>143</v>
      </c>
      <c r="E115" s="31" t="str">
        <f t="shared" si="2"/>
        <v>No</v>
      </c>
      <c r="F115" s="6">
        <f>$C115*'Mylan Payments'!C$20</f>
        <v>131.03095615992194</v>
      </c>
      <c r="G115" s="6">
        <f>$C115*'Mylan Payments'!D$20</f>
        <v>195.59416434106373</v>
      </c>
      <c r="H115" s="6">
        <f>$C115*'Mylan Payments'!E$20</f>
        <v>343.09924308189801</v>
      </c>
      <c r="I115" s="6">
        <f>$C115*'Mylan Payments'!F$20</f>
        <v>343.09924918038695</v>
      </c>
      <c r="J115" s="6">
        <f>$C115*'Mylan Payments'!G$20</f>
        <v>343.09926137736477</v>
      </c>
      <c r="K115" s="6">
        <f>$C115*'Mylan Payments'!H$20</f>
        <v>343.09926137736477</v>
      </c>
      <c r="L115" s="6">
        <f>$C115*'Mylan Payments'!I$20</f>
        <v>343.09926137736477</v>
      </c>
      <c r="M115" s="6">
        <f>$C115*'Mylan Payments'!J$20</f>
        <v>343.09926137736477</v>
      </c>
      <c r="N115" s="6">
        <f>$C115*'Mylan Payments'!K$20</f>
        <v>243.93955723407905</v>
      </c>
      <c r="O115" s="6">
        <f t="shared" si="3"/>
        <v>2629.1602155068085</v>
      </c>
    </row>
    <row r="116" spans="1:15" ht="18.75" x14ac:dyDescent="0.3">
      <c r="A116" s="122">
        <v>114</v>
      </c>
      <c r="B116" s="3" t="s">
        <v>20</v>
      </c>
      <c r="C116" s="15">
        <v>1.2038412787141262E-3</v>
      </c>
      <c r="D116" s="13" t="s">
        <v>144</v>
      </c>
      <c r="E116" s="31" t="str">
        <f t="shared" si="2"/>
        <v>No</v>
      </c>
      <c r="F116" s="6">
        <f>$C116*'Mylan Payments'!C$20</f>
        <v>417.97645653980942</v>
      </c>
      <c r="G116" s="6">
        <f>$C116*'Mylan Payments'!D$20</f>
        <v>623.92703317652172</v>
      </c>
      <c r="H116" s="6">
        <f>$C116*'Mylan Payments'!E$20</f>
        <v>1094.4543951112987</v>
      </c>
      <c r="I116" s="6">
        <f>$C116*'Mylan Payments'!F$20</f>
        <v>1094.4544145649061</v>
      </c>
      <c r="J116" s="6">
        <f>$C116*'Mylan Payments'!G$20</f>
        <v>1094.454453472121</v>
      </c>
      <c r="K116" s="6">
        <f>$C116*'Mylan Payments'!H$20</f>
        <v>1094.454453472121</v>
      </c>
      <c r="L116" s="6">
        <f>$C116*'Mylan Payments'!I$20</f>
        <v>1094.454453472121</v>
      </c>
      <c r="M116" s="6">
        <f>$C116*'Mylan Payments'!J$20</f>
        <v>1094.454453472121</v>
      </c>
      <c r="N116" s="6">
        <f>$C116*'Mylan Payments'!K$20</f>
        <v>778.14430063494353</v>
      </c>
      <c r="O116" s="6">
        <f t="shared" si="3"/>
        <v>8386.7744139159622</v>
      </c>
    </row>
    <row r="117" spans="1:15" ht="18.75" x14ac:dyDescent="0.3">
      <c r="A117" s="122">
        <v>115</v>
      </c>
      <c r="B117" s="3" t="s">
        <v>20</v>
      </c>
      <c r="C117" s="15">
        <v>3.3601865528679335E-4</v>
      </c>
      <c r="D117" s="13" t="s">
        <v>145</v>
      </c>
      <c r="E117" s="31" t="str">
        <f t="shared" si="2"/>
        <v>No</v>
      </c>
      <c r="F117" s="6">
        <f>$C117*'Mylan Payments'!C$20</f>
        <v>116.66644876811661</v>
      </c>
      <c r="G117" s="6">
        <f>$C117*'Mylan Payments'!D$20</f>
        <v>174.15179757666272</v>
      </c>
      <c r="H117" s="6">
        <f>$C117*'Mylan Payments'!E$20</f>
        <v>305.48636321129999</v>
      </c>
      <c r="I117" s="6">
        <f>$C117*'Mylan Payments'!F$20</f>
        <v>305.48636864123097</v>
      </c>
      <c r="J117" s="6">
        <f>$C117*'Mylan Payments'!G$20</f>
        <v>305.48637950109287</v>
      </c>
      <c r="K117" s="6">
        <f>$C117*'Mylan Payments'!H$20</f>
        <v>305.48637950109287</v>
      </c>
      <c r="L117" s="6">
        <f>$C117*'Mylan Payments'!I$20</f>
        <v>305.48637950109287</v>
      </c>
      <c r="M117" s="6">
        <f>$C117*'Mylan Payments'!J$20</f>
        <v>305.48637950109287</v>
      </c>
      <c r="N117" s="6">
        <f>$C117*'Mylan Payments'!K$20</f>
        <v>217.19723865734545</v>
      </c>
      <c r="O117" s="6">
        <f t="shared" si="3"/>
        <v>2340.933734859027</v>
      </c>
    </row>
    <row r="118" spans="1:15" ht="18.75" x14ac:dyDescent="0.3">
      <c r="A118" s="122">
        <v>116</v>
      </c>
      <c r="B118" s="3" t="s">
        <v>73</v>
      </c>
      <c r="C118" s="15">
        <v>1.2198699018000001E-3</v>
      </c>
      <c r="D118" s="13" t="s">
        <v>146</v>
      </c>
      <c r="E118" s="31" t="str">
        <f t="shared" si="2"/>
        <v>No</v>
      </c>
      <c r="F118" s="6">
        <f>$C118*'Mylan Payments'!C$20</f>
        <v>423.54163128427564</v>
      </c>
      <c r="G118" s="6">
        <f>$C118*'Mylan Payments'!D$20</f>
        <v>632.23435028277356</v>
      </c>
      <c r="H118" s="6">
        <f>$C118*'Mylan Payments'!E$20</f>
        <v>1109.0265794134145</v>
      </c>
      <c r="I118" s="6">
        <f>$C118*'Mylan Payments'!F$20</f>
        <v>1109.0265991260383</v>
      </c>
      <c r="J118" s="6">
        <f>$C118*'Mylan Payments'!G$20</f>
        <v>1109.0266385512859</v>
      </c>
      <c r="K118" s="6">
        <f>$C118*'Mylan Payments'!H$20</f>
        <v>1109.0266385512859</v>
      </c>
      <c r="L118" s="6">
        <f>$C118*'Mylan Payments'!I$20</f>
        <v>1109.0266385512859</v>
      </c>
      <c r="M118" s="6">
        <f>$C118*'Mylan Payments'!J$20</f>
        <v>1109.0266385512859</v>
      </c>
      <c r="N118" s="6">
        <f>$C118*'Mylan Payments'!K$20</f>
        <v>788.50495358964281</v>
      </c>
      <c r="O118" s="6">
        <f t="shared" si="3"/>
        <v>8498.4406679012882</v>
      </c>
    </row>
    <row r="119" spans="1:15" ht="18.75" x14ac:dyDescent="0.3">
      <c r="A119" s="122">
        <v>117</v>
      </c>
      <c r="B119" s="3" t="s">
        <v>58</v>
      </c>
      <c r="C119" s="15">
        <v>3.2440470306271694E-6</v>
      </c>
      <c r="D119" s="13" t="s">
        <v>147</v>
      </c>
      <c r="E119" s="13" t="s">
        <v>334</v>
      </c>
      <c r="F119" s="6">
        <f>$C119*'Mylan Payments'!C$20</f>
        <v>1.1263405788497025</v>
      </c>
      <c r="G119" s="6">
        <f>$C119*'Mylan Payments'!D$20</f>
        <v>1.6813251672731198</v>
      </c>
      <c r="H119" s="6">
        <f>$C119*'Mylan Payments'!E$20</f>
        <v>2.9492771126855373</v>
      </c>
      <c r="I119" s="6">
        <f>$C119*'Mylan Payments'!F$20</f>
        <v>2.9492771651080774</v>
      </c>
      <c r="J119" s="6">
        <f>$C119*'Mylan Payments'!G$20</f>
        <v>2.9492772699531571</v>
      </c>
      <c r="K119" s="6">
        <f>$C119*'Mylan Payments'!H$20</f>
        <v>2.9492772699531571</v>
      </c>
      <c r="L119" s="6">
        <f>$C119*'Mylan Payments'!I$20</f>
        <v>2.9492772699531571</v>
      </c>
      <c r="M119" s="6">
        <f>$C119*'Mylan Payments'!J$20</f>
        <v>2.9492772699531571</v>
      </c>
      <c r="N119" s="6">
        <f>$C119*'Mylan Payments'!K$20</f>
        <v>2.0969016036487758</v>
      </c>
      <c r="O119" s="6">
        <f t="shared" si="3"/>
        <v>22.60023070737784</v>
      </c>
    </row>
    <row r="120" spans="1:15" ht="18.75" x14ac:dyDescent="0.3">
      <c r="A120" s="122">
        <v>118</v>
      </c>
      <c r="B120" s="3" t="s">
        <v>32</v>
      </c>
      <c r="C120" s="15">
        <v>4.8938634165054549E-4</v>
      </c>
      <c r="D120" s="13" t="s">
        <v>148</v>
      </c>
      <c r="E120" s="31" t="str">
        <f t="shared" si="2"/>
        <v>No</v>
      </c>
      <c r="F120" s="6">
        <f>$C120*'Mylan Payments'!C$20</f>
        <v>169.91606167597624</v>
      </c>
      <c r="G120" s="6">
        <f>$C120*'Mylan Payments'!D$20</f>
        <v>253.63922439117928</v>
      </c>
      <c r="H120" s="6">
        <f>$C120*'Mylan Payments'!E$20</f>
        <v>444.91831439688451</v>
      </c>
      <c r="I120" s="6">
        <f>$C120*'Mylan Payments'!F$20</f>
        <v>444.91832230517775</v>
      </c>
      <c r="J120" s="6">
        <f>$C120*'Mylan Payments'!G$20</f>
        <v>444.91833812176412</v>
      </c>
      <c r="K120" s="6">
        <f>$C120*'Mylan Payments'!H$20</f>
        <v>444.91833812176412</v>
      </c>
      <c r="L120" s="6">
        <f>$C120*'Mylan Payments'!I$20</f>
        <v>444.91833812176412</v>
      </c>
      <c r="M120" s="6">
        <f>$C120*'Mylan Payments'!J$20</f>
        <v>444.91833812176412</v>
      </c>
      <c r="N120" s="6">
        <f>$C120*'Mylan Payments'!K$20</f>
        <v>316.3317285238133</v>
      </c>
      <c r="O120" s="6">
        <f t="shared" si="3"/>
        <v>3409.3970037800868</v>
      </c>
    </row>
    <row r="121" spans="1:15" ht="18.75" x14ac:dyDescent="0.3">
      <c r="A121" s="122">
        <v>119</v>
      </c>
      <c r="B121" s="3" t="s">
        <v>32</v>
      </c>
      <c r="C121" s="15">
        <v>1.9565590720923404E-4</v>
      </c>
      <c r="D121" s="13" t="s">
        <v>149</v>
      </c>
      <c r="E121" s="31" t="str">
        <f t="shared" si="2"/>
        <v>No</v>
      </c>
      <c r="F121" s="6">
        <f>$C121*'Mylan Payments'!C$20</f>
        <v>67.93218029851046</v>
      </c>
      <c r="G121" s="6">
        <f>$C121*'Mylan Payments'!D$20</f>
        <v>101.40457207025804</v>
      </c>
      <c r="H121" s="6">
        <f>$C121*'Mylan Payments'!E$20</f>
        <v>177.87765826020092</v>
      </c>
      <c r="I121" s="6">
        <f>$C121*'Mylan Payments'!F$20</f>
        <v>177.87766142192439</v>
      </c>
      <c r="J121" s="6">
        <f>$C121*'Mylan Payments'!G$20</f>
        <v>177.87766774537133</v>
      </c>
      <c r="K121" s="6">
        <f>$C121*'Mylan Payments'!H$20</f>
        <v>177.87766774537133</v>
      </c>
      <c r="L121" s="6">
        <f>$C121*'Mylan Payments'!I$20</f>
        <v>177.87766774537133</v>
      </c>
      <c r="M121" s="6">
        <f>$C121*'Mylan Payments'!J$20</f>
        <v>177.87766774537133</v>
      </c>
      <c r="N121" s="6">
        <f>$C121*'Mylan Payments'!K$20</f>
        <v>126.4689388646383</v>
      </c>
      <c r="O121" s="6">
        <f t="shared" si="3"/>
        <v>1363.0716818970175</v>
      </c>
    </row>
    <row r="122" spans="1:15" ht="18.75" x14ac:dyDescent="0.3">
      <c r="A122" s="122">
        <v>120</v>
      </c>
      <c r="B122" s="3" t="s">
        <v>20</v>
      </c>
      <c r="C122" s="15">
        <v>2.6020285795849804E-4</v>
      </c>
      <c r="D122" s="13" t="s">
        <v>150</v>
      </c>
      <c r="E122" s="31" t="str">
        <f t="shared" si="2"/>
        <v>No</v>
      </c>
      <c r="F122" s="6">
        <f>$C122*'Mylan Payments'!C$20</f>
        <v>90.343029827980388</v>
      </c>
      <c r="G122" s="6">
        <f>$C122*'Mylan Payments'!D$20</f>
        <v>134.85797510076071</v>
      </c>
      <c r="H122" s="6">
        <f>$C122*'Mylan Payments'!E$20</f>
        <v>236.55955859678184</v>
      </c>
      <c r="I122" s="6">
        <f>$C122*'Mylan Payments'!F$20</f>
        <v>236.559562801559</v>
      </c>
      <c r="J122" s="6">
        <f>$C122*'Mylan Payments'!G$20</f>
        <v>236.55957121111322</v>
      </c>
      <c r="K122" s="6">
        <f>$C122*'Mylan Payments'!H$20</f>
        <v>236.55957121111322</v>
      </c>
      <c r="L122" s="6">
        <f>$C122*'Mylan Payments'!I$20</f>
        <v>236.55957121111322</v>
      </c>
      <c r="M122" s="6">
        <f>$C122*'Mylan Payments'!J$20</f>
        <v>236.55957121111322</v>
      </c>
      <c r="N122" s="6">
        <f>$C122*'Mylan Payments'!K$20</f>
        <v>168.19108507859235</v>
      </c>
      <c r="O122" s="6">
        <f t="shared" si="3"/>
        <v>1812.7494962501273</v>
      </c>
    </row>
    <row r="123" spans="1:15" ht="18.75" x14ac:dyDescent="0.3">
      <c r="A123" s="122">
        <v>121</v>
      </c>
      <c r="B123" s="3" t="s">
        <v>151</v>
      </c>
      <c r="C123" s="15">
        <v>4.1050412370000006E-3</v>
      </c>
      <c r="D123" s="13" t="s">
        <v>151</v>
      </c>
      <c r="E123" s="31" t="str">
        <f t="shared" si="2"/>
        <v>No</v>
      </c>
      <c r="F123" s="6">
        <f>$C123*'Mylan Payments'!C$20</f>
        <v>1425.2797445389031</v>
      </c>
      <c r="G123" s="6">
        <f>$C123*'Mylan Payments'!D$20</f>
        <v>2127.5613698879511</v>
      </c>
      <c r="H123" s="6">
        <f>$C123*'Mylan Payments'!E$20</f>
        <v>3732.0371907721105</v>
      </c>
      <c r="I123" s="6">
        <f>$C123*'Mylan Payments'!F$20</f>
        <v>3732.0372571079824</v>
      </c>
      <c r="J123" s="6">
        <f>$C123*'Mylan Payments'!G$20</f>
        <v>3732.0373897797263</v>
      </c>
      <c r="K123" s="6">
        <f>$C123*'Mylan Payments'!H$20</f>
        <v>3732.0373897797263</v>
      </c>
      <c r="L123" s="6">
        <f>$C123*'Mylan Payments'!I$20</f>
        <v>3732.0373897797263</v>
      </c>
      <c r="M123" s="6">
        <f>$C123*'Mylan Payments'!J$20</f>
        <v>3732.0373897797263</v>
      </c>
      <c r="N123" s="6">
        <f>$C123*'Mylan Payments'!K$20</f>
        <v>2653.4348829232299</v>
      </c>
      <c r="O123" s="6">
        <f t="shared" si="3"/>
        <v>28598.50000434908</v>
      </c>
    </row>
    <row r="124" spans="1:15" ht="18.75" x14ac:dyDescent="0.3">
      <c r="A124" s="122">
        <v>122</v>
      </c>
      <c r="B124" s="3" t="s">
        <v>22</v>
      </c>
      <c r="C124" s="15">
        <v>1.9389587187553203E-4</v>
      </c>
      <c r="D124" s="13" t="s">
        <v>152</v>
      </c>
      <c r="E124" s="31" t="str">
        <f t="shared" si="2"/>
        <v>No</v>
      </c>
      <c r="F124" s="6">
        <f>$C124*'Mylan Payments'!C$20</f>
        <v>67.321091988802877</v>
      </c>
      <c r="G124" s="6">
        <f>$C124*'Mylan Payments'!D$20</f>
        <v>100.4923807012966</v>
      </c>
      <c r="H124" s="6">
        <f>$C124*'Mylan Payments'!E$20</f>
        <v>176.27754831167107</v>
      </c>
      <c r="I124" s="6">
        <f>$C124*'Mylan Payments'!F$20</f>
        <v>176.27755144495308</v>
      </c>
      <c r="J124" s="6">
        <f>$C124*'Mylan Payments'!G$20</f>
        <v>176.27755771151701</v>
      </c>
      <c r="K124" s="6">
        <f>$C124*'Mylan Payments'!H$20</f>
        <v>176.27755771151701</v>
      </c>
      <c r="L124" s="6">
        <f>$C124*'Mylan Payments'!I$20</f>
        <v>176.27755771151701</v>
      </c>
      <c r="M124" s="6">
        <f>$C124*'Mylan Payments'!J$20</f>
        <v>176.27755771151701</v>
      </c>
      <c r="N124" s="6">
        <f>$C124*'Mylan Payments'!K$20</f>
        <v>125.33127936745008</v>
      </c>
      <c r="O124" s="6">
        <f t="shared" si="3"/>
        <v>1350.8100826602417</v>
      </c>
    </row>
    <row r="125" spans="1:15" ht="18.75" x14ac:dyDescent="0.3">
      <c r="A125" s="122">
        <v>123</v>
      </c>
      <c r="B125" s="3" t="s">
        <v>153</v>
      </c>
      <c r="C125" s="15">
        <v>1.1005388939752758E-3</v>
      </c>
      <c r="D125" s="13" t="s">
        <v>154</v>
      </c>
      <c r="E125" s="31" t="str">
        <f t="shared" si="2"/>
        <v>No</v>
      </c>
      <c r="F125" s="6">
        <f>$C125*'Mylan Payments'!C$20</f>
        <v>382.10963132895023</v>
      </c>
      <c r="G125" s="6">
        <f>$C125*'Mylan Payments'!D$20</f>
        <v>570.38745817622294</v>
      </c>
      <c r="H125" s="6">
        <f>$C125*'Mylan Payments'!E$20</f>
        <v>1000.5385683308139</v>
      </c>
      <c r="I125" s="6">
        <f>$C125*'Mylan Payments'!F$20</f>
        <v>1000.538586115095</v>
      </c>
      <c r="J125" s="6">
        <f>$C125*'Mylan Payments'!G$20</f>
        <v>1000.5386216836571</v>
      </c>
      <c r="K125" s="6">
        <f>$C125*'Mylan Payments'!H$20</f>
        <v>1000.5386216836571</v>
      </c>
      <c r="L125" s="6">
        <f>$C125*'Mylan Payments'!I$20</f>
        <v>1000.5386216836571</v>
      </c>
      <c r="M125" s="6">
        <f>$C125*'Mylan Payments'!J$20</f>
        <v>1000.5386216836571</v>
      </c>
      <c r="N125" s="6">
        <f>$C125*'Mylan Payments'!K$20</f>
        <v>711.37124396388776</v>
      </c>
      <c r="O125" s="6">
        <f t="shared" si="3"/>
        <v>7667.0999746495972</v>
      </c>
    </row>
    <row r="126" spans="1:15" ht="18.75" x14ac:dyDescent="0.3">
      <c r="A126" s="122">
        <v>124</v>
      </c>
      <c r="B126" s="3" t="s">
        <v>32</v>
      </c>
      <c r="C126" s="15">
        <v>2.7246348947924944E-5</v>
      </c>
      <c r="D126" s="13" t="s">
        <v>155</v>
      </c>
      <c r="E126" s="31" t="str">
        <f t="shared" si="2"/>
        <v>No</v>
      </c>
      <c r="F126" s="6">
        <f>$C126*'Mylan Payments'!C$20</f>
        <v>9.4599949248003785</v>
      </c>
      <c r="G126" s="6">
        <f>$C126*'Mylan Payments'!D$20</f>
        <v>14.121241699013002</v>
      </c>
      <c r="H126" s="6">
        <f>$C126*'Mylan Payments'!E$20</f>
        <v>24.770612940473718</v>
      </c>
      <c r="I126" s="6">
        <f>$C126*'Mylan Payments'!F$20</f>
        <v>24.770613380764136</v>
      </c>
      <c r="J126" s="6">
        <f>$C126*'Mylan Payments'!G$20</f>
        <v>24.770614261344967</v>
      </c>
      <c r="K126" s="6">
        <f>$C126*'Mylan Payments'!H$20</f>
        <v>24.770614261344967</v>
      </c>
      <c r="L126" s="6">
        <f>$C126*'Mylan Payments'!I$20</f>
        <v>24.770614261344967</v>
      </c>
      <c r="M126" s="6">
        <f>$C126*'Mylan Payments'!J$20</f>
        <v>24.770614261344967</v>
      </c>
      <c r="N126" s="6">
        <f>$C126*'Mylan Payments'!K$20</f>
        <v>17.611616682213292</v>
      </c>
      <c r="O126" s="6">
        <f t="shared" si="3"/>
        <v>189.81653667264442</v>
      </c>
    </row>
    <row r="127" spans="1:15" ht="18.75" x14ac:dyDescent="0.3">
      <c r="A127" s="122">
        <v>125</v>
      </c>
      <c r="B127" s="3" t="s">
        <v>156</v>
      </c>
      <c r="C127" s="15">
        <v>2.4482072967000001E-3</v>
      </c>
      <c r="D127" s="13" t="s">
        <v>156</v>
      </c>
      <c r="E127" s="31" t="str">
        <f t="shared" si="2"/>
        <v>No</v>
      </c>
      <c r="F127" s="6">
        <f>$C127*'Mylan Payments'!C$20</f>
        <v>850.02319561810873</v>
      </c>
      <c r="G127" s="6">
        <f>$C127*'Mylan Payments'!D$20</f>
        <v>1268.8572341220379</v>
      </c>
      <c r="H127" s="6">
        <f>$C127*'Mylan Payments'!E$20</f>
        <v>2225.7512542508107</v>
      </c>
      <c r="I127" s="6">
        <f>$C127*'Mylan Payments'!F$20</f>
        <v>2225.7512938128898</v>
      </c>
      <c r="J127" s="6">
        <f>$C127*'Mylan Payments'!G$20</f>
        <v>2225.7513729370476</v>
      </c>
      <c r="K127" s="6">
        <f>$C127*'Mylan Payments'!H$20</f>
        <v>2225.7513729370476</v>
      </c>
      <c r="L127" s="6">
        <f>$C127*'Mylan Payments'!I$20</f>
        <v>2225.7513729370476</v>
      </c>
      <c r="M127" s="6">
        <f>$C127*'Mylan Payments'!J$20</f>
        <v>2225.7513729370476</v>
      </c>
      <c r="N127" s="6">
        <f>$C127*'Mylan Payments'!K$20</f>
        <v>1582.4831631748505</v>
      </c>
      <c r="O127" s="6">
        <f t="shared" si="3"/>
        <v>17055.871632726888</v>
      </c>
    </row>
    <row r="128" spans="1:15" ht="18.75" x14ac:dyDescent="0.3">
      <c r="A128" s="122">
        <v>126</v>
      </c>
      <c r="B128" s="3" t="s">
        <v>20</v>
      </c>
      <c r="C128" s="15">
        <v>3.9749965640000005E-4</v>
      </c>
      <c r="D128" s="13" t="s">
        <v>157</v>
      </c>
      <c r="E128" s="31" t="str">
        <f t="shared" si="2"/>
        <v>No</v>
      </c>
      <c r="F128" s="6">
        <f>$C128*'Mylan Payments'!C$20</f>
        <v>138.01279354312459</v>
      </c>
      <c r="G128" s="6">
        <f>$C128*'Mylan Payments'!D$20</f>
        <v>206.01617978347576</v>
      </c>
      <c r="H128" s="6">
        <f>$C128*'Mylan Payments'!E$20</f>
        <v>361.38090103281831</v>
      </c>
      <c r="I128" s="6">
        <f>$C128*'Mylan Payments'!F$20</f>
        <v>361.3809074562584</v>
      </c>
      <c r="J128" s="6">
        <f>$C128*'Mylan Payments'!G$20</f>
        <v>361.38092030313851</v>
      </c>
      <c r="K128" s="6">
        <f>$C128*'Mylan Payments'!H$20</f>
        <v>361.38092030313851</v>
      </c>
      <c r="L128" s="6">
        <f>$C128*'Mylan Payments'!I$20</f>
        <v>361.38092030313851</v>
      </c>
      <c r="M128" s="6">
        <f>$C128*'Mylan Payments'!J$20</f>
        <v>361.38092030313851</v>
      </c>
      <c r="N128" s="6">
        <f>$C128*'Mylan Payments'!K$20</f>
        <v>256.93760265672046</v>
      </c>
      <c r="O128" s="6">
        <f t="shared" si="3"/>
        <v>2769.252065684952</v>
      </c>
    </row>
    <row r="129" spans="1:15" ht="18.75" x14ac:dyDescent="0.3">
      <c r="A129" s="122">
        <v>127</v>
      </c>
      <c r="B129" s="3" t="s">
        <v>158</v>
      </c>
      <c r="C129" s="15">
        <v>1.9471774931817251E-3</v>
      </c>
      <c r="D129" s="13" t="s">
        <v>158</v>
      </c>
      <c r="E129" s="31" t="str">
        <f t="shared" si="2"/>
        <v>No</v>
      </c>
      <c r="F129" s="6">
        <f>$C129*'Mylan Payments'!C$20</f>
        <v>676.06449724294214</v>
      </c>
      <c r="G129" s="6">
        <f>$C129*'Mylan Payments'!D$20</f>
        <v>1009.1834346190994</v>
      </c>
      <c r="H129" s="6">
        <f>$C129*'Mylan Payments'!E$20</f>
        <v>1770.2474596575178</v>
      </c>
      <c r="I129" s="6">
        <f>$C129*'Mylan Payments'!F$20</f>
        <v>1770.2474911231498</v>
      </c>
      <c r="J129" s="6">
        <f>$C129*'Mylan Payments'!G$20</f>
        <v>1770.2475540544137</v>
      </c>
      <c r="K129" s="6">
        <f>$C129*'Mylan Payments'!H$20</f>
        <v>1770.2475540544137</v>
      </c>
      <c r="L129" s="6">
        <f>$C129*'Mylan Payments'!I$20</f>
        <v>1770.2475540544137</v>
      </c>
      <c r="M129" s="6">
        <f>$C129*'Mylan Payments'!J$20</f>
        <v>1770.2475540544137</v>
      </c>
      <c r="N129" s="6">
        <f>$C129*'Mylan Payments'!K$20</f>
        <v>1258.6252817833504</v>
      </c>
      <c r="O129" s="6">
        <f t="shared" si="3"/>
        <v>13565.358380643715</v>
      </c>
    </row>
    <row r="130" spans="1:15" ht="18.75" x14ac:dyDescent="0.3">
      <c r="A130" s="122">
        <v>128</v>
      </c>
      <c r="B130" s="3" t="s">
        <v>32</v>
      </c>
      <c r="C130" s="15">
        <v>5.4856393182193598E-4</v>
      </c>
      <c r="D130" s="13" t="s">
        <v>159</v>
      </c>
      <c r="E130" s="31" t="str">
        <f t="shared" si="2"/>
        <v>No</v>
      </c>
      <c r="F130" s="6">
        <f>$C130*'Mylan Payments'!C$20</f>
        <v>190.46265688230042</v>
      </c>
      <c r="G130" s="6">
        <f>$C130*'Mylan Payments'!D$20</f>
        <v>284.30979443975764</v>
      </c>
      <c r="H130" s="6">
        <f>$C130*'Mylan Payments'!E$20</f>
        <v>498.71874041679479</v>
      </c>
      <c r="I130" s="6">
        <f>$C130*'Mylan Payments'!F$20</f>
        <v>498.71874928137487</v>
      </c>
      <c r="J130" s="6">
        <f>$C130*'Mylan Payments'!G$20</f>
        <v>498.71876701053503</v>
      </c>
      <c r="K130" s="6">
        <f>$C130*'Mylan Payments'!H$20</f>
        <v>498.71876701053503</v>
      </c>
      <c r="L130" s="6">
        <f>$C130*'Mylan Payments'!I$20</f>
        <v>498.71876701053503</v>
      </c>
      <c r="M130" s="6">
        <f>$C130*'Mylan Payments'!J$20</f>
        <v>498.71876701053503</v>
      </c>
      <c r="N130" s="6">
        <f>$C130*'Mylan Payments'!K$20</f>
        <v>354.5832034743687</v>
      </c>
      <c r="O130" s="6">
        <f t="shared" si="3"/>
        <v>3821.6682125367361</v>
      </c>
    </row>
    <row r="131" spans="1:15" ht="18.75" x14ac:dyDescent="0.3">
      <c r="A131" s="122">
        <v>129</v>
      </c>
      <c r="B131" s="3" t="s">
        <v>88</v>
      </c>
      <c r="C131" s="15">
        <v>2.3483828725500002E-2</v>
      </c>
      <c r="D131" s="13" t="s">
        <v>88</v>
      </c>
      <c r="E131" s="31" t="str">
        <f t="shared" si="2"/>
        <v>No</v>
      </c>
      <c r="F131" s="6">
        <f>$C131*'Mylan Payments'!C$20</f>
        <v>8153.6392631068702</v>
      </c>
      <c r="G131" s="6">
        <f>$C131*'Mylan Payments'!D$20</f>
        <v>12171.202170420192</v>
      </c>
      <c r="H131" s="6">
        <f>$C131*'Mylan Payments'!E$20</f>
        <v>21349.973636157265</v>
      </c>
      <c r="I131" s="6">
        <f>$C131*'Mylan Payments'!F$20</f>
        <v>21349.974015646818</v>
      </c>
      <c r="J131" s="6">
        <f>$C131*'Mylan Payments'!G$20</f>
        <v>21349.974774625916</v>
      </c>
      <c r="K131" s="6">
        <f>$C131*'Mylan Payments'!H$20</f>
        <v>21349.974774625916</v>
      </c>
      <c r="L131" s="6">
        <f>$C131*'Mylan Payments'!I$20</f>
        <v>21349.974774625916</v>
      </c>
      <c r="M131" s="6">
        <f>$C131*'Mylan Payments'!J$20</f>
        <v>21349.974774625916</v>
      </c>
      <c r="N131" s="6">
        <f>$C131*'Mylan Payments'!K$20</f>
        <v>15179.582061975831</v>
      </c>
      <c r="O131" s="6">
        <f t="shared" si="3"/>
        <v>163604.27024581062</v>
      </c>
    </row>
    <row r="132" spans="1:15" ht="18.75" x14ac:dyDescent="0.3">
      <c r="A132" s="122">
        <v>130</v>
      </c>
      <c r="B132" s="3" t="s">
        <v>20</v>
      </c>
      <c r="C132" s="15">
        <v>1.109546617741783E-3</v>
      </c>
      <c r="D132" s="13" t="s">
        <v>160</v>
      </c>
      <c r="E132" s="31" t="str">
        <f t="shared" si="2"/>
        <v>No</v>
      </c>
      <c r="F132" s="6">
        <f>$C132*'Mylan Payments'!C$20</f>
        <v>385.23713370653581</v>
      </c>
      <c r="G132" s="6">
        <f>$C132*'Mylan Payments'!D$20</f>
        <v>575.05598256119299</v>
      </c>
      <c r="H132" s="6">
        <f>$C132*'Mylan Payments'!E$20</f>
        <v>1008.7278064309832</v>
      </c>
      <c r="I132" s="6">
        <f>$C132*'Mylan Payments'!F$20</f>
        <v>1008.7278243608256</v>
      </c>
      <c r="J132" s="6">
        <f>$C132*'Mylan Payments'!G$20</f>
        <v>1008.7278602205104</v>
      </c>
      <c r="K132" s="6">
        <f>$C132*'Mylan Payments'!H$20</f>
        <v>1008.7278602205104</v>
      </c>
      <c r="L132" s="6">
        <f>$C132*'Mylan Payments'!I$20</f>
        <v>1008.7278602205104</v>
      </c>
      <c r="M132" s="6">
        <f>$C132*'Mylan Payments'!J$20</f>
        <v>1008.7278602205104</v>
      </c>
      <c r="N132" s="6">
        <f>$C132*'Mylan Payments'!K$20</f>
        <v>717.19369666968669</v>
      </c>
      <c r="O132" s="6">
        <f t="shared" si="3"/>
        <v>7729.853884611266</v>
      </c>
    </row>
    <row r="133" spans="1:15" ht="18.75" x14ac:dyDescent="0.3">
      <c r="A133" s="122">
        <v>131</v>
      </c>
      <c r="B133" s="3" t="s">
        <v>161</v>
      </c>
      <c r="C133" s="15">
        <v>2.9859845764296689E-4</v>
      </c>
      <c r="D133" s="13" t="s">
        <v>162</v>
      </c>
      <c r="E133" s="31" t="str">
        <f t="shared" ref="E133:E196" si="4">IF(C133&lt;0.000011,"Yes","No")</f>
        <v>No</v>
      </c>
      <c r="F133" s="6">
        <f>$C133*'Mylan Payments'!C$20</f>
        <v>103.67407021228865</v>
      </c>
      <c r="G133" s="6">
        <f>$C133*'Mylan Payments'!D$20</f>
        <v>154.75765209451899</v>
      </c>
      <c r="H133" s="6">
        <f>$C133*'Mylan Payments'!E$20</f>
        <v>271.46634703361519</v>
      </c>
      <c r="I133" s="6">
        <f>$C133*'Mylan Payments'!F$20</f>
        <v>271.46635185885032</v>
      </c>
      <c r="J133" s="6">
        <f>$C133*'Mylan Payments'!G$20</f>
        <v>271.46636150932051</v>
      </c>
      <c r="K133" s="6">
        <f>$C133*'Mylan Payments'!H$20</f>
        <v>271.46636150932051</v>
      </c>
      <c r="L133" s="6">
        <f>$C133*'Mylan Payments'!I$20</f>
        <v>271.46636150932051</v>
      </c>
      <c r="M133" s="6">
        <f>$C133*'Mylan Payments'!J$20</f>
        <v>271.46636150932051</v>
      </c>
      <c r="N133" s="6">
        <f>$C133*'Mylan Payments'!K$20</f>
        <v>193.00940423096725</v>
      </c>
      <c r="O133" s="6">
        <f t="shared" ref="O133:O196" si="5">SUM(F133:N133)</f>
        <v>2080.2392714675225</v>
      </c>
    </row>
    <row r="134" spans="1:15" ht="18.75" x14ac:dyDescent="0.3">
      <c r="A134" s="122">
        <v>132</v>
      </c>
      <c r="B134" s="3" t="s">
        <v>161</v>
      </c>
      <c r="C134" s="15">
        <v>5.3961997892000005E-3</v>
      </c>
      <c r="D134" s="13" t="s">
        <v>161</v>
      </c>
      <c r="E134" s="31" t="str">
        <f t="shared" si="4"/>
        <v>No</v>
      </c>
      <c r="F134" s="6">
        <f>$C134*'Mylan Payments'!C$20</f>
        <v>1873.5729589534105</v>
      </c>
      <c r="G134" s="6">
        <f>$C134*'Mylan Payments'!D$20</f>
        <v>2796.7432122776077</v>
      </c>
      <c r="H134" s="6">
        <f>$C134*'Mylan Payments'!E$20</f>
        <v>4905.8747864975521</v>
      </c>
      <c r="I134" s="6">
        <f>$C134*'Mylan Payments'!F$20</f>
        <v>4905.8748736980451</v>
      </c>
      <c r="J134" s="6">
        <f>$C134*'Mylan Payments'!G$20</f>
        <v>4905.8750480990302</v>
      </c>
      <c r="K134" s="6">
        <f>$C134*'Mylan Payments'!H$20</f>
        <v>4905.8750480990302</v>
      </c>
      <c r="L134" s="6">
        <f>$C134*'Mylan Payments'!I$20</f>
        <v>4905.8750480990302</v>
      </c>
      <c r="M134" s="6">
        <f>$C134*'Mylan Payments'!J$20</f>
        <v>4905.8750480990302</v>
      </c>
      <c r="N134" s="6">
        <f>$C134*'Mylan Payments'!K$20</f>
        <v>3488.0197126473495</v>
      </c>
      <c r="O134" s="6">
        <f t="shared" si="5"/>
        <v>37593.585736470086</v>
      </c>
    </row>
    <row r="135" spans="1:15" ht="18.75" x14ac:dyDescent="0.3">
      <c r="A135" s="122">
        <v>133</v>
      </c>
      <c r="B135" s="3" t="s">
        <v>163</v>
      </c>
      <c r="C135" s="15">
        <v>3.5337234878000004E-3</v>
      </c>
      <c r="D135" s="13" t="s">
        <v>163</v>
      </c>
      <c r="E135" s="31" t="str">
        <f t="shared" si="4"/>
        <v>No</v>
      </c>
      <c r="F135" s="6">
        <f>$C135*'Mylan Payments'!C$20</f>
        <v>1226.9169100097656</v>
      </c>
      <c r="G135" s="6">
        <f>$C135*'Mylan Payments'!D$20</f>
        <v>1831.4587236651907</v>
      </c>
      <c r="H135" s="6">
        <f>$C135*'Mylan Payments'!E$20</f>
        <v>3212.632155679009</v>
      </c>
      <c r="I135" s="6">
        <f>$C135*'Mylan Payments'!F$20</f>
        <v>3212.6322127826083</v>
      </c>
      <c r="J135" s="6">
        <f>$C135*'Mylan Payments'!G$20</f>
        <v>3212.6323269898062</v>
      </c>
      <c r="K135" s="6">
        <f>$C135*'Mylan Payments'!H$20</f>
        <v>3212.6323269898062</v>
      </c>
      <c r="L135" s="6">
        <f>$C135*'Mylan Payments'!I$20</f>
        <v>3212.6323269898062</v>
      </c>
      <c r="M135" s="6">
        <f>$C135*'Mylan Payments'!J$20</f>
        <v>3212.6323269898062</v>
      </c>
      <c r="N135" s="6">
        <f>$C135*'Mylan Payments'!K$20</f>
        <v>2284.1439653809889</v>
      </c>
      <c r="O135" s="6">
        <f t="shared" si="5"/>
        <v>24618.313275476787</v>
      </c>
    </row>
    <row r="136" spans="1:15" ht="18.75" x14ac:dyDescent="0.3">
      <c r="A136" s="122">
        <v>134</v>
      </c>
      <c r="B136" s="3" t="s">
        <v>164</v>
      </c>
      <c r="C136" s="15">
        <v>1.2127293508E-3</v>
      </c>
      <c r="D136" s="13" t="s">
        <v>164</v>
      </c>
      <c r="E136" s="31" t="str">
        <f t="shared" si="4"/>
        <v>No</v>
      </c>
      <c r="F136" s="6">
        <f>$C136*'Mylan Payments'!C$20</f>
        <v>421.06241557910408</v>
      </c>
      <c r="G136" s="6">
        <f>$C136*'Mylan Payments'!D$20</f>
        <v>628.53354447103527</v>
      </c>
      <c r="H136" s="6">
        <f>$C136*'Mylan Payments'!E$20</f>
        <v>1102.5348536654703</v>
      </c>
      <c r="I136" s="6">
        <f>$C136*'Mylan Payments'!F$20</f>
        <v>1102.5348732627058</v>
      </c>
      <c r="J136" s="6">
        <f>$C136*'Mylan Payments'!G$20</f>
        <v>1102.5349124571762</v>
      </c>
      <c r="K136" s="6">
        <f>$C136*'Mylan Payments'!H$20</f>
        <v>1102.5349124571762</v>
      </c>
      <c r="L136" s="6">
        <f>$C136*'Mylan Payments'!I$20</f>
        <v>1102.5349124571762</v>
      </c>
      <c r="M136" s="6">
        <f>$C136*'Mylan Payments'!J$20</f>
        <v>1102.5349124571762</v>
      </c>
      <c r="N136" s="6">
        <f>$C136*'Mylan Payments'!K$20</f>
        <v>783.88941235319487</v>
      </c>
      <c r="O136" s="6">
        <f t="shared" si="5"/>
        <v>8448.6947491602168</v>
      </c>
    </row>
    <row r="137" spans="1:15" ht="18.75" x14ac:dyDescent="0.3">
      <c r="A137" s="122">
        <v>135</v>
      </c>
      <c r="B137" s="3" t="s">
        <v>96</v>
      </c>
      <c r="C137" s="15">
        <v>1.0105310050000001E-4</v>
      </c>
      <c r="D137" s="13" t="s">
        <v>165</v>
      </c>
      <c r="E137" s="31" t="str">
        <f t="shared" si="4"/>
        <v>No</v>
      </c>
      <c r="F137" s="6">
        <f>$C137*'Mylan Payments'!C$20</f>
        <v>35.085868557744796</v>
      </c>
      <c r="G137" s="6">
        <f>$C137*'Mylan Payments'!D$20</f>
        <v>52.373815637556476</v>
      </c>
      <c r="H137" s="6">
        <f>$C137*'Mylan Payments'!E$20</f>
        <v>91.870923465910053</v>
      </c>
      <c r="I137" s="6">
        <f>$C137*'Mylan Payments'!F$20</f>
        <v>91.870925098888918</v>
      </c>
      <c r="J137" s="6">
        <f>$C137*'Mylan Payments'!G$20</f>
        <v>91.87092836484662</v>
      </c>
      <c r="K137" s="6">
        <f>$C137*'Mylan Payments'!H$20</f>
        <v>91.87092836484662</v>
      </c>
      <c r="L137" s="6">
        <f>$C137*'Mylan Payments'!I$20</f>
        <v>91.87092836484662</v>
      </c>
      <c r="M137" s="6">
        <f>$C137*'Mylan Payments'!J$20</f>
        <v>91.87092836484662</v>
      </c>
      <c r="N137" s="6">
        <f>$C137*'Mylan Payments'!K$20</f>
        <v>65.319154282163652</v>
      </c>
      <c r="O137" s="6">
        <f t="shared" si="5"/>
        <v>704.00440050165025</v>
      </c>
    </row>
    <row r="138" spans="1:15" ht="18.75" x14ac:dyDescent="0.3">
      <c r="A138" s="122">
        <v>136</v>
      </c>
      <c r="B138" s="3" t="s">
        <v>166</v>
      </c>
      <c r="C138" s="15">
        <v>6.2922251458000008E-3</v>
      </c>
      <c r="D138" s="13" t="s">
        <v>166</v>
      </c>
      <c r="E138" s="31" t="str">
        <f t="shared" si="4"/>
        <v>No</v>
      </c>
      <c r="F138" s="6">
        <f>$C138*'Mylan Payments'!C$20</f>
        <v>2184.6750204490299</v>
      </c>
      <c r="G138" s="6">
        <f>$C138*'Mylan Payments'!D$20</f>
        <v>3261.1353645317008</v>
      </c>
      <c r="H138" s="6">
        <f>$C138*'Mylan Payments'!E$20</f>
        <v>5720.4829138326786</v>
      </c>
      <c r="I138" s="6">
        <f>$C138*'Mylan Payments'!F$20</f>
        <v>5720.4830155125937</v>
      </c>
      <c r="J138" s="6">
        <f>$C138*'Mylan Payments'!G$20</f>
        <v>5720.4832188724222</v>
      </c>
      <c r="K138" s="6">
        <f>$C138*'Mylan Payments'!H$20</f>
        <v>5720.4832188724222</v>
      </c>
      <c r="L138" s="6">
        <f>$C138*'Mylan Payments'!I$20</f>
        <v>5720.4832188724222</v>
      </c>
      <c r="M138" s="6">
        <f>$C138*'Mylan Payments'!J$20</f>
        <v>5720.4832188724222</v>
      </c>
      <c r="N138" s="6">
        <f>$C138*'Mylan Payments'!K$20</f>
        <v>4067.1965832124056</v>
      </c>
      <c r="O138" s="6">
        <f t="shared" si="5"/>
        <v>43835.905773028098</v>
      </c>
    </row>
    <row r="139" spans="1:15" ht="18.75" x14ac:dyDescent="0.3">
      <c r="A139" s="122">
        <v>137</v>
      </c>
      <c r="B139" s="3" t="s">
        <v>53</v>
      </c>
      <c r="C139" s="15">
        <v>1.9406761110000003E-3</v>
      </c>
      <c r="D139" s="13" t="s">
        <v>167</v>
      </c>
      <c r="E139" s="31" t="str">
        <f t="shared" si="4"/>
        <v>No</v>
      </c>
      <c r="F139" s="6">
        <f>$C139*'Mylan Payments'!C$20</f>
        <v>673.80720241929987</v>
      </c>
      <c r="G139" s="6">
        <f>$C139*'Mylan Payments'!D$20</f>
        <v>1005.8138973155415</v>
      </c>
      <c r="H139" s="6">
        <f>$C139*'Mylan Payments'!E$20</f>
        <v>1764.3368247350409</v>
      </c>
      <c r="I139" s="6">
        <f>$C139*'Mylan Payments'!F$20</f>
        <v>1764.3368560956133</v>
      </c>
      <c r="J139" s="6">
        <f>$C139*'Mylan Payments'!G$20</f>
        <v>1764.3369188167574</v>
      </c>
      <c r="K139" s="6">
        <f>$C139*'Mylan Payments'!H$20</f>
        <v>1764.3369188167574</v>
      </c>
      <c r="L139" s="6">
        <f>$C139*'Mylan Payments'!I$20</f>
        <v>1764.3369188167574</v>
      </c>
      <c r="M139" s="6">
        <f>$C139*'Mylan Payments'!J$20</f>
        <v>1764.3369188167574</v>
      </c>
      <c r="N139" s="6">
        <f>$C139*'Mylan Payments'!K$20</f>
        <v>1254.4228893414145</v>
      </c>
      <c r="O139" s="6">
        <f t="shared" si="5"/>
        <v>13520.06534517394</v>
      </c>
    </row>
    <row r="140" spans="1:15" ht="18.75" x14ac:dyDescent="0.3">
      <c r="A140" s="122">
        <v>138</v>
      </c>
      <c r="B140" s="3" t="s">
        <v>53</v>
      </c>
      <c r="C140" s="15">
        <v>7.2147379172615407E-3</v>
      </c>
      <c r="D140" s="13" t="s">
        <v>53</v>
      </c>
      <c r="E140" s="31" t="str">
        <f t="shared" si="4"/>
        <v>No</v>
      </c>
      <c r="F140" s="6">
        <f>$C140*'Mylan Payments'!C$20</f>
        <v>2504.973573211797</v>
      </c>
      <c r="G140" s="6">
        <f>$C140*'Mylan Payments'!D$20</f>
        <v>3739.2554180160369</v>
      </c>
      <c r="H140" s="6">
        <f>$C140*'Mylan Payments'!E$20</f>
        <v>6559.1716804704492</v>
      </c>
      <c r="I140" s="6">
        <f>$C140*'Mylan Payments'!F$20</f>
        <v>6559.171797057812</v>
      </c>
      <c r="J140" s="6">
        <f>$C140*'Mylan Payments'!G$20</f>
        <v>6559.1720302325375</v>
      </c>
      <c r="K140" s="6">
        <f>$C140*'Mylan Payments'!H$20</f>
        <v>6559.1720302325375</v>
      </c>
      <c r="L140" s="6">
        <f>$C140*'Mylan Payments'!I$20</f>
        <v>6559.1720302325375</v>
      </c>
      <c r="M140" s="6">
        <f>$C140*'Mylan Payments'!J$20</f>
        <v>6559.1720302325375</v>
      </c>
      <c r="N140" s="6">
        <f>$C140*'Mylan Payments'!K$20</f>
        <v>4663.4945072564351</v>
      </c>
      <c r="O140" s="6">
        <f t="shared" si="5"/>
        <v>50262.755096942688</v>
      </c>
    </row>
    <row r="141" spans="1:15" ht="18.75" x14ac:dyDescent="0.3">
      <c r="A141" s="122">
        <v>139</v>
      </c>
      <c r="B141" s="3" t="s">
        <v>81</v>
      </c>
      <c r="C141" s="15">
        <v>3.4575585746555949E-4</v>
      </c>
      <c r="D141" s="13" t="s">
        <v>168</v>
      </c>
      <c r="E141" s="13" t="s">
        <v>334</v>
      </c>
      <c r="F141" s="6">
        <f>$C141*'Mylan Payments'!C$20</f>
        <v>120.04722772565462</v>
      </c>
      <c r="G141" s="6">
        <f>$C141*'Mylan Payments'!D$20</f>
        <v>179.19839613932939</v>
      </c>
      <c r="H141" s="6">
        <f>$C141*'Mylan Payments'!E$20</f>
        <v>314.33879576122968</v>
      </c>
      <c r="I141" s="6">
        <f>$C141*'Mylan Payments'!F$20</f>
        <v>314.33880134851006</v>
      </c>
      <c r="J141" s="6">
        <f>$C141*'Mylan Payments'!G$20</f>
        <v>314.33881252307077</v>
      </c>
      <c r="K141" s="6">
        <f>$C141*'Mylan Payments'!H$20</f>
        <v>314.33881252307077</v>
      </c>
      <c r="L141" s="6">
        <f>$C141*'Mylan Payments'!I$20</f>
        <v>314.33881252307077</v>
      </c>
      <c r="M141" s="6">
        <f>$C141*'Mylan Payments'!J$20</f>
        <v>314.33881252307077</v>
      </c>
      <c r="N141" s="6">
        <f>$C141*'Mylan Payments'!K$20</f>
        <v>223.49121487622895</v>
      </c>
      <c r="O141" s="6">
        <f t="shared" si="5"/>
        <v>2408.7696859432363</v>
      </c>
    </row>
    <row r="142" spans="1:15" ht="18.75" x14ac:dyDescent="0.3">
      <c r="A142" s="122">
        <v>140</v>
      </c>
      <c r="B142" s="3" t="s">
        <v>81</v>
      </c>
      <c r="C142" s="15">
        <v>2.5170974956060682E-3</v>
      </c>
      <c r="D142" s="13" t="s">
        <v>169</v>
      </c>
      <c r="E142" s="31" t="str">
        <f t="shared" si="4"/>
        <v>No</v>
      </c>
      <c r="F142" s="6">
        <f>$C142*'Mylan Payments'!C$20</f>
        <v>873.94203088170559</v>
      </c>
      <c r="G142" s="6">
        <f>$C142*'Mylan Payments'!D$20</f>
        <v>1304.5616564395004</v>
      </c>
      <c r="H142" s="6">
        <f>$C142*'Mylan Payments'!E$20</f>
        <v>2288.3817540567093</v>
      </c>
      <c r="I142" s="6">
        <f>$C142*'Mylan Payments'!F$20</f>
        <v>2288.3817947320272</v>
      </c>
      <c r="J142" s="6">
        <f>$C142*'Mylan Payments'!G$20</f>
        <v>2288.381876082663</v>
      </c>
      <c r="K142" s="6">
        <f>$C142*'Mylan Payments'!H$20</f>
        <v>2288.381876082663</v>
      </c>
      <c r="L142" s="6">
        <f>$C142*'Mylan Payments'!I$20</f>
        <v>2288.381876082663</v>
      </c>
      <c r="M142" s="6">
        <f>$C142*'Mylan Payments'!J$20</f>
        <v>2288.381876082663</v>
      </c>
      <c r="N142" s="6">
        <f>$C142*'Mylan Payments'!K$20</f>
        <v>1627.0127175240948</v>
      </c>
      <c r="O142" s="6">
        <f t="shared" si="5"/>
        <v>17535.807457964693</v>
      </c>
    </row>
    <row r="143" spans="1:15" ht="18.75" x14ac:dyDescent="0.3">
      <c r="A143" s="122">
        <v>141</v>
      </c>
      <c r="B143" s="3" t="s">
        <v>81</v>
      </c>
      <c r="C143" s="15">
        <v>2.1830160390500002E-2</v>
      </c>
      <c r="D143" s="13" t="s">
        <v>81</v>
      </c>
      <c r="E143" s="31" t="str">
        <f t="shared" si="4"/>
        <v>No</v>
      </c>
      <c r="F143" s="6">
        <f>$C143*'Mylan Payments'!C$20</f>
        <v>7579.4818196159131</v>
      </c>
      <c r="G143" s="6">
        <f>$C143*'Mylan Payments'!D$20</f>
        <v>11314.138705029984</v>
      </c>
      <c r="H143" s="6">
        <f>$C143*'Mylan Payments'!E$20</f>
        <v>19846.565662615831</v>
      </c>
      <c r="I143" s="6">
        <f>$C143*'Mylan Payments'!F$20</f>
        <v>19846.566015382745</v>
      </c>
      <c r="J143" s="6">
        <f>$C143*'Mylan Payments'!G$20</f>
        <v>19846.566720916569</v>
      </c>
      <c r="K143" s="6">
        <f>$C143*'Mylan Payments'!H$20</f>
        <v>19846.566720916569</v>
      </c>
      <c r="L143" s="6">
        <f>$C143*'Mylan Payments'!I$20</f>
        <v>19846.566720916569</v>
      </c>
      <c r="M143" s="6">
        <f>$C143*'Mylan Payments'!J$20</f>
        <v>19846.566720916569</v>
      </c>
      <c r="N143" s="6">
        <f>$C143*'Mylan Payments'!K$20</f>
        <v>14110.676540315031</v>
      </c>
      <c r="O143" s="6">
        <f t="shared" si="5"/>
        <v>152083.69562662579</v>
      </c>
    </row>
    <row r="144" spans="1:15" ht="18.75" x14ac:dyDescent="0.3">
      <c r="A144" s="122">
        <v>142</v>
      </c>
      <c r="B144" s="3" t="s">
        <v>170</v>
      </c>
      <c r="C144" s="15">
        <v>1.0942313547701739E-3</v>
      </c>
      <c r="D144" s="13" t="s">
        <v>170</v>
      </c>
      <c r="E144" s="31" t="str">
        <f t="shared" si="4"/>
        <v>No</v>
      </c>
      <c r="F144" s="6">
        <f>$C144*'Mylan Payments'!C$20</f>
        <v>379.91963923194351</v>
      </c>
      <c r="G144" s="6">
        <f>$C144*'Mylan Payments'!D$20</f>
        <v>567.11838583880694</v>
      </c>
      <c r="H144" s="6">
        <f>$C144*'Mylan Payments'!E$20</f>
        <v>994.8041628677164</v>
      </c>
      <c r="I144" s="6">
        <f>$C144*'Mylan Payments'!F$20</f>
        <v>994.8041805500701</v>
      </c>
      <c r="J144" s="6">
        <f>$C144*'Mylan Payments'!G$20</f>
        <v>994.80421591477739</v>
      </c>
      <c r="K144" s="6">
        <f>$C144*'Mylan Payments'!H$20</f>
        <v>994.80421591477739</v>
      </c>
      <c r="L144" s="6">
        <f>$C144*'Mylan Payments'!I$20</f>
        <v>994.80421591477739</v>
      </c>
      <c r="M144" s="6">
        <f>$C144*'Mylan Payments'!J$20</f>
        <v>994.80421591477739</v>
      </c>
      <c r="N144" s="6">
        <f>$C144*'Mylan Payments'!K$20</f>
        <v>707.2941486106497</v>
      </c>
      <c r="O144" s="6">
        <f t="shared" si="5"/>
        <v>7623.1573807582954</v>
      </c>
    </row>
    <row r="145" spans="1:15" ht="18.75" x14ac:dyDescent="0.3">
      <c r="A145" s="122">
        <v>143</v>
      </c>
      <c r="B145" s="3" t="s">
        <v>12</v>
      </c>
      <c r="C145" s="15">
        <v>3.0589085348800001E-2</v>
      </c>
      <c r="D145" s="13" t="s">
        <v>12</v>
      </c>
      <c r="E145" s="31" t="str">
        <f t="shared" si="4"/>
        <v>No</v>
      </c>
      <c r="F145" s="6">
        <f>$C145*'Mylan Payments'!C$20</f>
        <v>10620.600679636087</v>
      </c>
      <c r="G145" s="6">
        <f>$C145*'Mylan Payments'!D$20</f>
        <v>15853.715607464523</v>
      </c>
      <c r="H145" s="6">
        <f>$C145*'Mylan Payments'!E$20</f>
        <v>27809.612026419665</v>
      </c>
      <c r="I145" s="6">
        <f>$C145*'Mylan Payments'!F$20</f>
        <v>27809.612520727405</v>
      </c>
      <c r="J145" s="6">
        <f>$C145*'Mylan Payments'!G$20</f>
        <v>27809.613509342882</v>
      </c>
      <c r="K145" s="6">
        <f>$C145*'Mylan Payments'!H$20</f>
        <v>27809.613509342882</v>
      </c>
      <c r="L145" s="6">
        <f>$C145*'Mylan Payments'!I$20</f>
        <v>27809.613509342882</v>
      </c>
      <c r="M145" s="6">
        <f>$C145*'Mylan Payments'!J$20</f>
        <v>27809.613509342882</v>
      </c>
      <c r="N145" s="6">
        <f>$C145*'Mylan Payments'!K$20</f>
        <v>19772.309561630307</v>
      </c>
      <c r="O145" s="6">
        <f t="shared" si="5"/>
        <v>213104.30443324952</v>
      </c>
    </row>
    <row r="146" spans="1:15" ht="18.75" x14ac:dyDescent="0.3">
      <c r="A146" s="122">
        <v>144</v>
      </c>
      <c r="B146" s="3" t="s">
        <v>12</v>
      </c>
      <c r="C146" s="15">
        <v>9.4595939665291712E-4</v>
      </c>
      <c r="D146" s="13" t="s">
        <v>171</v>
      </c>
      <c r="E146" s="31" t="str">
        <f t="shared" si="4"/>
        <v>No</v>
      </c>
      <c r="F146" s="6">
        <f>$C146*'Mylan Payments'!C$20</f>
        <v>328.43927487339016</v>
      </c>
      <c r="G146" s="6">
        <f>$C146*'Mylan Payments'!D$20</f>
        <v>490.27197380167502</v>
      </c>
      <c r="H146" s="6">
        <f>$C146*'Mylan Payments'!E$20</f>
        <v>860.00491723416826</v>
      </c>
      <c r="I146" s="6">
        <f>$C146*'Mylan Payments'!F$20</f>
        <v>860.00493252050478</v>
      </c>
      <c r="J146" s="6">
        <f>$C146*'Mylan Payments'!G$20</f>
        <v>860.00496309317759</v>
      </c>
      <c r="K146" s="6">
        <f>$C146*'Mylan Payments'!H$20</f>
        <v>860.00496309317759</v>
      </c>
      <c r="L146" s="6">
        <f>$C146*'Mylan Payments'!I$20</f>
        <v>860.00496309317759</v>
      </c>
      <c r="M146" s="6">
        <f>$C146*'Mylan Payments'!J$20</f>
        <v>860.00496309317759</v>
      </c>
      <c r="N146" s="6">
        <f>$C146*'Mylan Payments'!K$20</f>
        <v>611.45345831951306</v>
      </c>
      <c r="O146" s="6">
        <f t="shared" si="5"/>
        <v>6590.1944091219611</v>
      </c>
    </row>
    <row r="147" spans="1:15" ht="18.75" x14ac:dyDescent="0.3">
      <c r="A147" s="122">
        <v>145</v>
      </c>
      <c r="B147" s="3" t="s">
        <v>172</v>
      </c>
      <c r="C147" s="15">
        <v>4.4979387832776362E-5</v>
      </c>
      <c r="D147" s="13" t="s">
        <v>172</v>
      </c>
      <c r="E147" s="31" t="str">
        <f t="shared" si="4"/>
        <v>No</v>
      </c>
      <c r="F147" s="6">
        <f>$C147*'Mylan Payments'!C$20</f>
        <v>15.616946748789928</v>
      </c>
      <c r="G147" s="6">
        <f>$C147*'Mylan Payments'!D$20</f>
        <v>23.311923673672734</v>
      </c>
      <c r="H147" s="6">
        <f>$C147*'Mylan Payments'!E$20</f>
        <v>40.892341518293968</v>
      </c>
      <c r="I147" s="6">
        <f>$C147*'Mylan Payments'!F$20</f>
        <v>40.892342245143404</v>
      </c>
      <c r="J147" s="6">
        <f>$C147*'Mylan Payments'!G$20</f>
        <v>40.892343698842275</v>
      </c>
      <c r="K147" s="6">
        <f>$C147*'Mylan Payments'!H$20</f>
        <v>40.892343698842275</v>
      </c>
      <c r="L147" s="6">
        <f>$C147*'Mylan Payments'!I$20</f>
        <v>40.892343698842275</v>
      </c>
      <c r="M147" s="6">
        <f>$C147*'Mylan Payments'!J$20</f>
        <v>40.892343698842275</v>
      </c>
      <c r="N147" s="6">
        <f>$C147*'Mylan Payments'!K$20</f>
        <v>29.073977530915968</v>
      </c>
      <c r="O147" s="6">
        <f t="shared" si="5"/>
        <v>313.35690651218505</v>
      </c>
    </row>
    <row r="148" spans="1:15" ht="18.75" x14ac:dyDescent="0.3">
      <c r="A148" s="122">
        <v>146</v>
      </c>
      <c r="B148" s="3" t="s">
        <v>173</v>
      </c>
      <c r="C148" s="15">
        <v>8.011838681000001E-4</v>
      </c>
      <c r="D148" s="13" t="s">
        <v>173</v>
      </c>
      <c r="E148" s="31" t="str">
        <f t="shared" si="4"/>
        <v>No</v>
      </c>
      <c r="F148" s="6">
        <f>$C148*'Mylan Payments'!C$20</f>
        <v>278.17287888897721</v>
      </c>
      <c r="G148" s="6">
        <f>$C148*'Mylan Payments'!D$20</f>
        <v>415.23769178812842</v>
      </c>
      <c r="H148" s="6">
        <f>$C148*'Mylan Payments'!E$20</f>
        <v>728.38439854041758</v>
      </c>
      <c r="I148" s="6">
        <f>$C148*'Mylan Payments'!F$20</f>
        <v>728.3844114872378</v>
      </c>
      <c r="J148" s="6">
        <f>$C148*'Mylan Payments'!G$20</f>
        <v>728.38443738087801</v>
      </c>
      <c r="K148" s="6">
        <f>$C148*'Mylan Payments'!H$20</f>
        <v>728.38443738087801</v>
      </c>
      <c r="L148" s="6">
        <f>$C148*'Mylan Payments'!I$20</f>
        <v>728.38443738087801</v>
      </c>
      <c r="M148" s="6">
        <f>$C148*'Mylan Payments'!J$20</f>
        <v>728.38443738087801</v>
      </c>
      <c r="N148" s="6">
        <f>$C148*'Mylan Payments'!K$20</f>
        <v>517.87280578100172</v>
      </c>
      <c r="O148" s="6">
        <f t="shared" si="5"/>
        <v>5581.5899360092753</v>
      </c>
    </row>
    <row r="149" spans="1:15" ht="18.75" x14ac:dyDescent="0.3">
      <c r="A149" s="122">
        <v>147</v>
      </c>
      <c r="B149" s="3" t="s">
        <v>174</v>
      </c>
      <c r="C149" s="15">
        <v>5.8387817675000005E-3</v>
      </c>
      <c r="D149" s="13" t="s">
        <v>175</v>
      </c>
      <c r="E149" s="31" t="str">
        <f t="shared" si="4"/>
        <v>No</v>
      </c>
      <c r="F149" s="6">
        <f>$C149*'Mylan Payments'!C$20</f>
        <v>2027.2384381898487</v>
      </c>
      <c r="G149" s="6">
        <f>$C149*'Mylan Payments'!D$20</f>
        <v>3026.124664418101</v>
      </c>
      <c r="H149" s="6">
        <f>$C149*'Mylan Payments'!E$20</f>
        <v>5308.241610025053</v>
      </c>
      <c r="I149" s="6">
        <f>$C149*'Mylan Payments'!F$20</f>
        <v>5308.2417043774994</v>
      </c>
      <c r="J149" s="6">
        <f>$C149*'Mylan Payments'!G$20</f>
        <v>5308.2418930823897</v>
      </c>
      <c r="K149" s="6">
        <f>$C149*'Mylan Payments'!H$20</f>
        <v>5308.2418930823897</v>
      </c>
      <c r="L149" s="6">
        <f>$C149*'Mylan Payments'!I$20</f>
        <v>5308.2418930823897</v>
      </c>
      <c r="M149" s="6">
        <f>$C149*'Mylan Payments'!J$20</f>
        <v>5308.2418930823897</v>
      </c>
      <c r="N149" s="6">
        <f>$C149*'Mylan Payments'!K$20</f>
        <v>3774.0978278169368</v>
      </c>
      <c r="O149" s="6">
        <f t="shared" si="5"/>
        <v>40676.911817157001</v>
      </c>
    </row>
    <row r="150" spans="1:15" ht="18.75" x14ac:dyDescent="0.3">
      <c r="A150" s="122">
        <v>148</v>
      </c>
      <c r="B150" s="3" t="s">
        <v>176</v>
      </c>
      <c r="C150" s="15">
        <v>5.2617717409888416E-3</v>
      </c>
      <c r="D150" s="13" t="s">
        <v>176</v>
      </c>
      <c r="E150" s="31" t="str">
        <f t="shared" si="4"/>
        <v>No</v>
      </c>
      <c r="F150" s="6">
        <f>$C150*'Mylan Payments'!C$20</f>
        <v>1826.8992319062042</v>
      </c>
      <c r="G150" s="6">
        <f>$C150*'Mylan Payments'!D$20</f>
        <v>2727.0718238818818</v>
      </c>
      <c r="H150" s="6">
        <f>$C150*'Mylan Payments'!E$20</f>
        <v>4783.6615256696068</v>
      </c>
      <c r="I150" s="6">
        <f>$C150*'Mylan Payments'!F$20</f>
        <v>4783.6616106977945</v>
      </c>
      <c r="J150" s="6">
        <f>$C150*'Mylan Payments'!G$20</f>
        <v>4783.6617807541697</v>
      </c>
      <c r="K150" s="6">
        <f>$C150*'Mylan Payments'!H$20</f>
        <v>4783.6617807541697</v>
      </c>
      <c r="L150" s="6">
        <f>$C150*'Mylan Payments'!I$20</f>
        <v>4783.6617807541697</v>
      </c>
      <c r="M150" s="6">
        <f>$C150*'Mylan Payments'!J$20</f>
        <v>4783.6617807541697</v>
      </c>
      <c r="N150" s="6">
        <f>$C150*'Mylan Payments'!K$20</f>
        <v>3401.1275106514809</v>
      </c>
      <c r="O150" s="6">
        <f t="shared" si="5"/>
        <v>36657.068825823648</v>
      </c>
    </row>
    <row r="151" spans="1:15" ht="18.75" x14ac:dyDescent="0.3">
      <c r="A151" s="122">
        <v>149</v>
      </c>
      <c r="B151" s="3" t="s">
        <v>177</v>
      </c>
      <c r="C151" s="15">
        <v>1.3611218302E-3</v>
      </c>
      <c r="D151" s="13" t="s">
        <v>177</v>
      </c>
      <c r="E151" s="31" t="str">
        <f t="shared" si="4"/>
        <v>No</v>
      </c>
      <c r="F151" s="6">
        <f>$C151*'Mylan Payments'!C$20</f>
        <v>472.58462520379788</v>
      </c>
      <c r="G151" s="6">
        <f>$C151*'Mylan Payments'!D$20</f>
        <v>705.44242029613167</v>
      </c>
      <c r="H151" s="6">
        <f>$C151*'Mylan Payments'!E$20</f>
        <v>1237.4436694308415</v>
      </c>
      <c r="I151" s="6">
        <f>$C151*'Mylan Payments'!F$20</f>
        <v>1237.4436914260416</v>
      </c>
      <c r="J151" s="6">
        <f>$C151*'Mylan Payments'!G$20</f>
        <v>1237.4437354164418</v>
      </c>
      <c r="K151" s="6">
        <f>$C151*'Mylan Payments'!H$20</f>
        <v>1237.4437354164418</v>
      </c>
      <c r="L151" s="6">
        <f>$C151*'Mylan Payments'!I$20</f>
        <v>1237.4437354164418</v>
      </c>
      <c r="M151" s="6">
        <f>$C151*'Mylan Payments'!J$20</f>
        <v>1237.4437354164418</v>
      </c>
      <c r="N151" s="6">
        <f>$C151*'Mylan Payments'!K$20</f>
        <v>879.80800572917337</v>
      </c>
      <c r="O151" s="6">
        <f t="shared" si="5"/>
        <v>9482.4973537517544</v>
      </c>
    </row>
    <row r="152" spans="1:15" ht="18.75" x14ac:dyDescent="0.3">
      <c r="A152" s="122">
        <v>150</v>
      </c>
      <c r="B152" s="3" t="s">
        <v>14</v>
      </c>
      <c r="C152" s="15">
        <v>8.6662252226000006E-3</v>
      </c>
      <c r="D152" s="13" t="s">
        <v>14</v>
      </c>
      <c r="E152" s="31" t="str">
        <f t="shared" si="4"/>
        <v>No</v>
      </c>
      <c r="F152" s="6">
        <f>$C152*'Mylan Payments'!C$20</f>
        <v>3008.9332989041363</v>
      </c>
      <c r="G152" s="6">
        <f>$C152*'Mylan Payments'!D$20</f>
        <v>4491.5324699215362</v>
      </c>
      <c r="H152" s="6">
        <f>$C152*'Mylan Payments'!E$20</f>
        <v>7878.7697777152707</v>
      </c>
      <c r="I152" s="6">
        <f>$C152*'Mylan Payments'!F$20</f>
        <v>7878.7699177581044</v>
      </c>
      <c r="J152" s="6">
        <f>$C152*'Mylan Payments'!G$20</f>
        <v>7878.7701978437708</v>
      </c>
      <c r="K152" s="6">
        <f>$C152*'Mylan Payments'!H$20</f>
        <v>7878.7701978437708</v>
      </c>
      <c r="L152" s="6">
        <f>$C152*'Mylan Payments'!I$20</f>
        <v>7878.7701978437708</v>
      </c>
      <c r="M152" s="6">
        <f>$C152*'Mylan Payments'!J$20</f>
        <v>7878.7701978437708</v>
      </c>
      <c r="N152" s="6">
        <f>$C152*'Mylan Payments'!K$20</f>
        <v>5601.7133522685663</v>
      </c>
      <c r="O152" s="6">
        <f t="shared" si="5"/>
        <v>60374.799607942696</v>
      </c>
    </row>
    <row r="153" spans="1:15" ht="18.75" x14ac:dyDescent="0.3">
      <c r="A153" s="122">
        <v>151</v>
      </c>
      <c r="B153" s="3" t="s">
        <v>73</v>
      </c>
      <c r="C153" s="15">
        <v>7.4382900947353106E-5</v>
      </c>
      <c r="D153" s="13" t="s">
        <v>178</v>
      </c>
      <c r="E153" s="13" t="s">
        <v>334</v>
      </c>
      <c r="F153" s="6">
        <f>$C153*'Mylan Payments'!C$20</f>
        <v>25.825914026087517</v>
      </c>
      <c r="G153" s="6">
        <f>$C153*'Mylan Payments'!D$20</f>
        <v>38.551180730998908</v>
      </c>
      <c r="H153" s="6">
        <f>$C153*'Mylan Payments'!E$20</f>
        <v>67.624108179705431</v>
      </c>
      <c r="I153" s="6">
        <f>$C153*'Mylan Payments'!F$20</f>
        <v>67.624109381704216</v>
      </c>
      <c r="J153" s="6">
        <f>$C153*'Mylan Payments'!G$20</f>
        <v>67.6241117857018</v>
      </c>
      <c r="K153" s="6">
        <f>$C153*'Mylan Payments'!H$20</f>
        <v>67.6241117857018</v>
      </c>
      <c r="L153" s="6">
        <f>$C153*'Mylan Payments'!I$20</f>
        <v>67.6241117857018</v>
      </c>
      <c r="M153" s="6">
        <f>$C153*'Mylan Payments'!J$20</f>
        <v>67.6241117857018</v>
      </c>
      <c r="N153" s="6">
        <f>$C153*'Mylan Payments'!K$20</f>
        <v>48.079951618456803</v>
      </c>
      <c r="O153" s="6">
        <f t="shared" si="5"/>
        <v>518.20171107976012</v>
      </c>
    </row>
    <row r="154" spans="1:15" ht="18.75" x14ac:dyDescent="0.3">
      <c r="A154" s="122">
        <v>152</v>
      </c>
      <c r="B154" s="3" t="s">
        <v>53</v>
      </c>
      <c r="C154" s="15">
        <v>6.0431353984549699E-5</v>
      </c>
      <c r="D154" s="13" t="s">
        <v>179</v>
      </c>
      <c r="E154" s="31" t="str">
        <f t="shared" si="4"/>
        <v>No</v>
      </c>
      <c r="F154" s="6">
        <f>$C154*'Mylan Payments'!C$20</f>
        <v>20.98190488146831</v>
      </c>
      <c r="G154" s="6">
        <f>$C154*'Mylan Payments'!D$20</f>
        <v>31.320370940174364</v>
      </c>
      <c r="H154" s="6">
        <f>$C154*'Mylan Payments'!E$20</f>
        <v>54.940266744768344</v>
      </c>
      <c r="I154" s="6">
        <f>$C154*'Mylan Payments'!F$20</f>
        <v>54.940267721315557</v>
      </c>
      <c r="J154" s="6">
        <f>$C154*'Mylan Payments'!G$20</f>
        <v>54.940269674409969</v>
      </c>
      <c r="K154" s="6">
        <f>$C154*'Mylan Payments'!H$20</f>
        <v>54.940269674409969</v>
      </c>
      <c r="L154" s="6">
        <f>$C154*'Mylan Payments'!I$20</f>
        <v>54.940269674409969</v>
      </c>
      <c r="M154" s="6">
        <f>$C154*'Mylan Payments'!J$20</f>
        <v>54.940269674409969</v>
      </c>
      <c r="N154" s="6">
        <f>$C154*'Mylan Payments'!K$20</f>
        <v>39.061888401898621</v>
      </c>
      <c r="O154" s="6">
        <f t="shared" si="5"/>
        <v>421.00577738726508</v>
      </c>
    </row>
    <row r="155" spans="1:15" ht="18.75" x14ac:dyDescent="0.3">
      <c r="A155" s="122">
        <v>153</v>
      </c>
      <c r="B155" s="3" t="s">
        <v>45</v>
      </c>
      <c r="C155" s="15">
        <v>1.1862120143752041E-4</v>
      </c>
      <c r="D155" s="13" t="s">
        <v>180</v>
      </c>
      <c r="E155" s="31" t="str">
        <f t="shared" si="4"/>
        <v>No</v>
      </c>
      <c r="F155" s="6">
        <f>$C155*'Mylan Payments'!C$20</f>
        <v>41.185553547648034</v>
      </c>
      <c r="G155" s="6">
        <f>$C155*'Mylan Payments'!D$20</f>
        <v>61.479013548863271</v>
      </c>
      <c r="H155" s="6">
        <f>$C155*'Mylan Payments'!E$20</f>
        <v>107.84270116185832</v>
      </c>
      <c r="I155" s="6">
        <f>$C155*'Mylan Payments'!F$20</f>
        <v>107.84270307873086</v>
      </c>
      <c r="J155" s="6">
        <f>$C155*'Mylan Payments'!G$20</f>
        <v>107.84270691247595</v>
      </c>
      <c r="K155" s="6">
        <f>$C155*'Mylan Payments'!H$20</f>
        <v>107.84270691247595</v>
      </c>
      <c r="L155" s="6">
        <f>$C155*'Mylan Payments'!I$20</f>
        <v>107.84270691247595</v>
      </c>
      <c r="M155" s="6">
        <f>$C155*'Mylan Payments'!J$20</f>
        <v>107.84270691247595</v>
      </c>
      <c r="N155" s="6">
        <f>$C155*'Mylan Payments'!K$20</f>
        <v>76.674901804057029</v>
      </c>
      <c r="O155" s="6">
        <f t="shared" si="5"/>
        <v>826.39570079106124</v>
      </c>
    </row>
    <row r="156" spans="1:15" ht="18.75" x14ac:dyDescent="0.3">
      <c r="A156" s="122">
        <v>154</v>
      </c>
      <c r="B156" s="3" t="s">
        <v>20</v>
      </c>
      <c r="C156" s="15">
        <v>1.0559516091134637E-3</v>
      </c>
      <c r="D156" s="13" t="s">
        <v>181</v>
      </c>
      <c r="E156" s="31" t="str">
        <f t="shared" si="4"/>
        <v>No</v>
      </c>
      <c r="F156" s="6">
        <f>$C156*'Mylan Payments'!C$20</f>
        <v>366.62882363212691</v>
      </c>
      <c r="G156" s="6">
        <f>$C156*'Mylan Payments'!D$20</f>
        <v>547.27875368742048</v>
      </c>
      <c r="H156" s="6">
        <f>$C156*'Mylan Payments'!E$20</f>
        <v>960.00270139724796</v>
      </c>
      <c r="I156" s="6">
        <f>$C156*'Mylan Payments'!F$20</f>
        <v>960.00271846101577</v>
      </c>
      <c r="J156" s="6">
        <f>$C156*'Mylan Payments'!G$20</f>
        <v>960.00275258855152</v>
      </c>
      <c r="K156" s="6">
        <f>$C156*'Mylan Payments'!H$20</f>
        <v>960.00275258855152</v>
      </c>
      <c r="L156" s="6">
        <f>$C156*'Mylan Payments'!I$20</f>
        <v>960.00275258855152</v>
      </c>
      <c r="M156" s="6">
        <f>$C156*'Mylan Payments'!J$20</f>
        <v>960.00275258855152</v>
      </c>
      <c r="N156" s="6">
        <f>$C156*'Mylan Payments'!K$20</f>
        <v>682.55071570200153</v>
      </c>
      <c r="O156" s="6">
        <f t="shared" si="5"/>
        <v>7356.4747232340196</v>
      </c>
    </row>
    <row r="157" spans="1:15" ht="18.75" x14ac:dyDescent="0.3">
      <c r="A157" s="122">
        <v>155</v>
      </c>
      <c r="B157" s="3" t="s">
        <v>58</v>
      </c>
      <c r="C157" s="15">
        <v>1.4709098660300001E-2</v>
      </c>
      <c r="D157" s="13" t="s">
        <v>58</v>
      </c>
      <c r="E157" s="31" t="str">
        <f t="shared" si="4"/>
        <v>No</v>
      </c>
      <c r="F157" s="6">
        <f>$C157*'Mylan Payments'!C$20</f>
        <v>5107.03283367526</v>
      </c>
      <c r="G157" s="6">
        <f>$C157*'Mylan Payments'!D$20</f>
        <v>7623.4337948807524</v>
      </c>
      <c r="H157" s="6">
        <f>$C157*'Mylan Payments'!E$20</f>
        <v>13372.558294467584</v>
      </c>
      <c r="I157" s="6">
        <f>$C157*'Mylan Payments'!F$20</f>
        <v>13372.558532160905</v>
      </c>
      <c r="J157" s="6">
        <f>$C157*'Mylan Payments'!G$20</f>
        <v>13372.559007547548</v>
      </c>
      <c r="K157" s="6">
        <f>$C157*'Mylan Payments'!H$20</f>
        <v>13372.559007547548</v>
      </c>
      <c r="L157" s="6">
        <f>$C157*'Mylan Payments'!I$20</f>
        <v>13372.559007547548</v>
      </c>
      <c r="M157" s="6">
        <f>$C157*'Mylan Payments'!J$20</f>
        <v>13372.559007547548</v>
      </c>
      <c r="N157" s="6">
        <f>$C157*'Mylan Payments'!K$20</f>
        <v>9507.7328650960317</v>
      </c>
      <c r="O157" s="6">
        <f t="shared" si="5"/>
        <v>102473.55235047072</v>
      </c>
    </row>
    <row r="158" spans="1:15" ht="18.75" x14ac:dyDescent="0.3">
      <c r="A158" s="122">
        <v>156</v>
      </c>
      <c r="B158" s="3" t="s">
        <v>20</v>
      </c>
      <c r="C158" s="15">
        <v>4.3997455920000003E-3</v>
      </c>
      <c r="D158" s="13" t="s">
        <v>182</v>
      </c>
      <c r="E158" s="31" t="str">
        <f t="shared" si="4"/>
        <v>No</v>
      </c>
      <c r="F158" s="6">
        <f>$C158*'Mylan Payments'!C$20</f>
        <v>1527.6017733709125</v>
      </c>
      <c r="G158" s="6">
        <f>$C158*'Mylan Payments'!D$20</f>
        <v>2280.300785897804</v>
      </c>
      <c r="H158" s="6">
        <f>$C158*'Mylan Payments'!E$20</f>
        <v>3999.9632723006566</v>
      </c>
      <c r="I158" s="6">
        <f>$C158*'Mylan Payments'!F$20</f>
        <v>3999.9633433988365</v>
      </c>
      <c r="J158" s="6">
        <f>$C158*'Mylan Payments'!G$20</f>
        <v>3999.9634855951963</v>
      </c>
      <c r="K158" s="6">
        <f>$C158*'Mylan Payments'!H$20</f>
        <v>3999.9634855951963</v>
      </c>
      <c r="L158" s="6">
        <f>$C158*'Mylan Payments'!I$20</f>
        <v>3999.9634855951963</v>
      </c>
      <c r="M158" s="6">
        <f>$C158*'Mylan Payments'!J$20</f>
        <v>3999.9634855951963</v>
      </c>
      <c r="N158" s="6">
        <f>$C158*'Mylan Payments'!K$20</f>
        <v>2843.9271997014816</v>
      </c>
      <c r="O158" s="6">
        <f t="shared" si="5"/>
        <v>30651.610317050472</v>
      </c>
    </row>
    <row r="159" spans="1:15" ht="18.75" x14ac:dyDescent="0.3">
      <c r="A159" s="122">
        <v>157</v>
      </c>
      <c r="B159" s="3" t="s">
        <v>183</v>
      </c>
      <c r="C159" s="15">
        <v>7.0236704230000006E-4</v>
      </c>
      <c r="D159" s="13" t="s">
        <v>183</v>
      </c>
      <c r="E159" s="31" t="str">
        <f t="shared" si="4"/>
        <v>No</v>
      </c>
      <c r="F159" s="6">
        <f>$C159*'Mylan Payments'!C$20</f>
        <v>243.86345004258209</v>
      </c>
      <c r="G159" s="6">
        <f>$C159*'Mylan Payments'!D$20</f>
        <v>364.02289292762498</v>
      </c>
      <c r="H159" s="6">
        <f>$C159*'Mylan Payments'!E$20</f>
        <v>638.54655096031331</v>
      </c>
      <c r="I159" s="6">
        <f>$C159*'Mylan Payments'!F$20</f>
        <v>638.54656231029185</v>
      </c>
      <c r="J159" s="6">
        <f>$C159*'Mylan Payments'!G$20</f>
        <v>638.54658501024903</v>
      </c>
      <c r="K159" s="6">
        <f>$C159*'Mylan Payments'!H$20</f>
        <v>638.54658501024903</v>
      </c>
      <c r="L159" s="6">
        <f>$C159*'Mylan Payments'!I$20</f>
        <v>638.54658501024903</v>
      </c>
      <c r="M159" s="6">
        <f>$C159*'Mylan Payments'!J$20</f>
        <v>638.54658501024903</v>
      </c>
      <c r="N159" s="6">
        <f>$C159*'Mylan Payments'!K$20</f>
        <v>453.99914472392322</v>
      </c>
      <c r="O159" s="6">
        <f t="shared" si="5"/>
        <v>4893.1649410057325</v>
      </c>
    </row>
    <row r="160" spans="1:15" ht="18.75" x14ac:dyDescent="0.3">
      <c r="A160" s="122">
        <v>158</v>
      </c>
      <c r="B160" s="3" t="s">
        <v>32</v>
      </c>
      <c r="C160" s="15">
        <v>4.0068160295727358E-5</v>
      </c>
      <c r="D160" s="13" t="s">
        <v>184</v>
      </c>
      <c r="E160" s="31" t="str">
        <f t="shared" si="4"/>
        <v>No</v>
      </c>
      <c r="F160" s="6">
        <f>$C160*'Mylan Payments'!C$20</f>
        <v>13.91175726950148</v>
      </c>
      <c r="G160" s="6">
        <f>$C160*'Mylan Payments'!D$20</f>
        <v>20.766531950837912</v>
      </c>
      <c r="H160" s="6">
        <f>$C160*'Mylan Payments'!E$20</f>
        <v>36.42737204237077</v>
      </c>
      <c r="I160" s="6">
        <f>$C160*'Mylan Payments'!F$20</f>
        <v>36.427372689856682</v>
      </c>
      <c r="J160" s="6">
        <f>$C160*'Mylan Payments'!G$20</f>
        <v>36.427373984828492</v>
      </c>
      <c r="K160" s="6">
        <f>$C160*'Mylan Payments'!H$20</f>
        <v>36.427373984828492</v>
      </c>
      <c r="L160" s="6">
        <f>$C160*'Mylan Payments'!I$20</f>
        <v>36.427373984828492</v>
      </c>
      <c r="M160" s="6">
        <f>$C160*'Mylan Payments'!J$20</f>
        <v>36.427373984828492</v>
      </c>
      <c r="N160" s="6">
        <f>$C160*'Mylan Payments'!K$20</f>
        <v>25.899436347913724</v>
      </c>
      <c r="O160" s="6">
        <f t="shared" si="5"/>
        <v>279.1419662397945</v>
      </c>
    </row>
    <row r="161" spans="1:15" ht="18.75" x14ac:dyDescent="0.3">
      <c r="A161" s="122">
        <v>159</v>
      </c>
      <c r="B161" s="3" t="s">
        <v>185</v>
      </c>
      <c r="C161" s="15">
        <v>6.0449809904156778E-4</v>
      </c>
      <c r="D161" s="13" t="s">
        <v>185</v>
      </c>
      <c r="E161" s="31" t="str">
        <f t="shared" si="4"/>
        <v>No</v>
      </c>
      <c r="F161" s="6">
        <f>$C161*'Mylan Payments'!C$20</f>
        <v>209.88312819139122</v>
      </c>
      <c r="G161" s="6">
        <f>$C161*'Mylan Payments'!D$20</f>
        <v>313.29936276874969</v>
      </c>
      <c r="H161" s="6">
        <f>$C161*'Mylan Payments'!E$20</f>
        <v>549.57045669604156</v>
      </c>
      <c r="I161" s="6">
        <f>$C161*'Mylan Payments'!F$20</f>
        <v>549.57046646449601</v>
      </c>
      <c r="J161" s="6">
        <f>$C161*'Mylan Payments'!G$20</f>
        <v>549.57048600140502</v>
      </c>
      <c r="K161" s="6">
        <f>$C161*'Mylan Payments'!H$20</f>
        <v>549.57048600140502</v>
      </c>
      <c r="L161" s="6">
        <f>$C161*'Mylan Payments'!I$20</f>
        <v>549.57048600140502</v>
      </c>
      <c r="M161" s="6">
        <f>$C161*'Mylan Payments'!J$20</f>
        <v>549.57048600140502</v>
      </c>
      <c r="N161" s="6">
        <f>$C161*'Mylan Payments'!K$20</f>
        <v>390.73818021616069</v>
      </c>
      <c r="O161" s="6">
        <f t="shared" si="5"/>
        <v>4211.3435383424585</v>
      </c>
    </row>
    <row r="162" spans="1:15" ht="18.75" x14ac:dyDescent="0.3">
      <c r="A162" s="122">
        <v>160</v>
      </c>
      <c r="B162" s="3" t="s">
        <v>73</v>
      </c>
      <c r="C162" s="15">
        <v>8.4966206433900002E-2</v>
      </c>
      <c r="D162" s="13" t="s">
        <v>73</v>
      </c>
      <c r="E162" s="31" t="str">
        <f t="shared" si="4"/>
        <v>No</v>
      </c>
      <c r="F162" s="6">
        <f>$C162*'Mylan Payments'!C$20</f>
        <v>29500.461995127258</v>
      </c>
      <c r="G162" s="6">
        <f>$C162*'Mylan Payments'!D$20</f>
        <v>44036.297839190425</v>
      </c>
      <c r="H162" s="6">
        <f>$C162*'Mylan Payments'!E$20</f>
        <v>77245.762968722964</v>
      </c>
      <c r="I162" s="6">
        <f>$C162*'Mylan Payments'!F$20</f>
        <v>77245.764341743867</v>
      </c>
      <c r="J162" s="6">
        <f>$C162*'Mylan Payments'!G$20</f>
        <v>77245.767087785658</v>
      </c>
      <c r="K162" s="6">
        <f>$C162*'Mylan Payments'!H$20</f>
        <v>77245.767087785658</v>
      </c>
      <c r="L162" s="6">
        <f>$C162*'Mylan Payments'!I$20</f>
        <v>77245.767087785658</v>
      </c>
      <c r="M162" s="6">
        <f>$C162*'Mylan Payments'!J$20</f>
        <v>77245.767087785658</v>
      </c>
      <c r="N162" s="6">
        <f>$C162*'Mylan Payments'!K$20</f>
        <v>54920.835871098076</v>
      </c>
      <c r="O162" s="6">
        <f t="shared" si="5"/>
        <v>591932.19136702525</v>
      </c>
    </row>
    <row r="163" spans="1:15" ht="18.75" x14ac:dyDescent="0.3">
      <c r="A163" s="122">
        <v>161</v>
      </c>
      <c r="B163" s="3" t="s">
        <v>73</v>
      </c>
      <c r="C163" s="15">
        <v>7.190750647071369E-4</v>
      </c>
      <c r="D163" s="13" t="s">
        <v>186</v>
      </c>
      <c r="E163" s="31" t="str">
        <f t="shared" si="4"/>
        <v>No</v>
      </c>
      <c r="F163" s="6">
        <f>$C163*'Mylan Payments'!C$20</f>
        <v>249.66451379160242</v>
      </c>
      <c r="G163" s="6">
        <f>$C163*'Mylan Payments'!D$20</f>
        <v>372.68232921300199</v>
      </c>
      <c r="H163" s="6">
        <f>$C163*'Mylan Payments'!E$20</f>
        <v>653.7364010513827</v>
      </c>
      <c r="I163" s="6">
        <f>$C163*'Mylan Payments'!F$20</f>
        <v>653.73641267135656</v>
      </c>
      <c r="J163" s="6">
        <f>$C163*'Mylan Payments'!G$20</f>
        <v>653.73643591130406</v>
      </c>
      <c r="K163" s="6">
        <f>$C163*'Mylan Payments'!H$20</f>
        <v>653.73643591130406</v>
      </c>
      <c r="L163" s="6">
        <f>$C163*'Mylan Payments'!I$20</f>
        <v>653.73643591130406</v>
      </c>
      <c r="M163" s="6">
        <f>$C163*'Mylan Payments'!J$20</f>
        <v>653.73643591130406</v>
      </c>
      <c r="N163" s="6">
        <f>$C163*'Mylan Payments'!K$20</f>
        <v>464.79895084527641</v>
      </c>
      <c r="O163" s="6">
        <f t="shared" si="5"/>
        <v>5009.5643512178358</v>
      </c>
    </row>
    <row r="164" spans="1:15" ht="18.75" x14ac:dyDescent="0.3">
      <c r="A164" s="122">
        <v>162</v>
      </c>
      <c r="B164" s="3" t="s">
        <v>32</v>
      </c>
      <c r="C164" s="15">
        <v>9.5917010683512795E-4</v>
      </c>
      <c r="D164" s="13" t="s">
        <v>187</v>
      </c>
      <c r="E164" s="31" t="str">
        <f t="shared" si="4"/>
        <v>No</v>
      </c>
      <c r="F164" s="6">
        <f>$C164*'Mylan Payments'!C$20</f>
        <v>333.02606378648744</v>
      </c>
      <c r="G164" s="6">
        <f>$C164*'Mylan Payments'!D$20</f>
        <v>497.11882259800956</v>
      </c>
      <c r="H164" s="6">
        <f>$C164*'Mylan Payments'!E$20</f>
        <v>872.01523792769524</v>
      </c>
      <c r="I164" s="6">
        <f>$C164*'Mylan Payments'!F$20</f>
        <v>872.01525342751165</v>
      </c>
      <c r="J164" s="6">
        <f>$C164*'Mylan Payments'!G$20</f>
        <v>872.01528442714437</v>
      </c>
      <c r="K164" s="6">
        <f>$C164*'Mylan Payments'!H$20</f>
        <v>872.01528442714437</v>
      </c>
      <c r="L164" s="6">
        <f>$C164*'Mylan Payments'!I$20</f>
        <v>872.01528442714437</v>
      </c>
      <c r="M164" s="6">
        <f>$C164*'Mylan Payments'!J$20</f>
        <v>872.01528442714437</v>
      </c>
      <c r="N164" s="6">
        <f>$C164*'Mylan Payments'!K$20</f>
        <v>619.99265615015042</v>
      </c>
      <c r="O164" s="6">
        <f t="shared" si="5"/>
        <v>6682.229171598432</v>
      </c>
    </row>
    <row r="165" spans="1:15" ht="18.75" x14ac:dyDescent="0.3">
      <c r="A165" s="122">
        <v>163</v>
      </c>
      <c r="B165" s="3" t="s">
        <v>188</v>
      </c>
      <c r="C165" s="15">
        <v>3.4330491778000001E-3</v>
      </c>
      <c r="D165" s="13" t="s">
        <v>188</v>
      </c>
      <c r="E165" s="31" t="str">
        <f t="shared" si="4"/>
        <v>No</v>
      </c>
      <c r="F165" s="6">
        <f>$C165*'Mylan Payments'!C$20</f>
        <v>1191.9625583834968</v>
      </c>
      <c r="G165" s="6">
        <f>$C165*'Mylan Payments'!D$20</f>
        <v>1779.281227623115</v>
      </c>
      <c r="H165" s="6">
        <f>$C165*'Mylan Payments'!E$20</f>
        <v>3121.1056039628315</v>
      </c>
      <c r="I165" s="6">
        <f>$C165*'Mylan Payments'!F$20</f>
        <v>3121.1056594395727</v>
      </c>
      <c r="J165" s="6">
        <f>$C165*'Mylan Payments'!G$20</f>
        <v>3121.1057703930555</v>
      </c>
      <c r="K165" s="6">
        <f>$C165*'Mylan Payments'!H$20</f>
        <v>3121.1057703930555</v>
      </c>
      <c r="L165" s="6">
        <f>$C165*'Mylan Payments'!I$20</f>
        <v>3121.1057703930555</v>
      </c>
      <c r="M165" s="6">
        <f>$C165*'Mylan Payments'!J$20</f>
        <v>3121.1057703930555</v>
      </c>
      <c r="N165" s="6">
        <f>$C165*'Mylan Payments'!K$20</f>
        <v>2219.0696553934358</v>
      </c>
      <c r="O165" s="6">
        <f t="shared" si="5"/>
        <v>23916.947786374676</v>
      </c>
    </row>
    <row r="166" spans="1:15" ht="18.75" x14ac:dyDescent="0.3">
      <c r="A166" s="122">
        <v>164</v>
      </c>
      <c r="B166" s="3" t="s">
        <v>58</v>
      </c>
      <c r="C166" s="15">
        <v>1.3216488394866789E-6</v>
      </c>
      <c r="D166" s="13" t="s">
        <v>189</v>
      </c>
      <c r="E166" s="13" t="s">
        <v>334</v>
      </c>
      <c r="F166" s="6">
        <f>$C166*'Mylan Payments'!C$20</f>
        <v>0.45887951218008949</v>
      </c>
      <c r="G166" s="6">
        <f>$C166*'Mylan Payments'!D$20</f>
        <v>0.68498435292310289</v>
      </c>
      <c r="H166" s="6">
        <f>$C166*'Mylan Payments'!E$20</f>
        <v>1.2015573869630007</v>
      </c>
      <c r="I166" s="6">
        <f>$C166*'Mylan Payments'!F$20</f>
        <v>1.2015574083203326</v>
      </c>
      <c r="J166" s="6">
        <f>$C166*'Mylan Payments'!G$20</f>
        <v>1.2015574510349964</v>
      </c>
      <c r="K166" s="6">
        <f>$C166*'Mylan Payments'!H$20</f>
        <v>1.2015574510349964</v>
      </c>
      <c r="L166" s="6">
        <f>$C166*'Mylan Payments'!I$20</f>
        <v>1.2015574510349964</v>
      </c>
      <c r="M166" s="6">
        <f>$C166*'Mylan Payments'!J$20</f>
        <v>1.2015574510349964</v>
      </c>
      <c r="N166" s="6">
        <f>$C166*'Mylan Payments'!K$20</f>
        <v>0.85429327775324315</v>
      </c>
      <c r="O166" s="6">
        <f t="shared" si="5"/>
        <v>9.2075017422797529</v>
      </c>
    </row>
    <row r="167" spans="1:15" ht="18.75" x14ac:dyDescent="0.3">
      <c r="A167" s="122">
        <v>165</v>
      </c>
      <c r="B167" s="3" t="s">
        <v>190</v>
      </c>
      <c r="C167" s="15">
        <v>2.0834305642714426E-4</v>
      </c>
      <c r="D167" s="13" t="s">
        <v>191</v>
      </c>
      <c r="E167" s="31" t="str">
        <f t="shared" si="4"/>
        <v>No</v>
      </c>
      <c r="F167" s="6">
        <f>$C167*'Mylan Payments'!C$20</f>
        <v>72.337187642467129</v>
      </c>
      <c r="G167" s="6">
        <f>$C167*'Mylan Payments'!D$20</f>
        <v>107.9800696137995</v>
      </c>
      <c r="H167" s="6">
        <f>$C167*'Mylan Payments'!E$20</f>
        <v>189.41199128939095</v>
      </c>
      <c r="I167" s="6">
        <f>$C167*'Mylan Payments'!F$20</f>
        <v>189.41199465613383</v>
      </c>
      <c r="J167" s="6">
        <f>$C167*'Mylan Payments'!G$20</f>
        <v>189.41200138961955</v>
      </c>
      <c r="K167" s="6">
        <f>$C167*'Mylan Payments'!H$20</f>
        <v>189.41200138961955</v>
      </c>
      <c r="L167" s="6">
        <f>$C167*'Mylan Payments'!I$20</f>
        <v>189.41200138961955</v>
      </c>
      <c r="M167" s="6">
        <f>$C167*'Mylan Payments'!J$20</f>
        <v>189.41200138961955</v>
      </c>
      <c r="N167" s="6">
        <f>$C167*'Mylan Payments'!K$20</f>
        <v>134.66971502158074</v>
      </c>
      <c r="O167" s="6">
        <f t="shared" si="5"/>
        <v>1451.4589637818501</v>
      </c>
    </row>
    <row r="168" spans="1:15" ht="18.75" x14ac:dyDescent="0.3">
      <c r="A168" s="122">
        <v>166</v>
      </c>
      <c r="B168" s="3" t="s">
        <v>190</v>
      </c>
      <c r="C168" s="15">
        <v>5.9275014392000001E-3</v>
      </c>
      <c r="D168" s="13" t="s">
        <v>190</v>
      </c>
      <c r="E168" s="31" t="str">
        <f t="shared" si="4"/>
        <v>No</v>
      </c>
      <c r="F168" s="6">
        <f>$C168*'Mylan Payments'!C$20</f>
        <v>2058.0421119450389</v>
      </c>
      <c r="G168" s="6">
        <f>$C168*'Mylan Payments'!D$20</f>
        <v>3072.1063087818015</v>
      </c>
      <c r="H168" s="6">
        <f>$C168*'Mylan Payments'!E$20</f>
        <v>5388.8997801192145</v>
      </c>
      <c r="I168" s="6">
        <f>$C168*'Mylan Payments'!F$20</f>
        <v>5388.8998759053356</v>
      </c>
      <c r="J168" s="6">
        <f>$C168*'Mylan Payments'!G$20</f>
        <v>5388.9000674775771</v>
      </c>
      <c r="K168" s="6">
        <f>$C168*'Mylan Payments'!H$20</f>
        <v>5388.9000674775771</v>
      </c>
      <c r="L168" s="6">
        <f>$C168*'Mylan Payments'!I$20</f>
        <v>5388.9000674775771</v>
      </c>
      <c r="M168" s="6">
        <f>$C168*'Mylan Payments'!J$20</f>
        <v>5388.9000674775771</v>
      </c>
      <c r="N168" s="6">
        <f>$C168*'Mylan Payments'!K$20</f>
        <v>3831.4448453251744</v>
      </c>
      <c r="O168" s="6">
        <f t="shared" si="5"/>
        <v>41294.993191986876</v>
      </c>
    </row>
    <row r="169" spans="1:15" ht="18.75" x14ac:dyDescent="0.3">
      <c r="A169" s="122">
        <v>167</v>
      </c>
      <c r="B169" s="3" t="s">
        <v>192</v>
      </c>
      <c r="C169" s="15">
        <v>2.7360244131E-3</v>
      </c>
      <c r="D169" s="13" t="s">
        <v>192</v>
      </c>
      <c r="E169" s="31" t="str">
        <f t="shared" si="4"/>
        <v>No</v>
      </c>
      <c r="F169" s="6">
        <f>$C169*'Mylan Payments'!C$20</f>
        <v>949.95395939194793</v>
      </c>
      <c r="G169" s="6">
        <f>$C169*'Mylan Payments'!D$20</f>
        <v>1418.0271311076997</v>
      </c>
      <c r="H169" s="6">
        <f>$C169*'Mylan Payments'!E$20</f>
        <v>2487.4159052326313</v>
      </c>
      <c r="I169" s="6">
        <f>$C169*'Mylan Payments'!F$20</f>
        <v>2487.4159494457231</v>
      </c>
      <c r="J169" s="6">
        <f>$C169*'Mylan Payments'!G$20</f>
        <v>2487.4160378719066</v>
      </c>
      <c r="K169" s="6">
        <f>$C169*'Mylan Payments'!H$20</f>
        <v>2487.4160378719066</v>
      </c>
      <c r="L169" s="6">
        <f>$C169*'Mylan Payments'!I$20</f>
        <v>2487.4160378719066</v>
      </c>
      <c r="M169" s="6">
        <f>$C169*'Mylan Payments'!J$20</f>
        <v>2487.4160378719066</v>
      </c>
      <c r="N169" s="6">
        <f>$C169*'Mylan Payments'!K$20</f>
        <v>1768.5236759167535</v>
      </c>
      <c r="O169" s="6">
        <f t="shared" si="5"/>
        <v>19061.000772582382</v>
      </c>
    </row>
    <row r="170" spans="1:15" ht="18.75" x14ac:dyDescent="0.3">
      <c r="A170" s="122">
        <v>168</v>
      </c>
      <c r="B170" s="3" t="s">
        <v>50</v>
      </c>
      <c r="C170" s="15">
        <v>2.2074414769736924E-3</v>
      </c>
      <c r="D170" s="13" t="s">
        <v>50</v>
      </c>
      <c r="E170" s="31" t="str">
        <f t="shared" si="4"/>
        <v>No</v>
      </c>
      <c r="F170" s="6">
        <f>$C170*'Mylan Payments'!C$20</f>
        <v>766.42875010067598</v>
      </c>
      <c r="G170" s="6">
        <f>$C170*'Mylan Payments'!D$20</f>
        <v>1144.0730900257288</v>
      </c>
      <c r="H170" s="6">
        <f>$C170*'Mylan Payments'!E$20</f>
        <v>2006.8625898967398</v>
      </c>
      <c r="I170" s="6">
        <f>$C170*'Mylan Payments'!F$20</f>
        <v>2006.8626255681368</v>
      </c>
      <c r="J170" s="6">
        <f>$C170*'Mylan Payments'!G$20</f>
        <v>2006.8626969109305</v>
      </c>
      <c r="K170" s="6">
        <f>$C170*'Mylan Payments'!H$20</f>
        <v>2006.8626969109305</v>
      </c>
      <c r="L170" s="6">
        <f>$C170*'Mylan Payments'!I$20</f>
        <v>2006.8626969109305</v>
      </c>
      <c r="M170" s="6">
        <f>$C170*'Mylan Payments'!J$20</f>
        <v>2006.8626969109305</v>
      </c>
      <c r="N170" s="6">
        <f>$C170*'Mylan Payments'!K$20</f>
        <v>1426.8558776510947</v>
      </c>
      <c r="O170" s="6">
        <f t="shared" si="5"/>
        <v>15378.533720886096</v>
      </c>
    </row>
    <row r="171" spans="1:15" ht="18.75" x14ac:dyDescent="0.3">
      <c r="A171" s="122">
        <v>169</v>
      </c>
      <c r="B171" s="3" t="s">
        <v>20</v>
      </c>
      <c r="C171" s="15">
        <v>3.4540213501270623E-4</v>
      </c>
      <c r="D171" s="13" t="s">
        <v>193</v>
      </c>
      <c r="E171" s="31" t="str">
        <f t="shared" si="4"/>
        <v>No</v>
      </c>
      <c r="F171" s="6">
        <f>$C171*'Mylan Payments'!C$20</f>
        <v>119.92441447771542</v>
      </c>
      <c r="G171" s="6">
        <f>$C171*'Mylan Payments'!D$20</f>
        <v>179.01506881497281</v>
      </c>
      <c r="H171" s="6">
        <f>$C171*'Mylan Payments'!E$20</f>
        <v>314.0172142537503</v>
      </c>
      <c r="I171" s="6">
        <f>$C171*'Mylan Payments'!F$20</f>
        <v>314.01721983531468</v>
      </c>
      <c r="J171" s="6">
        <f>$C171*'Mylan Payments'!G$20</f>
        <v>314.01723099844332</v>
      </c>
      <c r="K171" s="6">
        <f>$C171*'Mylan Payments'!H$20</f>
        <v>314.01723099844332</v>
      </c>
      <c r="L171" s="6">
        <f>$C171*'Mylan Payments'!I$20</f>
        <v>314.01723099844332</v>
      </c>
      <c r="M171" s="6">
        <f>$C171*'Mylan Payments'!J$20</f>
        <v>314.01723099844332</v>
      </c>
      <c r="N171" s="6">
        <f>$C171*'Mylan Payments'!K$20</f>
        <v>223.26257417785683</v>
      </c>
      <c r="O171" s="6">
        <f t="shared" si="5"/>
        <v>2406.3054155533832</v>
      </c>
    </row>
    <row r="172" spans="1:15" ht="18.75" x14ac:dyDescent="0.3">
      <c r="A172" s="122">
        <v>170</v>
      </c>
      <c r="B172" s="3" t="s">
        <v>194</v>
      </c>
      <c r="C172" s="15">
        <v>1.0502202615239173E-3</v>
      </c>
      <c r="D172" s="13" t="s">
        <v>194</v>
      </c>
      <c r="E172" s="31" t="str">
        <f t="shared" si="4"/>
        <v>No</v>
      </c>
      <c r="F172" s="6">
        <f>$C172*'Mylan Payments'!C$20</f>
        <v>364.63888658724056</v>
      </c>
      <c r="G172" s="6">
        <f>$C172*'Mylan Payments'!D$20</f>
        <v>544.3083100243914</v>
      </c>
      <c r="H172" s="6">
        <f>$C172*'Mylan Payments'!E$20</f>
        <v>954.79213197235674</v>
      </c>
      <c r="I172" s="6">
        <f>$C172*'Mylan Payments'!F$20</f>
        <v>954.79214894350832</v>
      </c>
      <c r="J172" s="6">
        <f>$C172*'Mylan Payments'!G$20</f>
        <v>954.79218288581137</v>
      </c>
      <c r="K172" s="6">
        <f>$C172*'Mylan Payments'!H$20</f>
        <v>954.79218288581137</v>
      </c>
      <c r="L172" s="6">
        <f>$C172*'Mylan Payments'!I$20</f>
        <v>954.79218288581137</v>
      </c>
      <c r="M172" s="6">
        <f>$C172*'Mylan Payments'!J$20</f>
        <v>954.79218288581137</v>
      </c>
      <c r="N172" s="6">
        <f>$C172*'Mylan Payments'!K$20</f>
        <v>678.84606165780133</v>
      </c>
      <c r="O172" s="6">
        <f t="shared" si="5"/>
        <v>7316.5462707285442</v>
      </c>
    </row>
    <row r="173" spans="1:15" ht="18.75" x14ac:dyDescent="0.3">
      <c r="A173" s="122">
        <v>171</v>
      </c>
      <c r="B173" s="3" t="s">
        <v>88</v>
      </c>
      <c r="C173" s="15">
        <v>4.7056969116496841E-4</v>
      </c>
      <c r="D173" s="13" t="s">
        <v>195</v>
      </c>
      <c r="E173" s="31" t="str">
        <f t="shared" si="4"/>
        <v>No</v>
      </c>
      <c r="F173" s="6">
        <f>$C173*'Mylan Payments'!C$20</f>
        <v>163.3828774157468</v>
      </c>
      <c r="G173" s="6">
        <f>$C173*'Mylan Payments'!D$20</f>
        <v>243.88692803835286</v>
      </c>
      <c r="H173" s="6">
        <f>$C173*'Mylan Payments'!E$20</f>
        <v>427.81143644765001</v>
      </c>
      <c r="I173" s="6">
        <f>$C173*'Mylan Payments'!F$20</f>
        <v>427.81144405187348</v>
      </c>
      <c r="J173" s="6">
        <f>$C173*'Mylan Payments'!G$20</f>
        <v>427.81145926032031</v>
      </c>
      <c r="K173" s="6">
        <f>$C173*'Mylan Payments'!H$20</f>
        <v>427.81145926032031</v>
      </c>
      <c r="L173" s="6">
        <f>$C173*'Mylan Payments'!I$20</f>
        <v>427.81145926032031</v>
      </c>
      <c r="M173" s="6">
        <f>$C173*'Mylan Payments'!J$20</f>
        <v>427.81145926032031</v>
      </c>
      <c r="N173" s="6">
        <f>$C173*'Mylan Payments'!K$20</f>
        <v>304.16893797053427</v>
      </c>
      <c r="O173" s="6">
        <f t="shared" si="5"/>
        <v>3278.3074609654386</v>
      </c>
    </row>
    <row r="174" spans="1:15" ht="18.75" x14ac:dyDescent="0.3">
      <c r="A174" s="122">
        <v>172</v>
      </c>
      <c r="B174" s="3" t="s">
        <v>196</v>
      </c>
      <c r="C174" s="15">
        <v>2.0091959787577069E-3</v>
      </c>
      <c r="D174" s="13" t="s">
        <v>197</v>
      </c>
      <c r="E174" s="31" t="str">
        <f t="shared" si="4"/>
        <v>No</v>
      </c>
      <c r="F174" s="6">
        <f>$C174*'Mylan Payments'!C$20</f>
        <v>697.59745785773589</v>
      </c>
      <c r="G174" s="6">
        <f>$C174*'Mylan Payments'!D$20</f>
        <v>1041.3263843515219</v>
      </c>
      <c r="H174" s="6">
        <f>$C174*'Mylan Payments'!E$20</f>
        <v>1826.6306434849421</v>
      </c>
      <c r="I174" s="6">
        <f>$C174*'Mylan Payments'!F$20</f>
        <v>1826.6306759527688</v>
      </c>
      <c r="J174" s="6">
        <f>$C174*'Mylan Payments'!G$20</f>
        <v>1826.630740888422</v>
      </c>
      <c r="K174" s="6">
        <f>$C174*'Mylan Payments'!H$20</f>
        <v>1826.630740888422</v>
      </c>
      <c r="L174" s="6">
        <f>$C174*'Mylan Payments'!I$20</f>
        <v>1826.630740888422</v>
      </c>
      <c r="M174" s="6">
        <f>$C174*'Mylan Payments'!J$20</f>
        <v>1826.630740888422</v>
      </c>
      <c r="N174" s="6">
        <f>$C174*'Mylan Payments'!K$20</f>
        <v>1298.7130673895299</v>
      </c>
      <c r="O174" s="6">
        <f t="shared" si="5"/>
        <v>13997.421192590187</v>
      </c>
    </row>
    <row r="175" spans="1:15" ht="18.75" x14ac:dyDescent="0.3">
      <c r="A175" s="122">
        <v>173</v>
      </c>
      <c r="B175" s="3" t="s">
        <v>198</v>
      </c>
      <c r="C175" s="15">
        <v>3.5787854283245092E-3</v>
      </c>
      <c r="D175" s="13" t="s">
        <v>198</v>
      </c>
      <c r="E175" s="31" t="str">
        <f t="shared" si="4"/>
        <v>No</v>
      </c>
      <c r="F175" s="6">
        <f>$C175*'Mylan Payments'!C$20</f>
        <v>1242.5625192427037</v>
      </c>
      <c r="G175" s="6">
        <f>$C175*'Mylan Payments'!D$20</f>
        <v>1854.8134327599519</v>
      </c>
      <c r="H175" s="6">
        <f>$C175*'Mylan Payments'!E$20</f>
        <v>3253.5995487492746</v>
      </c>
      <c r="I175" s="6">
        <f>$C175*'Mylan Payments'!F$20</f>
        <v>3253.5996065810573</v>
      </c>
      <c r="J175" s="6">
        <f>$C175*'Mylan Payments'!G$20</f>
        <v>3253.5997222446222</v>
      </c>
      <c r="K175" s="6">
        <f>$C175*'Mylan Payments'!H$20</f>
        <v>3253.5997222446222</v>
      </c>
      <c r="L175" s="6">
        <f>$C175*'Mylan Payments'!I$20</f>
        <v>3253.5997222446222</v>
      </c>
      <c r="M175" s="6">
        <f>$C175*'Mylan Payments'!J$20</f>
        <v>3253.5997222446222</v>
      </c>
      <c r="N175" s="6">
        <f>$C175*'Mylan Payments'!K$20</f>
        <v>2313.2713036893674</v>
      </c>
      <c r="O175" s="6">
        <f t="shared" si="5"/>
        <v>24932.245300000846</v>
      </c>
    </row>
    <row r="176" spans="1:15" ht="18.75" x14ac:dyDescent="0.3">
      <c r="A176" s="122">
        <v>174</v>
      </c>
      <c r="B176" s="3" t="s">
        <v>32</v>
      </c>
      <c r="C176" s="15">
        <v>4.2718822637047213E-5</v>
      </c>
      <c r="D176" s="13" t="s">
        <v>199</v>
      </c>
      <c r="E176" s="31" t="str">
        <f t="shared" si="4"/>
        <v>No</v>
      </c>
      <c r="F176" s="6">
        <f>$C176*'Mylan Payments'!C$20</f>
        <v>14.832073321540998</v>
      </c>
      <c r="G176" s="6">
        <f>$C176*'Mylan Payments'!D$20</f>
        <v>22.140317614957144</v>
      </c>
      <c r="H176" s="6">
        <f>$C176*'Mylan Payments'!E$20</f>
        <v>38.837182289542419</v>
      </c>
      <c r="I176" s="6">
        <f>$C176*'Mylan Payments'!F$20</f>
        <v>38.837182979862</v>
      </c>
      <c r="J176" s="6">
        <f>$C176*'Mylan Payments'!G$20</f>
        <v>38.837184360501162</v>
      </c>
      <c r="K176" s="6">
        <f>$C176*'Mylan Payments'!H$20</f>
        <v>38.837184360501162</v>
      </c>
      <c r="L176" s="6">
        <f>$C176*'Mylan Payments'!I$20</f>
        <v>38.837184360501162</v>
      </c>
      <c r="M176" s="6">
        <f>$C176*'Mylan Payments'!J$20</f>
        <v>38.837184360501162</v>
      </c>
      <c r="N176" s="6">
        <f>$C176*'Mylan Payments'!K$20</f>
        <v>27.612783306749417</v>
      </c>
      <c r="O176" s="6">
        <f t="shared" si="5"/>
        <v>297.60827695465662</v>
      </c>
    </row>
    <row r="177" spans="1:15" ht="18.75" x14ac:dyDescent="0.3">
      <c r="A177" s="122">
        <v>175</v>
      </c>
      <c r="B177" s="3" t="s">
        <v>200</v>
      </c>
      <c r="C177" s="15">
        <v>6.6649194513310141E-4</v>
      </c>
      <c r="D177" s="13" t="s">
        <v>200</v>
      </c>
      <c r="E177" s="31" t="str">
        <f t="shared" si="4"/>
        <v>No</v>
      </c>
      <c r="F177" s="6">
        <f>$C177*'Mylan Payments'!C$20</f>
        <v>231.40753392060097</v>
      </c>
      <c r="G177" s="6">
        <f>$C177*'Mylan Payments'!D$20</f>
        <v>345.42954234558545</v>
      </c>
      <c r="H177" s="6">
        <f>$C177*'Mylan Payments'!E$20</f>
        <v>605.93123990261608</v>
      </c>
      <c r="I177" s="6">
        <f>$C177*'Mylan Payments'!F$20</f>
        <v>605.93125067286712</v>
      </c>
      <c r="J177" s="6">
        <f>$C177*'Mylan Payments'!G$20</f>
        <v>605.93127221336897</v>
      </c>
      <c r="K177" s="6">
        <f>$C177*'Mylan Payments'!H$20</f>
        <v>605.93127221336897</v>
      </c>
      <c r="L177" s="6">
        <f>$C177*'Mylan Payments'!I$20</f>
        <v>605.93127221336897</v>
      </c>
      <c r="M177" s="6">
        <f>$C177*'Mylan Payments'!J$20</f>
        <v>605.93127221336897</v>
      </c>
      <c r="N177" s="6">
        <f>$C177*'Mylan Payments'!K$20</f>
        <v>430.81003924237228</v>
      </c>
      <c r="O177" s="6">
        <f t="shared" si="5"/>
        <v>4643.2346949375178</v>
      </c>
    </row>
    <row r="178" spans="1:15" ht="18.75" x14ac:dyDescent="0.3">
      <c r="A178" s="122">
        <v>176</v>
      </c>
      <c r="B178" s="3" t="s">
        <v>34</v>
      </c>
      <c r="C178" s="15">
        <v>2.9359445436850499E-5</v>
      </c>
      <c r="D178" s="13" t="s">
        <v>201</v>
      </c>
      <c r="E178" s="13" t="s">
        <v>334</v>
      </c>
      <c r="F178" s="6">
        <f>$C178*'Mylan Payments'!C$20</f>
        <v>10.193666878391491</v>
      </c>
      <c r="G178" s="6">
        <f>$C178*'Mylan Payments'!D$20</f>
        <v>15.216417654899233</v>
      </c>
      <c r="H178" s="6">
        <f>$C178*'Mylan Payments'!E$20</f>
        <v>26.691703187577644</v>
      </c>
      <c r="I178" s="6">
        <f>$C178*'Mylan Payments'!F$20</f>
        <v>26.691703662014881</v>
      </c>
      <c r="J178" s="6">
        <f>$C178*'Mylan Payments'!G$20</f>
        <v>26.691704610889349</v>
      </c>
      <c r="K178" s="6">
        <f>$C178*'Mylan Payments'!H$20</f>
        <v>26.691704610889349</v>
      </c>
      <c r="L178" s="6">
        <f>$C178*'Mylan Payments'!I$20</f>
        <v>26.691704610889349</v>
      </c>
      <c r="M178" s="6">
        <f>$C178*'Mylan Payments'!J$20</f>
        <v>26.691704610889349</v>
      </c>
      <c r="N178" s="6">
        <f>$C178*'Mylan Payments'!K$20</f>
        <v>18.977489425259176</v>
      </c>
      <c r="O178" s="6">
        <f t="shared" si="5"/>
        <v>204.53779925169982</v>
      </c>
    </row>
    <row r="179" spans="1:15" ht="18.75" x14ac:dyDescent="0.3">
      <c r="A179" s="122">
        <v>177</v>
      </c>
      <c r="B179" s="3" t="s">
        <v>43</v>
      </c>
      <c r="C179" s="15">
        <v>7.9574543270364385E-5</v>
      </c>
      <c r="D179" s="13" t="s">
        <v>202</v>
      </c>
      <c r="E179" s="31" t="str">
        <f t="shared" si="4"/>
        <v>No</v>
      </c>
      <c r="F179" s="6">
        <f>$C179*'Mylan Payments'!C$20</f>
        <v>27.628464163022688</v>
      </c>
      <c r="G179" s="6">
        <f>$C179*'Mylan Payments'!D$20</f>
        <v>41.241905869922554</v>
      </c>
      <c r="H179" s="6">
        <f>$C179*'Mylan Payments'!E$20</f>
        <v>72.344012587979861</v>
      </c>
      <c r="I179" s="6">
        <f>$C179*'Mylan Payments'!F$20</f>
        <v>72.344013873873578</v>
      </c>
      <c r="J179" s="6">
        <f>$C179*'Mylan Payments'!G$20</f>
        <v>72.344016445660998</v>
      </c>
      <c r="K179" s="6">
        <f>$C179*'Mylan Payments'!H$20</f>
        <v>72.344016445660998</v>
      </c>
      <c r="L179" s="6">
        <f>$C179*'Mylan Payments'!I$20</f>
        <v>72.344016445660998</v>
      </c>
      <c r="M179" s="6">
        <f>$C179*'Mylan Payments'!J$20</f>
        <v>72.344016445660998</v>
      </c>
      <c r="N179" s="6">
        <f>$C179*'Mylan Payments'!K$20</f>
        <v>51.435748562802758</v>
      </c>
      <c r="O179" s="6">
        <f t="shared" si="5"/>
        <v>554.37021084024536</v>
      </c>
    </row>
    <row r="180" spans="1:15" ht="18.75" x14ac:dyDescent="0.3">
      <c r="A180" s="122">
        <v>178</v>
      </c>
      <c r="B180" s="3" t="s">
        <v>43</v>
      </c>
      <c r="C180" s="15">
        <v>1.3969915611062012E-3</v>
      </c>
      <c r="D180" s="13" t="s">
        <v>203</v>
      </c>
      <c r="E180" s="31" t="str">
        <f t="shared" si="4"/>
        <v>No</v>
      </c>
      <c r="F180" s="6">
        <f>$C180*'Mylan Payments'!C$20</f>
        <v>485.03867814774151</v>
      </c>
      <c r="G180" s="6">
        <f>$C180*'Mylan Payments'!D$20</f>
        <v>724.03298965179579</v>
      </c>
      <c r="H180" s="6">
        <f>$C180*'Mylan Payments'!E$20</f>
        <v>1270.0541018324323</v>
      </c>
      <c r="I180" s="6">
        <f>$C180*'Mylan Payments'!F$20</f>
        <v>1270.0541244072733</v>
      </c>
      <c r="J180" s="6">
        <f>$C180*'Mylan Payments'!G$20</f>
        <v>1270.0541695569552</v>
      </c>
      <c r="K180" s="6">
        <f>$C180*'Mylan Payments'!H$20</f>
        <v>1270.0541695569552</v>
      </c>
      <c r="L180" s="6">
        <f>$C180*'Mylan Payments'!I$20</f>
        <v>1270.0541695569552</v>
      </c>
      <c r="M180" s="6">
        <f>$C180*'Mylan Payments'!J$20</f>
        <v>1270.0541695569552</v>
      </c>
      <c r="N180" s="6">
        <f>$C180*'Mylan Payments'!K$20</f>
        <v>902.9936425431755</v>
      </c>
      <c r="O180" s="6">
        <f t="shared" si="5"/>
        <v>9732.3902148102388</v>
      </c>
    </row>
    <row r="181" spans="1:15" ht="18.75" x14ac:dyDescent="0.3">
      <c r="A181" s="122">
        <v>179</v>
      </c>
      <c r="B181" s="3" t="s">
        <v>43</v>
      </c>
      <c r="C181" s="15">
        <v>1.6848065467200003E-2</v>
      </c>
      <c r="D181" s="13" t="s">
        <v>43</v>
      </c>
      <c r="E181" s="31" t="str">
        <f t="shared" si="4"/>
        <v>No</v>
      </c>
      <c r="F181" s="6">
        <f>$C181*'Mylan Payments'!C$20</f>
        <v>5849.6870210771849</v>
      </c>
      <c r="G181" s="6">
        <f>$C181*'Mylan Payments'!D$20</f>
        <v>8732.0178229327521</v>
      </c>
      <c r="H181" s="6">
        <f>$C181*'Mylan Payments'!E$20</f>
        <v>15317.16815641667</v>
      </c>
      <c r="I181" s="6">
        <f>$C181*'Mylan Payments'!F$20</f>
        <v>15317.168428674864</v>
      </c>
      <c r="J181" s="6">
        <f>$C181*'Mylan Payments'!G$20</f>
        <v>15317.168973191252</v>
      </c>
      <c r="K181" s="6">
        <f>$C181*'Mylan Payments'!H$20</f>
        <v>15317.168973191252</v>
      </c>
      <c r="L181" s="6">
        <f>$C181*'Mylan Payments'!I$20</f>
        <v>15317.168973191252</v>
      </c>
      <c r="M181" s="6">
        <f>$C181*'Mylan Payments'!J$20</f>
        <v>15317.168973191252</v>
      </c>
      <c r="N181" s="6">
        <f>$C181*'Mylan Payments'!K$20</f>
        <v>10890.327779779804</v>
      </c>
      <c r="O181" s="6">
        <f t="shared" si="5"/>
        <v>117375.04510164628</v>
      </c>
    </row>
    <row r="182" spans="1:15" ht="18.75" x14ac:dyDescent="0.3">
      <c r="A182" s="122">
        <v>180</v>
      </c>
      <c r="B182" s="3" t="s">
        <v>204</v>
      </c>
      <c r="C182" s="15">
        <v>6.8335870900000008E-3</v>
      </c>
      <c r="D182" s="13" t="s">
        <v>204</v>
      </c>
      <c r="E182" s="31" t="str">
        <f t="shared" si="4"/>
        <v>No</v>
      </c>
      <c r="F182" s="6">
        <f>$C182*'Mylan Payments'!C$20</f>
        <v>2372.6371306899364</v>
      </c>
      <c r="G182" s="6">
        <f>$C182*'Mylan Payments'!D$20</f>
        <v>3541.7125117783598</v>
      </c>
      <c r="H182" s="6">
        <f>$C182*'Mylan Payments'!E$20</f>
        <v>6212.6540743103769</v>
      </c>
      <c r="I182" s="6">
        <f>$C182*'Mylan Payments'!F$20</f>
        <v>6212.6541847384906</v>
      </c>
      <c r="J182" s="6">
        <f>$C182*'Mylan Payments'!G$20</f>
        <v>6212.654405594717</v>
      </c>
      <c r="K182" s="6">
        <f>$C182*'Mylan Payments'!H$20</f>
        <v>6212.654405594717</v>
      </c>
      <c r="L182" s="6">
        <f>$C182*'Mylan Payments'!I$20</f>
        <v>6212.654405594717</v>
      </c>
      <c r="M182" s="6">
        <f>$C182*'Mylan Payments'!J$20</f>
        <v>6212.654405594717</v>
      </c>
      <c r="N182" s="6">
        <f>$C182*'Mylan Payments'!K$20</f>
        <v>4417.1245337723376</v>
      </c>
      <c r="O182" s="6">
        <f t="shared" si="5"/>
        <v>47607.400057668368</v>
      </c>
    </row>
    <row r="183" spans="1:15" ht="18.75" x14ac:dyDescent="0.3">
      <c r="A183" s="122">
        <v>181</v>
      </c>
      <c r="B183" s="3" t="s">
        <v>205</v>
      </c>
      <c r="C183" s="15">
        <v>9.6824372920000011E-4</v>
      </c>
      <c r="D183" s="13" t="s">
        <v>205</v>
      </c>
      <c r="E183" s="31" t="str">
        <f t="shared" si="4"/>
        <v>No</v>
      </c>
      <c r="F183" s="6">
        <f>$C183*'Mylan Payments'!C$20</f>
        <v>336.17644630875867</v>
      </c>
      <c r="G183" s="6">
        <f>$C183*'Mylan Payments'!D$20</f>
        <v>501.82150091813321</v>
      </c>
      <c r="H183" s="6">
        <f>$C183*'Mylan Payments'!E$20</f>
        <v>880.26438675852944</v>
      </c>
      <c r="I183" s="6">
        <f>$C183*'Mylan Payments'!F$20</f>
        <v>880.26440240497197</v>
      </c>
      <c r="J183" s="6">
        <f>$C183*'Mylan Payments'!G$20</f>
        <v>880.26443369785716</v>
      </c>
      <c r="K183" s="6">
        <f>$C183*'Mylan Payments'!H$20</f>
        <v>880.26443369785716</v>
      </c>
      <c r="L183" s="6">
        <f>$C183*'Mylan Payments'!I$20</f>
        <v>880.26443369785716</v>
      </c>
      <c r="M183" s="6">
        <f>$C183*'Mylan Payments'!J$20</f>
        <v>880.26443369785716</v>
      </c>
      <c r="N183" s="6">
        <f>$C183*'Mylan Payments'!K$20</f>
        <v>625.85770468618398</v>
      </c>
      <c r="O183" s="6">
        <f t="shared" si="5"/>
        <v>6745.4421758680064</v>
      </c>
    </row>
    <row r="184" spans="1:15" ht="18.75" x14ac:dyDescent="0.3">
      <c r="A184" s="122">
        <v>182</v>
      </c>
      <c r="B184" s="3" t="s">
        <v>73</v>
      </c>
      <c r="C184" s="15">
        <v>3.343069033201294E-4</v>
      </c>
      <c r="D184" s="13" t="s">
        <v>206</v>
      </c>
      <c r="E184" s="31" t="str">
        <f t="shared" si="4"/>
        <v>No</v>
      </c>
      <c r="F184" s="6">
        <f>$C184*'Mylan Payments'!C$20</f>
        <v>116.07212455432534</v>
      </c>
      <c r="G184" s="6">
        <f>$C184*'Mylan Payments'!D$20</f>
        <v>173.2646305181984</v>
      </c>
      <c r="H184" s="6">
        <f>$C184*'Mylan Payments'!E$20</f>
        <v>303.93014936784641</v>
      </c>
      <c r="I184" s="6">
        <f>$C184*'Mylan Payments'!F$20</f>
        <v>303.93015477011613</v>
      </c>
      <c r="J184" s="6">
        <f>$C184*'Mylan Payments'!G$20</f>
        <v>303.93016557465558</v>
      </c>
      <c r="K184" s="6">
        <f>$C184*'Mylan Payments'!H$20</f>
        <v>303.93016557465558</v>
      </c>
      <c r="L184" s="6">
        <f>$C184*'Mylan Payments'!I$20</f>
        <v>303.93016557465558</v>
      </c>
      <c r="M184" s="6">
        <f>$C184*'Mylan Payments'!J$20</f>
        <v>303.93016557465558</v>
      </c>
      <c r="N184" s="6">
        <f>$C184*'Mylan Payments'!K$20</f>
        <v>216.09078877851843</v>
      </c>
      <c r="O184" s="6">
        <f t="shared" si="5"/>
        <v>2329.0085102876269</v>
      </c>
    </row>
    <row r="185" spans="1:15" ht="18.75" x14ac:dyDescent="0.3">
      <c r="A185" s="122">
        <v>183</v>
      </c>
      <c r="B185" s="3" t="s">
        <v>61</v>
      </c>
      <c r="C185" s="15">
        <v>1.6548268685402778E-4</v>
      </c>
      <c r="D185" s="13" t="s">
        <v>207</v>
      </c>
      <c r="E185" s="13" t="s">
        <v>334</v>
      </c>
      <c r="F185" s="6">
        <f>$C185*'Mylan Payments'!C$20</f>
        <v>57.455968899666374</v>
      </c>
      <c r="G185" s="6">
        <f>$C185*'Mylan Payments'!D$20</f>
        <v>85.766391032211232</v>
      </c>
      <c r="H185" s="6">
        <f>$C185*'Mylan Payments'!E$20</f>
        <v>150.44612370799592</v>
      </c>
      <c r="I185" s="6">
        <f>$C185*'Mylan Payments'!F$20</f>
        <v>150.44612638213187</v>
      </c>
      <c r="J185" s="6">
        <f>$C185*'Mylan Payments'!G$20</f>
        <v>150.44613173040375</v>
      </c>
      <c r="K185" s="6">
        <f>$C185*'Mylan Payments'!H$20</f>
        <v>150.44613173040375</v>
      </c>
      <c r="L185" s="6">
        <f>$C185*'Mylan Payments'!I$20</f>
        <v>150.44613173040375</v>
      </c>
      <c r="M185" s="6">
        <f>$C185*'Mylan Payments'!J$20</f>
        <v>150.44613173040375</v>
      </c>
      <c r="N185" s="6">
        <f>$C185*'Mylan Payments'!K$20</f>
        <v>106.9654379743174</v>
      </c>
      <c r="O185" s="6">
        <f t="shared" si="5"/>
        <v>1152.8645749179377</v>
      </c>
    </row>
    <row r="186" spans="1:15" ht="18.75" x14ac:dyDescent="0.3">
      <c r="A186" s="122">
        <v>184</v>
      </c>
      <c r="B186" s="3" t="s">
        <v>166</v>
      </c>
      <c r="C186" s="15">
        <v>2.377868462227841E-4</v>
      </c>
      <c r="D186" s="13" t="s">
        <v>208</v>
      </c>
      <c r="E186" s="31" t="str">
        <f t="shared" si="4"/>
        <v>No</v>
      </c>
      <c r="F186" s="6">
        <f>$C186*'Mylan Payments'!C$20</f>
        <v>82.560139075923516</v>
      </c>
      <c r="G186" s="6">
        <f>$C186*'Mylan Payments'!D$20</f>
        <v>123.24020127525019</v>
      </c>
      <c r="H186" s="6">
        <f>$C186*'Mylan Payments'!E$20</f>
        <v>216.18037489639931</v>
      </c>
      <c r="I186" s="6">
        <f>$C186*'Mylan Payments'!F$20</f>
        <v>216.18037873894241</v>
      </c>
      <c r="J186" s="6">
        <f>$C186*'Mylan Payments'!G$20</f>
        <v>216.18038642402857</v>
      </c>
      <c r="K186" s="6">
        <f>$C186*'Mylan Payments'!H$20</f>
        <v>216.18038642402857</v>
      </c>
      <c r="L186" s="6">
        <f>$C186*'Mylan Payments'!I$20</f>
        <v>216.18038642402857</v>
      </c>
      <c r="M186" s="6">
        <f>$C186*'Mylan Payments'!J$20</f>
        <v>216.18038642402857</v>
      </c>
      <c r="N186" s="6">
        <f>$C186*'Mylan Payments'!K$20</f>
        <v>153.70172333005411</v>
      </c>
      <c r="O186" s="6">
        <f t="shared" si="5"/>
        <v>1656.5843630126838</v>
      </c>
    </row>
    <row r="187" spans="1:15" ht="18.75" x14ac:dyDescent="0.3">
      <c r="A187" s="122">
        <v>185</v>
      </c>
      <c r="B187" s="3" t="s">
        <v>61</v>
      </c>
      <c r="C187" s="15">
        <v>1.0022123159762744E-4</v>
      </c>
      <c r="D187" s="13" t="s">
        <v>209</v>
      </c>
      <c r="E187" s="31" t="str">
        <f t="shared" si="4"/>
        <v>No</v>
      </c>
      <c r="F187" s="6">
        <f>$C187*'Mylan Payments'!C$20</f>
        <v>34.797041764489506</v>
      </c>
      <c r="G187" s="6">
        <f>$C187*'Mylan Payments'!D$20</f>
        <v>51.942674501738701</v>
      </c>
      <c r="H187" s="6">
        <f>$C187*'Mylan Payments'!E$20</f>
        <v>91.114642224806119</v>
      </c>
      <c r="I187" s="6">
        <f>$C187*'Mylan Payments'!F$20</f>
        <v>91.114643844342297</v>
      </c>
      <c r="J187" s="6">
        <f>$C187*'Mylan Payments'!G$20</f>
        <v>91.114647083414653</v>
      </c>
      <c r="K187" s="6">
        <f>$C187*'Mylan Payments'!H$20</f>
        <v>91.114647083414653</v>
      </c>
      <c r="L187" s="6">
        <f>$C187*'Mylan Payments'!I$20</f>
        <v>91.114647083414653</v>
      </c>
      <c r="M187" s="6">
        <f>$C187*'Mylan Payments'!J$20</f>
        <v>91.114647083414653</v>
      </c>
      <c r="N187" s="6">
        <f>$C187*'Mylan Payments'!K$20</f>
        <v>64.781447146927277</v>
      </c>
      <c r="O187" s="6">
        <f t="shared" si="5"/>
        <v>698.20903781596246</v>
      </c>
    </row>
    <row r="188" spans="1:15" ht="18.75" x14ac:dyDescent="0.3">
      <c r="A188" s="122">
        <v>186</v>
      </c>
      <c r="B188" s="3" t="s">
        <v>103</v>
      </c>
      <c r="C188" s="15">
        <v>2.3984047444234967E-4</v>
      </c>
      <c r="D188" s="13" t="s">
        <v>210</v>
      </c>
      <c r="E188" s="31" t="str">
        <f t="shared" si="4"/>
        <v>No</v>
      </c>
      <c r="F188" s="6">
        <f>$C188*'Mylan Payments'!C$20</f>
        <v>83.273163509826489</v>
      </c>
      <c r="G188" s="6">
        <f>$C188*'Mylan Payments'!D$20</f>
        <v>124.30455600783566</v>
      </c>
      <c r="H188" s="6">
        <f>$C188*'Mylan Payments'!E$20</f>
        <v>218.04740045082198</v>
      </c>
      <c r="I188" s="6">
        <f>$C188*'Mylan Payments'!F$20</f>
        <v>218.04740432655092</v>
      </c>
      <c r="J188" s="6">
        <f>$C188*'Mylan Payments'!G$20</f>
        <v>218.04741207800873</v>
      </c>
      <c r="K188" s="6">
        <f>$C188*'Mylan Payments'!H$20</f>
        <v>218.04741207800873</v>
      </c>
      <c r="L188" s="6">
        <f>$C188*'Mylan Payments'!I$20</f>
        <v>218.04741207800873</v>
      </c>
      <c r="M188" s="6">
        <f>$C188*'Mylan Payments'!J$20</f>
        <v>218.04741207800873</v>
      </c>
      <c r="N188" s="6">
        <f>$C188*'Mylan Payments'!K$20</f>
        <v>155.0291567076377</v>
      </c>
      <c r="O188" s="6">
        <f t="shared" si="5"/>
        <v>1670.8913293147073</v>
      </c>
    </row>
    <row r="189" spans="1:15" ht="18.75" x14ac:dyDescent="0.3">
      <c r="A189" s="122">
        <v>187</v>
      </c>
      <c r="B189" s="3" t="s">
        <v>103</v>
      </c>
      <c r="C189" s="15">
        <v>1.1618802599603737E-3</v>
      </c>
      <c r="D189" s="13" t="s">
        <v>211</v>
      </c>
      <c r="E189" s="31" t="str">
        <f t="shared" si="4"/>
        <v>No</v>
      </c>
      <c r="F189" s="6">
        <f>$C189*'Mylan Payments'!C$20</f>
        <v>403.40749446681269</v>
      </c>
      <c r="G189" s="6">
        <f>$C189*'Mylan Payments'!D$20</f>
        <v>602.17947026851289</v>
      </c>
      <c r="H189" s="6">
        <f>$C189*'Mylan Payments'!E$20</f>
        <v>1056.3061589522545</v>
      </c>
      <c r="I189" s="6">
        <f>$C189*'Mylan Payments'!F$20</f>
        <v>1056.3061777277883</v>
      </c>
      <c r="J189" s="6">
        <f>$C189*'Mylan Payments'!G$20</f>
        <v>1056.3062152788557</v>
      </c>
      <c r="K189" s="6">
        <f>$C189*'Mylan Payments'!H$20</f>
        <v>1056.3062152788557</v>
      </c>
      <c r="L189" s="6">
        <f>$C189*'Mylan Payments'!I$20</f>
        <v>1056.3062152788557</v>
      </c>
      <c r="M189" s="6">
        <f>$C189*'Mylan Payments'!J$20</f>
        <v>1056.3062152788557</v>
      </c>
      <c r="N189" s="6">
        <f>$C189*'Mylan Payments'!K$20</f>
        <v>751.0213499857141</v>
      </c>
      <c r="O189" s="6">
        <f t="shared" si="5"/>
        <v>8094.4455125165041</v>
      </c>
    </row>
    <row r="190" spans="1:15" ht="18.75" x14ac:dyDescent="0.3">
      <c r="A190" s="122">
        <v>188</v>
      </c>
      <c r="B190" s="3" t="s">
        <v>103</v>
      </c>
      <c r="C190" s="15">
        <v>1.8759295924600003E-2</v>
      </c>
      <c r="D190" s="13" t="s">
        <v>103</v>
      </c>
      <c r="E190" s="31" t="str">
        <f t="shared" si="4"/>
        <v>No</v>
      </c>
      <c r="F190" s="6">
        <f>$C190*'Mylan Payments'!C$20</f>
        <v>6513.2706249458743</v>
      </c>
      <c r="G190" s="6">
        <f>$C190*'Mylan Payments'!D$20</f>
        <v>9722.5706226140483</v>
      </c>
      <c r="H190" s="6">
        <f>$C190*'Mylan Payments'!E$20</f>
        <v>17054.734903094686</v>
      </c>
      <c r="I190" s="6">
        <f>$C190*'Mylan Payments'!F$20</f>
        <v>17054.735206237623</v>
      </c>
      <c r="J190" s="6">
        <f>$C190*'Mylan Payments'!G$20</f>
        <v>17054.735812523493</v>
      </c>
      <c r="K190" s="6">
        <f>$C190*'Mylan Payments'!H$20</f>
        <v>17054.735812523493</v>
      </c>
      <c r="L190" s="6">
        <f>$C190*'Mylan Payments'!I$20</f>
        <v>17054.735812523493</v>
      </c>
      <c r="M190" s="6">
        <f>$C190*'Mylan Payments'!J$20</f>
        <v>17054.735812523493</v>
      </c>
      <c r="N190" s="6">
        <f>$C190*'Mylan Payments'!K$20</f>
        <v>12125.717456078561</v>
      </c>
      <c r="O190" s="6">
        <f t="shared" si="5"/>
        <v>130689.97206306476</v>
      </c>
    </row>
    <row r="191" spans="1:15" ht="18.75" x14ac:dyDescent="0.3">
      <c r="A191" s="122">
        <v>189</v>
      </c>
      <c r="B191" s="3" t="s">
        <v>103</v>
      </c>
      <c r="C191" s="15">
        <v>3.3261031401087655E-4</v>
      </c>
      <c r="D191" s="13" t="s">
        <v>212</v>
      </c>
      <c r="E191" s="31" t="str">
        <f t="shared" si="4"/>
        <v>No</v>
      </c>
      <c r="F191" s="6">
        <f>$C191*'Mylan Payments'!C$20</f>
        <v>115.48306485000759</v>
      </c>
      <c r="G191" s="6">
        <f>$C191*'Mylan Payments'!D$20</f>
        <v>172.38532196402437</v>
      </c>
      <c r="H191" s="6">
        <f>$C191*'Mylan Payments'!E$20</f>
        <v>302.3877204288803</v>
      </c>
      <c r="I191" s="6">
        <f>$C191*'Mylan Payments'!F$20</f>
        <v>302.38772580373382</v>
      </c>
      <c r="J191" s="6">
        <f>$C191*'Mylan Payments'!G$20</f>
        <v>302.38773655344079</v>
      </c>
      <c r="K191" s="6">
        <f>$C191*'Mylan Payments'!H$20</f>
        <v>302.38773655344079</v>
      </c>
      <c r="L191" s="6">
        <f>$C191*'Mylan Payments'!I$20</f>
        <v>302.38773655344079</v>
      </c>
      <c r="M191" s="6">
        <f>$C191*'Mylan Payments'!J$20</f>
        <v>302.38773655344079</v>
      </c>
      <c r="N191" s="6">
        <f>$C191*'Mylan Payments'!K$20</f>
        <v>214.99413980588687</v>
      </c>
      <c r="O191" s="6">
        <f t="shared" si="5"/>
        <v>2317.188919066296</v>
      </c>
    </row>
    <row r="192" spans="1:15" ht="18.75" x14ac:dyDescent="0.3">
      <c r="A192" s="122">
        <v>190</v>
      </c>
      <c r="B192" s="3" t="s">
        <v>73</v>
      </c>
      <c r="C192" s="15">
        <v>3.1931124648988825E-4</v>
      </c>
      <c r="D192" s="13" t="s">
        <v>213</v>
      </c>
      <c r="E192" s="31" t="str">
        <f t="shared" si="4"/>
        <v>No</v>
      </c>
      <c r="F192" s="6">
        <f>$C192*'Mylan Payments'!C$20</f>
        <v>110.86559806597786</v>
      </c>
      <c r="G192" s="6">
        <f>$C192*'Mylan Payments'!D$20</f>
        <v>165.49267931328598</v>
      </c>
      <c r="H192" s="6">
        <f>$C192*'Mylan Payments'!E$20</f>
        <v>290.29707097484714</v>
      </c>
      <c r="I192" s="6">
        <f>$C192*'Mylan Payments'!F$20</f>
        <v>290.29707613479286</v>
      </c>
      <c r="J192" s="6">
        <f>$C192*'Mylan Payments'!G$20</f>
        <v>290.29708645468429</v>
      </c>
      <c r="K192" s="6">
        <f>$C192*'Mylan Payments'!H$20</f>
        <v>290.29708645468429</v>
      </c>
      <c r="L192" s="6">
        <f>$C192*'Mylan Payments'!I$20</f>
        <v>290.29708645468429</v>
      </c>
      <c r="M192" s="6">
        <f>$C192*'Mylan Payments'!J$20</f>
        <v>290.29708645468429</v>
      </c>
      <c r="N192" s="6">
        <f>$C192*'Mylan Payments'!K$20</f>
        <v>206.39782916411349</v>
      </c>
      <c r="O192" s="6">
        <f t="shared" si="5"/>
        <v>2224.538599471754</v>
      </c>
    </row>
    <row r="193" spans="1:15" ht="18.75" x14ac:dyDescent="0.3">
      <c r="A193" s="122">
        <v>191</v>
      </c>
      <c r="B193" s="3" t="s">
        <v>214</v>
      </c>
      <c r="C193" s="15">
        <v>5.1383874938000004E-3</v>
      </c>
      <c r="D193" s="13" t="s">
        <v>214</v>
      </c>
      <c r="E193" s="31" t="str">
        <f t="shared" si="4"/>
        <v>No</v>
      </c>
      <c r="F193" s="6">
        <f>$C193*'Mylan Payments'!C$20</f>
        <v>1784.0599379355658</v>
      </c>
      <c r="G193" s="6">
        <f>$C193*'Mylan Payments'!D$20</f>
        <v>2663.1242182876622</v>
      </c>
      <c r="H193" s="6">
        <f>$C193*'Mylan Payments'!E$20</f>
        <v>4671.4885722985728</v>
      </c>
      <c r="I193" s="6">
        <f>$C193*'Mylan Payments'!F$20</f>
        <v>4671.4886553329188</v>
      </c>
      <c r="J193" s="6">
        <f>$C193*'Mylan Payments'!G$20</f>
        <v>4671.4888214016109</v>
      </c>
      <c r="K193" s="6">
        <f>$C193*'Mylan Payments'!H$20</f>
        <v>4671.4888214016109</v>
      </c>
      <c r="L193" s="6">
        <f>$C193*'Mylan Payments'!I$20</f>
        <v>4671.4888214016109</v>
      </c>
      <c r="M193" s="6">
        <f>$C193*'Mylan Payments'!J$20</f>
        <v>4671.4888214016109</v>
      </c>
      <c r="N193" s="6">
        <f>$C193*'Mylan Payments'!K$20</f>
        <v>3321.3738500686809</v>
      </c>
      <c r="O193" s="6">
        <f t="shared" si="5"/>
        <v>35797.490519529842</v>
      </c>
    </row>
    <row r="194" spans="1:15" ht="18.75" x14ac:dyDescent="0.3">
      <c r="A194" s="122">
        <v>192</v>
      </c>
      <c r="B194" s="3" t="s">
        <v>215</v>
      </c>
      <c r="C194" s="15">
        <v>3.876818121586606E-4</v>
      </c>
      <c r="D194" s="13" t="s">
        <v>216</v>
      </c>
      <c r="E194" s="31" t="str">
        <f t="shared" si="4"/>
        <v>No</v>
      </c>
      <c r="F194" s="6">
        <f>$C194*'Mylan Payments'!C$20</f>
        <v>134.60401547627004</v>
      </c>
      <c r="G194" s="6">
        <f>$C194*'Mylan Payments'!D$20</f>
        <v>200.92778604087945</v>
      </c>
      <c r="H194" s="6">
        <f>$C194*'Mylan Payments'!E$20</f>
        <v>352.45515395100244</v>
      </c>
      <c r="I194" s="6">
        <f>$C194*'Mylan Payments'!F$20</f>
        <v>352.45516021578999</v>
      </c>
      <c r="J194" s="6">
        <f>$C194*'Mylan Payments'!G$20</f>
        <v>352.45517274536496</v>
      </c>
      <c r="K194" s="6">
        <f>$C194*'Mylan Payments'!H$20</f>
        <v>352.45517274536496</v>
      </c>
      <c r="L194" s="6">
        <f>$C194*'Mylan Payments'!I$20</f>
        <v>352.45517274536496</v>
      </c>
      <c r="M194" s="6">
        <f>$C194*'Mylan Payments'!J$20</f>
        <v>352.45517274536496</v>
      </c>
      <c r="N194" s="6">
        <f>$C194*'Mylan Payments'!K$20</f>
        <v>250.59150066138082</v>
      </c>
      <c r="O194" s="6">
        <f t="shared" si="5"/>
        <v>2700.8543073267829</v>
      </c>
    </row>
    <row r="195" spans="1:15" ht="18.75" x14ac:dyDescent="0.3">
      <c r="A195" s="122">
        <v>193</v>
      </c>
      <c r="B195" s="3" t="s">
        <v>45</v>
      </c>
      <c r="C195" s="15">
        <v>1.4312495770428543E-4</v>
      </c>
      <c r="D195" s="13" t="s">
        <v>217</v>
      </c>
      <c r="E195" s="31" t="str">
        <f t="shared" si="4"/>
        <v>No</v>
      </c>
      <c r="F195" s="6">
        <f>$C195*'Mylan Payments'!C$20</f>
        <v>49.693313995302312</v>
      </c>
      <c r="G195" s="6">
        <f>$C195*'Mylan Payments'!D$20</f>
        <v>74.178823913842336</v>
      </c>
      <c r="H195" s="6">
        <f>$C195*'Mylan Payments'!E$20</f>
        <v>130.11992675387549</v>
      </c>
      <c r="I195" s="6">
        <f>$C195*'Mylan Payments'!F$20</f>
        <v>130.11992906671924</v>
      </c>
      <c r="J195" s="6">
        <f>$C195*'Mylan Payments'!G$20</f>
        <v>130.11993369240668</v>
      </c>
      <c r="K195" s="6">
        <f>$C195*'Mylan Payments'!H$20</f>
        <v>130.11993369240668</v>
      </c>
      <c r="L195" s="6">
        <f>$C195*'Mylan Payments'!I$20</f>
        <v>130.11993369240668</v>
      </c>
      <c r="M195" s="6">
        <f>$C195*'Mylan Payments'!J$20</f>
        <v>130.11993369240668</v>
      </c>
      <c r="N195" s="6">
        <f>$C195*'Mylan Payments'!K$20</f>
        <v>92.513749183919046</v>
      </c>
      <c r="O195" s="6">
        <f t="shared" si="5"/>
        <v>997.10547768328513</v>
      </c>
    </row>
    <row r="196" spans="1:15" ht="18.75" x14ac:dyDescent="0.3">
      <c r="A196" s="122">
        <v>194</v>
      </c>
      <c r="B196" s="3" t="s">
        <v>20</v>
      </c>
      <c r="C196" s="15">
        <v>9.2067103810000012E-4</v>
      </c>
      <c r="D196" s="13" t="s">
        <v>218</v>
      </c>
      <c r="E196" s="31" t="str">
        <f t="shared" si="4"/>
        <v>No</v>
      </c>
      <c r="F196" s="6">
        <f>$C196*'Mylan Payments'!C$20</f>
        <v>319.65909871017811</v>
      </c>
      <c r="G196" s="6">
        <f>$C196*'Mylan Payments'!D$20</f>
        <v>477.16551964961366</v>
      </c>
      <c r="H196" s="6">
        <f>$C196*'Mylan Payments'!E$20</f>
        <v>837.01438214223879</v>
      </c>
      <c r="I196" s="6">
        <f>$C196*'Mylan Payments'!F$20</f>
        <v>837.01439701992524</v>
      </c>
      <c r="J196" s="6">
        <f>$C196*'Mylan Payments'!G$20</f>
        <v>837.01442677529792</v>
      </c>
      <c r="K196" s="6">
        <f>$C196*'Mylan Payments'!H$20</f>
        <v>837.01442677529792</v>
      </c>
      <c r="L196" s="6">
        <f>$C196*'Mylan Payments'!I$20</f>
        <v>837.01442677529792</v>
      </c>
      <c r="M196" s="6">
        <f>$C196*'Mylan Payments'!J$20</f>
        <v>837.01442677529792</v>
      </c>
      <c r="N196" s="6">
        <f>$C196*'Mylan Payments'!K$20</f>
        <v>595.107456210843</v>
      </c>
      <c r="O196" s="6">
        <f t="shared" si="5"/>
        <v>6414.0185608339898</v>
      </c>
    </row>
    <row r="197" spans="1:15" ht="18.75" x14ac:dyDescent="0.3">
      <c r="A197" s="122">
        <v>195</v>
      </c>
      <c r="B197" s="3" t="s">
        <v>103</v>
      </c>
      <c r="C197" s="15">
        <v>4.6644987738170089E-4</v>
      </c>
      <c r="D197" s="13" t="s">
        <v>219</v>
      </c>
      <c r="E197" s="31" t="str">
        <f t="shared" ref="E197:E259" si="6">IF(C197&lt;0.000011,"Yes","No")</f>
        <v>No</v>
      </c>
      <c r="F197" s="6">
        <f>$C197*'Mylan Payments'!C$20</f>
        <v>161.9524686092193</v>
      </c>
      <c r="G197" s="6">
        <f>$C197*'Mylan Payments'!D$20</f>
        <v>241.75171035103494</v>
      </c>
      <c r="H197" s="6">
        <f>$C197*'Mylan Payments'!E$20</f>
        <v>424.06596901613489</v>
      </c>
      <c r="I197" s="6">
        <f>$C197*'Mylan Payments'!F$20</f>
        <v>424.0659765537838</v>
      </c>
      <c r="J197" s="6">
        <f>$C197*'Mylan Payments'!G$20</f>
        <v>424.06599162908145</v>
      </c>
      <c r="K197" s="6">
        <f>$C197*'Mylan Payments'!H$20</f>
        <v>424.06599162908145</v>
      </c>
      <c r="L197" s="6">
        <f>$C197*'Mylan Payments'!I$20</f>
        <v>424.06599162908145</v>
      </c>
      <c r="M197" s="6">
        <f>$C197*'Mylan Payments'!J$20</f>
        <v>424.06599162908145</v>
      </c>
      <c r="N197" s="6">
        <f>$C197*'Mylan Payments'!K$20</f>
        <v>301.50595434319831</v>
      </c>
      <c r="O197" s="6">
        <f t="shared" ref="O197:O260" si="7">SUM(F197:N197)</f>
        <v>3249.6060453896976</v>
      </c>
    </row>
    <row r="198" spans="1:15" ht="18.75" x14ac:dyDescent="0.3">
      <c r="A198" s="122">
        <v>196</v>
      </c>
      <c r="B198" s="3" t="s">
        <v>32</v>
      </c>
      <c r="C198" s="15">
        <v>9.7421107750697046E-4</v>
      </c>
      <c r="D198" s="13" t="s">
        <v>220</v>
      </c>
      <c r="E198" s="31" t="str">
        <f t="shared" si="6"/>
        <v>No</v>
      </c>
      <c r="F198" s="6">
        <f>$C198*'Mylan Payments'!C$20</f>
        <v>338.24832334470022</v>
      </c>
      <c r="G198" s="6">
        <f>$C198*'Mylan Payments'!D$20</f>
        <v>504.91425906734355</v>
      </c>
      <c r="H198" s="6">
        <f>$C198*'Mylan Payments'!E$20</f>
        <v>885.68951272588254</v>
      </c>
      <c r="I198" s="6">
        <f>$C198*'Mylan Payments'!F$20</f>
        <v>885.68952846875527</v>
      </c>
      <c r="J198" s="6">
        <f>$C198*'Mylan Payments'!G$20</f>
        <v>885.6895599545004</v>
      </c>
      <c r="K198" s="6">
        <f>$C198*'Mylan Payments'!H$20</f>
        <v>885.6895599545004</v>
      </c>
      <c r="L198" s="6">
        <f>$C198*'Mylan Payments'!I$20</f>
        <v>885.6895599545004</v>
      </c>
      <c r="M198" s="6">
        <f>$C198*'Mylan Payments'!J$20</f>
        <v>885.6895599545004</v>
      </c>
      <c r="N198" s="6">
        <f>$C198*'Mylan Payments'!K$20</f>
        <v>629.71490592780651</v>
      </c>
      <c r="O198" s="6">
        <f t="shared" si="7"/>
        <v>6787.0147693524896</v>
      </c>
    </row>
    <row r="199" spans="1:15" ht="18.75" x14ac:dyDescent="0.3">
      <c r="A199" s="122">
        <v>197</v>
      </c>
      <c r="B199" s="3" t="s">
        <v>32</v>
      </c>
      <c r="C199" s="15">
        <v>6.8972714179994083E-4</v>
      </c>
      <c r="D199" s="13" t="s">
        <v>221</v>
      </c>
      <c r="E199" s="31" t="str">
        <f t="shared" si="6"/>
        <v>No</v>
      </c>
      <c r="F199" s="6">
        <f>$C199*'Mylan Payments'!C$20</f>
        <v>239.47484756196795</v>
      </c>
      <c r="G199" s="6">
        <f>$C199*'Mylan Payments'!D$20</f>
        <v>357.4718834564494</v>
      </c>
      <c r="H199" s="6">
        <f>$C199*'Mylan Payments'!E$20</f>
        <v>627.05517340027825</v>
      </c>
      <c r="I199" s="6">
        <f>$C199*'Mylan Payments'!F$20</f>
        <v>627.05518454600099</v>
      </c>
      <c r="J199" s="6">
        <f>$C199*'Mylan Payments'!G$20</f>
        <v>627.05520683744646</v>
      </c>
      <c r="K199" s="6">
        <f>$C199*'Mylan Payments'!H$20</f>
        <v>627.05520683744646</v>
      </c>
      <c r="L199" s="6">
        <f>$C199*'Mylan Payments'!I$20</f>
        <v>627.05520683744646</v>
      </c>
      <c r="M199" s="6">
        <f>$C199*'Mylan Payments'!J$20</f>
        <v>627.05520683744646</v>
      </c>
      <c r="N199" s="6">
        <f>$C199*'Mylan Payments'!K$20</f>
        <v>445.82890940418093</v>
      </c>
      <c r="O199" s="6">
        <f t="shared" si="7"/>
        <v>4805.1068257186635</v>
      </c>
    </row>
    <row r="200" spans="1:15" ht="18.75" x14ac:dyDescent="0.3">
      <c r="A200" s="122">
        <v>198</v>
      </c>
      <c r="B200" s="3" t="s">
        <v>32</v>
      </c>
      <c r="C200" s="15">
        <v>1.8234094927113156E-4</v>
      </c>
      <c r="D200" s="13" t="s">
        <v>222</v>
      </c>
      <c r="E200" s="31" t="str">
        <f t="shared" si="6"/>
        <v>No</v>
      </c>
      <c r="F200" s="6">
        <f>$C200*'Mylan Payments'!C$20</f>
        <v>63.309196325167008</v>
      </c>
      <c r="G200" s="6">
        <f>$C200*'Mylan Payments'!D$20</f>
        <v>94.503693731824498</v>
      </c>
      <c r="H200" s="6">
        <f>$C200*'Mylan Payments'!E$20</f>
        <v>165.77256226976937</v>
      </c>
      <c r="I200" s="6">
        <f>$C200*'Mylan Payments'!F$20</f>
        <v>165.7725652163283</v>
      </c>
      <c r="J200" s="6">
        <f>$C200*'Mylan Payments'!G$20</f>
        <v>165.77257110944612</v>
      </c>
      <c r="K200" s="6">
        <f>$C200*'Mylan Payments'!H$20</f>
        <v>165.77257110944612</v>
      </c>
      <c r="L200" s="6">
        <f>$C200*'Mylan Payments'!I$20</f>
        <v>165.77257110944612</v>
      </c>
      <c r="M200" s="6">
        <f>$C200*'Mylan Payments'!J$20</f>
        <v>165.77257110944612</v>
      </c>
      <c r="N200" s="6">
        <f>$C200*'Mylan Payments'!K$20</f>
        <v>117.86235690410325</v>
      </c>
      <c r="O200" s="6">
        <f t="shared" si="7"/>
        <v>1270.3106588849769</v>
      </c>
    </row>
    <row r="201" spans="1:15" ht="18.75" x14ac:dyDescent="0.3">
      <c r="A201" s="122">
        <v>199</v>
      </c>
      <c r="B201" s="3" t="s">
        <v>32</v>
      </c>
      <c r="C201" s="15">
        <v>5.7490446272600006E-2</v>
      </c>
      <c r="D201" s="13" t="s">
        <v>32</v>
      </c>
      <c r="E201" s="31" t="str">
        <f t="shared" si="6"/>
        <v>No</v>
      </c>
      <c r="F201" s="6">
        <f>$C201*'Mylan Payments'!C$20</f>
        <v>19960.814970209973</v>
      </c>
      <c r="G201" s="6">
        <f>$C201*'Mylan Payments'!D$20</f>
        <v>29796.156863113745</v>
      </c>
      <c r="H201" s="6">
        <f>$C201*'Mylan Payments'!E$20</f>
        <v>52266.584235394621</v>
      </c>
      <c r="I201" s="6">
        <f>$C201*'Mylan Payments'!F$20</f>
        <v>52266.585164417906</v>
      </c>
      <c r="J201" s="6">
        <f>$C201*'Mylan Payments'!G$20</f>
        <v>52266.587022464468</v>
      </c>
      <c r="K201" s="6">
        <f>$C201*'Mylan Payments'!H$20</f>
        <v>52266.587022464468</v>
      </c>
      <c r="L201" s="6">
        <f>$C201*'Mylan Payments'!I$20</f>
        <v>52266.587022464468</v>
      </c>
      <c r="M201" s="6">
        <f>$C201*'Mylan Payments'!J$20</f>
        <v>52266.587022464468</v>
      </c>
      <c r="N201" s="6">
        <f>$C201*'Mylan Payments'!K$20</f>
        <v>37160.931344510296</v>
      </c>
      <c r="O201" s="6">
        <f t="shared" si="7"/>
        <v>400517.42066750443</v>
      </c>
    </row>
    <row r="202" spans="1:15" ht="18.75" x14ac:dyDescent="0.3">
      <c r="A202" s="122">
        <v>200</v>
      </c>
      <c r="B202" s="3" t="s">
        <v>223</v>
      </c>
      <c r="C202" s="15">
        <v>2.3941128233000001E-3</v>
      </c>
      <c r="D202" s="13" t="s">
        <v>223</v>
      </c>
      <c r="E202" s="31" t="str">
        <f t="shared" si="6"/>
        <v>No</v>
      </c>
      <c r="F202" s="6">
        <f>$C202*'Mylan Payments'!C$20</f>
        <v>831.24147022797274</v>
      </c>
      <c r="G202" s="6">
        <f>$C202*'Mylan Payments'!D$20</f>
        <v>1240.8211425736908</v>
      </c>
      <c r="H202" s="6">
        <f>$C202*'Mylan Payments'!E$20</f>
        <v>2176.5720682479023</v>
      </c>
      <c r="I202" s="6">
        <f>$C202*'Mylan Payments'!F$20</f>
        <v>2176.5721069358356</v>
      </c>
      <c r="J202" s="6">
        <f>$C202*'Mylan Payments'!G$20</f>
        <v>2176.5721843117021</v>
      </c>
      <c r="K202" s="6">
        <f>$C202*'Mylan Payments'!H$20</f>
        <v>2176.5721843117021</v>
      </c>
      <c r="L202" s="6">
        <f>$C202*'Mylan Payments'!I$20</f>
        <v>2176.5721843117021</v>
      </c>
      <c r="M202" s="6">
        <f>$C202*'Mylan Payments'!J$20</f>
        <v>2176.5721843117021</v>
      </c>
      <c r="N202" s="6">
        <f>$C202*'Mylan Payments'!K$20</f>
        <v>1547.5173359380406</v>
      </c>
      <c r="O202" s="6">
        <f t="shared" si="7"/>
        <v>16679.012861170253</v>
      </c>
    </row>
    <row r="203" spans="1:15" ht="18.75" x14ac:dyDescent="0.3">
      <c r="A203" s="122">
        <v>201</v>
      </c>
      <c r="B203" s="3" t="s">
        <v>58</v>
      </c>
      <c r="C203" s="15">
        <v>2.40299807123598E-6</v>
      </c>
      <c r="D203" s="13" t="s">
        <v>224</v>
      </c>
      <c r="E203" s="13" t="s">
        <v>334</v>
      </c>
      <c r="F203" s="6">
        <f>$C203*'Mylan Payments'!C$20</f>
        <v>0.83432644871593864</v>
      </c>
      <c r="G203" s="6">
        <f>$C203*'Mylan Payments'!D$20</f>
        <v>1.2454261901673864</v>
      </c>
      <c r="H203" s="6">
        <f>$C203*'Mylan Payments'!E$20</f>
        <v>2.1846499592681985</v>
      </c>
      <c r="I203" s="6">
        <f>$C203*'Mylan Payments'!F$20</f>
        <v>2.1846499980997143</v>
      </c>
      <c r="J203" s="6">
        <f>$C203*'Mylan Payments'!G$20</f>
        <v>2.1846500757627449</v>
      </c>
      <c r="K203" s="6">
        <f>$C203*'Mylan Payments'!H$20</f>
        <v>2.1846500757627449</v>
      </c>
      <c r="L203" s="6">
        <f>$C203*'Mylan Payments'!I$20</f>
        <v>2.1846500757627449</v>
      </c>
      <c r="M203" s="6">
        <f>$C203*'Mylan Payments'!J$20</f>
        <v>2.1846500757627449</v>
      </c>
      <c r="N203" s="6">
        <f>$C203*'Mylan Payments'!K$20</f>
        <v>1.5532606221696743</v>
      </c>
      <c r="O203" s="6">
        <f t="shared" si="7"/>
        <v>16.740913521471892</v>
      </c>
    </row>
    <row r="204" spans="1:15" ht="18.75" x14ac:dyDescent="0.3">
      <c r="A204" s="122">
        <v>202</v>
      </c>
      <c r="B204" s="3" t="s">
        <v>225</v>
      </c>
      <c r="C204" s="15">
        <v>6.1199806404000001E-3</v>
      </c>
      <c r="D204" s="13" t="s">
        <v>225</v>
      </c>
      <c r="E204" s="31" t="str">
        <f t="shared" si="6"/>
        <v>No</v>
      </c>
      <c r="F204" s="6">
        <f>$C204*'Mylan Payments'!C$20</f>
        <v>2124.8713326219731</v>
      </c>
      <c r="G204" s="6">
        <f>$C204*'Mylan Payments'!D$20</f>
        <v>3171.8644571991572</v>
      </c>
      <c r="H204" s="6">
        <f>$C204*'Mylan Payments'!E$20</f>
        <v>5563.8893833548391</v>
      </c>
      <c r="I204" s="6">
        <f>$C204*'Mylan Payments'!F$20</f>
        <v>5563.8894822513494</v>
      </c>
      <c r="J204" s="6">
        <f>$C204*'Mylan Payments'!G$20</f>
        <v>5563.889680044369</v>
      </c>
      <c r="K204" s="6">
        <f>$C204*'Mylan Payments'!H$20</f>
        <v>5563.889680044369</v>
      </c>
      <c r="L204" s="6">
        <f>$C204*'Mylan Payments'!I$20</f>
        <v>5563.889680044369</v>
      </c>
      <c r="M204" s="6">
        <f>$C204*'Mylan Payments'!J$20</f>
        <v>5563.889680044369</v>
      </c>
      <c r="N204" s="6">
        <f>$C204*'Mylan Payments'!K$20</f>
        <v>3955.8604107762353</v>
      </c>
      <c r="O204" s="6">
        <f t="shared" si="7"/>
        <v>42635.933786381029</v>
      </c>
    </row>
    <row r="205" spans="1:15" ht="18.75" x14ac:dyDescent="0.3">
      <c r="A205" s="122">
        <v>203</v>
      </c>
      <c r="B205" s="3" t="s">
        <v>226</v>
      </c>
      <c r="C205" s="15">
        <v>5.5478390439999998E-4</v>
      </c>
      <c r="D205" s="13" t="s">
        <v>226</v>
      </c>
      <c r="E205" s="31" t="str">
        <f t="shared" si="6"/>
        <v>No</v>
      </c>
      <c r="F205" s="6">
        <f>$C205*'Mylan Payments'!C$20</f>
        <v>192.62224564530655</v>
      </c>
      <c r="G205" s="6">
        <f>$C205*'Mylan Payments'!D$20</f>
        <v>287.53348273296524</v>
      </c>
      <c r="H205" s="6">
        <f>$C205*'Mylan Payments'!E$20</f>
        <v>504.3735359832047</v>
      </c>
      <c r="I205" s="6">
        <f>$C205*'Mylan Payments'!F$20</f>
        <v>504.37354494829714</v>
      </c>
      <c r="J205" s="6">
        <f>$C205*'Mylan Payments'!G$20</f>
        <v>504.37356287848195</v>
      </c>
      <c r="K205" s="6">
        <f>$C205*'Mylan Payments'!H$20</f>
        <v>504.37356287848195</v>
      </c>
      <c r="L205" s="6">
        <f>$C205*'Mylan Payments'!I$20</f>
        <v>504.37356287848195</v>
      </c>
      <c r="M205" s="6">
        <f>$C205*'Mylan Payments'!J$20</f>
        <v>504.37356287848195</v>
      </c>
      <c r="N205" s="6">
        <f>$C205*'Mylan Payments'!K$20</f>
        <v>358.60369712025528</v>
      </c>
      <c r="O205" s="6">
        <f t="shared" si="7"/>
        <v>3865.0007579439571</v>
      </c>
    </row>
    <row r="206" spans="1:15" ht="18.75" x14ac:dyDescent="0.3">
      <c r="A206" s="122">
        <v>204</v>
      </c>
      <c r="B206" s="3" t="s">
        <v>32</v>
      </c>
      <c r="C206" s="15">
        <v>3.2208636305125645E-4</v>
      </c>
      <c r="D206" s="13" t="s">
        <v>227</v>
      </c>
      <c r="E206" s="31" t="str">
        <f t="shared" si="6"/>
        <v>No</v>
      </c>
      <c r="F206" s="6">
        <f>$C206*'Mylan Payments'!C$20</f>
        <v>111.82912490902198</v>
      </c>
      <c r="G206" s="6">
        <f>$C206*'Mylan Payments'!D$20</f>
        <v>166.93096712868879</v>
      </c>
      <c r="H206" s="6">
        <f>$C206*'Mylan Payments'!E$20</f>
        <v>292.8200269253025</v>
      </c>
      <c r="I206" s="6">
        <f>$C206*'Mylan Payments'!F$20</f>
        <v>292.82003213009301</v>
      </c>
      <c r="J206" s="6">
        <f>$C206*'Mylan Payments'!G$20</f>
        <v>292.82004253967409</v>
      </c>
      <c r="K206" s="6">
        <f>$C206*'Mylan Payments'!H$20</f>
        <v>292.82004253967409</v>
      </c>
      <c r="L206" s="6">
        <f>$C206*'Mylan Payments'!I$20</f>
        <v>292.82004253967409</v>
      </c>
      <c r="M206" s="6">
        <f>$C206*'Mylan Payments'!J$20</f>
        <v>292.82004253967409</v>
      </c>
      <c r="N206" s="6">
        <f>$C206*'Mylan Payments'!K$20</f>
        <v>208.19162139736611</v>
      </c>
      <c r="O206" s="6">
        <f t="shared" si="7"/>
        <v>2243.8719426491684</v>
      </c>
    </row>
    <row r="207" spans="1:15" ht="18.75" x14ac:dyDescent="0.3">
      <c r="A207" s="122">
        <v>205</v>
      </c>
      <c r="B207" s="3" t="s">
        <v>228</v>
      </c>
      <c r="C207" s="15">
        <v>2.1166375450000002E-3</v>
      </c>
      <c r="D207" s="13" t="s">
        <v>228</v>
      </c>
      <c r="E207" s="31" t="str">
        <f t="shared" si="6"/>
        <v>No</v>
      </c>
      <c r="F207" s="6">
        <f>$C207*'Mylan Payments'!C$20</f>
        <v>734.90141639204467</v>
      </c>
      <c r="G207" s="6">
        <f>$C207*'Mylan Payments'!D$20</f>
        <v>1097.0112149439703</v>
      </c>
      <c r="H207" s="6">
        <f>$C207*'Mylan Payments'!E$20</f>
        <v>1924.3095455717041</v>
      </c>
      <c r="I207" s="6">
        <f>$C207*'Mylan Payments'!F$20</f>
        <v>1924.3095797757449</v>
      </c>
      <c r="J207" s="6">
        <f>$C207*'Mylan Payments'!G$20</f>
        <v>1924.3096481838259</v>
      </c>
      <c r="K207" s="6">
        <f>$C207*'Mylan Payments'!H$20</f>
        <v>1924.3096481838259</v>
      </c>
      <c r="L207" s="6">
        <f>$C207*'Mylan Payments'!I$20</f>
        <v>1924.3096481838259</v>
      </c>
      <c r="M207" s="6">
        <f>$C207*'Mylan Payments'!J$20</f>
        <v>1924.3096481838259</v>
      </c>
      <c r="N207" s="6">
        <f>$C207*'Mylan Payments'!K$20</f>
        <v>1368.1616266813612</v>
      </c>
      <c r="O207" s="6">
        <f t="shared" si="7"/>
        <v>14745.931976100128</v>
      </c>
    </row>
    <row r="208" spans="1:15" ht="18.75" x14ac:dyDescent="0.3">
      <c r="A208" s="122">
        <v>206</v>
      </c>
      <c r="B208" s="3" t="s">
        <v>229</v>
      </c>
      <c r="C208" s="15">
        <v>6.5246008141315302E-4</v>
      </c>
      <c r="D208" s="13" t="s">
        <v>229</v>
      </c>
      <c r="E208" s="31" t="str">
        <f t="shared" si="6"/>
        <v>No</v>
      </c>
      <c r="F208" s="6">
        <f>$C208*'Mylan Payments'!C$20</f>
        <v>226.53563861345702</v>
      </c>
      <c r="G208" s="6">
        <f>$C208*'Mylan Payments'!D$20</f>
        <v>338.15710597417603</v>
      </c>
      <c r="H208" s="6">
        <f>$C208*'Mylan Payments'!E$20</f>
        <v>593.17437968238505</v>
      </c>
      <c r="I208" s="6">
        <f>$C208*'Mylan Payments'!F$20</f>
        <v>593.17439022588655</v>
      </c>
      <c r="J208" s="6">
        <f>$C208*'Mylan Payments'!G$20</f>
        <v>593.17441131288956</v>
      </c>
      <c r="K208" s="6">
        <f>$C208*'Mylan Payments'!H$20</f>
        <v>593.17441131288956</v>
      </c>
      <c r="L208" s="6">
        <f>$C208*'Mylan Payments'!I$20</f>
        <v>593.17441131288956</v>
      </c>
      <c r="M208" s="6">
        <f>$C208*'Mylan Payments'!J$20</f>
        <v>593.17441131288956</v>
      </c>
      <c r="N208" s="6">
        <f>$C208*'Mylan Payments'!K$20</f>
        <v>421.7400605217332</v>
      </c>
      <c r="O208" s="6">
        <f t="shared" si="7"/>
        <v>4545.479220269197</v>
      </c>
    </row>
    <row r="209" spans="1:15" ht="18.75" x14ac:dyDescent="0.3">
      <c r="A209" s="122">
        <v>207</v>
      </c>
      <c r="B209" s="3" t="s">
        <v>81</v>
      </c>
      <c r="C209" s="15">
        <v>8.2672044087765892E-5</v>
      </c>
      <c r="D209" s="13" t="s">
        <v>230</v>
      </c>
      <c r="E209" s="31" t="str">
        <f t="shared" si="6"/>
        <v>No</v>
      </c>
      <c r="F209" s="6">
        <f>$C209*'Mylan Payments'!C$20</f>
        <v>28.703923560103298</v>
      </c>
      <c r="G209" s="6">
        <f>$C209*'Mylan Payments'!D$20</f>
        <v>42.847279044472181</v>
      </c>
      <c r="H209" s="6">
        <f>$C209*'Mylan Payments'!E$20</f>
        <v>75.160059390334894</v>
      </c>
      <c r="I209" s="6">
        <f>$C209*'Mylan Payments'!F$20</f>
        <v>75.160060726283021</v>
      </c>
      <c r="J209" s="6">
        <f>$C209*'Mylan Payments'!G$20</f>
        <v>75.160063398179261</v>
      </c>
      <c r="K209" s="6">
        <f>$C209*'Mylan Payments'!H$20</f>
        <v>75.160063398179261</v>
      </c>
      <c r="L209" s="6">
        <f>$C209*'Mylan Payments'!I$20</f>
        <v>75.160063398179261</v>
      </c>
      <c r="M209" s="6">
        <f>$C209*'Mylan Payments'!J$20</f>
        <v>75.160063398179261</v>
      </c>
      <c r="N209" s="6">
        <f>$C209*'Mylan Payments'!K$20</f>
        <v>53.437924970848513</v>
      </c>
      <c r="O209" s="6">
        <f t="shared" si="7"/>
        <v>575.94950128475887</v>
      </c>
    </row>
    <row r="210" spans="1:15" ht="18.75" x14ac:dyDescent="0.3">
      <c r="A210" s="122">
        <v>208</v>
      </c>
      <c r="B210" s="3" t="s">
        <v>231</v>
      </c>
      <c r="C210" s="15">
        <v>3.1224344525000005E-3</v>
      </c>
      <c r="D210" s="13" t="s">
        <v>231</v>
      </c>
      <c r="E210" s="31" t="str">
        <f t="shared" si="6"/>
        <v>No</v>
      </c>
      <c r="F210" s="6">
        <f>$C210*'Mylan Payments'!C$20</f>
        <v>1084.1164124458392</v>
      </c>
      <c r="G210" s="6">
        <f>$C210*'Mylan Payments'!D$20</f>
        <v>1618.2957825780873</v>
      </c>
      <c r="H210" s="6">
        <f>$C210*'Mylan Payments'!E$20</f>
        <v>2838.7148458938009</v>
      </c>
      <c r="I210" s="6">
        <f>$C210*'Mylan Payments'!F$20</f>
        <v>2838.714896351129</v>
      </c>
      <c r="J210" s="6">
        <f>$C210*'Mylan Payments'!G$20</f>
        <v>2838.7149972657849</v>
      </c>
      <c r="K210" s="6">
        <f>$C210*'Mylan Payments'!H$20</f>
        <v>2838.7149972657849</v>
      </c>
      <c r="L210" s="6">
        <f>$C210*'Mylan Payments'!I$20</f>
        <v>2838.7149972657849</v>
      </c>
      <c r="M210" s="6">
        <f>$C210*'Mylan Payments'!J$20</f>
        <v>2838.7149972657849</v>
      </c>
      <c r="N210" s="6">
        <f>$C210*'Mylan Payments'!K$20</f>
        <v>2018.293122424192</v>
      </c>
      <c r="O210" s="6">
        <f t="shared" si="7"/>
        <v>21752.995048756187</v>
      </c>
    </row>
    <row r="211" spans="1:15" ht="18.75" x14ac:dyDescent="0.3">
      <c r="A211" s="122">
        <v>209</v>
      </c>
      <c r="B211" s="3" t="s">
        <v>22</v>
      </c>
      <c r="C211" s="15">
        <v>9.8560524430686587E-3</v>
      </c>
      <c r="D211" s="13" t="s">
        <v>22</v>
      </c>
      <c r="E211" s="31" t="str">
        <f t="shared" si="6"/>
        <v>No</v>
      </c>
      <c r="F211" s="6">
        <f>$C211*'Mylan Payments'!C$20</f>
        <v>3422.0440422384308</v>
      </c>
      <c r="G211" s="6">
        <f>$C211*'Mylan Payments'!D$20</f>
        <v>5108.1962949505541</v>
      </c>
      <c r="H211" s="6">
        <f>$C211*'Mylan Payments'!E$20</f>
        <v>8960.4835001886604</v>
      </c>
      <c r="I211" s="6">
        <f>$C211*'Mylan Payments'!F$20</f>
        <v>8960.4836594586395</v>
      </c>
      <c r="J211" s="6">
        <f>$C211*'Mylan Payments'!G$20</f>
        <v>8960.4839779985978</v>
      </c>
      <c r="K211" s="6">
        <f>$C211*'Mylan Payments'!H$20</f>
        <v>8960.4839779985978</v>
      </c>
      <c r="L211" s="6">
        <f>$C211*'Mylan Payments'!I$20</f>
        <v>8960.4839779985978</v>
      </c>
      <c r="M211" s="6">
        <f>$C211*'Mylan Payments'!J$20</f>
        <v>8960.4839779985978</v>
      </c>
      <c r="N211" s="6">
        <f>$C211*'Mylan Payments'!K$20</f>
        <v>6370.799183364963</v>
      </c>
      <c r="O211" s="6">
        <f t="shared" si="7"/>
        <v>68663.942592195643</v>
      </c>
    </row>
    <row r="212" spans="1:15" ht="18.75" x14ac:dyDescent="0.3">
      <c r="A212" s="122">
        <v>210</v>
      </c>
      <c r="B212" s="3" t="s">
        <v>232</v>
      </c>
      <c r="C212" s="15">
        <v>3.9903291818124074E-4</v>
      </c>
      <c r="D212" s="13" t="s">
        <v>233</v>
      </c>
      <c r="E212" s="31" t="str">
        <f t="shared" si="6"/>
        <v>No</v>
      </c>
      <c r="F212" s="6">
        <f>$C212*'Mylan Payments'!C$20</f>
        <v>138.54514555464178</v>
      </c>
      <c r="G212" s="6">
        <f>$C212*'Mylan Payments'!D$20</f>
        <v>206.81083892265588</v>
      </c>
      <c r="H212" s="6">
        <f>$C212*'Mylan Payments'!E$20</f>
        <v>362.77484317868618</v>
      </c>
      <c r="I212" s="6">
        <f>$C212*'Mylan Payments'!F$20</f>
        <v>362.77484962690318</v>
      </c>
      <c r="J212" s="6">
        <f>$C212*'Mylan Payments'!G$20</f>
        <v>362.77486252333711</v>
      </c>
      <c r="K212" s="6">
        <f>$C212*'Mylan Payments'!H$20</f>
        <v>362.77486252333711</v>
      </c>
      <c r="L212" s="6">
        <f>$C212*'Mylan Payments'!I$20</f>
        <v>362.77486252333711</v>
      </c>
      <c r="M212" s="6">
        <f>$C212*'Mylan Payments'!J$20</f>
        <v>362.77486252333711</v>
      </c>
      <c r="N212" s="6">
        <f>$C212*'Mylan Payments'!K$20</f>
        <v>257.92867925257218</v>
      </c>
      <c r="O212" s="6">
        <f t="shared" si="7"/>
        <v>2779.9338066288078</v>
      </c>
    </row>
    <row r="213" spans="1:15" ht="18.75" x14ac:dyDescent="0.3">
      <c r="A213" s="122">
        <v>211</v>
      </c>
      <c r="B213" s="3" t="s">
        <v>32</v>
      </c>
      <c r="C213" s="15">
        <v>1.4664946537970547E-4</v>
      </c>
      <c r="D213" s="13" t="s">
        <v>234</v>
      </c>
      <c r="E213" s="31" t="str">
        <f t="shared" si="6"/>
        <v>No</v>
      </c>
      <c r="F213" s="6">
        <f>$C213*'Mylan Payments'!C$20</f>
        <v>50.91703115409004</v>
      </c>
      <c r="G213" s="6">
        <f>$C213*'Mylan Payments'!D$20</f>
        <v>76.005506264925685</v>
      </c>
      <c r="H213" s="6">
        <f>$C213*'Mylan Payments'!E$20</f>
        <v>133.32418049078609</v>
      </c>
      <c r="I213" s="6">
        <f>$C213*'Mylan Payments'!F$20</f>
        <v>133.3241828605845</v>
      </c>
      <c r="J213" s="6">
        <f>$C213*'Mylan Payments'!G$20</f>
        <v>133.32418760018129</v>
      </c>
      <c r="K213" s="6">
        <f>$C213*'Mylan Payments'!H$20</f>
        <v>133.32418760018129</v>
      </c>
      <c r="L213" s="6">
        <f>$C213*'Mylan Payments'!I$20</f>
        <v>133.32418760018129</v>
      </c>
      <c r="M213" s="6">
        <f>$C213*'Mylan Payments'!J$20</f>
        <v>133.32418760018129</v>
      </c>
      <c r="N213" s="6">
        <f>$C213*'Mylan Payments'!K$20</f>
        <v>94.791936191347204</v>
      </c>
      <c r="O213" s="6">
        <f t="shared" si="7"/>
        <v>1021.6595873624586</v>
      </c>
    </row>
    <row r="214" spans="1:15" ht="18.75" x14ac:dyDescent="0.3">
      <c r="A214" s="122">
        <v>212</v>
      </c>
      <c r="B214" s="3" t="s">
        <v>22</v>
      </c>
      <c r="C214" s="15">
        <v>4.6131296524684136E-5</v>
      </c>
      <c r="D214" s="13" t="s">
        <v>235</v>
      </c>
      <c r="E214" s="31" t="str">
        <f t="shared" si="6"/>
        <v>No</v>
      </c>
      <c r="F214" s="6">
        <f>$C214*'Mylan Payments'!C$20</f>
        <v>16.016892091929595</v>
      </c>
      <c r="G214" s="6">
        <f>$C214*'Mylan Payments'!D$20</f>
        <v>23.90893507819937</v>
      </c>
      <c r="H214" s="6">
        <f>$C214*'Mylan Payments'!E$20</f>
        <v>41.939582174447565</v>
      </c>
      <c r="I214" s="6">
        <f>$C214*'Mylan Payments'!F$20</f>
        <v>41.939582919911402</v>
      </c>
      <c r="J214" s="6">
        <f>$C214*'Mylan Payments'!G$20</f>
        <v>41.939584410839068</v>
      </c>
      <c r="K214" s="6">
        <f>$C214*'Mylan Payments'!H$20</f>
        <v>41.939584410839068</v>
      </c>
      <c r="L214" s="6">
        <f>$C214*'Mylan Payments'!I$20</f>
        <v>41.939584410839068</v>
      </c>
      <c r="M214" s="6">
        <f>$C214*'Mylan Payments'!J$20</f>
        <v>41.939584410839068</v>
      </c>
      <c r="N214" s="6">
        <f>$C214*'Mylan Payments'!K$20</f>
        <v>29.818553414222873</v>
      </c>
      <c r="O214" s="6">
        <f t="shared" si="7"/>
        <v>321.3818833220671</v>
      </c>
    </row>
    <row r="215" spans="1:15" ht="18.75" x14ac:dyDescent="0.3">
      <c r="A215" s="122">
        <v>213</v>
      </c>
      <c r="B215" s="3" t="s">
        <v>26</v>
      </c>
      <c r="C215" s="15">
        <v>2.7973429550000003E-4</v>
      </c>
      <c r="D215" s="13" t="s">
        <v>236</v>
      </c>
      <c r="E215" s="31" t="str">
        <f t="shared" si="6"/>
        <v>No</v>
      </c>
      <c r="F215" s="6">
        <f>$C215*'Mylan Payments'!C$20</f>
        <v>97.124389795504996</v>
      </c>
      <c r="G215" s="6">
        <f>$C215*'Mylan Payments'!D$20</f>
        <v>144.98073139298427</v>
      </c>
      <c r="H215" s="6">
        <f>$C215*'Mylan Payments'!E$20</f>
        <v>254.31627456765432</v>
      </c>
      <c r="I215" s="6">
        <f>$C215*'Mylan Payments'!F$20</f>
        <v>254.31627908805191</v>
      </c>
      <c r="J215" s="6">
        <f>$C215*'Mylan Payments'!G$20</f>
        <v>254.31628812884702</v>
      </c>
      <c r="K215" s="6">
        <f>$C215*'Mylan Payments'!H$20</f>
        <v>254.31628812884702</v>
      </c>
      <c r="L215" s="6">
        <f>$C215*'Mylan Payments'!I$20</f>
        <v>254.31628812884702</v>
      </c>
      <c r="M215" s="6">
        <f>$C215*'Mylan Payments'!J$20</f>
        <v>254.31628812884702</v>
      </c>
      <c r="N215" s="6">
        <f>$C215*'Mylan Payments'!K$20</f>
        <v>180.81590288045496</v>
      </c>
      <c r="O215" s="6">
        <f t="shared" si="7"/>
        <v>1948.8187302400383</v>
      </c>
    </row>
    <row r="216" spans="1:15" ht="18.75" x14ac:dyDescent="0.3">
      <c r="A216" s="122">
        <v>214</v>
      </c>
      <c r="B216" s="3" t="s">
        <v>12</v>
      </c>
      <c r="C216" s="15">
        <v>9.7865851608075385E-5</v>
      </c>
      <c r="D216" s="13" t="s">
        <v>237</v>
      </c>
      <c r="E216" s="31" t="str">
        <f t="shared" si="6"/>
        <v>No</v>
      </c>
      <c r="F216" s="6">
        <f>$C216*'Mylan Payments'!C$20</f>
        <v>33.979248423087121</v>
      </c>
      <c r="G216" s="6">
        <f>$C216*'Mylan Payments'!D$20</f>
        <v>50.721927817878282</v>
      </c>
      <c r="H216" s="6">
        <f>$C216*'Mylan Payments'!E$20</f>
        <v>88.973283536328537</v>
      </c>
      <c r="I216" s="6">
        <f>$C216*'Mylan Payments'!F$20</f>
        <v>88.973285117802689</v>
      </c>
      <c r="J216" s="6">
        <f>$C216*'Mylan Payments'!G$20</f>
        <v>88.973288280750992</v>
      </c>
      <c r="K216" s="6">
        <f>$C216*'Mylan Payments'!H$20</f>
        <v>88.973288280750992</v>
      </c>
      <c r="L216" s="6">
        <f>$C216*'Mylan Payments'!I$20</f>
        <v>88.973288280750992</v>
      </c>
      <c r="M216" s="6">
        <f>$C216*'Mylan Payments'!J$20</f>
        <v>88.973288280750992</v>
      </c>
      <c r="N216" s="6">
        <f>$C216*'Mylan Payments'!K$20</f>
        <v>63.258966113001236</v>
      </c>
      <c r="O216" s="6">
        <f t="shared" si="7"/>
        <v>681.79986413110191</v>
      </c>
    </row>
    <row r="217" spans="1:15" ht="18.75" x14ac:dyDescent="0.3">
      <c r="A217" s="122">
        <v>215</v>
      </c>
      <c r="B217" s="3" t="s">
        <v>20</v>
      </c>
      <c r="C217" s="15">
        <v>4.1143144986409733E-4</v>
      </c>
      <c r="D217" s="13" t="s">
        <v>238</v>
      </c>
      <c r="E217" s="31" t="str">
        <f t="shared" si="6"/>
        <v>No</v>
      </c>
      <c r="F217" s="6">
        <f>$C217*'Mylan Payments'!C$20</f>
        <v>142.84994422762995</v>
      </c>
      <c r="G217" s="6">
        <f>$C217*'Mylan Payments'!D$20</f>
        <v>213.23675172811537</v>
      </c>
      <c r="H217" s="6">
        <f>$C217*'Mylan Payments'!E$20</f>
        <v>374.0467838681792</v>
      </c>
      <c r="I217" s="6">
        <f>$C217*'Mylan Payments'!F$20</f>
        <v>374.04679051675163</v>
      </c>
      <c r="J217" s="6">
        <f>$C217*'Mylan Payments'!G$20</f>
        <v>374.04680381389647</v>
      </c>
      <c r="K217" s="6">
        <f>$C217*'Mylan Payments'!H$20</f>
        <v>374.04680381389647</v>
      </c>
      <c r="L217" s="6">
        <f>$C217*'Mylan Payments'!I$20</f>
        <v>374.04680381389647</v>
      </c>
      <c r="M217" s="6">
        <f>$C217*'Mylan Payments'!J$20</f>
        <v>374.04680381389647</v>
      </c>
      <c r="N217" s="6">
        <f>$C217*'Mylan Payments'!K$20</f>
        <v>265.94289751858969</v>
      </c>
      <c r="O217" s="6">
        <f t="shared" si="7"/>
        <v>2866.3103831148519</v>
      </c>
    </row>
    <row r="218" spans="1:15" ht="18.75" x14ac:dyDescent="0.3">
      <c r="A218" s="122">
        <v>216</v>
      </c>
      <c r="B218" s="3" t="s">
        <v>32</v>
      </c>
      <c r="C218" s="15">
        <v>3.3086573333E-3</v>
      </c>
      <c r="D218" s="13" t="s">
        <v>239</v>
      </c>
      <c r="E218" s="31" t="str">
        <f t="shared" si="6"/>
        <v>No</v>
      </c>
      <c r="F218" s="6">
        <f>$C218*'Mylan Payments'!C$20</f>
        <v>1148.7734243125196</v>
      </c>
      <c r="G218" s="6">
        <f>$C218*'Mylan Payments'!D$20</f>
        <v>1714.8114043477906</v>
      </c>
      <c r="H218" s="6">
        <f>$C218*'Mylan Payments'!E$20</f>
        <v>3008.016608481264</v>
      </c>
      <c r="I218" s="6">
        <f>$C218*'Mylan Payments'!F$20</f>
        <v>3008.0166619478814</v>
      </c>
      <c r="J218" s="6">
        <f>$C218*'Mylan Payments'!G$20</f>
        <v>3008.0167688811161</v>
      </c>
      <c r="K218" s="6">
        <f>$C218*'Mylan Payments'!H$20</f>
        <v>3008.0167688811161</v>
      </c>
      <c r="L218" s="6">
        <f>$C218*'Mylan Payments'!I$20</f>
        <v>3008.0167688811161</v>
      </c>
      <c r="M218" s="6">
        <f>$C218*'Mylan Payments'!J$20</f>
        <v>3008.0167688811161</v>
      </c>
      <c r="N218" s="6">
        <f>$C218*'Mylan Payments'!K$20</f>
        <v>2138.6646995619381</v>
      </c>
      <c r="O218" s="6">
        <f t="shared" si="7"/>
        <v>23050.349874175859</v>
      </c>
    </row>
    <row r="219" spans="1:15" ht="18.75" x14ac:dyDescent="0.3">
      <c r="A219" s="122">
        <v>217</v>
      </c>
      <c r="B219" s="3" t="s">
        <v>119</v>
      </c>
      <c r="C219" s="15">
        <v>9.5929413968563133E-5</v>
      </c>
      <c r="D219" s="13" t="s">
        <v>240</v>
      </c>
      <c r="E219" s="31" t="str">
        <f t="shared" si="6"/>
        <v>No</v>
      </c>
      <c r="F219" s="6">
        <f>$C219*'Mylan Payments'!C$20</f>
        <v>33.306912827701836</v>
      </c>
      <c r="G219" s="6">
        <f>$C219*'Mylan Payments'!D$20</f>
        <v>49.718310636182409</v>
      </c>
      <c r="H219" s="6">
        <f>$C219*'Mylan Payments'!E$20</f>
        <v>87.212800054912378</v>
      </c>
      <c r="I219" s="6">
        <f>$C219*'Mylan Payments'!F$20</f>
        <v>87.212801605094441</v>
      </c>
      <c r="J219" s="6">
        <f>$C219*'Mylan Payments'!G$20</f>
        <v>87.212804705458581</v>
      </c>
      <c r="K219" s="6">
        <f>$C219*'Mylan Payments'!H$20</f>
        <v>87.212804705458581</v>
      </c>
      <c r="L219" s="6">
        <f>$C219*'Mylan Payments'!I$20</f>
        <v>87.212804705458581</v>
      </c>
      <c r="M219" s="6">
        <f>$C219*'Mylan Payments'!J$20</f>
        <v>87.212804705458581</v>
      </c>
      <c r="N219" s="6">
        <f>$C219*'Mylan Payments'!K$20</f>
        <v>62.00728290578396</v>
      </c>
      <c r="O219" s="6">
        <f t="shared" si="7"/>
        <v>668.30932685150935</v>
      </c>
    </row>
    <row r="220" spans="1:15" ht="18.75" x14ac:dyDescent="0.3">
      <c r="A220" s="122">
        <v>218</v>
      </c>
      <c r="B220" s="3" t="s">
        <v>119</v>
      </c>
      <c r="C220" s="15">
        <v>1.7318860270380137E-3</v>
      </c>
      <c r="D220" s="13" t="s">
        <v>241</v>
      </c>
      <c r="E220" s="31" t="str">
        <f t="shared" si="6"/>
        <v>No</v>
      </c>
      <c r="F220" s="6">
        <f>$C220*'Mylan Payments'!C$20</f>
        <v>601.31480579015579</v>
      </c>
      <c r="G220" s="6">
        <f>$C220*'Mylan Payments'!D$20</f>
        <v>897.60214220590956</v>
      </c>
      <c r="H220" s="6">
        <f>$C220*'Mylan Payments'!E$20</f>
        <v>1574.518425010506</v>
      </c>
      <c r="I220" s="6">
        <f>$C220*'Mylan Payments'!F$20</f>
        <v>1574.5184529971116</v>
      </c>
      <c r="J220" s="6">
        <f>$C220*'Mylan Payments'!G$20</f>
        <v>1574.5185089703225</v>
      </c>
      <c r="K220" s="6">
        <f>$C220*'Mylan Payments'!H$20</f>
        <v>1574.5185089703225</v>
      </c>
      <c r="L220" s="6">
        <f>$C220*'Mylan Payments'!I$20</f>
        <v>1574.5185089703225</v>
      </c>
      <c r="M220" s="6">
        <f>$C220*'Mylan Payments'!J$20</f>
        <v>1574.5185089703225</v>
      </c>
      <c r="N220" s="6">
        <f>$C220*'Mylan Payments'!K$20</f>
        <v>1119.4642226659778</v>
      </c>
      <c r="O220" s="6">
        <f t="shared" si="7"/>
        <v>12065.492084550951</v>
      </c>
    </row>
    <row r="221" spans="1:15" ht="18.75" x14ac:dyDescent="0.3">
      <c r="A221" s="122">
        <v>219</v>
      </c>
      <c r="B221" s="3" t="s">
        <v>81</v>
      </c>
      <c r="C221" s="15">
        <v>6.5277589655785755E-4</v>
      </c>
      <c r="D221" s="13" t="s">
        <v>242</v>
      </c>
      <c r="E221" s="31" t="str">
        <f t="shared" si="6"/>
        <v>No</v>
      </c>
      <c r="F221" s="6">
        <f>$C221*'Mylan Payments'!C$20</f>
        <v>226.64529035695446</v>
      </c>
      <c r="G221" s="6">
        <f>$C221*'Mylan Payments'!D$20</f>
        <v>338.32078669334709</v>
      </c>
      <c r="H221" s="6">
        <f>$C221*'Mylan Payments'!E$20</f>
        <v>593.46149832441552</v>
      </c>
      <c r="I221" s="6">
        <f>$C221*'Mylan Payments'!F$20</f>
        <v>593.46150887302053</v>
      </c>
      <c r="J221" s="6">
        <f>$C221*'Mylan Payments'!G$20</f>
        <v>593.46152997023034</v>
      </c>
      <c r="K221" s="6">
        <f>$C221*'Mylan Payments'!H$20</f>
        <v>593.46152997023034</v>
      </c>
      <c r="L221" s="6">
        <f>$C221*'Mylan Payments'!I$20</f>
        <v>593.46152997023034</v>
      </c>
      <c r="M221" s="6">
        <f>$C221*'Mylan Payments'!J$20</f>
        <v>593.46152997023034</v>
      </c>
      <c r="N221" s="6">
        <f>$C221*'Mylan Payments'!K$20</f>
        <v>421.94419852501591</v>
      </c>
      <c r="O221" s="6">
        <f t="shared" si="7"/>
        <v>4547.6794026536754</v>
      </c>
    </row>
    <row r="222" spans="1:15" ht="18.75" x14ac:dyDescent="0.3">
      <c r="A222" s="122">
        <v>220</v>
      </c>
      <c r="B222" s="3" t="s">
        <v>243</v>
      </c>
      <c r="C222" s="15">
        <v>1.6007423883000001E-3</v>
      </c>
      <c r="D222" s="13" t="s">
        <v>243</v>
      </c>
      <c r="E222" s="31" t="str">
        <f t="shared" si="6"/>
        <v>No</v>
      </c>
      <c r="F222" s="6">
        <f>$C222*'Mylan Payments'!C$20</f>
        <v>555.78143325453209</v>
      </c>
      <c r="G222" s="6">
        <f>$C222*'Mylan Payments'!D$20</f>
        <v>829.63299803004099</v>
      </c>
      <c r="H222" s="6">
        <f>$C222*'Mylan Payments'!E$20</f>
        <v>1455.2911362095947</v>
      </c>
      <c r="I222" s="6">
        <f>$C222*'Mylan Payments'!F$20</f>
        <v>1455.2911620769701</v>
      </c>
      <c r="J222" s="6">
        <f>$C222*'Mylan Payments'!G$20</f>
        <v>1455.2912138117206</v>
      </c>
      <c r="K222" s="6">
        <f>$C222*'Mylan Payments'!H$20</f>
        <v>1455.2912138117206</v>
      </c>
      <c r="L222" s="6">
        <f>$C222*'Mylan Payments'!I$20</f>
        <v>1455.2912138117206</v>
      </c>
      <c r="M222" s="6">
        <f>$C222*'Mylan Payments'!J$20</f>
        <v>1455.2912138117206</v>
      </c>
      <c r="N222" s="6">
        <f>$C222*'Mylan Payments'!K$20</f>
        <v>1034.6950119295627</v>
      </c>
      <c r="O222" s="6">
        <f t="shared" si="7"/>
        <v>11151.856596747584</v>
      </c>
    </row>
    <row r="223" spans="1:15" ht="18.75" x14ac:dyDescent="0.3">
      <c r="A223" s="122">
        <v>221</v>
      </c>
      <c r="B223" s="3" t="s">
        <v>20</v>
      </c>
      <c r="C223" s="15">
        <v>1.4088373569684245E-3</v>
      </c>
      <c r="D223" s="13" t="s">
        <v>244</v>
      </c>
      <c r="E223" s="31" t="str">
        <f t="shared" si="6"/>
        <v>No</v>
      </c>
      <c r="F223" s="6">
        <f>$C223*'Mylan Payments'!C$20</f>
        <v>489.1515656744715</v>
      </c>
      <c r="G223" s="6">
        <f>$C223*'Mylan Payments'!D$20</f>
        <v>730.17243045567511</v>
      </c>
      <c r="H223" s="6">
        <f>$C223*'Mylan Payments'!E$20</f>
        <v>1280.8235309708396</v>
      </c>
      <c r="I223" s="6">
        <f>$C223*'Mylan Payments'!F$20</f>
        <v>1280.823553737104</v>
      </c>
      <c r="J223" s="6">
        <f>$C223*'Mylan Payments'!G$20</f>
        <v>1280.823599269633</v>
      </c>
      <c r="K223" s="6">
        <f>$C223*'Mylan Payments'!H$20</f>
        <v>1280.823599269633</v>
      </c>
      <c r="L223" s="6">
        <f>$C223*'Mylan Payments'!I$20</f>
        <v>1280.823599269633</v>
      </c>
      <c r="M223" s="6">
        <f>$C223*'Mylan Payments'!J$20</f>
        <v>1280.823599269633</v>
      </c>
      <c r="N223" s="6">
        <f>$C223*'Mylan Payments'!K$20</f>
        <v>910.65058096160203</v>
      </c>
      <c r="O223" s="6">
        <f t="shared" si="7"/>
        <v>9814.9160588782233</v>
      </c>
    </row>
    <row r="224" spans="1:15" ht="18.75" x14ac:dyDescent="0.3">
      <c r="A224" s="122">
        <v>222</v>
      </c>
      <c r="B224" s="3" t="s">
        <v>20</v>
      </c>
      <c r="C224" s="15">
        <v>3.2076333312988582E-4</v>
      </c>
      <c r="D224" s="13" t="s">
        <v>245</v>
      </c>
      <c r="E224" s="31" t="str">
        <f t="shared" si="6"/>
        <v>No</v>
      </c>
      <c r="F224" s="6">
        <f>$C224*'Mylan Payments'!C$20</f>
        <v>111.3697658820402</v>
      </c>
      <c r="G224" s="6">
        <f>$C224*'Mylan Payments'!D$20</f>
        <v>166.24526698844582</v>
      </c>
      <c r="H224" s="6">
        <f>$C224*'Mylan Payments'!E$20</f>
        <v>291.61721394828402</v>
      </c>
      <c r="I224" s="6">
        <f>$C224*'Mylan Payments'!F$20</f>
        <v>291.61721913169492</v>
      </c>
      <c r="J224" s="6">
        <f>$C224*'Mylan Payments'!G$20</f>
        <v>291.61722949851668</v>
      </c>
      <c r="K224" s="6">
        <f>$C224*'Mylan Payments'!H$20</f>
        <v>291.61722949851668</v>
      </c>
      <c r="L224" s="6">
        <f>$C224*'Mylan Payments'!I$20</f>
        <v>291.61722949851668</v>
      </c>
      <c r="M224" s="6">
        <f>$C224*'Mylan Payments'!J$20</f>
        <v>291.61722949851668</v>
      </c>
      <c r="N224" s="6">
        <f>$C224*'Mylan Payments'!K$20</f>
        <v>207.3364354097385</v>
      </c>
      <c r="O224" s="6">
        <f t="shared" si="7"/>
        <v>2234.6548193542703</v>
      </c>
    </row>
    <row r="225" spans="1:15" ht="18.75" x14ac:dyDescent="0.3">
      <c r="A225" s="122">
        <v>223</v>
      </c>
      <c r="B225" s="3" t="s">
        <v>32</v>
      </c>
      <c r="C225" s="15">
        <v>2.6531286225834624E-4</v>
      </c>
      <c r="D225" s="13" t="s">
        <v>246</v>
      </c>
      <c r="E225" s="31" t="str">
        <f t="shared" si="6"/>
        <v>No</v>
      </c>
      <c r="F225" s="6">
        <f>$C225*'Mylan Payments'!C$20</f>
        <v>92.117235055795092</v>
      </c>
      <c r="G225" s="6">
        <f>$C225*'Mylan Payments'!D$20</f>
        <v>137.50638887315526</v>
      </c>
      <c r="H225" s="6">
        <f>$C225*'Mylan Payments'!E$20</f>
        <v>241.20524301041175</v>
      </c>
      <c r="I225" s="6">
        <f>$C225*'Mylan Payments'!F$20</f>
        <v>241.20524729776454</v>
      </c>
      <c r="J225" s="6">
        <f>$C225*'Mylan Payments'!G$20</f>
        <v>241.20525587247016</v>
      </c>
      <c r="K225" s="6">
        <f>$C225*'Mylan Payments'!H$20</f>
        <v>241.20525587247016</v>
      </c>
      <c r="L225" s="6">
        <f>$C225*'Mylan Payments'!I$20</f>
        <v>241.20525587247016</v>
      </c>
      <c r="M225" s="6">
        <f>$C225*'Mylan Payments'!J$20</f>
        <v>241.20525587247016</v>
      </c>
      <c r="N225" s="6">
        <f>$C225*'Mylan Payments'!K$20</f>
        <v>171.49411247302945</v>
      </c>
      <c r="O225" s="6">
        <f t="shared" si="7"/>
        <v>1848.3492502000367</v>
      </c>
    </row>
    <row r="226" spans="1:15" ht="18.75" x14ac:dyDescent="0.3">
      <c r="A226" s="122">
        <v>224</v>
      </c>
      <c r="B226" s="3" t="s">
        <v>32</v>
      </c>
      <c r="C226" s="15">
        <v>4.491948948733984E-4</v>
      </c>
      <c r="D226" s="13" t="s">
        <v>247</v>
      </c>
      <c r="E226" s="31" t="str">
        <f t="shared" si="6"/>
        <v>No</v>
      </c>
      <c r="F226" s="6">
        <f>$C226*'Mylan Payments'!C$20</f>
        <v>155.96149905700366</v>
      </c>
      <c r="G226" s="6">
        <f>$C226*'Mylan Payments'!D$20</f>
        <v>232.80879550480421</v>
      </c>
      <c r="H226" s="6">
        <f>$C226*'Mylan Payments'!E$20</f>
        <v>408.37885828343775</v>
      </c>
      <c r="I226" s="6">
        <f>$C226*'Mylan Payments'!F$20</f>
        <v>408.37886554225281</v>
      </c>
      <c r="J226" s="6">
        <f>$C226*'Mylan Payments'!G$20</f>
        <v>408.37888005988282</v>
      </c>
      <c r="K226" s="6">
        <f>$C226*'Mylan Payments'!H$20</f>
        <v>408.37888005988282</v>
      </c>
      <c r="L226" s="6">
        <f>$C226*'Mylan Payments'!I$20</f>
        <v>408.37888005988282</v>
      </c>
      <c r="M226" s="6">
        <f>$C226*'Mylan Payments'!J$20</f>
        <v>408.37888005988282</v>
      </c>
      <c r="N226" s="6">
        <f>$C226*'Mylan Payments'!K$20</f>
        <v>290.35260170959111</v>
      </c>
      <c r="O226" s="6">
        <f t="shared" si="7"/>
        <v>3129.3961403366202</v>
      </c>
    </row>
    <row r="227" spans="1:15" ht="18.75" x14ac:dyDescent="0.3">
      <c r="A227" s="122">
        <v>225</v>
      </c>
      <c r="B227" s="3" t="s">
        <v>20</v>
      </c>
      <c r="C227" s="15">
        <v>1.0244286074000001E-3</v>
      </c>
      <c r="D227" s="13" t="s">
        <v>248</v>
      </c>
      <c r="E227" s="31" t="str">
        <f t="shared" si="6"/>
        <v>No</v>
      </c>
      <c r="F227" s="6">
        <f>$C227*'Mylan Payments'!C$20</f>
        <v>355.68396504598041</v>
      </c>
      <c r="G227" s="6">
        <f>$C227*'Mylan Payments'!D$20</f>
        <v>530.94100777052677</v>
      </c>
      <c r="H227" s="6">
        <f>$C227*'Mylan Payments'!E$20</f>
        <v>931.34403319702415</v>
      </c>
      <c r="I227" s="6">
        <f>$C227*'Mylan Payments'!F$20</f>
        <v>931.3440497513925</v>
      </c>
      <c r="J227" s="6">
        <f>$C227*'Mylan Payments'!G$20</f>
        <v>931.34408286012933</v>
      </c>
      <c r="K227" s="6">
        <f>$C227*'Mylan Payments'!H$20</f>
        <v>931.34408286012933</v>
      </c>
      <c r="L227" s="6">
        <f>$C227*'Mylan Payments'!I$20</f>
        <v>931.34408286012933</v>
      </c>
      <c r="M227" s="6">
        <f>$C227*'Mylan Payments'!J$20</f>
        <v>931.34408286012933</v>
      </c>
      <c r="N227" s="6">
        <f>$C227*'Mylan Payments'!K$20</f>
        <v>662.17473711083846</v>
      </c>
      <c r="O227" s="6">
        <f t="shared" si="7"/>
        <v>7136.8641243162801</v>
      </c>
    </row>
    <row r="228" spans="1:15" ht="18.75" x14ac:dyDescent="0.3">
      <c r="A228" s="122">
        <v>226</v>
      </c>
      <c r="B228" s="3" t="s">
        <v>249</v>
      </c>
      <c r="C228" s="15">
        <v>4.2250181677000002E-3</v>
      </c>
      <c r="D228" s="13" t="s">
        <v>249</v>
      </c>
      <c r="E228" s="31" t="str">
        <f t="shared" si="6"/>
        <v>No</v>
      </c>
      <c r="F228" s="6">
        <f>$C228*'Mylan Payments'!C$20</f>
        <v>1466.9360103998586</v>
      </c>
      <c r="G228" s="6">
        <f>$C228*'Mylan Payments'!D$20</f>
        <v>2189.743030996327</v>
      </c>
      <c r="H228" s="6">
        <f>$C228*'Mylan Payments'!E$20</f>
        <v>3841.1124330306538</v>
      </c>
      <c r="I228" s="6">
        <f>$C228*'Mylan Payments'!F$20</f>
        <v>3841.112501305307</v>
      </c>
      <c r="J228" s="6">
        <f>$C228*'Mylan Payments'!G$20</f>
        <v>3841.1126378546119</v>
      </c>
      <c r="K228" s="6">
        <f>$C228*'Mylan Payments'!H$20</f>
        <v>3841.1126378546119</v>
      </c>
      <c r="L228" s="6">
        <f>$C228*'Mylan Payments'!I$20</f>
        <v>3841.1126378546119</v>
      </c>
      <c r="M228" s="6">
        <f>$C228*'Mylan Payments'!J$20</f>
        <v>3841.1126378546119</v>
      </c>
      <c r="N228" s="6">
        <f>$C228*'Mylan Payments'!K$20</f>
        <v>2730.9861070610164</v>
      </c>
      <c r="O228" s="6">
        <f t="shared" si="7"/>
        <v>29434.340634211607</v>
      </c>
    </row>
    <row r="229" spans="1:15" ht="18.75" x14ac:dyDescent="0.3">
      <c r="A229" s="122">
        <v>227</v>
      </c>
      <c r="B229" s="3" t="s">
        <v>73</v>
      </c>
      <c r="C229" s="15">
        <v>2.8402397495918821E-3</v>
      </c>
      <c r="D229" s="13" t="s">
        <v>250</v>
      </c>
      <c r="E229" s="31" t="str">
        <f t="shared" si="6"/>
        <v>No</v>
      </c>
      <c r="F229" s="6">
        <f>$C229*'Mylan Payments'!C$20</f>
        <v>986.13776354801462</v>
      </c>
      <c r="G229" s="6">
        <f>$C229*'Mylan Payments'!D$20</f>
        <v>1472.039870875459</v>
      </c>
      <c r="H229" s="6">
        <f>$C229*'Mylan Payments'!E$20</f>
        <v>2582.1617285220386</v>
      </c>
      <c r="I229" s="6">
        <f>$C229*'Mylan Payments'!F$20</f>
        <v>2582.1617744192099</v>
      </c>
      <c r="J229" s="6">
        <f>$C229*'Mylan Payments'!G$20</f>
        <v>2582.1618662135525</v>
      </c>
      <c r="K229" s="6">
        <f>$C229*'Mylan Payments'!H$20</f>
        <v>2582.1618662135525</v>
      </c>
      <c r="L229" s="6">
        <f>$C229*'Mylan Payments'!I$20</f>
        <v>2582.1618662135525</v>
      </c>
      <c r="M229" s="6">
        <f>$C229*'Mylan Payments'!J$20</f>
        <v>2582.1618662135525</v>
      </c>
      <c r="N229" s="6">
        <f>$C229*'Mylan Payments'!K$20</f>
        <v>1835.8868504180725</v>
      </c>
      <c r="O229" s="6">
        <f t="shared" si="7"/>
        <v>19787.035452637003</v>
      </c>
    </row>
    <row r="230" spans="1:15" ht="18.75" x14ac:dyDescent="0.3">
      <c r="A230" s="122">
        <v>228</v>
      </c>
      <c r="B230" s="3" t="s">
        <v>32</v>
      </c>
      <c r="C230" s="15">
        <v>1.7253966123753619E-3</v>
      </c>
      <c r="D230" s="13" t="s">
        <v>251</v>
      </c>
      <c r="E230" s="31" t="str">
        <f t="shared" si="6"/>
        <v>No</v>
      </c>
      <c r="F230" s="6">
        <f>$C230*'Mylan Payments'!C$20</f>
        <v>599.06166611661843</v>
      </c>
      <c r="G230" s="6">
        <f>$C230*'Mylan Payments'!D$20</f>
        <v>894.23880742987876</v>
      </c>
      <c r="H230" s="6">
        <f>$C230*'Mylan Payments'!E$20</f>
        <v>1568.6186701800143</v>
      </c>
      <c r="I230" s="6">
        <f>$C230*'Mylan Payments'!F$20</f>
        <v>1568.6186980617533</v>
      </c>
      <c r="J230" s="6">
        <f>$C230*'Mylan Payments'!G$20</f>
        <v>1568.6187538252316</v>
      </c>
      <c r="K230" s="6">
        <f>$C230*'Mylan Payments'!H$20</f>
        <v>1568.6187538252316</v>
      </c>
      <c r="L230" s="6">
        <f>$C230*'Mylan Payments'!I$20</f>
        <v>1568.6187538252316</v>
      </c>
      <c r="M230" s="6">
        <f>$C230*'Mylan Payments'!J$20</f>
        <v>1568.6187538252316</v>
      </c>
      <c r="N230" s="6">
        <f>$C230*'Mylan Payments'!K$20</f>
        <v>1115.2695658424527</v>
      </c>
      <c r="O230" s="6">
        <f t="shared" si="7"/>
        <v>12020.282422931643</v>
      </c>
    </row>
    <row r="231" spans="1:15" ht="18.75" x14ac:dyDescent="0.3">
      <c r="A231" s="122">
        <v>229</v>
      </c>
      <c r="B231" s="3" t="s">
        <v>252</v>
      </c>
      <c r="C231" s="15">
        <v>4.5994640532591777E-4</v>
      </c>
      <c r="D231" s="13" t="s">
        <v>253</v>
      </c>
      <c r="E231" s="31" t="str">
        <f t="shared" si="6"/>
        <v>No</v>
      </c>
      <c r="F231" s="6">
        <f>$C231*'Mylan Payments'!C$20</f>
        <v>159.69444817650458</v>
      </c>
      <c r="G231" s="6">
        <f>$C231*'Mylan Payments'!D$20</f>
        <v>238.38108990724572</v>
      </c>
      <c r="H231" s="6">
        <f>$C231*'Mylan Payments'!E$20</f>
        <v>418.15343411573832</v>
      </c>
      <c r="I231" s="6">
        <f>$C231*'Mylan Payments'!F$20</f>
        <v>418.15344154829359</v>
      </c>
      <c r="J231" s="6">
        <f>$C231*'Mylan Payments'!G$20</f>
        <v>418.15345641340411</v>
      </c>
      <c r="K231" s="6">
        <f>$C231*'Mylan Payments'!H$20</f>
        <v>418.15345641340411</v>
      </c>
      <c r="L231" s="6">
        <f>$C231*'Mylan Payments'!I$20</f>
        <v>418.15345641340411</v>
      </c>
      <c r="M231" s="6">
        <f>$C231*'Mylan Payments'!J$20</f>
        <v>418.15345641340411</v>
      </c>
      <c r="N231" s="6">
        <f>$C231*'Mylan Payments'!K$20</f>
        <v>297.30221103913772</v>
      </c>
      <c r="O231" s="6">
        <f t="shared" si="7"/>
        <v>3204.2984504405358</v>
      </c>
    </row>
    <row r="232" spans="1:15" ht="18.75" x14ac:dyDescent="0.3">
      <c r="A232" s="122">
        <v>230</v>
      </c>
      <c r="B232" s="3" t="s">
        <v>252</v>
      </c>
      <c r="C232" s="15">
        <v>2.8629943204584174E-3</v>
      </c>
      <c r="D232" s="13" t="s">
        <v>254</v>
      </c>
      <c r="E232" s="31" t="str">
        <f t="shared" si="6"/>
        <v>No</v>
      </c>
      <c r="F232" s="6">
        <f>$C232*'Mylan Payments'!C$20</f>
        <v>994.03820280777927</v>
      </c>
      <c r="G232" s="6">
        <f>$C232*'Mylan Payments'!D$20</f>
        <v>1483.833113176576</v>
      </c>
      <c r="H232" s="6">
        <f>$C232*'Mylan Payments'!E$20</f>
        <v>2602.8487082211832</v>
      </c>
      <c r="I232" s="6">
        <f>$C232*'Mylan Payments'!F$20</f>
        <v>2602.8487544860595</v>
      </c>
      <c r="J232" s="6">
        <f>$C232*'Mylan Payments'!G$20</f>
        <v>2602.8488470158118</v>
      </c>
      <c r="K232" s="6">
        <f>$C232*'Mylan Payments'!H$20</f>
        <v>2602.8488470158118</v>
      </c>
      <c r="L232" s="6">
        <f>$C232*'Mylan Payments'!I$20</f>
        <v>2602.8488470158118</v>
      </c>
      <c r="M232" s="6">
        <f>$C232*'Mylan Payments'!J$20</f>
        <v>2602.8488470158118</v>
      </c>
      <c r="N232" s="6">
        <f>$C232*'Mylan Payments'!K$20</f>
        <v>1850.5950515291868</v>
      </c>
      <c r="O232" s="6">
        <f t="shared" si="7"/>
        <v>19945.559218284034</v>
      </c>
    </row>
    <row r="233" spans="1:15" ht="18.75" x14ac:dyDescent="0.3">
      <c r="A233" s="122">
        <v>231</v>
      </c>
      <c r="B233" s="3" t="s">
        <v>252</v>
      </c>
      <c r="C233" s="15">
        <v>1.7730393593000004E-2</v>
      </c>
      <c r="D233" s="13" t="s">
        <v>252</v>
      </c>
      <c r="E233" s="31" t="str">
        <f t="shared" si="6"/>
        <v>No</v>
      </c>
      <c r="F233" s="6">
        <f>$C233*'Mylan Payments'!C$20</f>
        <v>6156.0333725839373</v>
      </c>
      <c r="G233" s="6">
        <f>$C233*'Mylan Payments'!D$20</f>
        <v>9189.3109724139013</v>
      </c>
      <c r="H233" s="6">
        <f>$C233*'Mylan Payments'!E$20</f>
        <v>16119.323650074102</v>
      </c>
      <c r="I233" s="6">
        <f>$C233*'Mylan Payments'!F$20</f>
        <v>16119.323936590377</v>
      </c>
      <c r="J233" s="6">
        <f>$C233*'Mylan Payments'!G$20</f>
        <v>16119.324509622924</v>
      </c>
      <c r="K233" s="6">
        <f>$C233*'Mylan Payments'!H$20</f>
        <v>16119.324509622924</v>
      </c>
      <c r="L233" s="6">
        <f>$C233*'Mylan Payments'!I$20</f>
        <v>16119.324509622924</v>
      </c>
      <c r="M233" s="6">
        <f>$C233*'Mylan Payments'!J$20</f>
        <v>16119.324509622924</v>
      </c>
      <c r="N233" s="6">
        <f>$C233*'Mylan Payments'!K$20</f>
        <v>11460.650973145082</v>
      </c>
      <c r="O233" s="6">
        <f t="shared" si="7"/>
        <v>123521.94094329909</v>
      </c>
    </row>
    <row r="234" spans="1:15" ht="18.75" x14ac:dyDescent="0.3">
      <c r="A234" s="122">
        <v>232</v>
      </c>
      <c r="B234" s="3" t="s">
        <v>255</v>
      </c>
      <c r="C234" s="15">
        <v>3.8152176293000007E-3</v>
      </c>
      <c r="D234" s="13" t="s">
        <v>255</v>
      </c>
      <c r="E234" s="31" t="str">
        <f t="shared" si="6"/>
        <v>No</v>
      </c>
      <c r="F234" s="6">
        <f>$C234*'Mylan Payments'!C$20</f>
        <v>1324.652322377882</v>
      </c>
      <c r="G234" s="6">
        <f>$C234*'Mylan Payments'!D$20</f>
        <v>1977.3515482992379</v>
      </c>
      <c r="H234" s="6">
        <f>$C234*'Mylan Payments'!E$20</f>
        <v>3468.5483680652737</v>
      </c>
      <c r="I234" s="6">
        <f>$C234*'Mylan Payments'!F$20</f>
        <v>3468.548429717709</v>
      </c>
      <c r="J234" s="6">
        <f>$C234*'Mylan Payments'!G$20</f>
        <v>3468.5485530225792</v>
      </c>
      <c r="K234" s="6">
        <f>$C234*'Mylan Payments'!H$20</f>
        <v>3468.5485530225792</v>
      </c>
      <c r="L234" s="6">
        <f>$C234*'Mylan Payments'!I$20</f>
        <v>3468.5485530225792</v>
      </c>
      <c r="M234" s="6">
        <f>$C234*'Mylan Payments'!J$20</f>
        <v>3468.5485530225792</v>
      </c>
      <c r="N234" s="6">
        <f>$C234*'Mylan Payments'!K$20</f>
        <v>2466.0974053762689</v>
      </c>
      <c r="O234" s="6">
        <f t="shared" si="7"/>
        <v>26579.392285926686</v>
      </c>
    </row>
    <row r="235" spans="1:15" ht="18.75" x14ac:dyDescent="0.3">
      <c r="A235" s="122">
        <v>233</v>
      </c>
      <c r="B235" s="3" t="s">
        <v>75</v>
      </c>
      <c r="C235" s="15">
        <v>1.0831677703000001E-3</v>
      </c>
      <c r="D235" s="13" t="s">
        <v>256</v>
      </c>
      <c r="E235" s="31" t="str">
        <f t="shared" si="6"/>
        <v>No</v>
      </c>
      <c r="F235" s="6">
        <f>$C235*'Mylan Payments'!C$20</f>
        <v>376.07833729684825</v>
      </c>
      <c r="G235" s="6">
        <f>$C235*'Mylan Payments'!D$20</f>
        <v>561.38434966906652</v>
      </c>
      <c r="H235" s="6">
        <f>$C235*'Mylan Payments'!E$20</f>
        <v>984.74586958340524</v>
      </c>
      <c r="I235" s="6">
        <f>$C235*'Mylan Payments'!F$20</f>
        <v>984.7458870869757</v>
      </c>
      <c r="J235" s="6">
        <f>$C235*'Mylan Payments'!G$20</f>
        <v>984.74592209411662</v>
      </c>
      <c r="K235" s="6">
        <f>$C235*'Mylan Payments'!H$20</f>
        <v>984.74592209411662</v>
      </c>
      <c r="L235" s="6">
        <f>$C235*'Mylan Payments'!I$20</f>
        <v>984.74592209411662</v>
      </c>
      <c r="M235" s="6">
        <f>$C235*'Mylan Payments'!J$20</f>
        <v>984.74592209411662</v>
      </c>
      <c r="N235" s="6">
        <f>$C235*'Mylan Payments'!K$20</f>
        <v>700.14281948422638</v>
      </c>
      <c r="O235" s="6">
        <f t="shared" si="7"/>
        <v>7546.0809514969878</v>
      </c>
    </row>
    <row r="236" spans="1:15" ht="18.75" x14ac:dyDescent="0.3">
      <c r="A236" s="122">
        <v>234</v>
      </c>
      <c r="B236" s="3" t="s">
        <v>257</v>
      </c>
      <c r="C236" s="15">
        <v>5.247619758369889E-4</v>
      </c>
      <c r="D236" s="13" t="s">
        <v>257</v>
      </c>
      <c r="E236" s="31" t="str">
        <f t="shared" si="6"/>
        <v>No</v>
      </c>
      <c r="F236" s="6">
        <f>$C236*'Mylan Payments'!C$20</f>
        <v>182.19856310414781</v>
      </c>
      <c r="G236" s="6">
        <f>$C236*'Mylan Payments'!D$20</f>
        <v>271.9737132270011</v>
      </c>
      <c r="H236" s="6">
        <f>$C236*'Mylan Payments'!E$20</f>
        <v>477.07954611387447</v>
      </c>
      <c r="I236" s="6">
        <f>$C236*'Mylan Payments'!F$20</f>
        <v>477.07955459382424</v>
      </c>
      <c r="J236" s="6">
        <f>$C236*'Mylan Payments'!G$20</f>
        <v>477.07957155372361</v>
      </c>
      <c r="K236" s="6">
        <f>$C236*'Mylan Payments'!H$20</f>
        <v>477.07957155372361</v>
      </c>
      <c r="L236" s="6">
        <f>$C236*'Mylan Payments'!I$20</f>
        <v>477.07957155372361</v>
      </c>
      <c r="M236" s="6">
        <f>$C236*'Mylan Payments'!J$20</f>
        <v>477.07957155372361</v>
      </c>
      <c r="N236" s="6">
        <f>$C236*'Mylan Payments'!K$20</f>
        <v>339.19798889405973</v>
      </c>
      <c r="O236" s="6">
        <f t="shared" si="7"/>
        <v>3655.8476521478019</v>
      </c>
    </row>
    <row r="237" spans="1:15" ht="18.75" x14ac:dyDescent="0.3">
      <c r="A237" s="122">
        <v>235</v>
      </c>
      <c r="B237" s="3" t="s">
        <v>26</v>
      </c>
      <c r="C237" s="15">
        <v>3.4246408335544811E-5</v>
      </c>
      <c r="D237" s="13" t="s">
        <v>258</v>
      </c>
      <c r="E237" s="31" t="str">
        <f t="shared" si="6"/>
        <v>No</v>
      </c>
      <c r="F237" s="6">
        <f>$C237*'Mylan Payments'!C$20</f>
        <v>11.890431619520479</v>
      </c>
      <c r="G237" s="6">
        <f>$C237*'Mylan Payments'!D$20</f>
        <v>17.749233497435352</v>
      </c>
      <c r="H237" s="6">
        <f>$C237*'Mylan Payments'!E$20</f>
        <v>31.134612828402439</v>
      </c>
      <c r="I237" s="6">
        <f>$C237*'Mylan Payments'!F$20</f>
        <v>31.1346133818111</v>
      </c>
      <c r="J237" s="6">
        <f>$C237*'Mylan Payments'!G$20</f>
        <v>31.134614488628412</v>
      </c>
      <c r="K237" s="6">
        <f>$C237*'Mylan Payments'!H$20</f>
        <v>31.134614488628412</v>
      </c>
      <c r="L237" s="6">
        <f>$C237*'Mylan Payments'!I$20</f>
        <v>31.134614488628412</v>
      </c>
      <c r="M237" s="6">
        <f>$C237*'Mylan Payments'!J$20</f>
        <v>31.134614488628412</v>
      </c>
      <c r="N237" s="6">
        <f>$C237*'Mylan Payments'!K$20</f>
        <v>22.136346322985172</v>
      </c>
      <c r="O237" s="6">
        <f t="shared" si="7"/>
        <v>238.58369560466818</v>
      </c>
    </row>
    <row r="238" spans="1:15" ht="18.75" x14ac:dyDescent="0.3">
      <c r="A238" s="122">
        <v>236</v>
      </c>
      <c r="B238" s="3" t="s">
        <v>73</v>
      </c>
      <c r="C238" s="15">
        <v>3.3666331606383901E-3</v>
      </c>
      <c r="D238" s="13" t="s">
        <v>259</v>
      </c>
      <c r="E238" s="31" t="str">
        <f t="shared" si="6"/>
        <v>No</v>
      </c>
      <c r="F238" s="6">
        <f>$C238*'Mylan Payments'!C$20</f>
        <v>1168.9027647034291</v>
      </c>
      <c r="G238" s="6">
        <f>$C238*'Mylan Payments'!D$20</f>
        <v>1744.8591245803395</v>
      </c>
      <c r="H238" s="6">
        <f>$C238*'Mylan Payments'!E$20</f>
        <v>3060.7244696940729</v>
      </c>
      <c r="I238" s="6">
        <f>$C238*'Mylan Payments'!F$20</f>
        <v>3060.7245240975576</v>
      </c>
      <c r="J238" s="6">
        <f>$C238*'Mylan Payments'!G$20</f>
        <v>3060.7246329045261</v>
      </c>
      <c r="K238" s="6">
        <f>$C238*'Mylan Payments'!H$20</f>
        <v>3060.7246329045261</v>
      </c>
      <c r="L238" s="6">
        <f>$C238*'Mylan Payments'!I$20</f>
        <v>3060.7246329045261</v>
      </c>
      <c r="M238" s="6">
        <f>$C238*'Mylan Payments'!J$20</f>
        <v>3060.7246329045261</v>
      </c>
      <c r="N238" s="6">
        <f>$C238*'Mylan Payments'!K$20</f>
        <v>2176.1393736868786</v>
      </c>
      <c r="O238" s="6">
        <f t="shared" si="7"/>
        <v>23454.248788380381</v>
      </c>
    </row>
    <row r="239" spans="1:15" ht="18.75" x14ac:dyDescent="0.3">
      <c r="A239" s="122">
        <v>237</v>
      </c>
      <c r="B239" s="3" t="s">
        <v>232</v>
      </c>
      <c r="C239" s="15">
        <v>7.9809331547000002E-3</v>
      </c>
      <c r="D239" s="13" t="s">
        <v>232</v>
      </c>
      <c r="E239" s="31" t="str">
        <f t="shared" si="6"/>
        <v>No</v>
      </c>
      <c r="F239" s="6">
        <f>$C239*'Mylan Payments'!C$20</f>
        <v>2770.9983191851861</v>
      </c>
      <c r="G239" s="6">
        <f>$C239*'Mylan Payments'!D$20</f>
        <v>4136.3591972115664</v>
      </c>
      <c r="H239" s="6">
        <f>$C239*'Mylan Payments'!E$20</f>
        <v>7255.7466857930567</v>
      </c>
      <c r="I239" s="6">
        <f>$C239*'Mylan Payments'!F$20</f>
        <v>7255.7468147618374</v>
      </c>
      <c r="J239" s="6">
        <f>$C239*'Mylan Payments'!G$20</f>
        <v>7255.747072699397</v>
      </c>
      <c r="K239" s="6">
        <f>$C239*'Mylan Payments'!H$20</f>
        <v>7255.747072699397</v>
      </c>
      <c r="L239" s="6">
        <f>$C239*'Mylan Payments'!I$20</f>
        <v>7255.747072699397</v>
      </c>
      <c r="M239" s="6">
        <f>$C239*'Mylan Payments'!J$20</f>
        <v>7255.747072699397</v>
      </c>
      <c r="N239" s="6">
        <f>$C239*'Mylan Payments'!K$20</f>
        <v>5158.751205733507</v>
      </c>
      <c r="O239" s="6">
        <f t="shared" si="7"/>
        <v>55600.590513482748</v>
      </c>
    </row>
    <row r="240" spans="1:15" ht="18.75" x14ac:dyDescent="0.3">
      <c r="A240" s="122">
        <v>238</v>
      </c>
      <c r="B240" s="3" t="s">
        <v>32</v>
      </c>
      <c r="C240" s="15">
        <v>1.7210815802087018E-4</v>
      </c>
      <c r="D240" s="13" t="s">
        <v>260</v>
      </c>
      <c r="E240" s="31" t="str">
        <f t="shared" si="6"/>
        <v>No</v>
      </c>
      <c r="F240" s="6">
        <f>$C240*'Mylan Payments'!C$20</f>
        <v>59.756347703906627</v>
      </c>
      <c r="G240" s="6">
        <f>$C240*'Mylan Payments'!D$20</f>
        <v>89.200241193039801</v>
      </c>
      <c r="H240" s="6">
        <f>$C240*'Mylan Payments'!E$20</f>
        <v>156.469572285851</v>
      </c>
      <c r="I240" s="6">
        <f>$C240*'Mylan Payments'!F$20</f>
        <v>156.46957506705201</v>
      </c>
      <c r="J240" s="6">
        <f>$C240*'Mylan Payments'!G$20</f>
        <v>156.46958062945396</v>
      </c>
      <c r="K240" s="6">
        <f>$C240*'Mylan Payments'!H$20</f>
        <v>156.46958062945396</v>
      </c>
      <c r="L240" s="6">
        <f>$C240*'Mylan Payments'!I$20</f>
        <v>156.46958062945396</v>
      </c>
      <c r="M240" s="6">
        <f>$C240*'Mylan Payments'!J$20</f>
        <v>156.46958062945396</v>
      </c>
      <c r="N240" s="6">
        <f>$C240*'Mylan Payments'!K$20</f>
        <v>111.24803960848503</v>
      </c>
      <c r="O240" s="6">
        <f t="shared" si="7"/>
        <v>1199.0220983761503</v>
      </c>
    </row>
    <row r="241" spans="1:15" ht="18.75" x14ac:dyDescent="0.3">
      <c r="A241" s="122">
        <v>239</v>
      </c>
      <c r="B241" s="3" t="s">
        <v>32</v>
      </c>
      <c r="C241" s="15">
        <v>2.6147248341069377E-3</v>
      </c>
      <c r="D241" s="13" t="s">
        <v>261</v>
      </c>
      <c r="E241" s="31" t="str">
        <f t="shared" si="6"/>
        <v>No</v>
      </c>
      <c r="F241" s="6">
        <f>$C241*'Mylan Payments'!C$20</f>
        <v>907.83846700623576</v>
      </c>
      <c r="G241" s="6">
        <f>$C241*'Mylan Payments'!D$20</f>
        <v>1355.1599676494554</v>
      </c>
      <c r="H241" s="6">
        <f>$C241*'Mylan Payments'!E$20</f>
        <v>2377.1381969487697</v>
      </c>
      <c r="I241" s="6">
        <f>$C241*'Mylan Payments'!F$20</f>
        <v>2377.1382392017076</v>
      </c>
      <c r="J241" s="6">
        <f>$C241*'Mylan Payments'!G$20</f>
        <v>2377.1383237075829</v>
      </c>
      <c r="K241" s="6">
        <f>$C241*'Mylan Payments'!H$20</f>
        <v>2377.1383237075829</v>
      </c>
      <c r="L241" s="6">
        <f>$C241*'Mylan Payments'!I$20</f>
        <v>2377.1383237075829</v>
      </c>
      <c r="M241" s="6">
        <f>$C241*'Mylan Payments'!J$20</f>
        <v>2377.1383237075829</v>
      </c>
      <c r="N241" s="6">
        <f>$C241*'Mylan Payments'!K$20</f>
        <v>1690.1175124699491</v>
      </c>
      <c r="O241" s="6">
        <f t="shared" si="7"/>
        <v>18215.945678106447</v>
      </c>
    </row>
    <row r="242" spans="1:15" ht="18.75" x14ac:dyDescent="0.3">
      <c r="A242" s="122">
        <v>240</v>
      </c>
      <c r="B242" s="3" t="s">
        <v>32</v>
      </c>
      <c r="C242" s="15">
        <v>7.3971955313977248E-7</v>
      </c>
      <c r="D242" s="13" t="s">
        <v>262</v>
      </c>
      <c r="E242" s="13" t="s">
        <v>334</v>
      </c>
      <c r="F242" s="6">
        <f>$C242*'Mylan Payments'!C$20</f>
        <v>0.25683232758460262</v>
      </c>
      <c r="G242" s="6">
        <f>$C242*'Mylan Payments'!D$20</f>
        <v>0.38338195768311034</v>
      </c>
      <c r="H242" s="6">
        <f>$C242*'Mylan Payments'!E$20</f>
        <v>0.67250503068672507</v>
      </c>
      <c r="I242" s="6">
        <f>$C242*'Mylan Payments'!F$20</f>
        <v>0.67250504264030575</v>
      </c>
      <c r="J242" s="6">
        <f>$C242*'Mylan Payments'!G$20</f>
        <v>0.67250506654746711</v>
      </c>
      <c r="K242" s="6">
        <f>$C242*'Mylan Payments'!H$20</f>
        <v>0.67250506654746711</v>
      </c>
      <c r="L242" s="6">
        <f>$C242*'Mylan Payments'!I$20</f>
        <v>0.67250506654746711</v>
      </c>
      <c r="M242" s="6">
        <f>$C242*'Mylan Payments'!J$20</f>
        <v>0.67250506654746711</v>
      </c>
      <c r="N242" s="6">
        <f>$C242*'Mylan Payments'!K$20</f>
        <v>0.47814322745168952</v>
      </c>
      <c r="O242" s="6">
        <f t="shared" si="7"/>
        <v>5.1533878522363024</v>
      </c>
    </row>
    <row r="243" spans="1:15" ht="18.75" x14ac:dyDescent="0.3">
      <c r="A243" s="122">
        <v>241</v>
      </c>
      <c r="B243" s="3" t="s">
        <v>20</v>
      </c>
      <c r="C243" s="15">
        <v>5.9046481436249125E-4</v>
      </c>
      <c r="D243" s="13" t="s">
        <v>263</v>
      </c>
      <c r="E243" s="31" t="str">
        <f t="shared" si="6"/>
        <v>No</v>
      </c>
      <c r="F243" s="6">
        <f>$C243*'Mylan Payments'!C$20</f>
        <v>205.01073952397479</v>
      </c>
      <c r="G243" s="6">
        <f>$C243*'Mylan Payments'!D$20</f>
        <v>306.02618994243647</v>
      </c>
      <c r="H243" s="6">
        <f>$C243*'Mylan Payments'!E$20</f>
        <v>536.81230463195152</v>
      </c>
      <c r="I243" s="6">
        <f>$C243*'Mylan Payments'!F$20</f>
        <v>536.81231417363358</v>
      </c>
      <c r="J243" s="6">
        <f>$C243*'Mylan Payments'!G$20</f>
        <v>536.8123332569977</v>
      </c>
      <c r="K243" s="6">
        <f>$C243*'Mylan Payments'!H$20</f>
        <v>536.8123332569977</v>
      </c>
      <c r="L243" s="6">
        <f>$C243*'Mylan Payments'!I$20</f>
        <v>536.8123332569977</v>
      </c>
      <c r="M243" s="6">
        <f>$C243*'Mylan Payments'!J$20</f>
        <v>536.8123332569977</v>
      </c>
      <c r="N243" s="6">
        <f>$C243*'Mylan Payments'!K$20</f>
        <v>381.66728300961609</v>
      </c>
      <c r="O243" s="6">
        <f t="shared" si="7"/>
        <v>4113.5781643096025</v>
      </c>
    </row>
    <row r="244" spans="1:15" ht="18.75" x14ac:dyDescent="0.3">
      <c r="A244" s="122">
        <v>242</v>
      </c>
      <c r="B244" s="3" t="s">
        <v>22</v>
      </c>
      <c r="C244" s="15">
        <v>6.9094120981055794E-5</v>
      </c>
      <c r="D244" s="13" t="s">
        <v>264</v>
      </c>
      <c r="E244" s="31" t="str">
        <f t="shared" si="6"/>
        <v>No</v>
      </c>
      <c r="F244" s="6">
        <f>$C244*'Mylan Payments'!C$20</f>
        <v>23.989637476330973</v>
      </c>
      <c r="G244" s="6">
        <f>$C244*'Mylan Payments'!D$20</f>
        <v>35.810111080172533</v>
      </c>
      <c r="H244" s="6">
        <f>$C244*'Mylan Payments'!E$20</f>
        <v>62.8158925276608</v>
      </c>
      <c r="I244" s="6">
        <f>$C244*'Mylan Payments'!F$20</f>
        <v>62.815893644194965</v>
      </c>
      <c r="J244" s="6">
        <f>$C244*'Mylan Payments'!G$20</f>
        <v>62.81589587726328</v>
      </c>
      <c r="K244" s="6">
        <f>$C244*'Mylan Payments'!H$20</f>
        <v>62.81589587726328</v>
      </c>
      <c r="L244" s="6">
        <f>$C244*'Mylan Payments'!I$20</f>
        <v>62.81589587726328</v>
      </c>
      <c r="M244" s="6">
        <f>$C244*'Mylan Payments'!J$20</f>
        <v>62.81589587726328</v>
      </c>
      <c r="N244" s="6">
        <f>$C244*'Mylan Payments'!K$20</f>
        <v>44.661366410544353</v>
      </c>
      <c r="O244" s="6">
        <f t="shared" si="7"/>
        <v>481.35648464795679</v>
      </c>
    </row>
    <row r="245" spans="1:15" ht="18.75" x14ac:dyDescent="0.3">
      <c r="A245" s="122">
        <v>243</v>
      </c>
      <c r="B245" s="3" t="s">
        <v>32</v>
      </c>
      <c r="C245" s="15">
        <v>2.9712081899425406E-5</v>
      </c>
      <c r="D245" s="13" t="s">
        <v>265</v>
      </c>
      <c r="E245" s="31" t="str">
        <f t="shared" si="6"/>
        <v>No</v>
      </c>
      <c r="F245" s="6">
        <f>$C245*'Mylan Payments'!C$20</f>
        <v>10.316103068012129</v>
      </c>
      <c r="G245" s="6">
        <f>$C245*'Mylan Payments'!D$20</f>
        <v>15.399182132056254</v>
      </c>
      <c r="H245" s="6">
        <f>$C245*'Mylan Payments'!E$20</f>
        <v>27.012297383146226</v>
      </c>
      <c r="I245" s="6">
        <f>$C245*'Mylan Payments'!F$20</f>
        <v>27.01229786328193</v>
      </c>
      <c r="J245" s="6">
        <f>$C245*'Mylan Payments'!G$20</f>
        <v>27.012298823553337</v>
      </c>
      <c r="K245" s="6">
        <f>$C245*'Mylan Payments'!H$20</f>
        <v>27.012298823553337</v>
      </c>
      <c r="L245" s="6">
        <f>$C245*'Mylan Payments'!I$20</f>
        <v>27.012298823553337</v>
      </c>
      <c r="M245" s="6">
        <f>$C245*'Mylan Payments'!J$20</f>
        <v>27.012298823553337</v>
      </c>
      <c r="N245" s="6">
        <f>$C245*'Mylan Payments'!K$20</f>
        <v>19.20542815638645</v>
      </c>
      <c r="O245" s="6">
        <f t="shared" si="7"/>
        <v>206.99450389709637</v>
      </c>
    </row>
    <row r="246" spans="1:15" ht="18.75" x14ac:dyDescent="0.3">
      <c r="A246" s="122">
        <v>244</v>
      </c>
      <c r="B246" s="3" t="s">
        <v>119</v>
      </c>
      <c r="C246" s="15">
        <v>2.1956069742200001E-2</v>
      </c>
      <c r="D246" s="13" t="s">
        <v>119</v>
      </c>
      <c r="E246" s="31" t="str">
        <f t="shared" si="6"/>
        <v>No</v>
      </c>
      <c r="F246" s="6">
        <f>$C246*'Mylan Payments'!C$20</f>
        <v>7623.1978356716209</v>
      </c>
      <c r="G246" s="6">
        <f>$C246*'Mylan Payments'!D$20</f>
        <v>11379.395022157829</v>
      </c>
      <c r="H246" s="6">
        <f>$C246*'Mylan Payments'!E$20</f>
        <v>19961.034277200029</v>
      </c>
      <c r="I246" s="6">
        <f>$C246*'Mylan Payments'!F$20</f>
        <v>19961.034632001592</v>
      </c>
      <c r="J246" s="6">
        <f>$C246*'Mylan Payments'!G$20</f>
        <v>19961.035341604707</v>
      </c>
      <c r="K246" s="6">
        <f>$C246*'Mylan Payments'!H$20</f>
        <v>19961.035341604707</v>
      </c>
      <c r="L246" s="6">
        <f>$C246*'Mylan Payments'!I$20</f>
        <v>19961.035341604707</v>
      </c>
      <c r="M246" s="6">
        <f>$C246*'Mylan Payments'!J$20</f>
        <v>19961.035341604707</v>
      </c>
      <c r="N246" s="6">
        <f>$C246*'Mylan Payments'!K$20</f>
        <v>14192.062389225817</v>
      </c>
      <c r="O246" s="6">
        <f t="shared" si="7"/>
        <v>152960.86552267568</v>
      </c>
    </row>
    <row r="247" spans="1:15" ht="18.75" x14ac:dyDescent="0.3">
      <c r="A247" s="122">
        <v>245</v>
      </c>
      <c r="B247" s="3" t="s">
        <v>266</v>
      </c>
      <c r="C247" s="15">
        <v>2.8350670602583245E-3</v>
      </c>
      <c r="D247" s="13" t="s">
        <v>266</v>
      </c>
      <c r="E247" s="31" t="str">
        <f t="shared" si="6"/>
        <v>No</v>
      </c>
      <c r="F247" s="6">
        <f>$C247*'Mylan Payments'!C$20</f>
        <v>984.34179393254249</v>
      </c>
      <c r="G247" s="6">
        <f>$C247*'Mylan Payments'!D$20</f>
        <v>1469.3589686946684</v>
      </c>
      <c r="H247" s="6">
        <f>$C247*'Mylan Payments'!E$20</f>
        <v>2577.4590549422587</v>
      </c>
      <c r="I247" s="6">
        <f>$C247*'Mylan Payments'!F$20</f>
        <v>2577.4591007558415</v>
      </c>
      <c r="J247" s="6">
        <f>$C247*'Mylan Payments'!G$20</f>
        <v>2577.4591923830067</v>
      </c>
      <c r="K247" s="6">
        <f>$C247*'Mylan Payments'!H$20</f>
        <v>2577.4591923830067</v>
      </c>
      <c r="L247" s="6">
        <f>$C247*'Mylan Payments'!I$20</f>
        <v>2577.4591923830067</v>
      </c>
      <c r="M247" s="6">
        <f>$C247*'Mylan Payments'!J$20</f>
        <v>2577.4591923830067</v>
      </c>
      <c r="N247" s="6">
        <f>$C247*'Mylan Payments'!K$20</f>
        <v>1832.5433043916707</v>
      </c>
      <c r="O247" s="6">
        <f t="shared" si="7"/>
        <v>19750.998992249006</v>
      </c>
    </row>
    <row r="248" spans="1:15" ht="18.75" x14ac:dyDescent="0.3">
      <c r="A248" s="122">
        <v>246</v>
      </c>
      <c r="B248" s="3" t="s">
        <v>73</v>
      </c>
      <c r="C248" s="15">
        <v>2.2591003689743133E-3</v>
      </c>
      <c r="D248" s="13" t="s">
        <v>267</v>
      </c>
      <c r="E248" s="31" t="str">
        <f t="shared" si="6"/>
        <v>No</v>
      </c>
      <c r="F248" s="6">
        <f>$C248*'Mylan Payments'!C$20</f>
        <v>784.36483603573868</v>
      </c>
      <c r="G248" s="6">
        <f>$C248*'Mylan Payments'!D$20</f>
        <v>1170.8468680918552</v>
      </c>
      <c r="H248" s="6">
        <f>$C248*'Mylan Payments'!E$20</f>
        <v>2053.8275032921756</v>
      </c>
      <c r="I248" s="6">
        <f>$C248*'Mylan Payments'!F$20</f>
        <v>2053.8275397983598</v>
      </c>
      <c r="J248" s="6">
        <f>$C248*'Mylan Payments'!G$20</f>
        <v>2053.8276128107291</v>
      </c>
      <c r="K248" s="6">
        <f>$C248*'Mylan Payments'!H$20</f>
        <v>2053.8276128107291</v>
      </c>
      <c r="L248" s="6">
        <f>$C248*'Mylan Payments'!I$20</f>
        <v>2053.8276128107291</v>
      </c>
      <c r="M248" s="6">
        <f>$C248*'Mylan Payments'!J$20</f>
        <v>2053.8276128107291</v>
      </c>
      <c r="N248" s="6">
        <f>$C248*'Mylan Payments'!K$20</f>
        <v>1460.2473829086121</v>
      </c>
      <c r="O248" s="6">
        <f t="shared" si="7"/>
        <v>15738.424581369658</v>
      </c>
    </row>
    <row r="249" spans="1:15" ht="18.75" x14ac:dyDescent="0.3">
      <c r="A249" s="122">
        <v>247</v>
      </c>
      <c r="B249" s="3" t="s">
        <v>73</v>
      </c>
      <c r="C249" s="15">
        <v>1.0348308714700001E-2</v>
      </c>
      <c r="D249" s="13" t="s">
        <v>269</v>
      </c>
      <c r="E249" s="31" t="str">
        <f t="shared" si="6"/>
        <v>No</v>
      </c>
      <c r="F249" s="6">
        <f>$C249*'Mylan Payments'!C$20</f>
        <v>3592.9565501944116</v>
      </c>
      <c r="G249" s="6">
        <f>$C249*'Mylan Payments'!D$20</f>
        <v>5363.3229470699598</v>
      </c>
      <c r="H249" s="6">
        <f>$C249*'Mylan Payments'!E$20</f>
        <v>9408.0109687462154</v>
      </c>
      <c r="I249" s="6">
        <f>$C249*'Mylan Payments'!F$20</f>
        <v>9408.0111359708662</v>
      </c>
      <c r="J249" s="6">
        <f>$C249*'Mylan Payments'!G$20</f>
        <v>9408.0114704201642</v>
      </c>
      <c r="K249" s="6">
        <f>$C249*'Mylan Payments'!H$20</f>
        <v>9408.0114704201642</v>
      </c>
      <c r="L249" s="6">
        <f>$C249*'Mylan Payments'!I$20</f>
        <v>9408.0114704201642</v>
      </c>
      <c r="M249" s="6">
        <f>$C249*'Mylan Payments'!J$20</f>
        <v>9408.0114704201642</v>
      </c>
      <c r="N249" s="6">
        <f>$C249*'Mylan Payments'!K$20</f>
        <v>6688.9859900434012</v>
      </c>
      <c r="O249" s="6">
        <f t="shared" si="7"/>
        <v>72093.333473705497</v>
      </c>
    </row>
    <row r="250" spans="1:15" ht="18.75" x14ac:dyDescent="0.3">
      <c r="A250" s="122">
        <v>248</v>
      </c>
      <c r="B250" s="3" t="s">
        <v>266</v>
      </c>
      <c r="C250" s="15">
        <v>3.9831978678053954E-4</v>
      </c>
      <c r="D250" s="13" t="s">
        <v>270</v>
      </c>
      <c r="E250" s="31" t="str">
        <f t="shared" si="6"/>
        <v>No</v>
      </c>
      <c r="F250" s="6">
        <f>$C250*'Mylan Payments'!C$20</f>
        <v>138.29754469464243</v>
      </c>
      <c r="G250" s="6">
        <f>$C250*'Mylan Payments'!D$20</f>
        <v>206.4412370764891</v>
      </c>
      <c r="H250" s="6">
        <f>$C250*'Mylan Payments'!E$20</f>
        <v>362.12651037137209</v>
      </c>
      <c r="I250" s="6">
        <f>$C250*'Mylan Payments'!F$20</f>
        <v>362.12651680806516</v>
      </c>
      <c r="J250" s="6">
        <f>$C250*'Mylan Payments'!G$20</f>
        <v>362.12652968145125</v>
      </c>
      <c r="K250" s="6">
        <f>$C250*'Mylan Payments'!H$20</f>
        <v>362.12652968145125</v>
      </c>
      <c r="L250" s="6">
        <f>$C250*'Mylan Payments'!I$20</f>
        <v>362.12652968145125</v>
      </c>
      <c r="M250" s="6">
        <f>$C250*'Mylan Payments'!J$20</f>
        <v>362.12652968145125</v>
      </c>
      <c r="N250" s="6">
        <f>$C250*'Mylan Payments'!K$20</f>
        <v>257.46772219380426</v>
      </c>
      <c r="O250" s="6">
        <f t="shared" si="7"/>
        <v>2774.9656498701779</v>
      </c>
    </row>
    <row r="251" spans="1:15" ht="18.75" x14ac:dyDescent="0.3">
      <c r="A251" s="122">
        <v>249</v>
      </c>
      <c r="B251" s="3" t="s">
        <v>53</v>
      </c>
      <c r="C251" s="15">
        <v>9.7847760631712997E-5</v>
      </c>
      <c r="D251" s="13" t="s">
        <v>271</v>
      </c>
      <c r="E251" s="13" t="s">
        <v>334</v>
      </c>
      <c r="F251" s="6">
        <f>$C251*'Mylan Payments'!C$20</f>
        <v>33.972967194548943</v>
      </c>
      <c r="G251" s="6">
        <f>$C251*'Mylan Payments'!D$20</f>
        <v>50.71255162401566</v>
      </c>
      <c r="H251" s="6">
        <f>$C251*'Mylan Payments'!E$20</f>
        <v>88.956836394216225</v>
      </c>
      <c r="I251" s="6">
        <f>$C251*'Mylan Payments'!F$20</f>
        <v>88.956837975398045</v>
      </c>
      <c r="J251" s="6">
        <f>$C251*'Mylan Payments'!G$20</f>
        <v>88.956841137761657</v>
      </c>
      <c r="K251" s="6">
        <f>$C251*'Mylan Payments'!H$20</f>
        <v>88.956841137761657</v>
      </c>
      <c r="L251" s="6">
        <f>$C251*'Mylan Payments'!I$20</f>
        <v>88.956841137761657</v>
      </c>
      <c r="M251" s="6">
        <f>$C251*'Mylan Payments'!J$20</f>
        <v>88.956841137761657</v>
      </c>
      <c r="N251" s="6">
        <f>$C251*'Mylan Payments'!K$20</f>
        <v>63.247272386927683</v>
      </c>
      <c r="O251" s="6">
        <f t="shared" si="7"/>
        <v>681.67383012615323</v>
      </c>
    </row>
    <row r="252" spans="1:15" ht="18.75" x14ac:dyDescent="0.3">
      <c r="A252" s="122">
        <v>250</v>
      </c>
      <c r="B252" s="3" t="s">
        <v>26</v>
      </c>
      <c r="C252" s="15">
        <v>8.0576480958407414E-5</v>
      </c>
      <c r="D252" s="13" t="s">
        <v>272</v>
      </c>
      <c r="E252" s="31" t="str">
        <f t="shared" si="6"/>
        <v>No</v>
      </c>
      <c r="F252" s="6">
        <f>$C252*'Mylan Payments'!C$20</f>
        <v>27.976339229218489</v>
      </c>
      <c r="G252" s="6">
        <f>$C252*'Mylan Payments'!D$20</f>
        <v>41.761190280734724</v>
      </c>
      <c r="H252" s="6">
        <f>$C252*'Mylan Payments'!E$20</f>
        <v>73.254909336326648</v>
      </c>
      <c r="I252" s="6">
        <f>$C252*'Mylan Payments'!F$20</f>
        <v>73.254910638411289</v>
      </c>
      <c r="J252" s="6">
        <f>$C252*'Mylan Payments'!G$20</f>
        <v>73.254913242580557</v>
      </c>
      <c r="K252" s="6">
        <f>$C252*'Mylan Payments'!H$20</f>
        <v>73.254913242580557</v>
      </c>
      <c r="L252" s="6">
        <f>$C252*'Mylan Payments'!I$20</f>
        <v>73.254913242580557</v>
      </c>
      <c r="M252" s="6">
        <f>$C252*'Mylan Payments'!J$20</f>
        <v>73.254913242580557</v>
      </c>
      <c r="N252" s="6">
        <f>$C252*'Mylan Payments'!K$20</f>
        <v>52.08338551904238</v>
      </c>
      <c r="O252" s="6">
        <f t="shared" si="7"/>
        <v>561.35038797405571</v>
      </c>
    </row>
    <row r="253" spans="1:15" ht="18.75" x14ac:dyDescent="0.3">
      <c r="A253" s="122">
        <v>251</v>
      </c>
      <c r="B253" s="3" t="s">
        <v>20</v>
      </c>
      <c r="C253" s="15">
        <v>2.5021499340551977E-3</v>
      </c>
      <c r="D253" s="13" t="s">
        <v>273</v>
      </c>
      <c r="E253" s="31" t="str">
        <f t="shared" si="6"/>
        <v>No</v>
      </c>
      <c r="F253" s="6">
        <f>$C253*'Mylan Payments'!C$20</f>
        <v>868.75220318480444</v>
      </c>
      <c r="G253" s="6">
        <f>$C253*'Mylan Payments'!D$20</f>
        <v>1296.8146320629817</v>
      </c>
      <c r="H253" s="6">
        <f>$C253*'Mylan Payments'!E$20</f>
        <v>2274.7924007716806</v>
      </c>
      <c r="I253" s="6">
        <f>$C253*'Mylan Payments'!F$20</f>
        <v>2274.7924412054517</v>
      </c>
      <c r="J253" s="6">
        <f>$C253*'Mylan Payments'!G$20</f>
        <v>2274.792522072994</v>
      </c>
      <c r="K253" s="6">
        <f>$C253*'Mylan Payments'!H$20</f>
        <v>2274.792522072994</v>
      </c>
      <c r="L253" s="6">
        <f>$C253*'Mylan Payments'!I$20</f>
        <v>2274.792522072994</v>
      </c>
      <c r="M253" s="6">
        <f>$C253*'Mylan Payments'!J$20</f>
        <v>2274.792522072994</v>
      </c>
      <c r="N253" s="6">
        <f>$C253*'Mylan Payments'!K$20</f>
        <v>1617.3508459511049</v>
      </c>
      <c r="O253" s="6">
        <f t="shared" si="7"/>
        <v>17431.672611467999</v>
      </c>
    </row>
    <row r="254" spans="1:15" ht="18.75" x14ac:dyDescent="0.3">
      <c r="A254" s="122">
        <v>252</v>
      </c>
      <c r="B254" s="3" t="s">
        <v>81</v>
      </c>
      <c r="C254" s="15">
        <v>3.4602262891710712E-5</v>
      </c>
      <c r="D254" s="13" t="s">
        <v>274</v>
      </c>
      <c r="E254" s="31" t="str">
        <f t="shared" si="6"/>
        <v>No</v>
      </c>
      <c r="F254" s="6">
        <f>$C254*'Mylan Payments'!C$20</f>
        <v>12.013985138626124</v>
      </c>
      <c r="G254" s="6">
        <f>$C254*'Mylan Payments'!D$20</f>
        <v>17.933665848607173</v>
      </c>
      <c r="H254" s="6">
        <f>$C254*'Mylan Payments'!E$20</f>
        <v>31.458132705900042</v>
      </c>
      <c r="I254" s="6">
        <f>$C254*'Mylan Payments'!F$20</f>
        <v>31.458133265059171</v>
      </c>
      <c r="J254" s="6">
        <f>$C254*'Mylan Payments'!G$20</f>
        <v>31.458134383377427</v>
      </c>
      <c r="K254" s="6">
        <f>$C254*'Mylan Payments'!H$20</f>
        <v>31.458134383377427</v>
      </c>
      <c r="L254" s="6">
        <f>$C254*'Mylan Payments'!I$20</f>
        <v>31.458134383377427</v>
      </c>
      <c r="M254" s="6">
        <f>$C254*'Mylan Payments'!J$20</f>
        <v>31.458134383377427</v>
      </c>
      <c r="N254" s="6">
        <f>$C254*'Mylan Payments'!K$20</f>
        <v>22.366365179815908</v>
      </c>
      <c r="O254" s="6">
        <f t="shared" si="7"/>
        <v>241.06281967151813</v>
      </c>
    </row>
    <row r="255" spans="1:15" ht="18.75" x14ac:dyDescent="0.3">
      <c r="A255" s="122">
        <v>253</v>
      </c>
      <c r="B255" s="3" t="s">
        <v>252</v>
      </c>
      <c r="C255" s="15">
        <v>8.4482591926445666E-5</v>
      </c>
      <c r="D255" s="13" t="s">
        <v>275</v>
      </c>
      <c r="E255" s="31" t="str">
        <f t="shared" si="6"/>
        <v>No</v>
      </c>
      <c r="F255" s="6">
        <f>$C255*'Mylan Payments'!C$20</f>
        <v>29.332549927538977</v>
      </c>
      <c r="G255" s="6">
        <f>$C255*'Mylan Payments'!D$20</f>
        <v>43.785650041866674</v>
      </c>
      <c r="H255" s="6">
        <f>$C255*'Mylan Payments'!E$20</f>
        <v>76.806092031547308</v>
      </c>
      <c r="I255" s="6">
        <f>$C255*'Mylan Payments'!F$20</f>
        <v>76.806093396753184</v>
      </c>
      <c r="J255" s="6">
        <f>$C255*'Mylan Payments'!G$20</f>
        <v>76.806096127164921</v>
      </c>
      <c r="K255" s="6">
        <f>$C255*'Mylan Payments'!H$20</f>
        <v>76.806096127164921</v>
      </c>
      <c r="L255" s="6">
        <f>$C255*'Mylan Payments'!I$20</f>
        <v>76.806096127164921</v>
      </c>
      <c r="M255" s="6">
        <f>$C255*'Mylan Payments'!J$20</f>
        <v>76.806096127164921</v>
      </c>
      <c r="N255" s="6">
        <f>$C255*'Mylan Payments'!K$20</f>
        <v>54.608234966532038</v>
      </c>
      <c r="O255" s="6">
        <f t="shared" si="7"/>
        <v>588.56300487289775</v>
      </c>
    </row>
    <row r="256" spans="1:15" ht="18.75" x14ac:dyDescent="0.3">
      <c r="A256" s="122">
        <v>254</v>
      </c>
      <c r="B256" s="3" t="s">
        <v>276</v>
      </c>
      <c r="C256" s="15">
        <v>6.8234252350000003E-4</v>
      </c>
      <c r="D256" s="13" t="s">
        <v>277</v>
      </c>
      <c r="E256" s="31" t="str">
        <f t="shared" si="6"/>
        <v>No</v>
      </c>
      <c r="F256" s="6">
        <f>$C256*'Mylan Payments'!C$20</f>
        <v>236.91089112976684</v>
      </c>
      <c r="G256" s="6">
        <f>$C256*'Mylan Payments'!D$20</f>
        <v>353.64458240896869</v>
      </c>
      <c r="H256" s="6">
        <f>$C256*'Mylan Payments'!E$20</f>
        <v>620.34155749634249</v>
      </c>
      <c r="I256" s="6">
        <f>$C256*'Mylan Payments'!F$20</f>
        <v>620.3415685227327</v>
      </c>
      <c r="J256" s="6">
        <f>$C256*'Mylan Payments'!G$20</f>
        <v>620.34159057551301</v>
      </c>
      <c r="K256" s="6">
        <f>$C256*'Mylan Payments'!H$20</f>
        <v>620.34159057551301</v>
      </c>
      <c r="L256" s="6">
        <f>$C256*'Mylan Payments'!I$20</f>
        <v>620.34159057551301</v>
      </c>
      <c r="M256" s="6">
        <f>$C256*'Mylan Payments'!J$20</f>
        <v>620.34159057551301</v>
      </c>
      <c r="N256" s="6">
        <f>$C256*'Mylan Payments'!K$20</f>
        <v>441.05560685668786</v>
      </c>
      <c r="O256" s="6">
        <f t="shared" si="7"/>
        <v>4753.6605687165493</v>
      </c>
    </row>
    <row r="257" spans="1:15" ht="18.75" x14ac:dyDescent="0.3">
      <c r="A257" s="122">
        <v>255</v>
      </c>
      <c r="B257" s="3" t="s">
        <v>20</v>
      </c>
      <c r="C257" s="15">
        <v>3.2024518815994138E-4</v>
      </c>
      <c r="D257" s="13" t="s">
        <v>278</v>
      </c>
      <c r="E257" s="31" t="str">
        <f t="shared" si="6"/>
        <v>No</v>
      </c>
      <c r="F257" s="6">
        <f>$C257*'Mylan Payments'!C$20</f>
        <v>111.18986475857761</v>
      </c>
      <c r="G257" s="6">
        <f>$C257*'Mylan Payments'!D$20</f>
        <v>165.97672273799606</v>
      </c>
      <c r="H257" s="6">
        <f>$C257*'Mylan Payments'!E$20</f>
        <v>291.14615015466978</v>
      </c>
      <c r="I257" s="6">
        <f>$C257*'Mylan Payments'!F$20</f>
        <v>291.14615532970765</v>
      </c>
      <c r="J257" s="6">
        <f>$C257*'Mylan Payments'!G$20</f>
        <v>291.14616567978334</v>
      </c>
      <c r="K257" s="6">
        <f>$C257*'Mylan Payments'!H$20</f>
        <v>291.14616567978334</v>
      </c>
      <c r="L257" s="6">
        <f>$C257*'Mylan Payments'!I$20</f>
        <v>291.14616567978334</v>
      </c>
      <c r="M257" s="6">
        <f>$C257*'Mylan Payments'!J$20</f>
        <v>291.14616567978334</v>
      </c>
      <c r="N257" s="6">
        <f>$C257*'Mylan Payments'!K$20</f>
        <v>207.00151455065679</v>
      </c>
      <c r="O257" s="6">
        <f t="shared" si="7"/>
        <v>2231.045070250741</v>
      </c>
    </row>
    <row r="258" spans="1:15" ht="18.75" x14ac:dyDescent="0.3">
      <c r="A258" s="122">
        <v>256</v>
      </c>
      <c r="B258" s="3" t="s">
        <v>32</v>
      </c>
      <c r="C258" s="15">
        <v>1.5686376415621943E-3</v>
      </c>
      <c r="D258" s="13" t="s">
        <v>279</v>
      </c>
      <c r="E258" s="31" t="str">
        <f t="shared" si="6"/>
        <v>No</v>
      </c>
      <c r="F258" s="6">
        <f>$C258*'Mylan Payments'!C$20</f>
        <v>544.63459145998138</v>
      </c>
      <c r="G258" s="6">
        <f>$C258*'Mylan Payments'!D$20</f>
        <v>812.99374521724599</v>
      </c>
      <c r="H258" s="6">
        <f>$C258*'Mylan Payments'!E$20</f>
        <v>1426.103583172156</v>
      </c>
      <c r="I258" s="6">
        <f>$C258*'Mylan Payments'!F$20</f>
        <v>1426.1036085207311</v>
      </c>
      <c r="J258" s="6">
        <f>$C258*'Mylan Payments'!G$20</f>
        <v>1426.1036592178809</v>
      </c>
      <c r="K258" s="6">
        <f>$C258*'Mylan Payments'!H$20</f>
        <v>1426.1036592178809</v>
      </c>
      <c r="L258" s="6">
        <f>$C258*'Mylan Payments'!I$20</f>
        <v>1426.1036592178809</v>
      </c>
      <c r="M258" s="6">
        <f>$C258*'Mylan Payments'!J$20</f>
        <v>1426.1036592178809</v>
      </c>
      <c r="N258" s="6">
        <f>$C258*'Mylan Payments'!K$20</f>
        <v>1013.9430023921955</v>
      </c>
      <c r="O258" s="6">
        <f t="shared" si="7"/>
        <v>10928.193167633834</v>
      </c>
    </row>
    <row r="259" spans="1:15" ht="18.75" x14ac:dyDescent="0.3">
      <c r="A259" s="122">
        <v>257</v>
      </c>
      <c r="B259" s="3" t="s">
        <v>280</v>
      </c>
      <c r="C259" s="15">
        <v>4.8754650570999999E-3</v>
      </c>
      <c r="D259" s="13" t="s">
        <v>280</v>
      </c>
      <c r="E259" s="31" t="str">
        <f t="shared" si="6"/>
        <v>No</v>
      </c>
      <c r="F259" s="6">
        <f>$C259*'Mylan Payments'!C$20</f>
        <v>1692.7726641231388</v>
      </c>
      <c r="G259" s="6">
        <f>$C259*'Mylan Payments'!D$20</f>
        <v>2526.8567395208634</v>
      </c>
      <c r="H259" s="6">
        <f>$C259*'Mylan Payments'!E$20</f>
        <v>4432.4565491343119</v>
      </c>
      <c r="I259" s="6">
        <f>$C259*'Mylan Payments'!F$20</f>
        <v>4432.4566279199344</v>
      </c>
      <c r="J259" s="6">
        <f>$C259*'Mylan Payments'!G$20</f>
        <v>4432.4567854911775</v>
      </c>
      <c r="K259" s="6">
        <f>$C259*'Mylan Payments'!H$20</f>
        <v>4432.4567854911775</v>
      </c>
      <c r="L259" s="6">
        <f>$C259*'Mylan Payments'!I$20</f>
        <v>4432.4567854911775</v>
      </c>
      <c r="M259" s="6">
        <f>$C259*'Mylan Payments'!J$20</f>
        <v>4432.4567854911775</v>
      </c>
      <c r="N259" s="6">
        <f>$C259*'Mylan Payments'!K$20</f>
        <v>3151.4248715408057</v>
      </c>
      <c r="O259" s="6">
        <f t="shared" si="7"/>
        <v>33965.794594203762</v>
      </c>
    </row>
    <row r="260" spans="1:15" ht="18.75" x14ac:dyDescent="0.3">
      <c r="A260" s="122">
        <v>258</v>
      </c>
      <c r="B260" s="3" t="s">
        <v>58</v>
      </c>
      <c r="C260" s="15">
        <v>6.4039892317772936E-5</v>
      </c>
      <c r="D260" s="13" t="s">
        <v>281</v>
      </c>
      <c r="E260" s="13" t="s">
        <v>334</v>
      </c>
      <c r="F260" s="6">
        <f>$C260*'Mylan Payments'!C$20</f>
        <v>22.234797677618133</v>
      </c>
      <c r="G260" s="6">
        <f>$C260*'Mylan Payments'!D$20</f>
        <v>33.190604712816395</v>
      </c>
      <c r="H260" s="6">
        <f>$C260*'Mylan Payments'!E$20</f>
        <v>58.220915704523463</v>
      </c>
      <c r="I260" s="6">
        <f>$C260*'Mylan Payments'!F$20</f>
        <v>58.220916739383256</v>
      </c>
      <c r="J260" s="6">
        <f>$C260*'Mylan Payments'!G$20</f>
        <v>58.220918809102827</v>
      </c>
      <c r="K260" s="6">
        <f>$C260*'Mylan Payments'!H$20</f>
        <v>58.220918809102827</v>
      </c>
      <c r="L260" s="6">
        <f>$C260*'Mylan Payments'!I$20</f>
        <v>58.220918809102827</v>
      </c>
      <c r="M260" s="6">
        <f>$C260*'Mylan Payments'!J$20</f>
        <v>58.220918809102827</v>
      </c>
      <c r="N260" s="6">
        <f>$C260*'Mylan Payments'!K$20</f>
        <v>41.394391521096935</v>
      </c>
      <c r="O260" s="6">
        <f t="shared" si="7"/>
        <v>446.14530159184949</v>
      </c>
    </row>
    <row r="261" spans="1:15" ht="18.75" x14ac:dyDescent="0.3">
      <c r="A261" s="122">
        <v>259</v>
      </c>
      <c r="B261" s="3" t="s">
        <v>166</v>
      </c>
      <c r="C261" s="15">
        <v>3.4045529377365945E-7</v>
      </c>
      <c r="D261" s="13" t="s">
        <v>282</v>
      </c>
      <c r="E261" s="31" t="str">
        <f t="shared" ref="E261:E282" si="8">IF(C261&lt;0.000011,"Yes","No")</f>
        <v>Yes</v>
      </c>
      <c r="F261" s="6">
        <f>$C261*'Mylan Payments'!C$20</f>
        <v>0.118206859839308</v>
      </c>
      <c r="G261" s="6">
        <f>$C261*'Mylan Payments'!D$20</f>
        <v>0.17645121921748227</v>
      </c>
      <c r="H261" s="6">
        <f>$C261*'Mylan Payments'!E$20</f>
        <v>0.3095198671103</v>
      </c>
      <c r="I261" s="6">
        <f>$C261*'Mylan Payments'!F$20</f>
        <v>0.30951987261192532</v>
      </c>
      <c r="J261" s="6">
        <f>$C261*'Mylan Payments'!G$20</f>
        <v>0.30951988361517591</v>
      </c>
      <c r="K261" s="6">
        <f>$C261*'Mylan Payments'!H$20</f>
        <v>0.30951988361517591</v>
      </c>
      <c r="L261" s="6">
        <f>$C261*'Mylan Payments'!I$20</f>
        <v>0.30951988361517591</v>
      </c>
      <c r="M261" s="6">
        <f>$C261*'Mylan Payments'!J$20</f>
        <v>0.30951988361517591</v>
      </c>
      <c r="N261" s="6">
        <f>$C261*'Mylan Payments'!K$20</f>
        <v>0.22006501285114954</v>
      </c>
      <c r="O261" s="6">
        <f t="shared" ref="O261:O282" si="9">SUM(F261:N261)</f>
        <v>2.3718423660908687</v>
      </c>
    </row>
    <row r="262" spans="1:15" ht="18.75" x14ac:dyDescent="0.3">
      <c r="A262" s="122">
        <v>260</v>
      </c>
      <c r="B262" s="3" t="s">
        <v>20</v>
      </c>
      <c r="C262" s="15">
        <v>7.5555414330000009E-4</v>
      </c>
      <c r="D262" s="13" t="s">
        <v>283</v>
      </c>
      <c r="E262" s="31" t="str">
        <f t="shared" si="8"/>
        <v>No</v>
      </c>
      <c r="F262" s="6">
        <f>$C262*'Mylan Payments'!C$20</f>
        <v>262.33013365169609</v>
      </c>
      <c r="G262" s="6">
        <f>$C262*'Mylan Payments'!D$20</f>
        <v>391.58871137641268</v>
      </c>
      <c r="H262" s="6">
        <f>$C262*'Mylan Payments'!E$20</f>
        <v>686.90081284013183</v>
      </c>
      <c r="I262" s="6">
        <f>$C262*'Mylan Payments'!F$20</f>
        <v>686.90082504959344</v>
      </c>
      <c r="J262" s="6">
        <f>$C262*'Mylan Payments'!G$20</f>
        <v>686.90084946851641</v>
      </c>
      <c r="K262" s="6">
        <f>$C262*'Mylan Payments'!H$20</f>
        <v>686.90084946851641</v>
      </c>
      <c r="L262" s="6">
        <f>$C262*'Mylan Payments'!I$20</f>
        <v>686.90084946851641</v>
      </c>
      <c r="M262" s="6">
        <f>$C262*'Mylan Payments'!J$20</f>
        <v>686.90084946851641</v>
      </c>
      <c r="N262" s="6">
        <f>$C262*'Mylan Payments'!K$20</f>
        <v>488.37846053759307</v>
      </c>
      <c r="O262" s="6">
        <f t="shared" si="9"/>
        <v>5263.7023413294928</v>
      </c>
    </row>
    <row r="263" spans="1:15" ht="18.75" x14ac:dyDescent="0.3">
      <c r="A263" s="122">
        <v>261</v>
      </c>
      <c r="B263" s="3" t="s">
        <v>29</v>
      </c>
      <c r="C263" s="15">
        <v>5.0703727767649294E-3</v>
      </c>
      <c r="D263" s="13" t="s">
        <v>29</v>
      </c>
      <c r="E263" s="31" t="str">
        <f t="shared" si="8"/>
        <v>No</v>
      </c>
      <c r="F263" s="6">
        <f>$C263*'Mylan Payments'!C$20</f>
        <v>1760.4450719880861</v>
      </c>
      <c r="G263" s="6">
        <f>$C263*'Mylan Payments'!D$20</f>
        <v>2627.8735408417447</v>
      </c>
      <c r="H263" s="6">
        <f>$C263*'Mylan Payments'!E$20</f>
        <v>4609.6540038155945</v>
      </c>
      <c r="I263" s="6">
        <f>$C263*'Mylan Payments'!F$20</f>
        <v>4609.6540857508489</v>
      </c>
      <c r="J263" s="6">
        <f>$C263*'Mylan Payments'!G$20</f>
        <v>4609.6542496213578</v>
      </c>
      <c r="K263" s="6">
        <f>$C263*'Mylan Payments'!H$20</f>
        <v>4609.6542496213578</v>
      </c>
      <c r="L263" s="6">
        <f>$C263*'Mylan Payments'!I$20</f>
        <v>4609.6542496213578</v>
      </c>
      <c r="M263" s="6">
        <f>$C263*'Mylan Payments'!J$20</f>
        <v>4609.6542496213578</v>
      </c>
      <c r="N263" s="6">
        <f>$C263*'Mylan Payments'!K$20</f>
        <v>3277.4101936000552</v>
      </c>
      <c r="O263" s="6">
        <f t="shared" si="9"/>
        <v>35323.653894481766</v>
      </c>
    </row>
    <row r="264" spans="1:15" ht="18.75" x14ac:dyDescent="0.3">
      <c r="A264" s="122">
        <v>262</v>
      </c>
      <c r="B264" s="3" t="s">
        <v>61</v>
      </c>
      <c r="C264" s="15">
        <v>5.7455156420299657E-5</v>
      </c>
      <c r="D264" s="13" t="s">
        <v>284</v>
      </c>
      <c r="E264" s="13" t="s">
        <v>334</v>
      </c>
      <c r="F264" s="6">
        <f>$C264*'Mylan Payments'!C$20</f>
        <v>19.948562252449648</v>
      </c>
      <c r="G264" s="6">
        <f>$C264*'Mylan Payments'!D$20</f>
        <v>29.777866833326339</v>
      </c>
      <c r="H264" s="6">
        <f>$C264*'Mylan Payments'!E$20</f>
        <v>52.234500991003635</v>
      </c>
      <c r="I264" s="6">
        <f>$C264*'Mylan Payments'!F$20</f>
        <v>52.234501919456648</v>
      </c>
      <c r="J264" s="6">
        <f>$C264*'Mylan Payments'!G$20</f>
        <v>52.234503776362672</v>
      </c>
      <c r="K264" s="6">
        <f>$C264*'Mylan Payments'!H$20</f>
        <v>52.234503776362672</v>
      </c>
      <c r="L264" s="6">
        <f>$C264*'Mylan Payments'!I$20</f>
        <v>52.234503776362672</v>
      </c>
      <c r="M264" s="6">
        <f>$C264*'Mylan Payments'!J$20</f>
        <v>52.234503776362672</v>
      </c>
      <c r="N264" s="6">
        <f>$C264*'Mylan Payments'!K$20</f>
        <v>37.138120532218579</v>
      </c>
      <c r="O264" s="6">
        <f t="shared" si="9"/>
        <v>400.27156763390548</v>
      </c>
    </row>
    <row r="265" spans="1:15" ht="18.75" x14ac:dyDescent="0.3">
      <c r="A265" s="122">
        <v>263</v>
      </c>
      <c r="B265" s="3" t="s">
        <v>12</v>
      </c>
      <c r="C265" s="15">
        <v>3.8359246724829375E-4</v>
      </c>
      <c r="D265" s="13" t="s">
        <v>285</v>
      </c>
      <c r="E265" s="31" t="str">
        <f t="shared" si="8"/>
        <v>No</v>
      </c>
      <c r="F265" s="6">
        <f>$C265*'Mylan Payments'!C$20</f>
        <v>133.18418553238411</v>
      </c>
      <c r="G265" s="6">
        <f>$C265*'Mylan Payments'!D$20</f>
        <v>198.80835976544387</v>
      </c>
      <c r="H265" s="6">
        <f>$C265*'Mylan Payments'!E$20</f>
        <v>348.73738684215436</v>
      </c>
      <c r="I265" s="6">
        <f>$C265*'Mylan Payments'!F$20</f>
        <v>348.73739304085962</v>
      </c>
      <c r="J265" s="6">
        <f>$C265*'Mylan Payments'!G$20</f>
        <v>348.73740543827017</v>
      </c>
      <c r="K265" s="6">
        <f>$C265*'Mylan Payments'!H$20</f>
        <v>348.73740543827017</v>
      </c>
      <c r="L265" s="6">
        <f>$C265*'Mylan Payments'!I$20</f>
        <v>348.73740543827017</v>
      </c>
      <c r="M265" s="6">
        <f>$C265*'Mylan Payments'!J$20</f>
        <v>348.73740543827017</v>
      </c>
      <c r="N265" s="6">
        <f>$C265*'Mylan Payments'!K$20</f>
        <v>247.94821164014755</v>
      </c>
      <c r="O265" s="6">
        <f t="shared" si="9"/>
        <v>2672.3651585740704</v>
      </c>
    </row>
    <row r="266" spans="1:15" ht="18.75" x14ac:dyDescent="0.3">
      <c r="A266" s="122">
        <v>264</v>
      </c>
      <c r="B266" s="3" t="s">
        <v>73</v>
      </c>
      <c r="C266" s="15">
        <v>1.2919233878100001E-2</v>
      </c>
      <c r="D266" s="13" t="s">
        <v>286</v>
      </c>
      <c r="E266" s="31" t="str">
        <f t="shared" si="8"/>
        <v>No</v>
      </c>
      <c r="F266" s="6">
        <f>$C266*'Mylan Payments'!C$20</f>
        <v>4485.5876709471186</v>
      </c>
      <c r="G266" s="6">
        <f>$C266*'Mylan Payments'!D$20</f>
        <v>6695.7824150094548</v>
      </c>
      <c r="H266" s="6">
        <f>$C266*'Mylan Payments'!E$20</f>
        <v>11745.329346456989</v>
      </c>
      <c r="I266" s="6">
        <f>$C266*'Mylan Payments'!F$20</f>
        <v>11745.32955522679</v>
      </c>
      <c r="J266" s="6">
        <f>$C266*'Mylan Payments'!G$20</f>
        <v>11745.329972766394</v>
      </c>
      <c r="K266" s="6">
        <f>$C266*'Mylan Payments'!H$20</f>
        <v>11745.329972766394</v>
      </c>
      <c r="L266" s="6">
        <f>$C266*'Mylan Payments'!I$20</f>
        <v>11745.329972766394</v>
      </c>
      <c r="M266" s="6">
        <f>$C266*'Mylan Payments'!J$20</f>
        <v>11745.329972766394</v>
      </c>
      <c r="N266" s="6">
        <f>$C266*'Mylan Payments'!K$20</f>
        <v>8350.7920758054242</v>
      </c>
      <c r="O266" s="6">
        <f t="shared" si="9"/>
        <v>90004.140954511357</v>
      </c>
    </row>
    <row r="267" spans="1:15" ht="18.75" x14ac:dyDescent="0.3">
      <c r="A267" s="122">
        <v>265</v>
      </c>
      <c r="B267" s="3" t="s">
        <v>73</v>
      </c>
      <c r="C267" s="15">
        <v>5.3758056842657953E-4</v>
      </c>
      <c r="D267" s="13" t="s">
        <v>287</v>
      </c>
      <c r="E267" s="31" t="str">
        <f t="shared" si="8"/>
        <v>No</v>
      </c>
      <c r="F267" s="6">
        <f>$C267*'Mylan Payments'!C$20</f>
        <v>186.64920788860604</v>
      </c>
      <c r="G267" s="6">
        <f>$C267*'Mylan Payments'!D$20</f>
        <v>278.61733526035141</v>
      </c>
      <c r="H267" s="6">
        <f>$C267*'Mylan Payments'!E$20</f>
        <v>488.7333789296124</v>
      </c>
      <c r="I267" s="6">
        <f>$C267*'Mylan Payments'!F$20</f>
        <v>488.73338761670561</v>
      </c>
      <c r="J267" s="6">
        <f>$C267*'Mylan Payments'!G$20</f>
        <v>488.73340499089198</v>
      </c>
      <c r="K267" s="6">
        <f>$C267*'Mylan Payments'!H$20</f>
        <v>488.73340499089198</v>
      </c>
      <c r="L267" s="6">
        <f>$C267*'Mylan Payments'!I$20</f>
        <v>488.73340499089198</v>
      </c>
      <c r="M267" s="6">
        <f>$C267*'Mylan Payments'!J$20</f>
        <v>488.73340499089198</v>
      </c>
      <c r="N267" s="6">
        <f>$C267*'Mylan Payments'!K$20</f>
        <v>347.48372800445617</v>
      </c>
      <c r="O267" s="6">
        <f t="shared" si="9"/>
        <v>3745.1506576632992</v>
      </c>
    </row>
    <row r="268" spans="1:15" ht="18.75" x14ac:dyDescent="0.3">
      <c r="A268" s="122">
        <v>266</v>
      </c>
      <c r="B268" s="3" t="s">
        <v>26</v>
      </c>
      <c r="C268" s="15">
        <v>2.6140018962200005E-2</v>
      </c>
      <c r="D268" s="13" t="s">
        <v>26</v>
      </c>
      <c r="E268" s="31" t="str">
        <f t="shared" si="8"/>
        <v>No</v>
      </c>
      <c r="F268" s="6">
        <f>$C268*'Mylan Payments'!C$20</f>
        <v>9075.8746131169501</v>
      </c>
      <c r="G268" s="6">
        <f>$C268*'Mylan Payments'!D$20</f>
        <v>13547.852832961747</v>
      </c>
      <c r="H268" s="6">
        <f>$C268*'Mylan Payments'!E$20</f>
        <v>23764.809487203354</v>
      </c>
      <c r="I268" s="6">
        <f>$C268*'Mylan Payments'!F$20</f>
        <v>23764.809909615909</v>
      </c>
      <c r="J268" s="6">
        <f>$C268*'Mylan Payments'!G$20</f>
        <v>23764.810754441012</v>
      </c>
      <c r="K268" s="6">
        <f>$C268*'Mylan Payments'!H$20</f>
        <v>23764.810754441012</v>
      </c>
      <c r="L268" s="6">
        <f>$C268*'Mylan Payments'!I$20</f>
        <v>23764.810754441012</v>
      </c>
      <c r="M268" s="6">
        <f>$C268*'Mylan Payments'!J$20</f>
        <v>23764.810754441012</v>
      </c>
      <c r="N268" s="6">
        <f>$C268*'Mylan Payments'!K$20</f>
        <v>16896.502166508242</v>
      </c>
      <c r="O268" s="6">
        <f t="shared" si="9"/>
        <v>182109.09202717026</v>
      </c>
    </row>
    <row r="269" spans="1:15" ht="18.75" x14ac:dyDescent="0.3">
      <c r="A269" s="122">
        <v>267</v>
      </c>
      <c r="B269" s="3" t="s">
        <v>32</v>
      </c>
      <c r="C269" s="15">
        <v>1.4529947677983741E-3</v>
      </c>
      <c r="D269" s="13" t="s">
        <v>288</v>
      </c>
      <c r="E269" s="31" t="str">
        <f t="shared" si="8"/>
        <v>No</v>
      </c>
      <c r="F269" s="6">
        <f>$C269*'Mylan Payments'!C$20</f>
        <v>504.48312012024479</v>
      </c>
      <c r="G269" s="6">
        <f>$C269*'Mylan Payments'!D$20</f>
        <v>753.05833976866666</v>
      </c>
      <c r="H269" s="6">
        <f>$C269*'Mylan Payments'!E$20</f>
        <v>1320.9685843213902</v>
      </c>
      <c r="I269" s="6">
        <f>$C269*'Mylan Payments'!F$20</f>
        <v>1320.9686078012214</v>
      </c>
      <c r="J269" s="6">
        <f>$C269*'Mylan Payments'!G$20</f>
        <v>1320.9686547608835</v>
      </c>
      <c r="K269" s="6">
        <f>$C269*'Mylan Payments'!H$20</f>
        <v>1320.9686547608835</v>
      </c>
      <c r="L269" s="6">
        <f>$C269*'Mylan Payments'!I$20</f>
        <v>1320.9686547608835</v>
      </c>
      <c r="M269" s="6">
        <f>$C269*'Mylan Payments'!J$20</f>
        <v>1320.9686547608835</v>
      </c>
      <c r="N269" s="6">
        <f>$C269*'Mylan Payments'!K$20</f>
        <v>939.19324532747544</v>
      </c>
      <c r="O269" s="6">
        <f t="shared" si="9"/>
        <v>10122.546516382532</v>
      </c>
    </row>
    <row r="270" spans="1:15" ht="18.75" x14ac:dyDescent="0.3">
      <c r="A270" s="122">
        <v>268</v>
      </c>
      <c r="B270" s="3" t="s">
        <v>20</v>
      </c>
      <c r="C270" s="15">
        <v>9.2171918190000004E-4</v>
      </c>
      <c r="D270" s="13" t="s">
        <v>289</v>
      </c>
      <c r="E270" s="31" t="str">
        <f t="shared" si="8"/>
        <v>No</v>
      </c>
      <c r="F270" s="6">
        <f>$C270*'Mylan Payments'!C$20</f>
        <v>320.02301664455575</v>
      </c>
      <c r="G270" s="6">
        <f>$C270*'Mylan Payments'!D$20</f>
        <v>477.70875177085713</v>
      </c>
      <c r="H270" s="6">
        <f>$C270*'Mylan Payments'!E$20</f>
        <v>837.96728649009754</v>
      </c>
      <c r="I270" s="6">
        <f>$C270*'Mylan Payments'!F$20</f>
        <v>837.96730138472162</v>
      </c>
      <c r="J270" s="6">
        <f>$C270*'Mylan Payments'!G$20</f>
        <v>837.96733117396946</v>
      </c>
      <c r="K270" s="6">
        <f>$C270*'Mylan Payments'!H$20</f>
        <v>837.96733117396946</v>
      </c>
      <c r="L270" s="6">
        <f>$C270*'Mylan Payments'!I$20</f>
        <v>837.96733117396946</v>
      </c>
      <c r="M270" s="6">
        <f>$C270*'Mylan Payments'!J$20</f>
        <v>837.96733117396946</v>
      </c>
      <c r="N270" s="6">
        <f>$C270*'Mylan Payments'!K$20</f>
        <v>595.78496008002992</v>
      </c>
      <c r="O270" s="6">
        <f t="shared" si="9"/>
        <v>6421.3206410661405</v>
      </c>
    </row>
    <row r="271" spans="1:15" ht="18.75" x14ac:dyDescent="0.3">
      <c r="A271" s="122">
        <v>269</v>
      </c>
      <c r="B271" s="3" t="s">
        <v>20</v>
      </c>
      <c r="C271" s="15">
        <v>0.11205025007220001</v>
      </c>
      <c r="D271" s="13" t="s">
        <v>20</v>
      </c>
      <c r="E271" s="31" t="str">
        <f t="shared" si="8"/>
        <v>No</v>
      </c>
      <c r="F271" s="6">
        <f>$C271*'Mylan Payments'!C$20</f>
        <v>38904.104143698627</v>
      </c>
      <c r="G271" s="6">
        <f>$C271*'Mylan Payments'!D$20</f>
        <v>58073.41991870405</v>
      </c>
      <c r="H271" s="6">
        <f>$C271*'Mylan Payments'!E$20</f>
        <v>101868.81845074282</v>
      </c>
      <c r="I271" s="6">
        <f>$C271*'Mylan Payments'!F$20</f>
        <v>101868.82026143135</v>
      </c>
      <c r="J271" s="6">
        <f>$C271*'Mylan Payments'!G$20</f>
        <v>101868.82388280838</v>
      </c>
      <c r="K271" s="6">
        <f>$C271*'Mylan Payments'!H$20</f>
        <v>101868.82388280838</v>
      </c>
      <c r="L271" s="6">
        <f>$C271*'Mylan Payments'!I$20</f>
        <v>101868.82388280838</v>
      </c>
      <c r="M271" s="6">
        <f>$C271*'Mylan Payments'!J$20</f>
        <v>101868.82388280838</v>
      </c>
      <c r="N271" s="6">
        <f>$C271*'Mylan Payments'!K$20</f>
        <v>72427.54092261671</v>
      </c>
      <c r="O271" s="6">
        <f t="shared" si="9"/>
        <v>780617.99922842707</v>
      </c>
    </row>
    <row r="272" spans="1:15" ht="18.75" x14ac:dyDescent="0.3">
      <c r="A272" s="122">
        <v>270</v>
      </c>
      <c r="B272" s="3" t="s">
        <v>32</v>
      </c>
      <c r="C272" s="15">
        <v>1.7430882460531451E-3</v>
      </c>
      <c r="D272" s="13" t="s">
        <v>290</v>
      </c>
      <c r="E272" s="31" t="str">
        <f t="shared" si="8"/>
        <v>No</v>
      </c>
      <c r="F272" s="6">
        <f>$C272*'Mylan Payments'!C$20</f>
        <v>605.2042419576286</v>
      </c>
      <c r="G272" s="6">
        <f>$C272*'Mylan Payments'!D$20</f>
        <v>903.40802990779184</v>
      </c>
      <c r="H272" s="6">
        <f>$C272*'Mylan Payments'!E$20</f>
        <v>1584.7027558296033</v>
      </c>
      <c r="I272" s="6">
        <f>$C272*'Mylan Payments'!F$20</f>
        <v>1584.7027839972325</v>
      </c>
      <c r="J272" s="6">
        <f>$C272*'Mylan Payments'!G$20</f>
        <v>1584.7028403324905</v>
      </c>
      <c r="K272" s="6">
        <f>$C272*'Mylan Payments'!H$20</f>
        <v>1584.7028403324905</v>
      </c>
      <c r="L272" s="6">
        <f>$C272*'Mylan Payments'!I$20</f>
        <v>1584.7028403324905</v>
      </c>
      <c r="M272" s="6">
        <f>$C272*'Mylan Payments'!J$20</f>
        <v>1584.7028403324905</v>
      </c>
      <c r="N272" s="6">
        <f>$C272*'Mylan Payments'!K$20</f>
        <v>1126.7051630085452</v>
      </c>
      <c r="O272" s="6">
        <f t="shared" si="9"/>
        <v>12143.534336030763</v>
      </c>
    </row>
    <row r="273" spans="1:15" ht="18.75" x14ac:dyDescent="0.3">
      <c r="A273" s="122">
        <v>271</v>
      </c>
      <c r="B273" s="3" t="s">
        <v>20</v>
      </c>
      <c r="C273" s="15">
        <v>3.5878822683E-3</v>
      </c>
      <c r="D273" s="13" t="s">
        <v>291</v>
      </c>
      <c r="E273" s="31" t="str">
        <f t="shared" si="8"/>
        <v>No</v>
      </c>
      <c r="F273" s="6">
        <f>$C273*'Mylan Payments'!C$20</f>
        <v>1245.7209629726999</v>
      </c>
      <c r="G273" s="6">
        <f>$C273*'Mylan Payments'!D$20</f>
        <v>1859.5281443066867</v>
      </c>
      <c r="H273" s="6">
        <f>$C273*'Mylan Payments'!E$20</f>
        <v>3261.8698055255122</v>
      </c>
      <c r="I273" s="6">
        <f>$C273*'Mylan Payments'!F$20</f>
        <v>3261.8698635042961</v>
      </c>
      <c r="J273" s="6">
        <f>$C273*'Mylan Payments'!G$20</f>
        <v>3261.8699794618637</v>
      </c>
      <c r="K273" s="6">
        <f>$C273*'Mylan Payments'!H$20</f>
        <v>3261.8699794618637</v>
      </c>
      <c r="L273" s="6">
        <f>$C273*'Mylan Payments'!I$20</f>
        <v>3261.8699794618637</v>
      </c>
      <c r="M273" s="6">
        <f>$C273*'Mylan Payments'!J$20</f>
        <v>3261.8699794618637</v>
      </c>
      <c r="N273" s="6">
        <f>$C273*'Mylan Payments'!K$20</f>
        <v>2319.1513597282146</v>
      </c>
      <c r="O273" s="6">
        <f t="shared" si="9"/>
        <v>24995.620053884864</v>
      </c>
    </row>
    <row r="274" spans="1:15" ht="18.75" x14ac:dyDescent="0.3">
      <c r="A274" s="122">
        <v>272</v>
      </c>
      <c r="B274" s="3" t="s">
        <v>64</v>
      </c>
      <c r="C274" s="15">
        <v>3.2856424953000003E-3</v>
      </c>
      <c r="D274" s="13" t="s">
        <v>64</v>
      </c>
      <c r="E274" s="31" t="str">
        <f t="shared" si="8"/>
        <v>No</v>
      </c>
      <c r="F274" s="6">
        <f>$C274*'Mylan Payments'!C$20</f>
        <v>1140.7826197063239</v>
      </c>
      <c r="G274" s="6">
        <f>$C274*'Mylan Payments'!D$20</f>
        <v>1702.8832707588542</v>
      </c>
      <c r="H274" s="6">
        <f>$C274*'Mylan Payments'!E$20</f>
        <v>2987.0930107884024</v>
      </c>
      <c r="I274" s="6">
        <f>$C274*'Mylan Payments'!F$20</f>
        <v>2987.0930638831092</v>
      </c>
      <c r="J274" s="6">
        <f>$C274*'Mylan Payments'!G$20</f>
        <v>2987.0931700725223</v>
      </c>
      <c r="K274" s="6">
        <f>$C274*'Mylan Payments'!H$20</f>
        <v>2987.0931700725223</v>
      </c>
      <c r="L274" s="6">
        <f>$C274*'Mylan Payments'!I$20</f>
        <v>2987.0931700725223</v>
      </c>
      <c r="M274" s="6">
        <f>$C274*'Mylan Payments'!J$20</f>
        <v>2987.0931700725223</v>
      </c>
      <c r="N274" s="6">
        <f>$C274*'Mylan Payments'!K$20</f>
        <v>2123.7882658190565</v>
      </c>
      <c r="O274" s="6">
        <f t="shared" si="9"/>
        <v>22890.012911245838</v>
      </c>
    </row>
    <row r="275" spans="1:15" ht="18.75" x14ac:dyDescent="0.3">
      <c r="A275" s="122">
        <v>273</v>
      </c>
      <c r="B275" s="3" t="s">
        <v>32</v>
      </c>
      <c r="C275" s="15">
        <v>3.8909265509442809E-4</v>
      </c>
      <c r="D275" s="13" t="s">
        <v>292</v>
      </c>
      <c r="E275" s="31" t="str">
        <f t="shared" si="8"/>
        <v>No</v>
      </c>
      <c r="F275" s="6">
        <f>$C275*'Mylan Payments'!C$20</f>
        <v>135.09386338350927</v>
      </c>
      <c r="G275" s="6">
        <f>$C275*'Mylan Payments'!D$20</f>
        <v>201.65899792300706</v>
      </c>
      <c r="H275" s="6">
        <f>$C275*'Mylan Payments'!E$20</f>
        <v>353.73780082411162</v>
      </c>
      <c r="I275" s="6">
        <f>$C275*'Mylan Payments'!F$20</f>
        <v>353.73780711169786</v>
      </c>
      <c r="J275" s="6">
        <f>$C275*'Mylan Payments'!G$20</f>
        <v>353.73781968687018</v>
      </c>
      <c r="K275" s="6">
        <f>$C275*'Mylan Payments'!H$20</f>
        <v>353.73781968687018</v>
      </c>
      <c r="L275" s="6">
        <f>$C275*'Mylan Payments'!I$20</f>
        <v>353.73781968687018</v>
      </c>
      <c r="M275" s="6">
        <f>$C275*'Mylan Payments'!J$20</f>
        <v>353.73781968687018</v>
      </c>
      <c r="N275" s="6">
        <f>$C275*'Mylan Payments'!K$20</f>
        <v>251.50344761732106</v>
      </c>
      <c r="O275" s="6">
        <f t="shared" si="9"/>
        <v>2710.6831956071278</v>
      </c>
    </row>
    <row r="276" spans="1:15" ht="18.75" x14ac:dyDescent="0.3">
      <c r="A276" s="122">
        <v>274</v>
      </c>
      <c r="B276" s="3" t="s">
        <v>32</v>
      </c>
      <c r="C276" s="15">
        <v>2.4552535573794297E-4</v>
      </c>
      <c r="D276" s="13" t="s">
        <v>293</v>
      </c>
      <c r="E276" s="31" t="str">
        <f t="shared" si="8"/>
        <v>No</v>
      </c>
      <c r="F276" s="6">
        <f>$C276*'Mylan Payments'!C$20</f>
        <v>85.246967350744455</v>
      </c>
      <c r="G276" s="6">
        <f>$C276*'Mylan Payments'!D$20</f>
        <v>127.25091711327049</v>
      </c>
      <c r="H276" s="6">
        <f>$C276*'Mylan Payments'!E$20</f>
        <v>223.21572573560863</v>
      </c>
      <c r="I276" s="6">
        <f>$C276*'Mylan Payments'!F$20</f>
        <v>223.21572970320304</v>
      </c>
      <c r="J276" s="6">
        <f>$C276*'Mylan Payments'!G$20</f>
        <v>223.2157376383918</v>
      </c>
      <c r="K276" s="6">
        <f>$C276*'Mylan Payments'!H$20</f>
        <v>223.2157376383918</v>
      </c>
      <c r="L276" s="6">
        <f>$C276*'Mylan Payments'!I$20</f>
        <v>223.2157376383918</v>
      </c>
      <c r="M276" s="6">
        <f>$C276*'Mylan Payments'!J$20</f>
        <v>223.2157376383918</v>
      </c>
      <c r="N276" s="6">
        <f>$C276*'Mylan Payments'!K$20</f>
        <v>158.70377566129014</v>
      </c>
      <c r="O276" s="6">
        <f t="shared" si="9"/>
        <v>1710.496066117684</v>
      </c>
    </row>
    <row r="277" spans="1:15" ht="18.75" x14ac:dyDescent="0.3">
      <c r="A277" s="122">
        <v>275</v>
      </c>
      <c r="B277" s="3" t="s">
        <v>20</v>
      </c>
      <c r="C277" s="15">
        <v>3.8011503997638439E-4</v>
      </c>
      <c r="D277" s="13" t="s">
        <v>294</v>
      </c>
      <c r="E277" s="31" t="str">
        <f t="shared" si="8"/>
        <v>No</v>
      </c>
      <c r="F277" s="6">
        <f>$C277*'Mylan Payments'!C$20</f>
        <v>131.97681479781343</v>
      </c>
      <c r="G277" s="6">
        <f>$C277*'Mylan Payments'!D$20</f>
        <v>197.00607825274557</v>
      </c>
      <c r="H277" s="6">
        <f>$C277*'Mylan Payments'!E$20</f>
        <v>345.57593555391946</v>
      </c>
      <c r="I277" s="6">
        <f>$C277*'Mylan Payments'!F$20</f>
        <v>345.5759416964309</v>
      </c>
      <c r="J277" s="6">
        <f>$C277*'Mylan Payments'!G$20</f>
        <v>345.57595398145367</v>
      </c>
      <c r="K277" s="6">
        <f>$C277*'Mylan Payments'!H$20</f>
        <v>345.57595398145367</v>
      </c>
      <c r="L277" s="6">
        <f>$C277*'Mylan Payments'!I$20</f>
        <v>345.57595398145367</v>
      </c>
      <c r="M277" s="6">
        <f>$C277*'Mylan Payments'!J$20</f>
        <v>345.57595398145367</v>
      </c>
      <c r="N277" s="6">
        <f>$C277*'Mylan Payments'!K$20</f>
        <v>245.70045667414479</v>
      </c>
      <c r="O277" s="6">
        <f t="shared" si="9"/>
        <v>2648.1390429008688</v>
      </c>
    </row>
    <row r="278" spans="1:15" ht="18.75" x14ac:dyDescent="0.3">
      <c r="A278" s="122">
        <v>276</v>
      </c>
      <c r="B278" s="3" t="s">
        <v>20</v>
      </c>
      <c r="C278" s="15">
        <v>6.4918323202623016E-4</v>
      </c>
      <c r="D278" s="13" t="s">
        <v>295</v>
      </c>
      <c r="E278" s="31" t="str">
        <f t="shared" si="8"/>
        <v>No</v>
      </c>
      <c r="F278" s="6">
        <f>$C278*'Mylan Payments'!C$20</f>
        <v>225.39790898117224</v>
      </c>
      <c r="G278" s="6">
        <f>$C278*'Mylan Payments'!D$20</f>
        <v>336.45877999690691</v>
      </c>
      <c r="H278" s="6">
        <f>$C278*'Mylan Payments'!E$20</f>
        <v>590.19528079530733</v>
      </c>
      <c r="I278" s="6">
        <f>$C278*'Mylan Payments'!F$20</f>
        <v>590.19529128585623</v>
      </c>
      <c r="J278" s="6">
        <f>$C278*'Mylan Payments'!G$20</f>
        <v>590.19531226695403</v>
      </c>
      <c r="K278" s="6">
        <f>$C278*'Mylan Payments'!H$20</f>
        <v>590.19531226695403</v>
      </c>
      <c r="L278" s="6">
        <f>$C278*'Mylan Payments'!I$20</f>
        <v>590.19531226695403</v>
      </c>
      <c r="M278" s="6">
        <f>$C278*'Mylan Payments'!J$20</f>
        <v>590.19531226695403</v>
      </c>
      <c r="N278" s="6">
        <f>$C278*'Mylan Payments'!K$20</f>
        <v>419.62195598456634</v>
      </c>
      <c r="O278" s="6">
        <f t="shared" si="9"/>
        <v>4522.6504661116251</v>
      </c>
    </row>
    <row r="279" spans="1:15" ht="18.75" x14ac:dyDescent="0.3">
      <c r="A279" s="122">
        <v>277</v>
      </c>
      <c r="B279" s="3" t="s">
        <v>12</v>
      </c>
      <c r="C279" s="15">
        <v>1.697749703157641E-3</v>
      </c>
      <c r="D279" s="13" t="s">
        <v>296</v>
      </c>
      <c r="E279" s="31" t="str">
        <f t="shared" si="8"/>
        <v>No</v>
      </c>
      <c r="F279" s="6">
        <f>$C279*'Mylan Payments'!C$20</f>
        <v>589.46259574627527</v>
      </c>
      <c r="G279" s="6">
        <f>$C279*'Mylan Payments'!D$20</f>
        <v>879.90996329592588</v>
      </c>
      <c r="H279" s="6">
        <f>$C279*'Mylan Payments'!E$20</f>
        <v>1543.4838938273558</v>
      </c>
      <c r="I279" s="6">
        <f>$C279*'Mylan Payments'!F$20</f>
        <v>1543.4839212623317</v>
      </c>
      <c r="J279" s="6">
        <f>$C279*'Mylan Payments'!G$20</f>
        <v>1543.4839761322833</v>
      </c>
      <c r="K279" s="6">
        <f>$C279*'Mylan Payments'!H$20</f>
        <v>1543.4839761322833</v>
      </c>
      <c r="L279" s="6">
        <f>$C279*'Mylan Payments'!I$20</f>
        <v>1543.4839761322833</v>
      </c>
      <c r="M279" s="6">
        <f>$C279*'Mylan Payments'!J$20</f>
        <v>1543.4839761322833</v>
      </c>
      <c r="N279" s="6">
        <f>$C279*'Mylan Payments'!K$20</f>
        <v>1097.3990332246308</v>
      </c>
      <c r="O279" s="6">
        <f t="shared" si="9"/>
        <v>11827.675311885654</v>
      </c>
    </row>
    <row r="280" spans="1:15" ht="18.75" x14ac:dyDescent="0.3">
      <c r="A280" s="122">
        <v>278</v>
      </c>
      <c r="B280" s="3" t="s">
        <v>26</v>
      </c>
      <c r="C280" s="15">
        <v>3.846778945928631E-4</v>
      </c>
      <c r="D280" s="13" t="s">
        <v>297</v>
      </c>
      <c r="E280" s="31" t="str">
        <f t="shared" si="8"/>
        <v>No</v>
      </c>
      <c r="F280" s="6">
        <f>$C280*'Mylan Payments'!C$20</f>
        <v>133.56104839905629</v>
      </c>
      <c r="G280" s="6">
        <f>$C280*'Mylan Payments'!D$20</f>
        <v>199.37091520759418</v>
      </c>
      <c r="H280" s="6">
        <f>$C280*'Mylan Payments'!E$20</f>
        <v>349.7241869700805</v>
      </c>
      <c r="I280" s="6">
        <f>$C280*'Mylan Payments'!F$20</f>
        <v>349.72419318632592</v>
      </c>
      <c r="J280" s="6">
        <f>$C280*'Mylan Payments'!G$20</f>
        <v>349.7242056188166</v>
      </c>
      <c r="K280" s="6">
        <f>$C280*'Mylan Payments'!H$20</f>
        <v>349.7242056188166</v>
      </c>
      <c r="L280" s="6">
        <f>$C280*'Mylan Payments'!I$20</f>
        <v>349.7242056188166</v>
      </c>
      <c r="M280" s="6">
        <f>$C280*'Mylan Payments'!J$20</f>
        <v>349.7242056188166</v>
      </c>
      <c r="N280" s="6">
        <f>$C280*'Mylan Payments'!K$20</f>
        <v>248.64981501333654</v>
      </c>
      <c r="O280" s="6">
        <f t="shared" si="9"/>
        <v>2679.9269812516595</v>
      </c>
    </row>
    <row r="281" spans="1:15" ht="18.75" x14ac:dyDescent="0.3">
      <c r="A281" s="122">
        <v>279</v>
      </c>
      <c r="B281" s="3" t="s">
        <v>26</v>
      </c>
      <c r="C281" s="15">
        <v>5.9722700399577504E-4</v>
      </c>
      <c r="D281" s="13" t="s">
        <v>298</v>
      </c>
      <c r="E281" s="31" t="str">
        <f t="shared" si="8"/>
        <v>No</v>
      </c>
      <c r="F281" s="6">
        <f>$C281*'Mylan Payments'!C$20</f>
        <v>207.35858729373163</v>
      </c>
      <c r="G281" s="6">
        <f>$C281*'Mylan Payments'!D$20</f>
        <v>309.53089856995456</v>
      </c>
      <c r="H281" s="6">
        <f>$C281*'Mylan Payments'!E$20</f>
        <v>542.96004877030566</v>
      </c>
      <c r="I281" s="6">
        <f>$C281*'Mylan Payments'!F$20</f>
        <v>542.96005842126215</v>
      </c>
      <c r="J281" s="6">
        <f>$C281*'Mylan Payments'!G$20</f>
        <v>542.96007772317489</v>
      </c>
      <c r="K281" s="6">
        <f>$C281*'Mylan Payments'!H$20</f>
        <v>542.96007772317489</v>
      </c>
      <c r="L281" s="6">
        <f>$C281*'Mylan Payments'!I$20</f>
        <v>542.96007772317489</v>
      </c>
      <c r="M281" s="6">
        <f>$C281*'Mylan Payments'!J$20</f>
        <v>542.96007772317489</v>
      </c>
      <c r="N281" s="6">
        <f>$C281*'Mylan Payments'!K$20</f>
        <v>386.03825733654145</v>
      </c>
      <c r="O281" s="6">
        <f t="shared" si="9"/>
        <v>4160.6881612844954</v>
      </c>
    </row>
    <row r="282" spans="1:15" ht="18.75" x14ac:dyDescent="0.3">
      <c r="A282" s="122">
        <v>280</v>
      </c>
      <c r="B282" s="3" t="s">
        <v>22</v>
      </c>
      <c r="C282" s="15">
        <v>4.0879712722350741E-5</v>
      </c>
      <c r="D282" s="13" t="s">
        <v>299</v>
      </c>
      <c r="E282" s="31" t="str">
        <f t="shared" si="8"/>
        <v>No</v>
      </c>
      <c r="F282" s="6">
        <f>$C282*'Mylan Payments'!C$20</f>
        <v>14.19353013572073</v>
      </c>
      <c r="G282" s="6">
        <f>$C282*'Mylan Payments'!D$20</f>
        <v>21.187143460646904</v>
      </c>
      <c r="H282" s="6">
        <f>$C282*'Mylan Payments'!E$20</f>
        <v>37.165182861692344</v>
      </c>
      <c r="I282" s="6">
        <f>$C282*'Mylan Payments'!F$20</f>
        <v>37.165183522292622</v>
      </c>
      <c r="J282" s="6">
        <f>$C282*'Mylan Payments'!G$20</f>
        <v>37.165184843493186</v>
      </c>
      <c r="K282" s="6">
        <f>$C282*'Mylan Payments'!H$20</f>
        <v>37.165184843493186</v>
      </c>
      <c r="L282" s="6">
        <f>$C282*'Mylan Payments'!I$20</f>
        <v>37.165184843493186</v>
      </c>
      <c r="M282" s="6">
        <f>$C282*'Mylan Payments'!J$20</f>
        <v>37.165184843493186</v>
      </c>
      <c r="N282" s="6">
        <f>$C282*'Mylan Payments'!K$20</f>
        <v>26.424011228846517</v>
      </c>
      <c r="O282" s="6">
        <f t="shared" si="9"/>
        <v>284.79579058317182</v>
      </c>
    </row>
    <row r="283" spans="1:15" ht="18.75" x14ac:dyDescent="0.3">
      <c r="A283" s="122">
        <v>281</v>
      </c>
      <c r="B283" s="13" t="s">
        <v>268</v>
      </c>
      <c r="C283" s="19"/>
      <c r="D283" s="13" t="s">
        <v>268</v>
      </c>
      <c r="E283" s="7"/>
      <c r="F283" s="6">
        <f>'Mylan Payments'!C16</f>
        <v>389668.57103952829</v>
      </c>
      <c r="G283" s="6">
        <f>'Mylan Payments'!D16</f>
        <v>569750.51747501362</v>
      </c>
      <c r="H283" s="6">
        <f>'Mylan Payments'!E16</f>
        <v>981176.81485234434</v>
      </c>
      <c r="I283" s="6">
        <f>'Mylan Payments'!F16</f>
        <v>981176.83186246187</v>
      </c>
      <c r="J283" s="6">
        <f>'Mylan Payments'!G16</f>
        <v>981176.86588269682</v>
      </c>
      <c r="K283" s="6">
        <f>'Mylan Payments'!H16</f>
        <v>981176.86588269682</v>
      </c>
      <c r="L283" s="6">
        <f>'Mylan Payments'!I16</f>
        <v>981176.86588269682</v>
      </c>
      <c r="M283" s="6">
        <f>'Mylan Payments'!J16</f>
        <v>981176.79784222681</v>
      </c>
      <c r="N283" s="6">
        <f>'Mylan Payments'!K16</f>
        <v>680404.69978000002</v>
      </c>
      <c r="O283" s="6">
        <f>'Mylan Payments'!L16</f>
        <v>3902949.6011120453</v>
      </c>
    </row>
  </sheetData>
  <sheetProtection algorithmName="SHA-512" hashValue="I8nr3RwgMVlyGP+PvFG5ofAay3+ufgR5+sY7RRXGPn1wjJpCUyzeXDeMTZ11c1EBnfROE6cEksi7/kcTwBhk3Q==" saltValue="zHT1ctARwwRGbxpkJWpaPQ==" spinCount="100000" sheet="1" sort="0" autoFilter="0" pivotTables="0"/>
  <hyperlinks>
    <hyperlink ref="E1" location="'Introduction-Table of Contents'!A22" display="Return to Table of Contents" xr:uid="{358C9B01-B08D-43ED-846A-F17D1C10682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55BE7-3A28-4448-B119-26DF03C38B12}">
  <sheetPr codeName="Sheet22"/>
  <dimension ref="A1:D290"/>
  <sheetViews>
    <sheetView workbookViewId="0">
      <selection activeCell="A2" sqref="A2"/>
    </sheetView>
  </sheetViews>
  <sheetFormatPr defaultColWidth="9.140625" defaultRowHeight="18.75" x14ac:dyDescent="0.3"/>
  <cols>
    <col min="1" max="1" width="12.42578125" style="3" customWidth="1"/>
    <col min="2" max="2" width="46.28515625" style="3" customWidth="1"/>
    <col min="3" max="3" width="23.28515625" style="3" customWidth="1"/>
    <col min="4" max="5" width="21" style="3" customWidth="1"/>
    <col min="6" max="16384" width="9.140625" style="3"/>
  </cols>
  <sheetData>
    <row r="1" spans="1:4" ht="22.5" x14ac:dyDescent="0.3">
      <c r="A1" s="51" t="s">
        <v>430</v>
      </c>
      <c r="B1" s="51"/>
      <c r="C1" s="5">
        <v>2024</v>
      </c>
      <c r="D1" s="5"/>
    </row>
    <row r="2" spans="1:4" x14ac:dyDescent="0.3">
      <c r="A2" s="137" t="s">
        <v>596</v>
      </c>
      <c r="B2" s="10"/>
      <c r="C2" s="17" t="s">
        <v>305</v>
      </c>
      <c r="D2" s="10"/>
    </row>
    <row r="3" spans="1:4" ht="47.25" customHeight="1" x14ac:dyDescent="0.3">
      <c r="A3" s="10" t="s">
        <v>478</v>
      </c>
      <c r="B3" s="10" t="s">
        <v>3</v>
      </c>
      <c r="C3" s="17" t="s">
        <v>308</v>
      </c>
      <c r="D3" s="14" t="s">
        <v>11</v>
      </c>
    </row>
    <row r="4" spans="1:4" ht="18.75" customHeight="1" x14ac:dyDescent="0.3">
      <c r="A4" s="123">
        <v>281</v>
      </c>
      <c r="B4" s="3" t="s">
        <v>268</v>
      </c>
      <c r="C4" s="9">
        <f>11668940.6+5000</f>
        <v>11673940.6</v>
      </c>
      <c r="D4" s="6">
        <f t="shared" ref="D4" si="0">SUM(C4:C4)</f>
        <v>11673940.6</v>
      </c>
    </row>
    <row r="5" spans="1:4" ht="18.75" customHeight="1" x14ac:dyDescent="0.3">
      <c r="A5" s="7"/>
      <c r="C5" s="9"/>
      <c r="D5" s="6"/>
    </row>
    <row r="6" spans="1:4" ht="18.75" customHeight="1" x14ac:dyDescent="0.3">
      <c r="C6" s="53" t="s">
        <v>11</v>
      </c>
      <c r="D6" s="6">
        <f>SUM(D4)</f>
        <v>11673940.6</v>
      </c>
    </row>
    <row r="7" spans="1:4" ht="18.75" customHeight="1" x14ac:dyDescent="0.3">
      <c r="C7" s="9"/>
      <c r="D7" s="6"/>
    </row>
    <row r="8" spans="1:4" ht="18.75" customHeight="1" x14ac:dyDescent="0.3">
      <c r="A8" s="7"/>
      <c r="C8" s="9"/>
      <c r="D8" s="6"/>
    </row>
    <row r="9" spans="1:4" ht="18.75" customHeight="1" x14ac:dyDescent="0.3">
      <c r="C9" s="9"/>
      <c r="D9" s="6"/>
    </row>
    <row r="10" spans="1:4" ht="18.75" customHeight="1" x14ac:dyDescent="0.3">
      <c r="A10" s="7"/>
      <c r="C10" s="9"/>
      <c r="D10" s="6"/>
    </row>
    <row r="11" spans="1:4" ht="18.75" customHeight="1" x14ac:dyDescent="0.3">
      <c r="C11" s="9"/>
      <c r="D11" s="6"/>
    </row>
    <row r="12" spans="1:4" ht="18.75" customHeight="1" x14ac:dyDescent="0.3">
      <c r="C12" s="9"/>
      <c r="D12" s="6"/>
    </row>
    <row r="13" spans="1:4" ht="18.75" customHeight="1" x14ac:dyDescent="0.3">
      <c r="C13" s="9"/>
      <c r="D13" s="6"/>
    </row>
    <row r="14" spans="1:4" ht="18.75" customHeight="1" x14ac:dyDescent="0.3">
      <c r="C14" s="9"/>
      <c r="D14" s="6"/>
    </row>
    <row r="15" spans="1:4" ht="18.75" customHeight="1" x14ac:dyDescent="0.3">
      <c r="C15" s="9"/>
      <c r="D15" s="6"/>
    </row>
    <row r="16" spans="1:4" ht="18.75" customHeight="1" x14ac:dyDescent="0.3">
      <c r="C16" s="9"/>
      <c r="D16" s="6"/>
    </row>
    <row r="17" spans="1:4" ht="18.75" customHeight="1" x14ac:dyDescent="0.3">
      <c r="B17" s="53"/>
    </row>
    <row r="18" spans="1:4" ht="18.75" customHeight="1" x14ac:dyDescent="0.3">
      <c r="B18" s="7"/>
    </row>
    <row r="19" spans="1:4" ht="18.75" customHeight="1" x14ac:dyDescent="0.3">
      <c r="A19" s="49"/>
      <c r="B19" s="50"/>
      <c r="C19" s="50"/>
      <c r="D19" s="50"/>
    </row>
    <row r="20" spans="1:4" ht="18.75" customHeight="1" x14ac:dyDescent="0.3">
      <c r="A20" s="50"/>
      <c r="B20" s="50"/>
      <c r="C20" s="50"/>
      <c r="D20" s="50"/>
    </row>
    <row r="21" spans="1:4" ht="18.75" customHeight="1" x14ac:dyDescent="0.3">
      <c r="B21" s="7"/>
    </row>
    <row r="22" spans="1:4" ht="18.75" customHeight="1" x14ac:dyDescent="0.3">
      <c r="B22" s="7"/>
    </row>
    <row r="23" spans="1:4" ht="18.75" customHeight="1" x14ac:dyDescent="0.3">
      <c r="B23" s="7"/>
    </row>
    <row r="24" spans="1:4" ht="18.75" customHeight="1" x14ac:dyDescent="0.3">
      <c r="B24" s="7"/>
    </row>
    <row r="25" spans="1:4" ht="18.75" customHeight="1" x14ac:dyDescent="0.3">
      <c r="B25" s="7"/>
    </row>
    <row r="26" spans="1:4" ht="18.75" customHeight="1" x14ac:dyDescent="0.3">
      <c r="B26" s="7"/>
    </row>
    <row r="27" spans="1:4" ht="18.75" customHeight="1" x14ac:dyDescent="0.3">
      <c r="B27" s="7"/>
    </row>
    <row r="28" spans="1:4" ht="18.75" customHeight="1" x14ac:dyDescent="0.3">
      <c r="B28" s="7"/>
    </row>
    <row r="29" spans="1:4" ht="18.75" customHeight="1" x14ac:dyDescent="0.3">
      <c r="B29" s="7"/>
    </row>
    <row r="30" spans="1:4" ht="18.75" customHeight="1" x14ac:dyDescent="0.3">
      <c r="B30" s="7"/>
    </row>
    <row r="31" spans="1:4" ht="18.75" customHeight="1" x14ac:dyDescent="0.3">
      <c r="B31" s="7"/>
    </row>
    <row r="32" spans="1:4" ht="18.75" customHeight="1" x14ac:dyDescent="0.3">
      <c r="B32" s="7"/>
    </row>
    <row r="33" spans="2:2" ht="18.75" customHeight="1" x14ac:dyDescent="0.3">
      <c r="B33" s="7"/>
    </row>
    <row r="34" spans="2:2" ht="18.75" customHeight="1" x14ac:dyDescent="0.3">
      <c r="B34" s="7"/>
    </row>
    <row r="35" spans="2:2" ht="18.75" customHeight="1" x14ac:dyDescent="0.3">
      <c r="B35" s="7"/>
    </row>
    <row r="36" spans="2:2" ht="18.75" customHeight="1" x14ac:dyDescent="0.3">
      <c r="B36" s="7"/>
    </row>
    <row r="37" spans="2:2" ht="18.75" customHeight="1" x14ac:dyDescent="0.3">
      <c r="B37" s="7"/>
    </row>
    <row r="38" spans="2:2" ht="18.75" customHeight="1" x14ac:dyDescent="0.3">
      <c r="B38" s="7"/>
    </row>
    <row r="39" spans="2:2" ht="18.75" customHeight="1" x14ac:dyDescent="0.3">
      <c r="B39" s="7"/>
    </row>
    <row r="40" spans="2:2" ht="18.75" customHeight="1" x14ac:dyDescent="0.3">
      <c r="B40" s="7"/>
    </row>
    <row r="41" spans="2:2" ht="18.75" customHeight="1" x14ac:dyDescent="0.3">
      <c r="B41" s="7"/>
    </row>
    <row r="42" spans="2:2" ht="18.75" customHeight="1" x14ac:dyDescent="0.3">
      <c r="B42" s="7"/>
    </row>
    <row r="43" spans="2:2" ht="18.75" customHeight="1" x14ac:dyDescent="0.3">
      <c r="B43" s="7"/>
    </row>
    <row r="44" spans="2:2" ht="18.75" customHeight="1" x14ac:dyDescent="0.3">
      <c r="B44" s="7"/>
    </row>
    <row r="45" spans="2:2" ht="18.75" customHeight="1" x14ac:dyDescent="0.3">
      <c r="B45" s="7"/>
    </row>
    <row r="46" spans="2:2" ht="18.75" customHeight="1" x14ac:dyDescent="0.3">
      <c r="B46" s="7"/>
    </row>
    <row r="47" spans="2:2" ht="18.75" customHeight="1" x14ac:dyDescent="0.3">
      <c r="B47" s="7"/>
    </row>
    <row r="48" spans="2:2" ht="18.75" customHeight="1" x14ac:dyDescent="0.3">
      <c r="B48" s="7"/>
    </row>
    <row r="49" spans="2:2" ht="18.75" customHeight="1" x14ac:dyDescent="0.3">
      <c r="B49" s="7"/>
    </row>
    <row r="50" spans="2:2" ht="18.75" customHeight="1" x14ac:dyDescent="0.3">
      <c r="B50" s="7"/>
    </row>
    <row r="51" spans="2:2" ht="18.75" customHeight="1" x14ac:dyDescent="0.3">
      <c r="B51" s="7"/>
    </row>
    <row r="52" spans="2:2" ht="18.75" customHeight="1" x14ac:dyDescent="0.3">
      <c r="B52" s="7"/>
    </row>
    <row r="53" spans="2:2" ht="18.75" customHeight="1" x14ac:dyDescent="0.3">
      <c r="B53" s="7"/>
    </row>
    <row r="54" spans="2:2" ht="18.75" customHeight="1" x14ac:dyDescent="0.3">
      <c r="B54" s="7"/>
    </row>
    <row r="55" spans="2:2" ht="18.75" customHeight="1" x14ac:dyDescent="0.3">
      <c r="B55" s="7"/>
    </row>
    <row r="56" spans="2:2" ht="18.75" customHeight="1" x14ac:dyDescent="0.3">
      <c r="B56" s="7"/>
    </row>
    <row r="57" spans="2:2" ht="18.75" customHeight="1" x14ac:dyDescent="0.3">
      <c r="B57" s="7"/>
    </row>
    <row r="58" spans="2:2" ht="18.75" customHeight="1" x14ac:dyDescent="0.3">
      <c r="B58" s="7"/>
    </row>
    <row r="59" spans="2:2" ht="18.75" customHeight="1" x14ac:dyDescent="0.3">
      <c r="B59" s="7"/>
    </row>
    <row r="60" spans="2:2" ht="18.75" customHeight="1" x14ac:dyDescent="0.3">
      <c r="B60" s="7"/>
    </row>
    <row r="61" spans="2:2" ht="18.75" customHeight="1" x14ac:dyDescent="0.3">
      <c r="B61" s="7"/>
    </row>
    <row r="62" spans="2:2" ht="18.75" customHeight="1" x14ac:dyDescent="0.3">
      <c r="B62" s="7"/>
    </row>
    <row r="63" spans="2:2" ht="18.75" customHeight="1" x14ac:dyDescent="0.3">
      <c r="B63" s="7"/>
    </row>
    <row r="64" spans="2:2" ht="18.75" customHeight="1" x14ac:dyDescent="0.3">
      <c r="B64" s="7"/>
    </row>
    <row r="65" spans="2:2" ht="18.75" customHeight="1" x14ac:dyDescent="0.3">
      <c r="B65" s="7"/>
    </row>
    <row r="66" spans="2:2" ht="18.75" customHeight="1" x14ac:dyDescent="0.3">
      <c r="B66" s="7"/>
    </row>
    <row r="67" spans="2:2" ht="18.75" customHeight="1" x14ac:dyDescent="0.3">
      <c r="B67" s="7"/>
    </row>
    <row r="68" spans="2:2" ht="18.75" customHeight="1" x14ac:dyDescent="0.3">
      <c r="B68" s="7"/>
    </row>
    <row r="69" spans="2:2" ht="18.75" customHeight="1" x14ac:dyDescent="0.3">
      <c r="B69" s="7"/>
    </row>
    <row r="70" spans="2:2" ht="18.75" customHeight="1" x14ac:dyDescent="0.3">
      <c r="B70" s="7"/>
    </row>
    <row r="71" spans="2:2" ht="18.75" customHeight="1" x14ac:dyDescent="0.3">
      <c r="B71" s="7"/>
    </row>
    <row r="72" spans="2:2" ht="18.75" customHeight="1" x14ac:dyDescent="0.3">
      <c r="B72" s="7"/>
    </row>
    <row r="73" spans="2:2" ht="18.75" customHeight="1" x14ac:dyDescent="0.3">
      <c r="B73" s="7"/>
    </row>
    <row r="74" spans="2:2" ht="18.75" customHeight="1" x14ac:dyDescent="0.3">
      <c r="B74" s="7"/>
    </row>
    <row r="75" spans="2:2" ht="18.75" customHeight="1" x14ac:dyDescent="0.3">
      <c r="B75" s="7"/>
    </row>
    <row r="76" spans="2:2" ht="18.75" customHeight="1" x14ac:dyDescent="0.3">
      <c r="B76" s="7"/>
    </row>
    <row r="77" spans="2:2" ht="18.75" customHeight="1" x14ac:dyDescent="0.3">
      <c r="B77" s="7"/>
    </row>
    <row r="78" spans="2:2" ht="18.75" customHeight="1" x14ac:dyDescent="0.3">
      <c r="B78" s="7"/>
    </row>
    <row r="79" spans="2:2" ht="18.75" customHeight="1" x14ac:dyDescent="0.3">
      <c r="B79" s="7"/>
    </row>
    <row r="80" spans="2:2" ht="18.75" customHeight="1" x14ac:dyDescent="0.3">
      <c r="B80" s="7"/>
    </row>
    <row r="81" spans="2:2" ht="18.75" customHeight="1" x14ac:dyDescent="0.3">
      <c r="B81" s="7"/>
    </row>
    <row r="82" spans="2:2" ht="18.75" customHeight="1" x14ac:dyDescent="0.3">
      <c r="B82" s="7"/>
    </row>
    <row r="83" spans="2:2" ht="18.75" customHeight="1" x14ac:dyDescent="0.3">
      <c r="B83" s="7"/>
    </row>
    <row r="84" spans="2:2" ht="18.75" customHeight="1" x14ac:dyDescent="0.3">
      <c r="B84" s="7"/>
    </row>
    <row r="85" spans="2:2" ht="18.75" customHeight="1" x14ac:dyDescent="0.3">
      <c r="B85" s="7"/>
    </row>
    <row r="86" spans="2:2" ht="18.75" customHeight="1" x14ac:dyDescent="0.3">
      <c r="B86" s="7"/>
    </row>
    <row r="87" spans="2:2" ht="18.75" customHeight="1" x14ac:dyDescent="0.3">
      <c r="B87" s="7"/>
    </row>
    <row r="88" spans="2:2" ht="18.75" customHeight="1" x14ac:dyDescent="0.3">
      <c r="B88" s="7"/>
    </row>
    <row r="89" spans="2:2" ht="18.75" customHeight="1" x14ac:dyDescent="0.3">
      <c r="B89" s="7"/>
    </row>
    <row r="90" spans="2:2" ht="18.75" customHeight="1" x14ac:dyDescent="0.3">
      <c r="B90" s="7"/>
    </row>
    <row r="91" spans="2:2" ht="18.75" customHeight="1" x14ac:dyDescent="0.3">
      <c r="B91" s="7"/>
    </row>
    <row r="92" spans="2:2" ht="18.75" customHeight="1" x14ac:dyDescent="0.3">
      <c r="B92" s="7"/>
    </row>
    <row r="93" spans="2:2" ht="18.75" customHeight="1" x14ac:dyDescent="0.3">
      <c r="B93" s="7"/>
    </row>
    <row r="94" spans="2:2" ht="18.75" customHeight="1" x14ac:dyDescent="0.3">
      <c r="B94" s="7"/>
    </row>
    <row r="95" spans="2:2" ht="18.75" customHeight="1" x14ac:dyDescent="0.3">
      <c r="B95" s="7"/>
    </row>
    <row r="96" spans="2:2" ht="18.75" customHeight="1" x14ac:dyDescent="0.3">
      <c r="B96" s="7"/>
    </row>
    <row r="97" spans="2:2" ht="18.75" customHeight="1" x14ac:dyDescent="0.3">
      <c r="B97" s="7"/>
    </row>
    <row r="98" spans="2:2" ht="18.75" customHeight="1" x14ac:dyDescent="0.3">
      <c r="B98" s="7"/>
    </row>
    <row r="99" spans="2:2" ht="18.75" customHeight="1" x14ac:dyDescent="0.3">
      <c r="B99" s="7"/>
    </row>
    <row r="100" spans="2:2" ht="18.75" customHeight="1" x14ac:dyDescent="0.3">
      <c r="B100" s="7"/>
    </row>
    <row r="101" spans="2:2" ht="18.75" customHeight="1" x14ac:dyDescent="0.3">
      <c r="B101" s="7"/>
    </row>
    <row r="102" spans="2:2" ht="18.75" customHeight="1" x14ac:dyDescent="0.3">
      <c r="B102" s="7"/>
    </row>
    <row r="103" spans="2:2" ht="18.75" customHeight="1" x14ac:dyDescent="0.3">
      <c r="B103" s="7"/>
    </row>
    <row r="104" spans="2:2" ht="18.75" customHeight="1" x14ac:dyDescent="0.3">
      <c r="B104" s="7"/>
    </row>
    <row r="105" spans="2:2" ht="18.75" customHeight="1" x14ac:dyDescent="0.3">
      <c r="B105" s="7"/>
    </row>
    <row r="106" spans="2:2" ht="18.75" customHeight="1" x14ac:dyDescent="0.3">
      <c r="B106" s="7"/>
    </row>
    <row r="107" spans="2:2" ht="18.75" customHeight="1" x14ac:dyDescent="0.3">
      <c r="B107" s="7"/>
    </row>
    <row r="108" spans="2:2" ht="18.75" customHeight="1" x14ac:dyDescent="0.3">
      <c r="B108" s="7"/>
    </row>
    <row r="109" spans="2:2" ht="18.75" customHeight="1" x14ac:dyDescent="0.3">
      <c r="B109" s="7"/>
    </row>
    <row r="110" spans="2:2" ht="18.75" customHeight="1" x14ac:dyDescent="0.3">
      <c r="B110" s="7"/>
    </row>
    <row r="111" spans="2:2" ht="18.75" customHeight="1" x14ac:dyDescent="0.3">
      <c r="B111" s="7"/>
    </row>
    <row r="112" spans="2:2" ht="18.75" customHeight="1" x14ac:dyDescent="0.3">
      <c r="B112" s="7"/>
    </row>
    <row r="113" spans="2:2" ht="18.75" customHeight="1" x14ac:dyDescent="0.3">
      <c r="B113" s="7"/>
    </row>
    <row r="114" spans="2:2" ht="18.75" customHeight="1" x14ac:dyDescent="0.3">
      <c r="B114" s="7"/>
    </row>
    <row r="115" spans="2:2" ht="18.75" customHeight="1" x14ac:dyDescent="0.3">
      <c r="B115" s="7"/>
    </row>
    <row r="116" spans="2:2" ht="18.75" customHeight="1" x14ac:dyDescent="0.3">
      <c r="B116" s="7"/>
    </row>
    <row r="117" spans="2:2" ht="18.75" customHeight="1" x14ac:dyDescent="0.3">
      <c r="B117" s="7"/>
    </row>
    <row r="118" spans="2:2" ht="18.75" customHeight="1" x14ac:dyDescent="0.3">
      <c r="B118" s="7"/>
    </row>
    <row r="119" spans="2:2" ht="18.75" customHeight="1" x14ac:dyDescent="0.3">
      <c r="B119" s="7"/>
    </row>
    <row r="120" spans="2:2" ht="18.75" customHeight="1" x14ac:dyDescent="0.3">
      <c r="B120" s="7"/>
    </row>
    <row r="121" spans="2:2" ht="18.75" customHeight="1" x14ac:dyDescent="0.3">
      <c r="B121" s="7"/>
    </row>
    <row r="122" spans="2:2" ht="18.75" customHeight="1" x14ac:dyDescent="0.3">
      <c r="B122" s="7"/>
    </row>
    <row r="123" spans="2:2" ht="18.75" customHeight="1" x14ac:dyDescent="0.3">
      <c r="B123" s="7"/>
    </row>
    <row r="124" spans="2:2" ht="18.75" customHeight="1" x14ac:dyDescent="0.3">
      <c r="B124" s="7"/>
    </row>
    <row r="125" spans="2:2" ht="18.75" customHeight="1" x14ac:dyDescent="0.3">
      <c r="B125" s="7"/>
    </row>
    <row r="126" spans="2:2" ht="18.75" customHeight="1" x14ac:dyDescent="0.3">
      <c r="B126" s="7"/>
    </row>
    <row r="127" spans="2:2" ht="18.75" customHeight="1" x14ac:dyDescent="0.3">
      <c r="B127" s="7"/>
    </row>
    <row r="128" spans="2:2" ht="18.75" customHeight="1" x14ac:dyDescent="0.3">
      <c r="B128" s="7"/>
    </row>
    <row r="129" spans="2:2" ht="18.75" customHeight="1" x14ac:dyDescent="0.3">
      <c r="B129" s="7"/>
    </row>
    <row r="130" spans="2:2" ht="18.75" customHeight="1" x14ac:dyDescent="0.3">
      <c r="B130" s="7"/>
    </row>
    <row r="131" spans="2:2" ht="18.75" customHeight="1" x14ac:dyDescent="0.3">
      <c r="B131" s="7"/>
    </row>
    <row r="132" spans="2:2" ht="18.75" customHeight="1" x14ac:dyDescent="0.3">
      <c r="B132" s="7"/>
    </row>
    <row r="133" spans="2:2" ht="18.75" customHeight="1" x14ac:dyDescent="0.3">
      <c r="B133" s="7"/>
    </row>
    <row r="134" spans="2:2" ht="18.75" customHeight="1" x14ac:dyDescent="0.3">
      <c r="B134" s="7"/>
    </row>
    <row r="135" spans="2:2" ht="18.75" customHeight="1" x14ac:dyDescent="0.3">
      <c r="B135" s="7"/>
    </row>
    <row r="136" spans="2:2" ht="18.75" customHeight="1" x14ac:dyDescent="0.3">
      <c r="B136" s="7"/>
    </row>
    <row r="137" spans="2:2" ht="18.75" customHeight="1" x14ac:dyDescent="0.3">
      <c r="B137" s="7"/>
    </row>
    <row r="138" spans="2:2" ht="18.75" customHeight="1" x14ac:dyDescent="0.3">
      <c r="B138" s="7"/>
    </row>
    <row r="139" spans="2:2" ht="18.75" customHeight="1" x14ac:dyDescent="0.3">
      <c r="B139" s="7"/>
    </row>
    <row r="140" spans="2:2" ht="18.75" customHeight="1" x14ac:dyDescent="0.3">
      <c r="B140" s="7"/>
    </row>
    <row r="141" spans="2:2" ht="18.75" customHeight="1" x14ac:dyDescent="0.3">
      <c r="B141" s="7"/>
    </row>
    <row r="142" spans="2:2" ht="18.75" customHeight="1" x14ac:dyDescent="0.3">
      <c r="B142" s="7"/>
    </row>
    <row r="143" spans="2:2" ht="18.75" customHeight="1" x14ac:dyDescent="0.3">
      <c r="B143" s="7"/>
    </row>
    <row r="144" spans="2:2" ht="18.75" customHeight="1" x14ac:dyDescent="0.3">
      <c r="B144" s="7"/>
    </row>
    <row r="145" spans="2:2" ht="18.75" customHeight="1" x14ac:dyDescent="0.3">
      <c r="B145" s="7"/>
    </row>
    <row r="146" spans="2:2" ht="18.75" customHeight="1" x14ac:dyDescent="0.3">
      <c r="B146" s="7"/>
    </row>
    <row r="147" spans="2:2" ht="18.75" customHeight="1" x14ac:dyDescent="0.3">
      <c r="B147" s="7"/>
    </row>
    <row r="148" spans="2:2" ht="18.75" customHeight="1" x14ac:dyDescent="0.3">
      <c r="B148" s="7"/>
    </row>
    <row r="149" spans="2:2" ht="18.75" customHeight="1" x14ac:dyDescent="0.3">
      <c r="B149" s="7"/>
    </row>
    <row r="150" spans="2:2" ht="18.75" customHeight="1" x14ac:dyDescent="0.3">
      <c r="B150" s="7"/>
    </row>
    <row r="151" spans="2:2" ht="18.75" customHeight="1" x14ac:dyDescent="0.3">
      <c r="B151" s="7"/>
    </row>
    <row r="152" spans="2:2" ht="18.75" customHeight="1" x14ac:dyDescent="0.3">
      <c r="B152" s="7"/>
    </row>
    <row r="153" spans="2:2" ht="18.75" customHeight="1" x14ac:dyDescent="0.3">
      <c r="B153" s="7"/>
    </row>
    <row r="154" spans="2:2" ht="18.75" customHeight="1" x14ac:dyDescent="0.3">
      <c r="B154" s="7"/>
    </row>
    <row r="155" spans="2:2" ht="18.75" customHeight="1" x14ac:dyDescent="0.3">
      <c r="B155" s="7"/>
    </row>
    <row r="156" spans="2:2" ht="18.75" customHeight="1" x14ac:dyDescent="0.3">
      <c r="B156" s="7"/>
    </row>
    <row r="157" spans="2:2" ht="18.75" customHeight="1" x14ac:dyDescent="0.3">
      <c r="B157" s="7"/>
    </row>
    <row r="158" spans="2:2" ht="18.75" customHeight="1" x14ac:dyDescent="0.3">
      <c r="B158" s="7"/>
    </row>
    <row r="159" spans="2:2" ht="18.75" customHeight="1" x14ac:dyDescent="0.3">
      <c r="B159" s="7"/>
    </row>
    <row r="160" spans="2:2" ht="18.75" customHeight="1" x14ac:dyDescent="0.3">
      <c r="B160" s="7"/>
    </row>
    <row r="161" spans="2:2" ht="18.75" customHeight="1" x14ac:dyDescent="0.3">
      <c r="B161" s="7"/>
    </row>
    <row r="162" spans="2:2" ht="18.75" customHeight="1" x14ac:dyDescent="0.3">
      <c r="B162" s="7"/>
    </row>
    <row r="163" spans="2:2" ht="18.75" customHeight="1" x14ac:dyDescent="0.3">
      <c r="B163" s="7"/>
    </row>
    <row r="164" spans="2:2" ht="18.75" customHeight="1" x14ac:dyDescent="0.3">
      <c r="B164" s="7"/>
    </row>
    <row r="165" spans="2:2" ht="18.75" customHeight="1" x14ac:dyDescent="0.3">
      <c r="B165" s="7"/>
    </row>
    <row r="166" spans="2:2" ht="18.75" customHeight="1" x14ac:dyDescent="0.3">
      <c r="B166" s="7"/>
    </row>
    <row r="167" spans="2:2" ht="18.75" customHeight="1" x14ac:dyDescent="0.3">
      <c r="B167" s="7"/>
    </row>
    <row r="168" spans="2:2" ht="18.75" customHeight="1" x14ac:dyDescent="0.3">
      <c r="B168" s="7"/>
    </row>
    <row r="169" spans="2:2" ht="18.75" customHeight="1" x14ac:dyDescent="0.3">
      <c r="B169" s="7"/>
    </row>
    <row r="170" spans="2:2" ht="18.75" customHeight="1" x14ac:dyDescent="0.3">
      <c r="B170" s="7"/>
    </row>
    <row r="171" spans="2:2" ht="18.75" customHeight="1" x14ac:dyDescent="0.3">
      <c r="B171" s="7"/>
    </row>
    <row r="172" spans="2:2" ht="18.75" customHeight="1" x14ac:dyDescent="0.3">
      <c r="B172" s="7"/>
    </row>
    <row r="173" spans="2:2" ht="18.75" customHeight="1" x14ac:dyDescent="0.3">
      <c r="B173" s="7"/>
    </row>
    <row r="174" spans="2:2" ht="18.75" customHeight="1" x14ac:dyDescent="0.3">
      <c r="B174" s="7"/>
    </row>
    <row r="175" spans="2:2" ht="18.75" customHeight="1" x14ac:dyDescent="0.3">
      <c r="B175" s="7"/>
    </row>
    <row r="176" spans="2:2" ht="18.75" customHeight="1" x14ac:dyDescent="0.3">
      <c r="B176" s="7"/>
    </row>
    <row r="177" spans="2:2" ht="18.75" customHeight="1" x14ac:dyDescent="0.3">
      <c r="B177" s="7"/>
    </row>
    <row r="178" spans="2:2" ht="18.75" customHeight="1" x14ac:dyDescent="0.3">
      <c r="B178" s="7"/>
    </row>
    <row r="179" spans="2:2" ht="18.75" customHeight="1" x14ac:dyDescent="0.3">
      <c r="B179" s="7"/>
    </row>
    <row r="180" spans="2:2" ht="18.75" customHeight="1" x14ac:dyDescent="0.3">
      <c r="B180" s="7"/>
    </row>
    <row r="181" spans="2:2" ht="18.75" customHeight="1" x14ac:dyDescent="0.3">
      <c r="B181" s="7"/>
    </row>
    <row r="182" spans="2:2" ht="18.75" customHeight="1" x14ac:dyDescent="0.3">
      <c r="B182" s="7"/>
    </row>
    <row r="183" spans="2:2" ht="18.75" customHeight="1" x14ac:dyDescent="0.3">
      <c r="B183" s="7"/>
    </row>
    <row r="184" spans="2:2" ht="18.75" customHeight="1" x14ac:dyDescent="0.3">
      <c r="B184" s="7"/>
    </row>
    <row r="185" spans="2:2" ht="18.75" customHeight="1" x14ac:dyDescent="0.3">
      <c r="B185" s="7"/>
    </row>
    <row r="186" spans="2:2" ht="18.75" customHeight="1" x14ac:dyDescent="0.3">
      <c r="B186" s="7"/>
    </row>
    <row r="187" spans="2:2" ht="18.75" customHeight="1" x14ac:dyDescent="0.3">
      <c r="B187" s="7"/>
    </row>
    <row r="188" spans="2:2" ht="18.75" customHeight="1" x14ac:dyDescent="0.3">
      <c r="B188" s="7"/>
    </row>
    <row r="189" spans="2:2" ht="18.75" customHeight="1" x14ac:dyDescent="0.3">
      <c r="B189" s="7"/>
    </row>
    <row r="190" spans="2:2" ht="18.75" customHeight="1" x14ac:dyDescent="0.3">
      <c r="B190" s="7"/>
    </row>
    <row r="191" spans="2:2" ht="18.75" customHeight="1" x14ac:dyDescent="0.3">
      <c r="B191" s="7"/>
    </row>
    <row r="192" spans="2:2" ht="18.75" customHeight="1" x14ac:dyDescent="0.3">
      <c r="B192" s="7"/>
    </row>
    <row r="193" spans="2:2" ht="18.75" customHeight="1" x14ac:dyDescent="0.3">
      <c r="B193" s="7"/>
    </row>
    <row r="194" spans="2:2" ht="18.75" customHeight="1" x14ac:dyDescent="0.3">
      <c r="B194" s="7"/>
    </row>
    <row r="195" spans="2:2" ht="18.75" customHeight="1" x14ac:dyDescent="0.3">
      <c r="B195" s="7"/>
    </row>
    <row r="196" spans="2:2" ht="18.75" customHeight="1" x14ac:dyDescent="0.3">
      <c r="B196" s="7"/>
    </row>
    <row r="197" spans="2:2" ht="18.75" customHeight="1" x14ac:dyDescent="0.3">
      <c r="B197" s="7"/>
    </row>
    <row r="198" spans="2:2" ht="18.75" customHeight="1" x14ac:dyDescent="0.3">
      <c r="B198" s="7"/>
    </row>
    <row r="199" spans="2:2" ht="18.75" customHeight="1" x14ac:dyDescent="0.3">
      <c r="B199" s="7"/>
    </row>
    <row r="200" spans="2:2" ht="18.75" customHeight="1" x14ac:dyDescent="0.3">
      <c r="B200" s="7"/>
    </row>
    <row r="201" spans="2:2" ht="18.75" customHeight="1" x14ac:dyDescent="0.3">
      <c r="B201" s="7"/>
    </row>
    <row r="202" spans="2:2" ht="18.75" customHeight="1" x14ac:dyDescent="0.3">
      <c r="B202" s="7"/>
    </row>
    <row r="203" spans="2:2" ht="18.75" customHeight="1" x14ac:dyDescent="0.3">
      <c r="B203" s="7"/>
    </row>
    <row r="204" spans="2:2" ht="18.75" customHeight="1" x14ac:dyDescent="0.3">
      <c r="B204" s="7"/>
    </row>
    <row r="205" spans="2:2" ht="18.75" customHeight="1" x14ac:dyDescent="0.3">
      <c r="B205" s="7"/>
    </row>
    <row r="206" spans="2:2" ht="18.75" customHeight="1" x14ac:dyDescent="0.3">
      <c r="B206" s="7"/>
    </row>
    <row r="207" spans="2:2" ht="18.75" customHeight="1" x14ac:dyDescent="0.3">
      <c r="B207" s="7"/>
    </row>
    <row r="208" spans="2:2" ht="18.75" customHeight="1" x14ac:dyDescent="0.3">
      <c r="B208" s="7"/>
    </row>
    <row r="209" spans="2:2" ht="18.75" customHeight="1" x14ac:dyDescent="0.3">
      <c r="B209" s="7"/>
    </row>
    <row r="210" spans="2:2" ht="18.75" customHeight="1" x14ac:dyDescent="0.3">
      <c r="B210" s="7"/>
    </row>
    <row r="211" spans="2:2" ht="18.75" customHeight="1" x14ac:dyDescent="0.3">
      <c r="B211" s="7"/>
    </row>
    <row r="212" spans="2:2" ht="18.75" customHeight="1" x14ac:dyDescent="0.3">
      <c r="B212" s="7"/>
    </row>
    <row r="213" spans="2:2" ht="18.75" customHeight="1" x14ac:dyDescent="0.3">
      <c r="B213" s="7"/>
    </row>
    <row r="214" spans="2:2" ht="18.75" customHeight="1" x14ac:dyDescent="0.3">
      <c r="B214" s="7"/>
    </row>
    <row r="215" spans="2:2" ht="18.75" customHeight="1" x14ac:dyDescent="0.3">
      <c r="B215" s="7"/>
    </row>
    <row r="216" spans="2:2" ht="18.75" customHeight="1" x14ac:dyDescent="0.3">
      <c r="B216" s="7"/>
    </row>
    <row r="217" spans="2:2" ht="18.75" customHeight="1" x14ac:dyDescent="0.3">
      <c r="B217" s="7"/>
    </row>
    <row r="218" spans="2:2" ht="18.75" customHeight="1" x14ac:dyDescent="0.3">
      <c r="B218" s="7"/>
    </row>
    <row r="219" spans="2:2" ht="18.75" customHeight="1" x14ac:dyDescent="0.3">
      <c r="B219" s="7"/>
    </row>
    <row r="220" spans="2:2" ht="18.75" customHeight="1" x14ac:dyDescent="0.3">
      <c r="B220" s="7"/>
    </row>
    <row r="221" spans="2:2" ht="18.75" customHeight="1" x14ac:dyDescent="0.3">
      <c r="B221" s="7"/>
    </row>
    <row r="222" spans="2:2" ht="18.75" customHeight="1" x14ac:dyDescent="0.3">
      <c r="B222" s="7"/>
    </row>
    <row r="223" spans="2:2" ht="18.75" customHeight="1" x14ac:dyDescent="0.3">
      <c r="B223" s="7"/>
    </row>
    <row r="224" spans="2:2" ht="18.75" customHeight="1" x14ac:dyDescent="0.3">
      <c r="B224" s="7"/>
    </row>
    <row r="225" spans="2:2" ht="18.75" customHeight="1" x14ac:dyDescent="0.3">
      <c r="B225" s="7"/>
    </row>
    <row r="226" spans="2:2" ht="18.75" customHeight="1" x14ac:dyDescent="0.3">
      <c r="B226" s="7"/>
    </row>
    <row r="227" spans="2:2" ht="18.75" customHeight="1" x14ac:dyDescent="0.3">
      <c r="B227" s="7"/>
    </row>
    <row r="228" spans="2:2" ht="18.75" customHeight="1" x14ac:dyDescent="0.3">
      <c r="B228" s="7"/>
    </row>
    <row r="229" spans="2:2" ht="18.75" customHeight="1" x14ac:dyDescent="0.3">
      <c r="B229" s="7"/>
    </row>
    <row r="230" spans="2:2" ht="18.75" customHeight="1" x14ac:dyDescent="0.3">
      <c r="B230" s="7"/>
    </row>
    <row r="231" spans="2:2" ht="18.75" customHeight="1" x14ac:dyDescent="0.3">
      <c r="B231" s="7"/>
    </row>
    <row r="232" spans="2:2" ht="18.75" customHeight="1" x14ac:dyDescent="0.3">
      <c r="B232" s="7"/>
    </row>
    <row r="233" spans="2:2" ht="18.75" customHeight="1" x14ac:dyDescent="0.3">
      <c r="B233" s="7"/>
    </row>
    <row r="234" spans="2:2" ht="18.75" customHeight="1" x14ac:dyDescent="0.3">
      <c r="B234" s="7"/>
    </row>
    <row r="235" spans="2:2" ht="18.75" customHeight="1" x14ac:dyDescent="0.3">
      <c r="B235" s="7"/>
    </row>
    <row r="236" spans="2:2" ht="18.75" customHeight="1" x14ac:dyDescent="0.3">
      <c r="B236" s="7"/>
    </row>
    <row r="237" spans="2:2" ht="18.75" customHeight="1" x14ac:dyDescent="0.3">
      <c r="B237" s="7"/>
    </row>
    <row r="238" spans="2:2" ht="18.75" customHeight="1" x14ac:dyDescent="0.3">
      <c r="B238" s="7"/>
    </row>
    <row r="239" spans="2:2" ht="18.75" customHeight="1" x14ac:dyDescent="0.3">
      <c r="B239" s="7"/>
    </row>
    <row r="240" spans="2:2" ht="18.75" customHeight="1" x14ac:dyDescent="0.3">
      <c r="B240" s="7"/>
    </row>
    <row r="241" spans="2:2" ht="18.75" customHeight="1" x14ac:dyDescent="0.3">
      <c r="B241" s="7"/>
    </row>
    <row r="242" spans="2:2" ht="18.75" customHeight="1" x14ac:dyDescent="0.3">
      <c r="B242" s="7"/>
    </row>
    <row r="243" spans="2:2" ht="18.75" customHeight="1" x14ac:dyDescent="0.3">
      <c r="B243" s="7"/>
    </row>
    <row r="244" spans="2:2" ht="18.75" customHeight="1" x14ac:dyDescent="0.3">
      <c r="B244" s="7"/>
    </row>
    <row r="245" spans="2:2" ht="18.75" customHeight="1" x14ac:dyDescent="0.3">
      <c r="B245" s="7"/>
    </row>
    <row r="246" spans="2:2" ht="18.75" customHeight="1" x14ac:dyDescent="0.3">
      <c r="B246" s="7"/>
    </row>
    <row r="247" spans="2:2" ht="18.75" customHeight="1" x14ac:dyDescent="0.3">
      <c r="B247" s="7"/>
    </row>
    <row r="248" spans="2:2" ht="18.75" customHeight="1" x14ac:dyDescent="0.3">
      <c r="B248" s="7"/>
    </row>
    <row r="249" spans="2:2" ht="18.75" customHeight="1" x14ac:dyDescent="0.3">
      <c r="B249" s="7"/>
    </row>
    <row r="250" spans="2:2" ht="18.75" customHeight="1" x14ac:dyDescent="0.3">
      <c r="B250" s="7"/>
    </row>
    <row r="251" spans="2:2" ht="18.75" customHeight="1" x14ac:dyDescent="0.3">
      <c r="B251" s="7"/>
    </row>
    <row r="252" spans="2:2" ht="18.75" customHeight="1" x14ac:dyDescent="0.3">
      <c r="B252" s="7"/>
    </row>
    <row r="253" spans="2:2" ht="18.75" customHeight="1" x14ac:dyDescent="0.3">
      <c r="B253" s="7"/>
    </row>
    <row r="254" spans="2:2" ht="18.75" customHeight="1" x14ac:dyDescent="0.3">
      <c r="B254" s="7"/>
    </row>
    <row r="255" spans="2:2" ht="18.75" customHeight="1" x14ac:dyDescent="0.3">
      <c r="B255" s="7"/>
    </row>
    <row r="256" spans="2:2" ht="18.75" customHeight="1" x14ac:dyDescent="0.3">
      <c r="B256" s="7"/>
    </row>
    <row r="257" spans="2:2" ht="18.75" customHeight="1" x14ac:dyDescent="0.3">
      <c r="B257" s="7"/>
    </row>
    <row r="258" spans="2:2" ht="18.75" customHeight="1" x14ac:dyDescent="0.3">
      <c r="B258" s="7"/>
    </row>
    <row r="259" spans="2:2" ht="18.75" customHeight="1" x14ac:dyDescent="0.3">
      <c r="B259" s="7"/>
    </row>
    <row r="260" spans="2:2" ht="18.75" customHeight="1" x14ac:dyDescent="0.3">
      <c r="B260" s="7"/>
    </row>
    <row r="261" spans="2:2" ht="18.75" customHeight="1" x14ac:dyDescent="0.3">
      <c r="B261" s="7"/>
    </row>
    <row r="262" spans="2:2" ht="18.75" customHeight="1" x14ac:dyDescent="0.3">
      <c r="B262" s="7"/>
    </row>
    <row r="263" spans="2:2" ht="18.75" customHeight="1" x14ac:dyDescent="0.3">
      <c r="B263" s="7"/>
    </row>
    <row r="264" spans="2:2" ht="18.75" customHeight="1" x14ac:dyDescent="0.3">
      <c r="B264" s="7"/>
    </row>
    <row r="265" spans="2:2" ht="18.75" customHeight="1" x14ac:dyDescent="0.3">
      <c r="B265" s="7"/>
    </row>
    <row r="266" spans="2:2" ht="18.75" customHeight="1" x14ac:dyDescent="0.3">
      <c r="B266" s="7"/>
    </row>
    <row r="267" spans="2:2" ht="18.75" customHeight="1" x14ac:dyDescent="0.3">
      <c r="B267" s="7"/>
    </row>
    <row r="268" spans="2:2" ht="18.75" customHeight="1" x14ac:dyDescent="0.3">
      <c r="B268" s="7"/>
    </row>
    <row r="269" spans="2:2" ht="18.75" customHeight="1" x14ac:dyDescent="0.3">
      <c r="B269" s="7"/>
    </row>
    <row r="270" spans="2:2" ht="18.75" customHeight="1" x14ac:dyDescent="0.3">
      <c r="B270" s="7"/>
    </row>
    <row r="271" spans="2:2" ht="18.75" customHeight="1" x14ac:dyDescent="0.3">
      <c r="B271" s="7"/>
    </row>
    <row r="272" spans="2:2" ht="18.75" customHeight="1" x14ac:dyDescent="0.3">
      <c r="B272" s="7"/>
    </row>
    <row r="273" spans="2:2" ht="18.75" customHeight="1" x14ac:dyDescent="0.3">
      <c r="B273" s="7"/>
    </row>
    <row r="274" spans="2:2" ht="18.75" customHeight="1" x14ac:dyDescent="0.3">
      <c r="B274" s="7"/>
    </row>
    <row r="275" spans="2:2" ht="18.75" customHeight="1" x14ac:dyDescent="0.3">
      <c r="B275" s="7"/>
    </row>
    <row r="276" spans="2:2" ht="18.75" customHeight="1" x14ac:dyDescent="0.3">
      <c r="B276" s="7"/>
    </row>
    <row r="277" spans="2:2" ht="18.75" customHeight="1" x14ac:dyDescent="0.3">
      <c r="B277" s="7"/>
    </row>
    <row r="278" spans="2:2" ht="18.75" customHeight="1" x14ac:dyDescent="0.3">
      <c r="B278" s="7"/>
    </row>
    <row r="279" spans="2:2" ht="18.75" customHeight="1" x14ac:dyDescent="0.3">
      <c r="B279" s="7"/>
    </row>
    <row r="280" spans="2:2" ht="18.75" customHeight="1" x14ac:dyDescent="0.3">
      <c r="B280" s="7"/>
    </row>
    <row r="281" spans="2:2" ht="18.75" customHeight="1" x14ac:dyDescent="0.3">
      <c r="B281" s="7"/>
    </row>
    <row r="282" spans="2:2" ht="18.75" customHeight="1" x14ac:dyDescent="0.3">
      <c r="B282" s="7"/>
    </row>
    <row r="283" spans="2:2" ht="18.75" customHeight="1" x14ac:dyDescent="0.3">
      <c r="B283" s="7"/>
    </row>
    <row r="284" spans="2:2" ht="18.75" customHeight="1" x14ac:dyDescent="0.3">
      <c r="B284" s="7"/>
    </row>
    <row r="285" spans="2:2" ht="18.75" customHeight="1" x14ac:dyDescent="0.3">
      <c r="B285" s="7"/>
    </row>
    <row r="286" spans="2:2" ht="18.75" customHeight="1" x14ac:dyDescent="0.3">
      <c r="B286" s="7"/>
    </row>
    <row r="287" spans="2:2" ht="18.75" customHeight="1" x14ac:dyDescent="0.3">
      <c r="B287" s="7"/>
    </row>
    <row r="288" spans="2:2" ht="18.75" customHeight="1" x14ac:dyDescent="0.3">
      <c r="B288" s="7"/>
    </row>
    <row r="289" spans="2:2" ht="18.75" customHeight="1" x14ac:dyDescent="0.3">
      <c r="B289" s="7"/>
    </row>
    <row r="290" spans="2:2" ht="18.75" customHeight="1" x14ac:dyDescent="0.3"/>
  </sheetData>
  <sheetProtection algorithmName="SHA-512" hashValue="OrsZoj1HL6zxcZbrUk1MSkRmokI6nfhPWhIAXXEt01NXRTY5AHEBjLio84sNCqeuzXO+Qc4hWXvuMeVE4okG2Q==" saltValue="74xl2yXhisNzwDNxEsXgEA==" spinCount="100000" sheet="1" sort="0" autoFilter="0" pivotTables="0"/>
  <autoFilter ref="A3:D3" xr:uid="{7E3EBE48-323E-4C7F-A22E-32EFB174D8F4}">
    <sortState xmlns:xlrd2="http://schemas.microsoft.com/office/spreadsheetml/2017/richdata2" ref="A4:D17">
      <sortCondition ref="B3"/>
    </sortState>
  </autoFilter>
  <hyperlinks>
    <hyperlink ref="A2" location="'Introduction-Table of Contents'!A22" display="Return to Table of Contents" xr:uid="{78746EA4-E2B7-4ECA-B7D2-2568544D7A0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C22A-18D5-427B-B92D-47906CBFB0F4}">
  <sheetPr codeName="Sheet36"/>
  <dimension ref="A1:V283"/>
  <sheetViews>
    <sheetView workbookViewId="0">
      <pane ySplit="3" topLeftCell="A4" activePane="bottomLeft" state="frozen"/>
      <selection pane="bottomLeft" activeCell="E1" sqref="E1"/>
    </sheetView>
  </sheetViews>
  <sheetFormatPr defaultRowHeight="15" x14ac:dyDescent="0.25"/>
  <cols>
    <col min="2" max="2" width="31.5703125" customWidth="1"/>
    <col min="3" max="3" width="32.140625" customWidth="1"/>
    <col min="4" max="4" width="40.28515625" customWidth="1"/>
    <col min="5" max="5" width="29.7109375" customWidth="1"/>
    <col min="6" max="6" width="20.85546875" customWidth="1"/>
    <col min="7" max="7" width="20.28515625" customWidth="1"/>
    <col min="8" max="8" width="19.140625" customWidth="1"/>
    <col min="9" max="9" width="20.5703125" customWidth="1"/>
    <col min="10" max="10" width="18.7109375" customWidth="1"/>
    <col min="11" max="11" width="19.5703125" customWidth="1"/>
    <col min="12" max="12" width="20" customWidth="1"/>
    <col min="13" max="13" width="21.5703125" customWidth="1"/>
    <col min="14" max="14" width="20.42578125" customWidth="1"/>
    <col min="15" max="15" width="20.28515625" customWidth="1"/>
    <col min="16" max="16" width="22.42578125" customWidth="1"/>
    <col min="17" max="17" width="19.140625" customWidth="1"/>
    <col min="18" max="18" width="22.140625" customWidth="1"/>
    <col min="19" max="19" width="19.140625" customWidth="1"/>
    <col min="20" max="20" width="20.42578125" customWidth="1"/>
    <col min="21" max="21" width="23.85546875" customWidth="1"/>
    <col min="22" max="22" width="22" customWidth="1"/>
  </cols>
  <sheetData>
    <row r="1" spans="1:22" ht="26.25" x14ac:dyDescent="0.4">
      <c r="A1" s="97" t="s">
        <v>552</v>
      </c>
      <c r="B1" s="44"/>
      <c r="C1" s="44"/>
      <c r="E1" s="137" t="s">
        <v>596</v>
      </c>
      <c r="F1" s="5">
        <v>2026</v>
      </c>
      <c r="G1" s="5">
        <v>2026</v>
      </c>
      <c r="H1" s="5">
        <v>2027</v>
      </c>
      <c r="I1" s="5">
        <v>2028</v>
      </c>
      <c r="J1" s="5">
        <v>2029</v>
      </c>
      <c r="K1" s="5">
        <v>2030</v>
      </c>
      <c r="L1" s="5">
        <v>2031</v>
      </c>
      <c r="M1" s="5">
        <v>2032</v>
      </c>
      <c r="N1" s="5">
        <v>2033</v>
      </c>
      <c r="O1" s="5">
        <v>2034</v>
      </c>
      <c r="P1" s="5">
        <v>2035</v>
      </c>
      <c r="Q1" s="5">
        <v>2036</v>
      </c>
      <c r="R1" s="5">
        <v>2037</v>
      </c>
      <c r="S1" s="5">
        <v>2038</v>
      </c>
      <c r="T1" s="5">
        <v>2039</v>
      </c>
      <c r="U1" s="5">
        <v>2040</v>
      </c>
    </row>
    <row r="2" spans="1:22" ht="18.75" x14ac:dyDescent="0.3">
      <c r="B2" s="10"/>
      <c r="C2" s="10"/>
      <c r="D2" s="10"/>
      <c r="E2" s="10"/>
      <c r="F2" s="14" t="s">
        <v>306</v>
      </c>
      <c r="G2" s="14" t="s">
        <v>306</v>
      </c>
      <c r="H2" s="14" t="s">
        <v>306</v>
      </c>
      <c r="I2" s="14" t="s">
        <v>306</v>
      </c>
      <c r="J2" s="14" t="s">
        <v>306</v>
      </c>
      <c r="K2" s="14" t="s">
        <v>306</v>
      </c>
      <c r="L2" s="14" t="s">
        <v>306</v>
      </c>
      <c r="M2" s="14" t="s">
        <v>306</v>
      </c>
      <c r="N2" s="14" t="s">
        <v>306</v>
      </c>
      <c r="O2" s="14" t="s">
        <v>306</v>
      </c>
      <c r="P2" s="14" t="s">
        <v>306</v>
      </c>
      <c r="Q2" s="14" t="s">
        <v>306</v>
      </c>
      <c r="R2" s="14" t="s">
        <v>306</v>
      </c>
      <c r="S2" s="14" t="s">
        <v>306</v>
      </c>
      <c r="T2" s="14" t="s">
        <v>306</v>
      </c>
      <c r="U2" s="14" t="s">
        <v>306</v>
      </c>
    </row>
    <row r="3" spans="1:22" ht="37.5" x14ac:dyDescent="0.3">
      <c r="A3" s="10" t="s">
        <v>478</v>
      </c>
      <c r="B3" s="10" t="s">
        <v>2</v>
      </c>
      <c r="C3" s="10" t="s">
        <v>307</v>
      </c>
      <c r="D3" s="10" t="s">
        <v>3</v>
      </c>
      <c r="E3" s="30" t="s">
        <v>314</v>
      </c>
      <c r="F3" s="17" t="s">
        <v>308</v>
      </c>
      <c r="G3" s="17" t="s">
        <v>309</v>
      </c>
      <c r="H3" s="17" t="s">
        <v>310</v>
      </c>
      <c r="I3" s="17" t="s">
        <v>311</v>
      </c>
      <c r="J3" s="17" t="s">
        <v>312</v>
      </c>
      <c r="K3" s="17" t="s">
        <v>318</v>
      </c>
      <c r="L3" s="17" t="s">
        <v>319</v>
      </c>
      <c r="M3" s="17" t="s">
        <v>320</v>
      </c>
      <c r="N3" s="17" t="s">
        <v>321</v>
      </c>
      <c r="O3" s="17" t="s">
        <v>322</v>
      </c>
      <c r="P3" s="17" t="s">
        <v>323</v>
      </c>
      <c r="Q3" s="17" t="s">
        <v>324</v>
      </c>
      <c r="R3" s="17" t="s">
        <v>325</v>
      </c>
      <c r="S3" s="17" t="s">
        <v>326</v>
      </c>
      <c r="T3" s="17" t="s">
        <v>327</v>
      </c>
      <c r="U3" s="17" t="s">
        <v>328</v>
      </c>
      <c r="V3" s="17" t="s">
        <v>340</v>
      </c>
    </row>
    <row r="4" spans="1:22" ht="18.75" x14ac:dyDescent="0.3">
      <c r="A4" s="122">
        <v>2</v>
      </c>
      <c r="B4" s="3" t="s">
        <v>12</v>
      </c>
      <c r="C4" s="15">
        <v>4.3760292217293502E-5</v>
      </c>
      <c r="D4" s="13" t="s">
        <v>13</v>
      </c>
      <c r="E4" s="31" t="str">
        <f>IF(C4&lt;0.000083,"Yes","No")</f>
        <v>Yes</v>
      </c>
      <c r="F4" s="6">
        <f>$C4*'Purdue-Sackler Payments'!C$11</f>
        <v>590.41015047577559</v>
      </c>
      <c r="G4" s="6">
        <f>$C4*'Purdue-Sackler Payments'!D$11</f>
        <v>173.1111033048509</v>
      </c>
      <c r="H4" s="6">
        <f>$C4*'Purdue-Sackler Payments'!E$11</f>
        <v>214.52168138030177</v>
      </c>
      <c r="I4" s="6">
        <f>$C4*'Purdue-Sackler Payments'!F$11</f>
        <v>194.65374053454087</v>
      </c>
      <c r="J4" s="6">
        <f>$C4*'Purdue-Sackler Payments'!G$11</f>
        <v>97.438640141744045</v>
      </c>
      <c r="K4" s="6">
        <f>$C4*'Purdue-Sackler Payments'!H$11</f>
        <v>156.26350857107934</v>
      </c>
      <c r="L4" s="6">
        <f>$C4*'Purdue-Sackler Payments'!I$11</f>
        <v>175.77216433340891</v>
      </c>
      <c r="M4" s="6">
        <f>$C4*'Purdue-Sackler Payments'!J$11</f>
        <v>143.03917375338347</v>
      </c>
      <c r="N4" s="6">
        <f>$C4*'Purdue-Sackler Payments'!K$11</f>
        <v>148.20191892267135</v>
      </c>
      <c r="O4" s="6">
        <f>$C4*'Purdue-Sackler Payments'!L$11</f>
        <v>133.09479124178441</v>
      </c>
      <c r="P4" s="6">
        <f>$C4*'Purdue-Sackler Payments'!M$11</f>
        <v>147.04181479188543</v>
      </c>
      <c r="Q4" s="6">
        <f>$C4*'Purdue-Sackler Payments'!N$11</f>
        <v>147.04181479188543</v>
      </c>
      <c r="R4" s="6">
        <f>$C4*'Purdue-Sackler Payments'!O$11</f>
        <v>147.04181479188543</v>
      </c>
      <c r="S4" s="6">
        <f>$C4*'Purdue-Sackler Payments'!P$11</f>
        <v>275.53112955482476</v>
      </c>
      <c r="T4" s="6">
        <f>$C4*'Purdue-Sackler Payments'!Q$11</f>
        <v>275.53112955482476</v>
      </c>
      <c r="U4" s="6">
        <f>$C4*'Purdue-Sackler Payments'!R$11</f>
        <v>280.62197318351707</v>
      </c>
      <c r="V4" s="6">
        <f>SUM(F4:U4)</f>
        <v>3299.3165493283641</v>
      </c>
    </row>
    <row r="5" spans="1:22" ht="18.75" x14ac:dyDescent="0.3">
      <c r="A5" s="122">
        <v>3</v>
      </c>
      <c r="B5" s="3" t="s">
        <v>14</v>
      </c>
      <c r="C5" s="15">
        <v>3.3962665995944998E-4</v>
      </c>
      <c r="D5" s="13" t="s">
        <v>15</v>
      </c>
      <c r="E5" s="31" t="str">
        <f t="shared" ref="E5:E7" si="0">IF(C5&lt;0.000083,"Yes","No")</f>
        <v>No</v>
      </c>
      <c r="F5" s="6">
        <f>$C5*'Purdue-Sackler Payments'!C$11</f>
        <v>4582.2140861527751</v>
      </c>
      <c r="G5" s="6">
        <f>$C5*'Purdue-Sackler Payments'!D$11</f>
        <v>1343.5272672627977</v>
      </c>
      <c r="H5" s="6">
        <f>$C5*'Purdue-Sackler Payments'!E$11</f>
        <v>1664.9176329605259</v>
      </c>
      <c r="I5" s="6">
        <f>$C5*'Purdue-Sackler Payments'!F$11</f>
        <v>1510.72116744764</v>
      </c>
      <c r="J5" s="6">
        <f>$C5*'Purdue-Sackler Payments'!G$11</f>
        <v>756.22803746391537</v>
      </c>
      <c r="K5" s="6">
        <f>$C5*'Purdue-Sackler Payments'!H$11</f>
        <v>1212.7719171986582</v>
      </c>
      <c r="L5" s="6">
        <f>$C5*'Purdue-Sackler Payments'!I$11</f>
        <v>1364.1799462849058</v>
      </c>
      <c r="M5" s="6">
        <f>$C5*'Purdue-Sackler Payments'!J$11</f>
        <v>1110.1369383914418</v>
      </c>
      <c r="N5" s="6">
        <f>$C5*'Purdue-Sackler Payments'!K$11</f>
        <v>1150.2053613663256</v>
      </c>
      <c r="O5" s="6">
        <f>$C5*'Purdue-Sackler Payments'!L$11</f>
        <v>1032.9578966930214</v>
      </c>
      <c r="P5" s="6">
        <f>$C5*'Purdue-Sackler Payments'!M$11</f>
        <v>1141.2017128260566</v>
      </c>
      <c r="Q5" s="6">
        <f>$C5*'Purdue-Sackler Payments'!N$11</f>
        <v>1141.2017128260566</v>
      </c>
      <c r="R5" s="6">
        <f>$C5*'Purdue-Sackler Payments'!O$11</f>
        <v>1141.2017128260566</v>
      </c>
      <c r="S5" s="6">
        <f>$C5*'Purdue-Sackler Payments'!P$11</f>
        <v>2138.4161874627275</v>
      </c>
      <c r="T5" s="6">
        <f>$C5*'Purdue-Sackler Payments'!Q$11</f>
        <v>2138.4161874627275</v>
      </c>
      <c r="U5" s="6">
        <f>$C5*'Purdue-Sackler Payments'!R$11</f>
        <v>2177.9265775991385</v>
      </c>
      <c r="V5" s="6">
        <f t="shared" ref="V5:V68" si="1">SUM(F5:U5)</f>
        <v>25606.22434222477</v>
      </c>
    </row>
    <row r="6" spans="1:22" ht="18.75" x14ac:dyDescent="0.3">
      <c r="A6" s="122">
        <v>4</v>
      </c>
      <c r="B6" s="3" t="s">
        <v>16</v>
      </c>
      <c r="C6" s="15">
        <v>9.346301204800001E-4</v>
      </c>
      <c r="D6" s="13" t="s">
        <v>16</v>
      </c>
      <c r="E6" s="31" t="str">
        <f t="shared" si="0"/>
        <v>No</v>
      </c>
      <c r="F6" s="6">
        <f>$C6*'Purdue-Sackler Payments'!C$11</f>
        <v>12609.950302244988</v>
      </c>
      <c r="G6" s="6">
        <f>$C6*'Purdue-Sackler Payments'!D$11</f>
        <v>3697.2982386598255</v>
      </c>
      <c r="H6" s="6">
        <f>$C6*'Purdue-Sackler Payments'!E$11</f>
        <v>4581.7432826650374</v>
      </c>
      <c r="I6" s="6">
        <f>$C6*'Purdue-Sackler Payments'!F$11</f>
        <v>4157.4048012363255</v>
      </c>
      <c r="J6" s="6">
        <f>$C6*'Purdue-Sackler Payments'!G$11</f>
        <v>2081.0895759762839</v>
      </c>
      <c r="K6" s="6">
        <f>$C6*'Purdue-Sackler Payments'!H$11</f>
        <v>3337.4681575983377</v>
      </c>
      <c r="L6" s="6">
        <f>$C6*'Purdue-Sackler Payments'!I$11</f>
        <v>3754.1330462835031</v>
      </c>
      <c r="M6" s="6">
        <f>$C6*'Purdue-Sackler Payments'!J$11</f>
        <v>3055.0234796113268</v>
      </c>
      <c r="N6" s="6">
        <f>$C6*'Purdue-Sackler Payments'!K$11</f>
        <v>3165.2891313034834</v>
      </c>
      <c r="O6" s="6">
        <f>$C6*'Purdue-Sackler Payments'!L$11</f>
        <v>2842.6318580297402</v>
      </c>
      <c r="P6" s="6">
        <f>$C6*'Purdue-Sackler Payments'!M$11</f>
        <v>3140.5116856195787</v>
      </c>
      <c r="Q6" s="6">
        <f>$C6*'Purdue-Sackler Payments'!N$11</f>
        <v>3140.5116856195787</v>
      </c>
      <c r="R6" s="6">
        <f>$C6*'Purdue-Sackler Payments'!O$11</f>
        <v>3140.5116856195787</v>
      </c>
      <c r="S6" s="6">
        <f>$C6*'Purdue-Sackler Payments'!P$11</f>
        <v>5884.7800086227016</v>
      </c>
      <c r="T6" s="6">
        <f>$C6*'Purdue-Sackler Payments'!Q$11</f>
        <v>5884.7800086227016</v>
      </c>
      <c r="U6" s="6">
        <f>$C6*'Purdue-Sackler Payments'!R$11</f>
        <v>5993.5099908267321</v>
      </c>
      <c r="V6" s="6">
        <f t="shared" si="1"/>
        <v>70466.636938539727</v>
      </c>
    </row>
    <row r="7" spans="1:22" ht="18.75" x14ac:dyDescent="0.3">
      <c r="A7" s="122">
        <v>5</v>
      </c>
      <c r="B7" s="3" t="s">
        <v>17</v>
      </c>
      <c r="C7" s="15">
        <v>8.795261608000001E-4</v>
      </c>
      <c r="D7" s="13" t="s">
        <v>17</v>
      </c>
      <c r="E7" s="31" t="str">
        <f t="shared" si="0"/>
        <v>No</v>
      </c>
      <c r="F7" s="6">
        <f>$C7*'Purdue-Sackler Payments'!C$11</f>
        <v>11866.492352628671</v>
      </c>
      <c r="G7" s="6">
        <f>$C7*'Purdue-Sackler Payments'!D$11</f>
        <v>3479.3127825914794</v>
      </c>
      <c r="H7" s="6">
        <f>$C7*'Purdue-Sackler Payments'!E$11</f>
        <v>4311.6126806441844</v>
      </c>
      <c r="I7" s="6">
        <f>$C7*'Purdue-Sackler Payments'!F$11</f>
        <v>3912.2923642188762</v>
      </c>
      <c r="J7" s="6">
        <f>$C7*'Purdue-Sackler Payments'!G$11</f>
        <v>1958.3926142881983</v>
      </c>
      <c r="K7" s="6">
        <f>$C7*'Purdue-Sackler Payments'!H$11</f>
        <v>3140.6975777082603</v>
      </c>
      <c r="L7" s="6">
        <f>$C7*'Purdue-Sackler Payments'!I$11</f>
        <v>3532.7967213750781</v>
      </c>
      <c r="M7" s="6">
        <f>$C7*'Purdue-Sackler Payments'!J$11</f>
        <v>2874.905284238489</v>
      </c>
      <c r="N7" s="6">
        <f>$C7*'Purdue-Sackler Payments'!K$11</f>
        <v>2978.6698892686641</v>
      </c>
      <c r="O7" s="6">
        <f>$C7*'Purdue-Sackler Payments'!L$11</f>
        <v>2675.0358562985866</v>
      </c>
      <c r="P7" s="6">
        <f>$C7*'Purdue-Sackler Payments'!M$11</f>
        <v>2955.3532732092513</v>
      </c>
      <c r="Q7" s="6">
        <f>$C7*'Purdue-Sackler Payments'!N$11</f>
        <v>2955.3532732092513</v>
      </c>
      <c r="R7" s="6">
        <f>$C7*'Purdue-Sackler Payments'!O$11</f>
        <v>2955.3532732092513</v>
      </c>
      <c r="S7" s="6">
        <f>$C7*'Purdue-Sackler Payments'!P$11</f>
        <v>5537.8249156771872</v>
      </c>
      <c r="T7" s="6">
        <f>$C7*'Purdue-Sackler Payments'!Q$11</f>
        <v>5537.8249156771872</v>
      </c>
      <c r="U7" s="6">
        <f>$C7*'Purdue-Sackler Payments'!R$11</f>
        <v>5640.1443912817722</v>
      </c>
      <c r="V7" s="6">
        <f t="shared" si="1"/>
        <v>66312.062165524374</v>
      </c>
    </row>
    <row r="8" spans="1:22" ht="18.75" x14ac:dyDescent="0.3">
      <c r="A8" s="122">
        <v>6</v>
      </c>
      <c r="B8" s="3" t="s">
        <v>12</v>
      </c>
      <c r="C8" s="15">
        <v>1.7535336933774335E-5</v>
      </c>
      <c r="D8" s="13" t="s">
        <v>18</v>
      </c>
      <c r="E8" s="13" t="s">
        <v>334</v>
      </c>
      <c r="F8" s="6">
        <f>$C8*'Purdue-Sackler Payments'!C$11</f>
        <v>236.58527841415426</v>
      </c>
      <c r="G8" s="6">
        <f>$C8*'Purdue-Sackler Payments'!D$11</f>
        <v>69.367944536448078</v>
      </c>
      <c r="H8" s="6">
        <f>$C8*'Purdue-Sackler Payments'!E$11</f>
        <v>85.96171944932297</v>
      </c>
      <c r="I8" s="6">
        <f>$C8*'Purdue-Sackler Payments'!F$11</f>
        <v>78.00036866170106</v>
      </c>
      <c r="J8" s="6">
        <f>$C8*'Purdue-Sackler Payments'!G$11</f>
        <v>39.044972020983138</v>
      </c>
      <c r="K8" s="6">
        <f>$C8*'Purdue-Sackler Payments'!H$11</f>
        <v>62.616887008920493</v>
      </c>
      <c r="L8" s="6">
        <f>$C8*'Purdue-Sackler Payments'!I$11</f>
        <v>70.434267437250384</v>
      </c>
      <c r="M8" s="6">
        <f>$C8*'Purdue-Sackler Payments'!J$11</f>
        <v>57.317718401867651</v>
      </c>
      <c r="N8" s="6">
        <f>$C8*'Purdue-Sackler Payments'!K$11</f>
        <v>59.386499743572273</v>
      </c>
      <c r="O8" s="6">
        <f>$C8*'Purdue-Sackler Payments'!L$11</f>
        <v>53.332870744239102</v>
      </c>
      <c r="P8" s="6">
        <f>$C8*'Purdue-Sackler Payments'!M$11</f>
        <v>58.921630434414531</v>
      </c>
      <c r="Q8" s="6">
        <f>$C8*'Purdue-Sackler Payments'!N$11</f>
        <v>58.921630434414531</v>
      </c>
      <c r="R8" s="6">
        <f>$C8*'Purdue-Sackler Payments'!O$11</f>
        <v>58.921630434414531</v>
      </c>
      <c r="S8" s="6">
        <f>$C8*'Purdue-Sackler Payments'!P$11</f>
        <v>110.40902488713093</v>
      </c>
      <c r="T8" s="6">
        <f>$C8*'Purdue-Sackler Payments'!Q$11</f>
        <v>110.40902488713093</v>
      </c>
      <c r="U8" s="6">
        <f>$C8*'Purdue-Sackler Payments'!R$11</f>
        <v>112.44899431564858</v>
      </c>
      <c r="V8" s="6">
        <f t="shared" si="1"/>
        <v>1322.0804618116135</v>
      </c>
    </row>
    <row r="9" spans="1:22" ht="18.75" x14ac:dyDescent="0.3">
      <c r="A9" s="122">
        <v>7</v>
      </c>
      <c r="B9" s="3" t="s">
        <v>19</v>
      </c>
      <c r="C9" s="15">
        <v>4.6165611941257866E-3</v>
      </c>
      <c r="D9" s="13" t="s">
        <v>19</v>
      </c>
      <c r="E9" s="31" t="str">
        <f t="shared" ref="E9:E10" si="2">IF(C9&lt;0.000083,"Yes","No")</f>
        <v>No</v>
      </c>
      <c r="F9" s="6">
        <f>$C9*'Purdue-Sackler Payments'!C$11</f>
        <v>62286.252015183862</v>
      </c>
      <c r="G9" s="6">
        <f>$C9*'Purdue-Sackler Payments'!D$11</f>
        <v>18262.629459170977</v>
      </c>
      <c r="H9" s="6">
        <f>$C9*'Purdue-Sackler Payments'!E$11</f>
        <v>22631.303845990838</v>
      </c>
      <c r="I9" s="6">
        <f>$C9*'Purdue-Sackler Payments'!F$11</f>
        <v>20535.304023588389</v>
      </c>
      <c r="J9" s="6">
        <f>$C9*'Purdue-Sackler Payments'!G$11</f>
        <v>10279.443351363068</v>
      </c>
      <c r="K9" s="6">
        <f>$C9*'Purdue-Sackler Payments'!H$11</f>
        <v>16485.265823752867</v>
      </c>
      <c r="L9" s="6">
        <f>$C9*'Purdue-Sackler Payments'!I$11</f>
        <v>18543.362298399748</v>
      </c>
      <c r="M9" s="6">
        <f>$C9*'Purdue-Sackler Payments'!J$11</f>
        <v>15090.14372003495</v>
      </c>
      <c r="N9" s="6">
        <f>$C9*'Purdue-Sackler Payments'!K$11</f>
        <v>15634.795681803063</v>
      </c>
      <c r="O9" s="6">
        <f>$C9*'Purdue-Sackler Payments'!L$11</f>
        <v>14041.04536907721</v>
      </c>
      <c r="P9" s="6">
        <f>$C9*'Purdue-Sackler Payments'!M$11</f>
        <v>15512.408662887894</v>
      </c>
      <c r="Q9" s="6">
        <f>$C9*'Purdue-Sackler Payments'!N$11</f>
        <v>15512.408662887894</v>
      </c>
      <c r="R9" s="6">
        <f>$C9*'Purdue-Sackler Payments'!O$11</f>
        <v>15512.408662887894</v>
      </c>
      <c r="S9" s="6">
        <f>$C9*'Purdue-Sackler Payments'!P$11</f>
        <v>29067.592011503253</v>
      </c>
      <c r="T9" s="6">
        <f>$C9*'Purdue-Sackler Payments'!Q$11</f>
        <v>29067.592011503253</v>
      </c>
      <c r="U9" s="6">
        <f>$C9*'Purdue-Sackler Payments'!R$11</f>
        <v>29604.658606600067</v>
      </c>
      <c r="V9" s="6">
        <f t="shared" si="1"/>
        <v>348066.61420663522</v>
      </c>
    </row>
    <row r="10" spans="1:22" ht="18.75" x14ac:dyDescent="0.3">
      <c r="A10" s="122">
        <v>8</v>
      </c>
      <c r="B10" s="3" t="s">
        <v>20</v>
      </c>
      <c r="C10" s="15">
        <v>6.4220260878837781E-4</v>
      </c>
      <c r="D10" s="13" t="s">
        <v>21</v>
      </c>
      <c r="E10" s="31" t="str">
        <f t="shared" si="2"/>
        <v>No</v>
      </c>
      <c r="F10" s="6">
        <f>$C10*'Purdue-Sackler Payments'!C$11</f>
        <v>8664.5431206887952</v>
      </c>
      <c r="G10" s="6">
        <f>$C10*'Purdue-Sackler Payments'!D$11</f>
        <v>2540.485826753134</v>
      </c>
      <c r="H10" s="6">
        <f>$C10*'Purdue-Sackler Payments'!E$11</f>
        <v>3148.2052893983068</v>
      </c>
      <c r="I10" s="6">
        <f>$C10*'Purdue-Sackler Payments'!F$11</f>
        <v>2856.6340316232381</v>
      </c>
      <c r="J10" s="6">
        <f>$C10*'Purdue-Sackler Payments'!G$11</f>
        <v>1429.9572906209023</v>
      </c>
      <c r="K10" s="6">
        <f>$C10*'Purdue-Sackler Payments'!H$11</f>
        <v>2293.2395506973799</v>
      </c>
      <c r="L10" s="6">
        <f>$C10*'Purdue-Sackler Payments'!I$11</f>
        <v>2579.5381330357159</v>
      </c>
      <c r="M10" s="6">
        <f>$C10*'Purdue-Sackler Payments'!J$11</f>
        <v>2099.1662964045518</v>
      </c>
      <c r="N10" s="6">
        <f>$C10*'Purdue-Sackler Payments'!K$11</f>
        <v>2174.9319791326943</v>
      </c>
      <c r="O10" s="6">
        <f>$C10*'Purdue-Sackler Payments'!L$11</f>
        <v>1953.227865280121</v>
      </c>
      <c r="P10" s="6">
        <f>$C10*'Purdue-Sackler Payments'!M$11</f>
        <v>2157.906912308244</v>
      </c>
      <c r="Q10" s="6">
        <f>$C10*'Purdue-Sackler Payments'!N$11</f>
        <v>2157.906912308244</v>
      </c>
      <c r="R10" s="6">
        <f>$C10*'Purdue-Sackler Payments'!O$11</f>
        <v>2157.906912308244</v>
      </c>
      <c r="S10" s="6">
        <f>$C10*'Purdue-Sackler Payments'!P$11</f>
        <v>4043.5472716653817</v>
      </c>
      <c r="T10" s="6">
        <f>$C10*'Purdue-Sackler Payments'!Q$11</f>
        <v>4043.5472716653817</v>
      </c>
      <c r="U10" s="6">
        <f>$C10*'Purdue-Sackler Payments'!R$11</f>
        <v>4118.2577658971331</v>
      </c>
      <c r="V10" s="6">
        <f t="shared" si="1"/>
        <v>48419.00242978747</v>
      </c>
    </row>
    <row r="11" spans="1:22" ht="18.75" x14ac:dyDescent="0.3">
      <c r="A11" s="122">
        <v>9</v>
      </c>
      <c r="B11" s="3" t="s">
        <v>22</v>
      </c>
      <c r="C11" s="15">
        <v>4.6474904547300034E-5</v>
      </c>
      <c r="D11" s="13" t="s">
        <v>23</v>
      </c>
      <c r="E11" s="13" t="s">
        <v>334</v>
      </c>
      <c r="F11" s="6">
        <f>$C11*'Purdue-Sackler Payments'!C$11</f>
        <v>627.0354697557317</v>
      </c>
      <c r="G11" s="6">
        <f>$C11*'Purdue-Sackler Payments'!D$11</f>
        <v>183.84982353914293</v>
      </c>
      <c r="H11" s="6">
        <f>$C11*'Purdue-Sackler Payments'!E$11</f>
        <v>227.82925250978718</v>
      </c>
      <c r="I11" s="6">
        <f>$C11*'Purdue-Sackler Payments'!F$11</f>
        <v>206.72883001321981</v>
      </c>
      <c r="J11" s="6">
        <f>$C11*'Purdue-Sackler Payments'!G$11</f>
        <v>103.48311837864479</v>
      </c>
      <c r="K11" s="6">
        <f>$C11*'Purdue-Sackler Payments'!H$11</f>
        <v>165.95711036401931</v>
      </c>
      <c r="L11" s="6">
        <f>$C11*'Purdue-Sackler Payments'!I$11</f>
        <v>186.6759599982569</v>
      </c>
      <c r="M11" s="6">
        <f>$C11*'Purdue-Sackler Payments'!J$11</f>
        <v>151.91242128145714</v>
      </c>
      <c r="N11" s="6">
        <f>$C11*'Purdue-Sackler Payments'!K$11</f>
        <v>157.39543057566539</v>
      </c>
      <c r="O11" s="6">
        <f>$C11*'Purdue-Sackler Payments'!L$11</f>
        <v>141.3511520441881</v>
      </c>
      <c r="P11" s="6">
        <f>$C11*'Purdue-Sackler Payments'!M$11</f>
        <v>156.16336090676367</v>
      </c>
      <c r="Q11" s="6">
        <f>$C11*'Purdue-Sackler Payments'!N$11</f>
        <v>156.16336090676367</v>
      </c>
      <c r="R11" s="6">
        <f>$C11*'Purdue-Sackler Payments'!O$11</f>
        <v>156.16336090676367</v>
      </c>
      <c r="S11" s="6">
        <f>$C11*'Purdue-Sackler Payments'!P$11</f>
        <v>292.62334177946275</v>
      </c>
      <c r="T11" s="6">
        <f>$C11*'Purdue-Sackler Payments'!Q$11</f>
        <v>292.62334177946275</v>
      </c>
      <c r="U11" s="6">
        <f>$C11*'Purdue-Sackler Payments'!R$11</f>
        <v>298.02998921531338</v>
      </c>
      <c r="V11" s="6">
        <f t="shared" si="1"/>
        <v>3503.9853239546433</v>
      </c>
    </row>
    <row r="12" spans="1:22" ht="18.75" x14ac:dyDescent="0.3">
      <c r="A12" s="122">
        <v>10</v>
      </c>
      <c r="B12" s="3" t="s">
        <v>24</v>
      </c>
      <c r="C12" s="15">
        <v>3.5525680747200005E-3</v>
      </c>
      <c r="D12" s="13" t="s">
        <v>24</v>
      </c>
      <c r="E12" s="31" t="str">
        <f t="shared" ref="E12:E15" si="3">IF(C12&lt;0.000083,"Yes","No")</f>
        <v>No</v>
      </c>
      <c r="F12" s="6">
        <f>$C12*'Purdue-Sackler Payments'!C$11</f>
        <v>47930.947105101324</v>
      </c>
      <c r="G12" s="6">
        <f>$C12*'Purdue-Sackler Payments'!D$11</f>
        <v>14053.584832720417</v>
      </c>
      <c r="H12" s="6">
        <f>$C12*'Purdue-Sackler Payments'!E$11</f>
        <v>17415.397338360159</v>
      </c>
      <c r="I12" s="6">
        <f>$C12*'Purdue-Sackler Payments'!F$11</f>
        <v>15802.469069769153</v>
      </c>
      <c r="J12" s="6">
        <f>$C12*'Purdue-Sackler Payments'!G$11</f>
        <v>7910.308287998444</v>
      </c>
      <c r="K12" s="6">
        <f>$C12*'Purdue-Sackler Payments'!H$11</f>
        <v>12685.855684802049</v>
      </c>
      <c r="L12" s="6">
        <f>$C12*'Purdue-Sackler Payments'!I$11</f>
        <v>14269.616307281749</v>
      </c>
      <c r="M12" s="6">
        <f>$C12*'Purdue-Sackler Payments'!J$11</f>
        <v>11612.271681992568</v>
      </c>
      <c r="N12" s="6">
        <f>$C12*'Purdue-Sackler Payments'!K$11</f>
        <v>12031.39602365039</v>
      </c>
      <c r="O12" s="6">
        <f>$C12*'Purdue-Sackler Payments'!L$11</f>
        <v>10804.962268744419</v>
      </c>
      <c r="P12" s="6">
        <f>$C12*'Purdue-Sackler Payments'!M$11</f>
        <v>11937.215919049715</v>
      </c>
      <c r="Q12" s="6">
        <f>$C12*'Purdue-Sackler Payments'!N$11</f>
        <v>11937.215919049715</v>
      </c>
      <c r="R12" s="6">
        <f>$C12*'Purdue-Sackler Payments'!O$11</f>
        <v>11937.215919049715</v>
      </c>
      <c r="S12" s="6">
        <f>$C12*'Purdue-Sackler Payments'!P$11</f>
        <v>22368.294288062014</v>
      </c>
      <c r="T12" s="6">
        <f>$C12*'Purdue-Sackler Payments'!Q$11</f>
        <v>22368.294288062014</v>
      </c>
      <c r="U12" s="6">
        <f>$C12*'Purdue-Sackler Payments'!R$11</f>
        <v>22781.581485937186</v>
      </c>
      <c r="V12" s="6">
        <f t="shared" si="1"/>
        <v>267846.62641963107</v>
      </c>
    </row>
    <row r="13" spans="1:22" ht="18.75" x14ac:dyDescent="0.3">
      <c r="A13" s="122">
        <v>11</v>
      </c>
      <c r="B13" s="3" t="s">
        <v>12</v>
      </c>
      <c r="C13" s="15">
        <v>1.5193823261242404E-5</v>
      </c>
      <c r="D13" s="13" t="s">
        <v>25</v>
      </c>
      <c r="E13" s="31" t="str">
        <f t="shared" si="3"/>
        <v>Yes</v>
      </c>
      <c r="F13" s="6">
        <f>$C13*'Purdue-Sackler Payments'!C$11</f>
        <v>204.99377457144601</v>
      </c>
      <c r="G13" s="6">
        <f>$C13*'Purdue-Sackler Payments'!D$11</f>
        <v>60.105163263355713</v>
      </c>
      <c r="H13" s="6">
        <f>$C13*'Purdue-Sackler Payments'!E$11</f>
        <v>74.483152361326916</v>
      </c>
      <c r="I13" s="6">
        <f>$C13*'Purdue-Sackler Payments'!F$11</f>
        <v>67.58488988455089</v>
      </c>
      <c r="J13" s="6">
        <f>$C13*'Purdue-Sackler Payments'!G$11</f>
        <v>33.831252080725314</v>
      </c>
      <c r="K13" s="6">
        <f>$C13*'Purdue-Sackler Payments'!H$11</f>
        <v>54.255582198154251</v>
      </c>
      <c r="L13" s="6">
        <f>$C13*'Purdue-Sackler Payments'!I$11</f>
        <v>61.02909884300233</v>
      </c>
      <c r="M13" s="6">
        <f>$C13*'Purdue-Sackler Payments'!J$11</f>
        <v>49.664017659008842</v>
      </c>
      <c r="N13" s="6">
        <f>$C13*'Purdue-Sackler Payments'!K$11</f>
        <v>51.456552253053303</v>
      </c>
      <c r="O13" s="6">
        <f>$C13*'Purdue-Sackler Payments'!L$11</f>
        <v>46.211271283980842</v>
      </c>
      <c r="P13" s="6">
        <f>$C13*'Purdue-Sackler Payments'!M$11</f>
        <v>51.053757476449121</v>
      </c>
      <c r="Q13" s="6">
        <f>$C13*'Purdue-Sackler Payments'!N$11</f>
        <v>51.053757476449121</v>
      </c>
      <c r="R13" s="6">
        <f>$C13*'Purdue-Sackler Payments'!O$11</f>
        <v>51.053757476449121</v>
      </c>
      <c r="S13" s="6">
        <f>$C13*'Purdue-Sackler Payments'!P$11</f>
        <v>95.665981036847171</v>
      </c>
      <c r="T13" s="6">
        <f>$C13*'Purdue-Sackler Payments'!Q$11</f>
        <v>95.665981036847171</v>
      </c>
      <c r="U13" s="6">
        <f>$C13*'Purdue-Sackler Payments'!R$11</f>
        <v>97.433551005550569</v>
      </c>
      <c r="V13" s="6">
        <f t="shared" si="1"/>
        <v>1145.5415399071969</v>
      </c>
    </row>
    <row r="14" spans="1:22" ht="18.75" x14ac:dyDescent="0.3">
      <c r="A14" s="122">
        <v>12</v>
      </c>
      <c r="B14" s="3" t="s">
        <v>26</v>
      </c>
      <c r="C14" s="15">
        <v>2.7679777928632894E-3</v>
      </c>
      <c r="D14" s="13" t="s">
        <v>27</v>
      </c>
      <c r="E14" s="31" t="str">
        <f t="shared" si="3"/>
        <v>No</v>
      </c>
      <c r="F14" s="6">
        <f>$C14*'Purdue-Sackler Payments'!C$11</f>
        <v>37345.3215779073</v>
      </c>
      <c r="G14" s="6">
        <f>$C14*'Purdue-Sackler Payments'!D$11</f>
        <v>10949.828380179993</v>
      </c>
      <c r="H14" s="6">
        <f>$C14*'Purdue-Sackler Payments'!E$11</f>
        <v>13569.179273298154</v>
      </c>
      <c r="I14" s="6">
        <f>$C14*'Purdue-Sackler Payments'!F$11</f>
        <v>12312.46876556405</v>
      </c>
      <c r="J14" s="6">
        <f>$C14*'Purdue-Sackler Payments'!G$11</f>
        <v>6163.3041831599076</v>
      </c>
      <c r="K14" s="6">
        <f>$C14*'Purdue-Sackler Payments'!H$11</f>
        <v>9884.1643792478626</v>
      </c>
      <c r="L14" s="6">
        <f>$C14*'Purdue-Sackler Payments'!I$11</f>
        <v>11118.1489616772</v>
      </c>
      <c r="M14" s="6">
        <f>$C14*'Purdue-Sackler Payments'!J$11</f>
        <v>9047.6831025916417</v>
      </c>
      <c r="N14" s="6">
        <f>$C14*'Purdue-Sackler Payments'!K$11</f>
        <v>9374.2431700574089</v>
      </c>
      <c r="O14" s="6">
        <f>$C14*'Purdue-Sackler Payments'!L$11</f>
        <v>8418.6692509664354</v>
      </c>
      <c r="P14" s="6">
        <f>$C14*'Purdue-Sackler Payments'!M$11</f>
        <v>9300.8628906141348</v>
      </c>
      <c r="Q14" s="6">
        <f>$C14*'Purdue-Sackler Payments'!N$11</f>
        <v>9300.8628906141348</v>
      </c>
      <c r="R14" s="6">
        <f>$C14*'Purdue-Sackler Payments'!O$11</f>
        <v>9300.8628906141348</v>
      </c>
      <c r="S14" s="6">
        <f>$C14*'Purdue-Sackler Payments'!P$11</f>
        <v>17428.221092840369</v>
      </c>
      <c r="T14" s="6">
        <f>$C14*'Purdue-Sackler Payments'!Q$11</f>
        <v>17428.221092840369</v>
      </c>
      <c r="U14" s="6">
        <f>$C14*'Purdue-Sackler Payments'!R$11</f>
        <v>17750.233158966181</v>
      </c>
      <c r="V14" s="6">
        <f t="shared" si="1"/>
        <v>208692.27506113928</v>
      </c>
    </row>
    <row r="15" spans="1:22" ht="18.75" x14ac:dyDescent="0.3">
      <c r="A15" s="122">
        <v>13</v>
      </c>
      <c r="B15" s="3" t="s">
        <v>28</v>
      </c>
      <c r="C15" s="15">
        <v>2.6667265464000002E-3</v>
      </c>
      <c r="D15" s="13" t="s">
        <v>28</v>
      </c>
      <c r="E15" s="31" t="str">
        <f t="shared" si="3"/>
        <v>No</v>
      </c>
      <c r="F15" s="6">
        <f>$C15*'Purdue-Sackler Payments'!C$11</f>
        <v>35979.248349615962</v>
      </c>
      <c r="G15" s="6">
        <f>$C15*'Purdue-Sackler Payments'!D$11</f>
        <v>10549.289121913234</v>
      </c>
      <c r="H15" s="6">
        <f>$C15*'Purdue-Sackler Payments'!E$11</f>
        <v>13072.825466397102</v>
      </c>
      <c r="I15" s="6">
        <f>$C15*'Purdue-Sackler Payments'!F$11</f>
        <v>11862.084801947023</v>
      </c>
      <c r="J15" s="6">
        <f>$C15*'Purdue-Sackler Payments'!G$11</f>
        <v>5937.8535915813482</v>
      </c>
      <c r="K15" s="6">
        <f>$C15*'Purdue-Sackler Payments'!H$11</f>
        <v>9522.6065783770537</v>
      </c>
      <c r="L15" s="6">
        <f>$C15*'Purdue-Sackler Payments'!I$11</f>
        <v>10711.45262052995</v>
      </c>
      <c r="M15" s="6">
        <f>$C15*'Purdue-Sackler Payments'!J$11</f>
        <v>8716.7233694231873</v>
      </c>
      <c r="N15" s="6">
        <f>$C15*'Purdue-Sackler Payments'!K$11</f>
        <v>9031.3380325720209</v>
      </c>
      <c r="O15" s="6">
        <f>$C15*'Purdue-Sackler Payments'!L$11</f>
        <v>8110.7185306173524</v>
      </c>
      <c r="P15" s="6">
        <f>$C15*'Purdue-Sackler Payments'!M$11</f>
        <v>8960.6419671345848</v>
      </c>
      <c r="Q15" s="6">
        <f>$C15*'Purdue-Sackler Payments'!N$11</f>
        <v>8960.6419671345848</v>
      </c>
      <c r="R15" s="6">
        <f>$C15*'Purdue-Sackler Payments'!O$11</f>
        <v>8960.6419671345848</v>
      </c>
      <c r="S15" s="6">
        <f>$C15*'Purdue-Sackler Payments'!P$11</f>
        <v>16790.705461812679</v>
      </c>
      <c r="T15" s="6">
        <f>$C15*'Purdue-Sackler Payments'!Q$11</f>
        <v>16790.705461812679</v>
      </c>
      <c r="U15" s="6">
        <f>$C15*'Purdue-Sackler Payments'!R$11</f>
        <v>17100.938487241154</v>
      </c>
      <c r="V15" s="6">
        <f t="shared" si="1"/>
        <v>201058.41577524447</v>
      </c>
    </row>
    <row r="16" spans="1:22" ht="18.75" x14ac:dyDescent="0.3">
      <c r="A16" s="122">
        <v>14</v>
      </c>
      <c r="B16" s="3" t="s">
        <v>29</v>
      </c>
      <c r="C16" s="15">
        <v>7.8474941674770205E-6</v>
      </c>
      <c r="D16" s="13" t="s">
        <v>30</v>
      </c>
      <c r="E16" s="13" t="s">
        <v>334</v>
      </c>
      <c r="F16" s="6">
        <f>$C16*'Purdue-Sackler Payments'!C$11</f>
        <v>105.87772561644098</v>
      </c>
      <c r="G16" s="6">
        <f>$C16*'Purdue-Sackler Payments'!D$11</f>
        <v>31.043859733950139</v>
      </c>
      <c r="H16" s="6">
        <f>$C16*'Purdue-Sackler Payments'!E$11</f>
        <v>38.469981760405183</v>
      </c>
      <c r="I16" s="6">
        <f>$C16*'Purdue-Sackler Payments'!F$11</f>
        <v>34.907081651496128</v>
      </c>
      <c r="J16" s="6">
        <f>$C16*'Purdue-Sackler Payments'!G$11</f>
        <v>17.473584417634424</v>
      </c>
      <c r="K16" s="6">
        <f>$C16*'Purdue-Sackler Payments'!H$11</f>
        <v>28.022595599040169</v>
      </c>
      <c r="L16" s="6">
        <f>$C16*'Purdue-Sackler Payments'!I$11</f>
        <v>31.521065434433481</v>
      </c>
      <c r="M16" s="6">
        <f>$C16*'Purdue-Sackler Payments'!J$11</f>
        <v>25.651087432793965</v>
      </c>
      <c r="N16" s="6">
        <f>$C16*'Purdue-Sackler Payments'!K$11</f>
        <v>26.576917918636696</v>
      </c>
      <c r="O16" s="6">
        <f>$C16*'Purdue-Sackler Payments'!L$11</f>
        <v>23.867770187757507</v>
      </c>
      <c r="P16" s="6">
        <f>$C16*'Purdue-Sackler Payments'!M$11</f>
        <v>26.368877479720005</v>
      </c>
      <c r="Q16" s="6">
        <f>$C16*'Purdue-Sackler Payments'!N$11</f>
        <v>26.368877479720005</v>
      </c>
      <c r="R16" s="6">
        <f>$C16*'Purdue-Sackler Payments'!O$11</f>
        <v>26.368877479720005</v>
      </c>
      <c r="S16" s="6">
        <f>$C16*'Purdue-Sackler Payments'!P$11</f>
        <v>49.410751678786959</v>
      </c>
      <c r="T16" s="6">
        <f>$C16*'Purdue-Sackler Payments'!Q$11</f>
        <v>49.410751678786959</v>
      </c>
      <c r="U16" s="6">
        <f>$C16*'Purdue-Sackler Payments'!R$11</f>
        <v>50.323688125493604</v>
      </c>
      <c r="V16" s="6">
        <f t="shared" si="1"/>
        <v>591.66349367481632</v>
      </c>
    </row>
    <row r="17" spans="1:22" ht="18.75" x14ac:dyDescent="0.3">
      <c r="A17" s="122">
        <v>15</v>
      </c>
      <c r="B17" s="3" t="s">
        <v>31</v>
      </c>
      <c r="C17" s="15">
        <v>1.8055048905600002E-3</v>
      </c>
      <c r="D17" s="13" t="s">
        <v>31</v>
      </c>
      <c r="E17" s="31" t="str">
        <f t="shared" ref="E17:E18" si="4">IF(C17&lt;0.000083,"Yes","No")</f>
        <v>No</v>
      </c>
      <c r="F17" s="6">
        <f>$C17*'Purdue-Sackler Payments'!C$11</f>
        <v>24359.718825163916</v>
      </c>
      <c r="G17" s="6">
        <f>$C17*'Purdue-Sackler Payments'!D$11</f>
        <v>7142.3870314931037</v>
      </c>
      <c r="H17" s="6">
        <f>$C17*'Purdue-Sackler Payments'!E$11</f>
        <v>8850.9451202938981</v>
      </c>
      <c r="I17" s="6">
        <f>$C17*'Purdue-Sackler Payments'!F$11</f>
        <v>8031.2142056954326</v>
      </c>
      <c r="J17" s="6">
        <f>$C17*'Purdue-Sackler Payments'!G$11</f>
        <v>4020.218613529074</v>
      </c>
      <c r="K17" s="6">
        <f>$C17*'Purdue-Sackler Payments'!H$11</f>
        <v>6447.2725076925408</v>
      </c>
      <c r="L17" s="6">
        <f>$C17*'Purdue-Sackler Payments'!I$11</f>
        <v>7252.1796872935465</v>
      </c>
      <c r="M17" s="6">
        <f>$C17*'Purdue-Sackler Payments'!J$11</f>
        <v>5901.6499814719082</v>
      </c>
      <c r="N17" s="6">
        <f>$C17*'Purdue-Sackler Payments'!K$11</f>
        <v>6114.6595657219095</v>
      </c>
      <c r="O17" s="6">
        <f>$C17*'Purdue-Sackler Payments'!L$11</f>
        <v>5491.3549320436041</v>
      </c>
      <c r="P17" s="6">
        <f>$C17*'Purdue-Sackler Payments'!M$11</f>
        <v>6066.794856060189</v>
      </c>
      <c r="Q17" s="6">
        <f>$C17*'Purdue-Sackler Payments'!N$11</f>
        <v>6066.794856060189</v>
      </c>
      <c r="R17" s="6">
        <f>$C17*'Purdue-Sackler Payments'!O$11</f>
        <v>6066.794856060189</v>
      </c>
      <c r="S17" s="6">
        <f>$C17*'Purdue-Sackler Payments'!P$11</f>
        <v>11368.132539941365</v>
      </c>
      <c r="T17" s="6">
        <f>$C17*'Purdue-Sackler Payments'!Q$11</f>
        <v>11368.132539941365</v>
      </c>
      <c r="U17" s="6">
        <f>$C17*'Purdue-Sackler Payments'!R$11</f>
        <v>11578.175540180924</v>
      </c>
      <c r="V17" s="6">
        <f t="shared" si="1"/>
        <v>136126.42565864319</v>
      </c>
    </row>
    <row r="18" spans="1:22" ht="18.75" x14ac:dyDescent="0.3">
      <c r="A18" s="122">
        <v>16</v>
      </c>
      <c r="B18" s="3" t="s">
        <v>32</v>
      </c>
      <c r="C18" s="15">
        <v>7.0325055618421011E-4</v>
      </c>
      <c r="D18" s="13" t="s">
        <v>33</v>
      </c>
      <c r="E18" s="31" t="str">
        <f t="shared" si="4"/>
        <v>No</v>
      </c>
      <c r="F18" s="6">
        <f>$C18*'Purdue-Sackler Payments'!C$11</f>
        <v>9488.1968483475575</v>
      </c>
      <c r="G18" s="6">
        <f>$C18*'Purdue-Sackler Payments'!D$11</f>
        <v>2781.9850716784836</v>
      </c>
      <c r="H18" s="6">
        <f>$C18*'Purdue-Sackler Payments'!E$11</f>
        <v>3447.4745048583159</v>
      </c>
      <c r="I18" s="6">
        <f>$C18*'Purdue-Sackler Payments'!F$11</f>
        <v>3128.1864073146085</v>
      </c>
      <c r="J18" s="6">
        <f>$C18*'Purdue-Sackler Payments'!G$11</f>
        <v>1565.8894034175321</v>
      </c>
      <c r="K18" s="6">
        <f>$C18*'Purdue-Sackler Payments'!H$11</f>
        <v>2511.2355001706223</v>
      </c>
      <c r="L18" s="6">
        <f>$C18*'Purdue-Sackler Payments'!I$11</f>
        <v>2824.7497003761409</v>
      </c>
      <c r="M18" s="6">
        <f>$C18*'Purdue-Sackler Payments'!J$11</f>
        <v>2298.713591735203</v>
      </c>
      <c r="N18" s="6">
        <f>$C18*'Purdue-Sackler Payments'!K$11</f>
        <v>2381.681580013495</v>
      </c>
      <c r="O18" s="6">
        <f>$C18*'Purdue-Sackler Payments'!L$11</f>
        <v>2138.9022153059823</v>
      </c>
      <c r="P18" s="6">
        <f>$C18*'Purdue-Sackler Payments'!M$11</f>
        <v>2363.03810589875</v>
      </c>
      <c r="Q18" s="6">
        <f>$C18*'Purdue-Sackler Payments'!N$11</f>
        <v>2363.03810589875</v>
      </c>
      <c r="R18" s="6">
        <f>$C18*'Purdue-Sackler Payments'!O$11</f>
        <v>2363.03810589875</v>
      </c>
      <c r="S18" s="6">
        <f>$C18*'Purdue-Sackler Payments'!P$11</f>
        <v>4427.9279293505215</v>
      </c>
      <c r="T18" s="6">
        <f>$C18*'Purdue-Sackler Payments'!Q$11</f>
        <v>4427.9279293505215</v>
      </c>
      <c r="U18" s="6">
        <f>$C18*'Purdue-Sackler Payments'!R$11</f>
        <v>4509.7404226388981</v>
      </c>
      <c r="V18" s="6">
        <f t="shared" si="1"/>
        <v>53021.725422254131</v>
      </c>
    </row>
    <row r="19" spans="1:22" ht="18.75" x14ac:dyDescent="0.3">
      <c r="A19" s="122">
        <v>17</v>
      </c>
      <c r="B19" s="3" t="s">
        <v>34</v>
      </c>
      <c r="C19" s="15">
        <v>6.5282391823994206E-5</v>
      </c>
      <c r="D19" s="13" t="s">
        <v>35</v>
      </c>
      <c r="E19" s="13" t="s">
        <v>334</v>
      </c>
      <c r="F19" s="6">
        <f>$C19*'Purdue-Sackler Payments'!C$11</f>
        <v>880.78449268195504</v>
      </c>
      <c r="G19" s="6">
        <f>$C19*'Purdue-Sackler Payments'!D$11</f>
        <v>258.25026073672245</v>
      </c>
      <c r="H19" s="6">
        <f>$C19*'Purdue-Sackler Payments'!E$11</f>
        <v>320.02730669784029</v>
      </c>
      <c r="I19" s="6">
        <f>$C19*'Purdue-Sackler Payments'!F$11</f>
        <v>290.38795482632025</v>
      </c>
      <c r="J19" s="6">
        <f>$C19*'Purdue-Sackler Payments'!G$11</f>
        <v>145.36071772429136</v>
      </c>
      <c r="K19" s="6">
        <f>$C19*'Purdue-Sackler Payments'!H$11</f>
        <v>233.11671557572174</v>
      </c>
      <c r="L19" s="6">
        <f>$C19*'Purdue-Sackler Payments'!I$11</f>
        <v>262.22007949093165</v>
      </c>
      <c r="M19" s="6">
        <f>$C19*'Purdue-Sackler Payments'!J$11</f>
        <v>213.38841479350393</v>
      </c>
      <c r="N19" s="6">
        <f>$C19*'Purdue-Sackler Payments'!K$11</f>
        <v>221.09029099111515</v>
      </c>
      <c r="O19" s="6">
        <f>$C19*'Purdue-Sackler Payments'!L$11</f>
        <v>198.55320591632614</v>
      </c>
      <c r="P19" s="6">
        <f>$C19*'Purdue-Sackler Payments'!M$11</f>
        <v>219.35962676139434</v>
      </c>
      <c r="Q19" s="6">
        <f>$C19*'Purdue-Sackler Payments'!N$11</f>
        <v>219.35962676139434</v>
      </c>
      <c r="R19" s="6">
        <f>$C19*'Purdue-Sackler Payments'!O$11</f>
        <v>219.35962676139434</v>
      </c>
      <c r="S19" s="6">
        <f>$C19*'Purdue-Sackler Payments'!P$11</f>
        <v>411.04229994600951</v>
      </c>
      <c r="T19" s="6">
        <f>$C19*'Purdue-Sackler Payments'!Q$11</f>
        <v>411.04229994600951</v>
      </c>
      <c r="U19" s="6">
        <f>$C19*'Purdue-Sackler Payments'!R$11</f>
        <v>418.63691213078914</v>
      </c>
      <c r="V19" s="6">
        <f t="shared" si="1"/>
        <v>4921.9798317417199</v>
      </c>
    </row>
    <row r="20" spans="1:22" ht="18.75" x14ac:dyDescent="0.3">
      <c r="A20" s="122">
        <v>18</v>
      </c>
      <c r="B20" s="3" t="s">
        <v>36</v>
      </c>
      <c r="C20" s="15">
        <v>8.3004606496000003E-4</v>
      </c>
      <c r="D20" s="13" t="s">
        <v>36</v>
      </c>
      <c r="E20" s="31" t="str">
        <f t="shared" ref="E20:E40" si="5">IF(C20&lt;0.000083,"Yes","No")</f>
        <v>No</v>
      </c>
      <c r="F20" s="6">
        <f>$C20*'Purdue-Sackler Payments'!C$11</f>
        <v>11198.9110968777</v>
      </c>
      <c r="G20" s="6">
        <f>$C20*'Purdue-Sackler Payments'!D$11</f>
        <v>3283.5747390711213</v>
      </c>
      <c r="H20" s="6">
        <f>$C20*'Purdue-Sackler Payments'!E$11</f>
        <v>4069.0513809675667</v>
      </c>
      <c r="I20" s="6">
        <f>$C20*'Purdue-Sackler Payments'!F$11</f>
        <v>3692.195896639591</v>
      </c>
      <c r="J20" s="6">
        <f>$C20*'Purdue-Sackler Payments'!G$11</f>
        <v>1848.218001449862</v>
      </c>
      <c r="K20" s="6">
        <f>$C20*'Purdue-Sackler Payments'!H$11</f>
        <v>2964.0092379229941</v>
      </c>
      <c r="L20" s="6">
        <f>$C20*'Purdue-Sackler Payments'!I$11</f>
        <v>3334.0497958738752</v>
      </c>
      <c r="M20" s="6">
        <f>$C20*'Purdue-Sackler Payments'!J$11</f>
        <v>2713.1698005939152</v>
      </c>
      <c r="N20" s="6">
        <f>$C20*'Purdue-Sackler Payments'!K$11</f>
        <v>2811.0968503238332</v>
      </c>
      <c r="O20" s="6">
        <f>$C20*'Purdue-Sackler Payments'!L$11</f>
        <v>2524.5445617307282</v>
      </c>
      <c r="P20" s="6">
        <f>$C20*'Purdue-Sackler Payments'!M$11</f>
        <v>2789.0919728444696</v>
      </c>
      <c r="Q20" s="6">
        <f>$C20*'Purdue-Sackler Payments'!N$11</f>
        <v>2789.0919728444696</v>
      </c>
      <c r="R20" s="6">
        <f>$C20*'Purdue-Sackler Payments'!O$11</f>
        <v>2789.0919728444696</v>
      </c>
      <c r="S20" s="6">
        <f>$C20*'Purdue-Sackler Payments'!P$11</f>
        <v>5226.2797680904332</v>
      </c>
      <c r="T20" s="6">
        <f>$C20*'Purdue-Sackler Payments'!Q$11</f>
        <v>5226.2797680904332</v>
      </c>
      <c r="U20" s="6">
        <f>$C20*'Purdue-Sackler Payments'!R$11</f>
        <v>5322.8429880145632</v>
      </c>
      <c r="V20" s="6">
        <f t="shared" si="1"/>
        <v>62581.499804180028</v>
      </c>
    </row>
    <row r="21" spans="1:22" ht="18.75" x14ac:dyDescent="0.3">
      <c r="A21" s="122">
        <v>19</v>
      </c>
      <c r="B21" s="3" t="s">
        <v>37</v>
      </c>
      <c r="C21" s="15">
        <v>2.5871914761609301E-3</v>
      </c>
      <c r="D21" s="13" t="s">
        <v>37</v>
      </c>
      <c r="E21" s="31" t="str">
        <f t="shared" si="5"/>
        <v>No</v>
      </c>
      <c r="F21" s="6">
        <f>$C21*'Purdue-Sackler Payments'!C$11</f>
        <v>34906.167928791139</v>
      </c>
      <c r="G21" s="6">
        <f>$C21*'Purdue-Sackler Payments'!D$11</f>
        <v>10234.656767719924</v>
      </c>
      <c r="H21" s="6">
        <f>$C21*'Purdue-Sackler Payments'!E$11</f>
        <v>12682.928687105416</v>
      </c>
      <c r="I21" s="6">
        <f>$C21*'Purdue-Sackler Payments'!F$11</f>
        <v>11508.298340722384</v>
      </c>
      <c r="J21" s="6">
        <f>$C21*'Purdue-Sackler Payments'!G$11</f>
        <v>5760.7572173343206</v>
      </c>
      <c r="K21" s="6">
        <f>$C21*'Purdue-Sackler Payments'!H$11</f>
        <v>9238.5950121770275</v>
      </c>
      <c r="L21" s="6">
        <f>$C21*'Purdue-Sackler Payments'!I$11</f>
        <v>10391.983742970528</v>
      </c>
      <c r="M21" s="6">
        <f>$C21*'Purdue-Sackler Payments'!J$11</f>
        <v>8456.74725512023</v>
      </c>
      <c r="N21" s="6">
        <f>$C21*'Purdue-Sackler Payments'!K$11</f>
        <v>8761.9785417224266</v>
      </c>
      <c r="O21" s="6">
        <f>$C21*'Purdue-Sackler Payments'!L$11</f>
        <v>7868.8164994950284</v>
      </c>
      <c r="P21" s="6">
        <f>$C21*'Purdue-Sackler Payments'!M$11</f>
        <v>8693.3909851374574</v>
      </c>
      <c r="Q21" s="6">
        <f>$C21*'Purdue-Sackler Payments'!N$11</f>
        <v>8693.3909851374574</v>
      </c>
      <c r="R21" s="6">
        <f>$C21*'Purdue-Sackler Payments'!O$11</f>
        <v>8693.3909851374574</v>
      </c>
      <c r="S21" s="6">
        <f>$C21*'Purdue-Sackler Payments'!P$11</f>
        <v>16289.922979982426</v>
      </c>
      <c r="T21" s="6">
        <f>$C21*'Purdue-Sackler Payments'!Q$11</f>
        <v>16289.922979982426</v>
      </c>
      <c r="U21" s="6">
        <f>$C21*'Purdue-Sackler Payments'!R$11</f>
        <v>16590.90331112875</v>
      </c>
      <c r="V21" s="6">
        <f t="shared" si="1"/>
        <v>195061.85221966443</v>
      </c>
    </row>
    <row r="22" spans="1:22" ht="18.75" x14ac:dyDescent="0.3">
      <c r="A22" s="122">
        <v>20</v>
      </c>
      <c r="B22" s="3" t="s">
        <v>38</v>
      </c>
      <c r="C22" s="15">
        <v>3.2146033236360054E-4</v>
      </c>
      <c r="D22" s="13" t="s">
        <v>39</v>
      </c>
      <c r="E22" s="31" t="str">
        <f t="shared" si="5"/>
        <v>No</v>
      </c>
      <c r="F22" s="6">
        <f>$C22*'Purdue-Sackler Payments'!C$11</f>
        <v>4337.1155352518945</v>
      </c>
      <c r="G22" s="6">
        <f>$C22*'Purdue-Sackler Payments'!D$11</f>
        <v>1271.6631901789597</v>
      </c>
      <c r="H22" s="6">
        <f>$C22*'Purdue-Sackler Payments'!E$11</f>
        <v>1575.8626714210568</v>
      </c>
      <c r="I22" s="6">
        <f>$C22*'Purdue-Sackler Payments'!F$11</f>
        <v>1429.9140375329428</v>
      </c>
      <c r="J22" s="6">
        <f>$C22*'Purdue-Sackler Payments'!G$11</f>
        <v>715.7780731784967</v>
      </c>
      <c r="K22" s="6">
        <f>$C22*'Purdue-Sackler Payments'!H$11</f>
        <v>1147.9018273490931</v>
      </c>
      <c r="L22" s="6">
        <f>$C22*'Purdue-Sackler Payments'!I$11</f>
        <v>1291.2111757918626</v>
      </c>
      <c r="M22" s="6">
        <f>$C22*'Purdue-Sackler Payments'!J$11</f>
        <v>1050.7567021594566</v>
      </c>
      <c r="N22" s="6">
        <f>$C22*'Purdue-Sackler Payments'!K$11</f>
        <v>1088.6819008712696</v>
      </c>
      <c r="O22" s="6">
        <f>$C22*'Purdue-Sackler Payments'!L$11</f>
        <v>977.70589867176625</v>
      </c>
      <c r="P22" s="6">
        <f>$C22*'Purdue-Sackler Payments'!M$11</f>
        <v>1080.1598494734626</v>
      </c>
      <c r="Q22" s="6">
        <f>$C22*'Purdue-Sackler Payments'!N$11</f>
        <v>1080.1598494734626</v>
      </c>
      <c r="R22" s="6">
        <f>$C22*'Purdue-Sackler Payments'!O$11</f>
        <v>1080.1598494734626</v>
      </c>
      <c r="S22" s="6">
        <f>$C22*'Purdue-Sackler Payments'!P$11</f>
        <v>2024.0342099043298</v>
      </c>
      <c r="T22" s="6">
        <f>$C22*'Purdue-Sackler Payments'!Q$11</f>
        <v>2024.0342099043298</v>
      </c>
      <c r="U22" s="6">
        <f>$C22*'Purdue-Sackler Payments'!R$11</f>
        <v>2061.4312244572588</v>
      </c>
      <c r="V22" s="6">
        <f t="shared" si="1"/>
        <v>24236.570205093107</v>
      </c>
    </row>
    <row r="23" spans="1:22" ht="18.75" x14ac:dyDescent="0.3">
      <c r="A23" s="122">
        <v>21</v>
      </c>
      <c r="B23" s="3" t="s">
        <v>40</v>
      </c>
      <c r="C23" s="15">
        <v>2.0458170565343893E-3</v>
      </c>
      <c r="D23" s="13" t="s">
        <v>41</v>
      </c>
      <c r="E23" s="31" t="str">
        <f t="shared" si="5"/>
        <v>No</v>
      </c>
      <c r="F23" s="6">
        <f>$C23*'Purdue-Sackler Payments'!C$11</f>
        <v>27601.990183169801</v>
      </c>
      <c r="G23" s="6">
        <f>$C23*'Purdue-Sackler Payments'!D$11</f>
        <v>8093.036629142839</v>
      </c>
      <c r="H23" s="6">
        <f>$C23*'Purdue-Sackler Payments'!E$11</f>
        <v>10029.003293328569</v>
      </c>
      <c r="I23" s="6">
        <f>$C23*'Purdue-Sackler Payments'!F$11</f>
        <v>9100.1664368778911</v>
      </c>
      <c r="J23" s="6">
        <f>$C23*'Purdue-Sackler Payments'!G$11</f>
        <v>4555.3085198256322</v>
      </c>
      <c r="K23" s="6">
        <f>$C23*'Purdue-Sackler Payments'!H$11</f>
        <v>7305.4025681822541</v>
      </c>
      <c r="L23" s="6">
        <f>$C23*'Purdue-Sackler Payments'!I$11</f>
        <v>8217.4426548994834</v>
      </c>
      <c r="M23" s="6">
        <f>$C23*'Purdue-Sackler Payments'!J$11</f>
        <v>6687.1578453859975</v>
      </c>
      <c r="N23" s="6">
        <f>$C23*'Purdue-Sackler Payments'!K$11</f>
        <v>6928.5189421863442</v>
      </c>
      <c r="O23" s="6">
        <f>$C23*'Purdue-Sackler Payments'!L$11</f>
        <v>6222.2526464464927</v>
      </c>
      <c r="P23" s="6">
        <f>$C23*'Purdue-Sackler Payments'!M$11</f>
        <v>6874.2834538506449</v>
      </c>
      <c r="Q23" s="6">
        <f>$C23*'Purdue-Sackler Payments'!N$11</f>
        <v>6874.2834538506449</v>
      </c>
      <c r="R23" s="6">
        <f>$C23*'Purdue-Sackler Payments'!O$11</f>
        <v>6874.2834538506449</v>
      </c>
      <c r="S23" s="6">
        <f>$C23*'Purdue-Sackler Payments'!P$11</f>
        <v>12881.227612705145</v>
      </c>
      <c r="T23" s="6">
        <f>$C23*'Purdue-Sackler Payments'!Q$11</f>
        <v>12881.227612705145</v>
      </c>
      <c r="U23" s="6">
        <f>$C23*'Purdue-Sackler Payments'!R$11</f>
        <v>13119.227274042238</v>
      </c>
      <c r="V23" s="6">
        <f t="shared" si="1"/>
        <v>154244.81258044977</v>
      </c>
    </row>
    <row r="24" spans="1:22" ht="18.75" x14ac:dyDescent="0.3">
      <c r="A24" s="122">
        <v>22</v>
      </c>
      <c r="B24" s="3" t="s">
        <v>34</v>
      </c>
      <c r="C24" s="15">
        <v>6.8586365358145425E-4</v>
      </c>
      <c r="D24" s="13" t="s">
        <v>42</v>
      </c>
      <c r="E24" s="31" t="str">
        <f t="shared" si="5"/>
        <v>No</v>
      </c>
      <c r="F24" s="6">
        <f>$C24*'Purdue-Sackler Payments'!C$11</f>
        <v>9253.614233336044</v>
      </c>
      <c r="G24" s="6">
        <f>$C24*'Purdue-Sackler Payments'!D$11</f>
        <v>2713.2043177093042</v>
      </c>
      <c r="H24" s="6">
        <f>$C24*'Purdue-Sackler Payments'!E$11</f>
        <v>3362.2404401080639</v>
      </c>
      <c r="I24" s="6">
        <f>$C24*'Purdue-Sackler Payments'!F$11</f>
        <v>3050.8463015600428</v>
      </c>
      <c r="J24" s="6">
        <f>$C24*'Purdue-Sackler Payments'!G$11</f>
        <v>1527.1749419720491</v>
      </c>
      <c r="K24" s="6">
        <f>$C24*'Purdue-Sackler Payments'!H$11</f>
        <v>2449.1486569110025</v>
      </c>
      <c r="L24" s="6">
        <f>$C24*'Purdue-Sackler Payments'!I$11</f>
        <v>2754.9116497898872</v>
      </c>
      <c r="M24" s="6">
        <f>$C24*'Purdue-Sackler Payments'!J$11</f>
        <v>2241.8810603142651</v>
      </c>
      <c r="N24" s="6">
        <f>$C24*'Purdue-Sackler Payments'!K$11</f>
        <v>2322.7977792140182</v>
      </c>
      <c r="O24" s="6">
        <f>$C24*'Purdue-Sackler Payments'!L$11</f>
        <v>2086.0208003290386</v>
      </c>
      <c r="P24" s="6">
        <f>$C24*'Purdue-Sackler Payments'!M$11</f>
        <v>2304.6152393505999</v>
      </c>
      <c r="Q24" s="6">
        <f>$C24*'Purdue-Sackler Payments'!N$11</f>
        <v>2304.6152393505999</v>
      </c>
      <c r="R24" s="6">
        <f>$C24*'Purdue-Sackler Payments'!O$11</f>
        <v>2304.6152393505999</v>
      </c>
      <c r="S24" s="6">
        <f>$C24*'Purdue-Sackler Payments'!P$11</f>
        <v>4318.453502401795</v>
      </c>
      <c r="T24" s="6">
        <f>$C24*'Purdue-Sackler Payments'!Q$11</f>
        <v>4318.453502401795</v>
      </c>
      <c r="U24" s="6">
        <f>$C24*'Purdue-Sackler Payments'!R$11</f>
        <v>4398.2432943357462</v>
      </c>
      <c r="V24" s="6">
        <f t="shared" si="1"/>
        <v>51710.836198434859</v>
      </c>
    </row>
    <row r="25" spans="1:22" ht="18.75" x14ac:dyDescent="0.3">
      <c r="A25" s="122">
        <v>23</v>
      </c>
      <c r="B25" s="3" t="s">
        <v>34</v>
      </c>
      <c r="C25" s="15">
        <v>1.2330105690560002E-2</v>
      </c>
      <c r="D25" s="13" t="s">
        <v>34</v>
      </c>
      <c r="E25" s="31" t="str">
        <f t="shared" si="5"/>
        <v>No</v>
      </c>
      <c r="F25" s="6">
        <f>$C25*'Purdue-Sackler Payments'!C$11</f>
        <v>166356.74003266499</v>
      </c>
      <c r="G25" s="6">
        <f>$C25*'Purdue-Sackler Payments'!D$11</f>
        <v>48776.598413909684</v>
      </c>
      <c r="H25" s="6">
        <f>$C25*'Purdue-Sackler Payments'!E$11</f>
        <v>60444.637599802387</v>
      </c>
      <c r="I25" s="6">
        <f>$C25*'Purdue-Sackler Payments'!F$11</f>
        <v>54846.553170530329</v>
      </c>
      <c r="J25" s="6">
        <f>$C25*'Purdue-Sackler Payments'!G$11</f>
        <v>27454.769390624806</v>
      </c>
      <c r="K25" s="6">
        <f>$C25*'Purdue-Sackler Payments'!H$11</f>
        <v>44029.540906441027</v>
      </c>
      <c r="L25" s="6">
        <f>$C25*'Purdue-Sackler Payments'!I$11</f>
        <v>49526.39148129199</v>
      </c>
      <c r="M25" s="6">
        <f>$C25*'Purdue-Sackler Payments'!J$11</f>
        <v>40303.390149040359</v>
      </c>
      <c r="N25" s="6">
        <f>$C25*'Purdue-Sackler Payments'!K$11</f>
        <v>41758.069502520339</v>
      </c>
      <c r="O25" s="6">
        <f>$C25*'Purdue-Sackler Payments'!L$11</f>
        <v>37501.414175330632</v>
      </c>
      <c r="P25" s="6">
        <f>$C25*'Purdue-Sackler Payments'!M$11</f>
        <v>41431.193107965722</v>
      </c>
      <c r="Q25" s="6">
        <f>$C25*'Purdue-Sackler Payments'!N$11</f>
        <v>41431.193107965722</v>
      </c>
      <c r="R25" s="6">
        <f>$C25*'Purdue-Sackler Payments'!O$11</f>
        <v>41431.193107965722</v>
      </c>
      <c r="S25" s="6">
        <f>$C25*'Purdue-Sackler Payments'!P$11</f>
        <v>77634.94657624315</v>
      </c>
      <c r="T25" s="6">
        <f>$C25*'Purdue-Sackler Payments'!Q$11</f>
        <v>77634.94657624315</v>
      </c>
      <c r="U25" s="6">
        <f>$C25*'Purdue-Sackler Payments'!R$11</f>
        <v>79069.366613572885</v>
      </c>
      <c r="V25" s="6">
        <f t="shared" si="1"/>
        <v>929630.9439121132</v>
      </c>
    </row>
    <row r="26" spans="1:22" ht="18.75" x14ac:dyDescent="0.3">
      <c r="A26" s="122">
        <v>24</v>
      </c>
      <c r="B26" s="3" t="s">
        <v>43</v>
      </c>
      <c r="C26" s="15">
        <v>2.465424421072565E-4</v>
      </c>
      <c r="D26" s="13" t="s">
        <v>44</v>
      </c>
      <c r="E26" s="31" t="str">
        <f t="shared" si="5"/>
        <v>No</v>
      </c>
      <c r="F26" s="6">
        <f>$C26*'Purdue-Sackler Payments'!C$11</f>
        <v>3326.3297150855547</v>
      </c>
      <c r="G26" s="6">
        <f>$C26*'Purdue-Sackler Payments'!D$11</f>
        <v>975.29591330729772</v>
      </c>
      <c r="H26" s="6">
        <f>$C26*'Purdue-Sackler Payments'!E$11</f>
        <v>1208.600229400512</v>
      </c>
      <c r="I26" s="6">
        <f>$C26*'Purdue-Sackler Payments'!F$11</f>
        <v>1096.6656328161532</v>
      </c>
      <c r="J26" s="6">
        <f>$C26*'Purdue-Sackler Payments'!G$11</f>
        <v>548.96252010543583</v>
      </c>
      <c r="K26" s="6">
        <f>$C26*'Purdue-Sackler Payments'!H$11</f>
        <v>880.37773660335142</v>
      </c>
      <c r="L26" s="6">
        <f>$C26*'Purdue-Sackler Payments'!I$11</f>
        <v>990.28814602181944</v>
      </c>
      <c r="M26" s="6">
        <f>$C26*'Purdue-Sackler Payments'!J$11</f>
        <v>805.87275420951107</v>
      </c>
      <c r="N26" s="6">
        <f>$C26*'Purdue-Sackler Payments'!K$11</f>
        <v>834.95930133980346</v>
      </c>
      <c r="O26" s="6">
        <f>$C26*'Purdue-Sackler Payments'!L$11</f>
        <v>749.84679493382225</v>
      </c>
      <c r="P26" s="6">
        <f>$C26*'Purdue-Sackler Payments'!M$11</f>
        <v>828.42335537119664</v>
      </c>
      <c r="Q26" s="6">
        <f>$C26*'Purdue-Sackler Payments'!N$11</f>
        <v>828.42335537119664</v>
      </c>
      <c r="R26" s="6">
        <f>$C26*'Purdue-Sackler Payments'!O$11</f>
        <v>828.42335537119664</v>
      </c>
      <c r="S26" s="6">
        <f>$C26*'Purdue-Sackler Payments'!P$11</f>
        <v>1552.3232162095176</v>
      </c>
      <c r="T26" s="6">
        <f>$C26*'Purdue-Sackler Payments'!Q$11</f>
        <v>1552.3232162095176</v>
      </c>
      <c r="U26" s="6">
        <f>$C26*'Purdue-Sackler Payments'!R$11</f>
        <v>1581.0046750620243</v>
      </c>
      <c r="V26" s="6">
        <f t="shared" si="1"/>
        <v>18588.119917417909</v>
      </c>
    </row>
    <row r="27" spans="1:22" ht="18.75" x14ac:dyDescent="0.3">
      <c r="A27" s="122">
        <v>25</v>
      </c>
      <c r="B27" s="3" t="s">
        <v>45</v>
      </c>
      <c r="C27" s="15">
        <v>5.4211718464369893E-4</v>
      </c>
      <c r="D27" s="13" t="s">
        <v>46</v>
      </c>
      <c r="E27" s="31" t="str">
        <f t="shared" si="5"/>
        <v>No</v>
      </c>
      <c r="F27" s="6">
        <f>$C27*'Purdue-Sackler Payments'!C$11</f>
        <v>7314.199068225189</v>
      </c>
      <c r="G27" s="6">
        <f>$C27*'Purdue-Sackler Payments'!D$11</f>
        <v>2144.5584386912151</v>
      </c>
      <c r="H27" s="6">
        <f>$C27*'Purdue-Sackler Payments'!E$11</f>
        <v>2657.5665760514089</v>
      </c>
      <c r="I27" s="6">
        <f>$C27*'Purdue-Sackler Payments'!F$11</f>
        <v>2411.4358577625808</v>
      </c>
      <c r="J27" s="6">
        <f>$C27*'Purdue-Sackler Payments'!G$11</f>
        <v>1207.1025715929236</v>
      </c>
      <c r="K27" s="6">
        <f>$C27*'Purdue-Sackler Payments'!H$11</f>
        <v>1935.8447815762647</v>
      </c>
      <c r="L27" s="6">
        <f>$C27*'Purdue-Sackler Payments'!I$11</f>
        <v>2177.5245556861296</v>
      </c>
      <c r="M27" s="6">
        <f>$C27*'Purdue-Sackler Payments'!J$11</f>
        <v>1772.0172841601989</v>
      </c>
      <c r="N27" s="6">
        <f>$C27*'Purdue-Sackler Payments'!K$11</f>
        <v>1835.9751037814569</v>
      </c>
      <c r="O27" s="6">
        <f>$C27*'Purdue-Sackler Payments'!L$11</f>
        <v>1648.8229365667505</v>
      </c>
      <c r="P27" s="6">
        <f>$C27*'Purdue-Sackler Payments'!M$11</f>
        <v>1821.6033445127507</v>
      </c>
      <c r="Q27" s="6">
        <f>$C27*'Purdue-Sackler Payments'!N$11</f>
        <v>1821.6033445127507</v>
      </c>
      <c r="R27" s="6">
        <f>$C27*'Purdue-Sackler Payments'!O$11</f>
        <v>1821.6033445127507</v>
      </c>
      <c r="S27" s="6">
        <f>$C27*'Purdue-Sackler Payments'!P$11</f>
        <v>3413.3720929982892</v>
      </c>
      <c r="T27" s="6">
        <f>$C27*'Purdue-Sackler Payments'!Q$11</f>
        <v>3413.3720929982892</v>
      </c>
      <c r="U27" s="6">
        <f>$C27*'Purdue-Sackler Payments'!R$11</f>
        <v>3476.4391722066252</v>
      </c>
      <c r="V27" s="6">
        <f t="shared" si="1"/>
        <v>40873.040565835581</v>
      </c>
    </row>
    <row r="28" spans="1:22" ht="18.75" x14ac:dyDescent="0.3">
      <c r="A28" s="122">
        <v>26</v>
      </c>
      <c r="B28" s="3" t="s">
        <v>47</v>
      </c>
      <c r="C28" s="15">
        <v>1.5597090017600002E-3</v>
      </c>
      <c r="D28" s="13" t="s">
        <v>47</v>
      </c>
      <c r="E28" s="31" t="str">
        <f t="shared" si="5"/>
        <v>No</v>
      </c>
      <c r="F28" s="6">
        <f>$C28*'Purdue-Sackler Payments'!C$11</f>
        <v>21043.461543970869</v>
      </c>
      <c r="G28" s="6">
        <f>$C28*'Purdue-Sackler Payments'!D$11</f>
        <v>6170.0444043762482</v>
      </c>
      <c r="H28" s="6">
        <f>$C28*'Purdue-Sackler Payments'!E$11</f>
        <v>7646.0046441216655</v>
      </c>
      <c r="I28" s="6">
        <f>$C28*'Purdue-Sackler Payments'!F$11</f>
        <v>6937.869377800881</v>
      </c>
      <c r="J28" s="6">
        <f>$C28*'Purdue-Sackler Payments'!G$11</f>
        <v>3472.91840268545</v>
      </c>
      <c r="K28" s="6">
        <f>$C28*'Purdue-Sackler Payments'!H$11</f>
        <v>5569.5606362654999</v>
      </c>
      <c r="L28" s="6">
        <f>$C28*'Purdue-Sackler Payments'!I$11</f>
        <v>6264.8902253288434</v>
      </c>
      <c r="M28" s="6">
        <f>$C28*'Purdue-Sackler Payments'!J$11</f>
        <v>5098.2174844641213</v>
      </c>
      <c r="N28" s="6">
        <f>$C28*'Purdue-Sackler Payments'!K$11</f>
        <v>5282.2285983375577</v>
      </c>
      <c r="O28" s="6">
        <f>$C28*'Purdue-Sackler Payments'!L$11</f>
        <v>4743.7787425272863</v>
      </c>
      <c r="P28" s="6">
        <f>$C28*'Purdue-Sackler Payments'!M$11</f>
        <v>5240.8800431958107</v>
      </c>
      <c r="Q28" s="6">
        <f>$C28*'Purdue-Sackler Payments'!N$11</f>
        <v>5240.8800431958107</v>
      </c>
      <c r="R28" s="6">
        <f>$C28*'Purdue-Sackler Payments'!O$11</f>
        <v>5240.8800431958107</v>
      </c>
      <c r="S28" s="6">
        <f>$C28*'Purdue-Sackler Payments'!P$11</f>
        <v>9820.5099019409663</v>
      </c>
      <c r="T28" s="6">
        <f>$C28*'Purdue-Sackler Payments'!Q$11</f>
        <v>9820.5099019409663</v>
      </c>
      <c r="U28" s="6">
        <f>$C28*'Purdue-Sackler Payments'!R$11</f>
        <v>10001.95829343699</v>
      </c>
      <c r="V28" s="6">
        <f t="shared" si="1"/>
        <v>117594.59228678475</v>
      </c>
    </row>
    <row r="29" spans="1:22" ht="18.75" x14ac:dyDescent="0.3">
      <c r="A29" s="122">
        <v>27</v>
      </c>
      <c r="B29" s="3" t="s">
        <v>32</v>
      </c>
      <c r="C29" s="15">
        <v>2.1448338308180427E-4</v>
      </c>
      <c r="D29" s="13" t="s">
        <v>48</v>
      </c>
      <c r="E29" s="31" t="str">
        <f t="shared" si="5"/>
        <v>No</v>
      </c>
      <c r="F29" s="6">
        <f>$C29*'Purdue-Sackler Payments'!C$11</f>
        <v>2893.7916102360418</v>
      </c>
      <c r="G29" s="6">
        <f>$C29*'Purdue-Sackler Payments'!D$11</f>
        <v>848.4736550999321</v>
      </c>
      <c r="H29" s="6">
        <f>$C29*'Purdue-Sackler Payments'!E$11</f>
        <v>1051.4403271891529</v>
      </c>
      <c r="I29" s="6">
        <f>$C29*'Purdue-Sackler Payments'!F$11</f>
        <v>954.06110617508637</v>
      </c>
      <c r="J29" s="6">
        <f>$C29*'Purdue-Sackler Payments'!G$11</f>
        <v>477.5783734879347</v>
      </c>
      <c r="K29" s="6">
        <f>$C29*'Purdue-Sackler Payments'!H$11</f>
        <v>765.89812984184221</v>
      </c>
      <c r="L29" s="6">
        <f>$C29*'Purdue-Sackler Payments'!I$11</f>
        <v>861.51637815027573</v>
      </c>
      <c r="M29" s="6">
        <f>$C29*'Purdue-Sackler Payments'!J$11</f>
        <v>701.0813764110917</v>
      </c>
      <c r="N29" s="6">
        <f>$C29*'Purdue-Sackler Payments'!K$11</f>
        <v>726.38566470056765</v>
      </c>
      <c r="O29" s="6">
        <f>$C29*'Purdue-Sackler Payments'!L$11</f>
        <v>652.34073288073603</v>
      </c>
      <c r="P29" s="6">
        <f>$C29*'Purdue-Sackler Payments'!M$11</f>
        <v>720.69961814807664</v>
      </c>
      <c r="Q29" s="6">
        <f>$C29*'Purdue-Sackler Payments'!N$11</f>
        <v>720.69961814807664</v>
      </c>
      <c r="R29" s="6">
        <f>$C29*'Purdue-Sackler Payments'!O$11</f>
        <v>720.69961814807664</v>
      </c>
      <c r="S29" s="6">
        <f>$C29*'Purdue-Sackler Payments'!P$11</f>
        <v>1350.467417306583</v>
      </c>
      <c r="T29" s="6">
        <f>$C29*'Purdue-Sackler Payments'!Q$11</f>
        <v>1350.467417306583</v>
      </c>
      <c r="U29" s="6">
        <f>$C29*'Purdue-Sackler Payments'!R$11</f>
        <v>1375.4192928288144</v>
      </c>
      <c r="V29" s="6">
        <f t="shared" si="1"/>
        <v>16171.020336058871</v>
      </c>
    </row>
    <row r="30" spans="1:22" ht="18.75" x14ac:dyDescent="0.3">
      <c r="A30" s="122">
        <v>28</v>
      </c>
      <c r="B30" s="3" t="s">
        <v>45</v>
      </c>
      <c r="C30" s="15">
        <v>1.4353012866080001E-2</v>
      </c>
      <c r="D30" s="13" t="s">
        <v>45</v>
      </c>
      <c r="E30" s="31" t="str">
        <f t="shared" si="5"/>
        <v>No</v>
      </c>
      <c r="F30" s="6">
        <f>$C30*'Purdue-Sackler Payments'!C$11</f>
        <v>193649.63204459948</v>
      </c>
      <c r="G30" s="6">
        <f>$C30*'Purdue-Sackler Payments'!D$11</f>
        <v>56779.005968655787</v>
      </c>
      <c r="H30" s="6">
        <f>$C30*'Purdue-Sackler Payments'!E$11</f>
        <v>70361.332086530078</v>
      </c>
      <c r="I30" s="6">
        <f>$C30*'Purdue-Sackler Payments'!F$11</f>
        <v>63844.812288953653</v>
      </c>
      <c r="J30" s="6">
        <f>$C30*'Purdue-Sackler Payments'!G$11</f>
        <v>31959.065736199707</v>
      </c>
      <c r="K30" s="6">
        <f>$C30*'Purdue-Sackler Payments'!H$11</f>
        <v>51253.134642760866</v>
      </c>
      <c r="L30" s="6">
        <f>$C30*'Purdue-Sackler Payments'!I$11</f>
        <v>57651.811913155929</v>
      </c>
      <c r="M30" s="6">
        <f>$C30*'Purdue-Sackler Payments'!J$11</f>
        <v>46915.662515261487</v>
      </c>
      <c r="N30" s="6">
        <f>$C30*'Purdue-Sackler Payments'!K$11</f>
        <v>48609.000107047439</v>
      </c>
      <c r="O30" s="6">
        <f>$C30*'Purdue-Sackler Payments'!L$11</f>
        <v>43653.987537739362</v>
      </c>
      <c r="P30" s="6">
        <f>$C30*'Purdue-Sackler Payments'!M$11</f>
        <v>48228.495574936875</v>
      </c>
      <c r="Q30" s="6">
        <f>$C30*'Purdue-Sackler Payments'!N$11</f>
        <v>48228.495574936875</v>
      </c>
      <c r="R30" s="6">
        <f>$C30*'Purdue-Sackler Payments'!O$11</f>
        <v>48228.495574936875</v>
      </c>
      <c r="S30" s="6">
        <f>$C30*'Purdue-Sackler Payments'!P$11</f>
        <v>90371.925028944577</v>
      </c>
      <c r="T30" s="6">
        <f>$C30*'Purdue-Sackler Payments'!Q$11</f>
        <v>90371.925028944577</v>
      </c>
      <c r="U30" s="6">
        <f>$C30*'Purdue-Sackler Payments'!R$11</f>
        <v>92041.679511821319</v>
      </c>
      <c r="V30" s="6">
        <f t="shared" si="1"/>
        <v>1082148.4611354247</v>
      </c>
    </row>
    <row r="31" spans="1:22" ht="18.75" x14ac:dyDescent="0.3">
      <c r="A31" s="122">
        <v>29</v>
      </c>
      <c r="B31" s="3" t="s">
        <v>32</v>
      </c>
      <c r="C31" s="15">
        <v>2.7489343219674764E-4</v>
      </c>
      <c r="D31" s="13" t="s">
        <v>49</v>
      </c>
      <c r="E31" s="31" t="str">
        <f t="shared" si="5"/>
        <v>No</v>
      </c>
      <c r="F31" s="6">
        <f>$C31*'Purdue-Sackler Payments'!C$11</f>
        <v>3708.8388684010065</v>
      </c>
      <c r="G31" s="6">
        <f>$C31*'Purdue-Sackler Payments'!D$11</f>
        <v>1087.4494416659859</v>
      </c>
      <c r="H31" s="6">
        <f>$C31*'Purdue-Sackler Payments'!E$11</f>
        <v>1347.5824380337174</v>
      </c>
      <c r="I31" s="6">
        <f>$C31*'Purdue-Sackler Payments'!F$11</f>
        <v>1222.7759942683617</v>
      </c>
      <c r="J31" s="6">
        <f>$C31*'Purdue-Sackler Payments'!G$11</f>
        <v>612.09011320456011</v>
      </c>
      <c r="K31" s="6">
        <f>$C31*'Purdue-Sackler Payments'!H$11</f>
        <v>981.61621007718759</v>
      </c>
      <c r="L31" s="6">
        <f>$C31*'Purdue-Sackler Payments'!I$11</f>
        <v>1104.1656965710715</v>
      </c>
      <c r="M31" s="6">
        <f>$C31*'Purdue-Sackler Payments'!J$11</f>
        <v>898.54357499275466</v>
      </c>
      <c r="N31" s="6">
        <f>$C31*'Purdue-Sackler Payments'!K$11</f>
        <v>930.97491096500107</v>
      </c>
      <c r="O31" s="6">
        <f>$C31*'Purdue-Sackler Payments'!L$11</f>
        <v>836.07494644437213</v>
      </c>
      <c r="P31" s="6">
        <f>$C31*'Purdue-Sackler Payments'!M$11</f>
        <v>923.68736807945936</v>
      </c>
      <c r="Q31" s="6">
        <f>$C31*'Purdue-Sackler Payments'!N$11</f>
        <v>923.68736807945936</v>
      </c>
      <c r="R31" s="6">
        <f>$C31*'Purdue-Sackler Payments'!O$11</f>
        <v>923.68736807945936</v>
      </c>
      <c r="S31" s="6">
        <f>$C31*'Purdue-Sackler Payments'!P$11</f>
        <v>1730.8316293747318</v>
      </c>
      <c r="T31" s="6">
        <f>$C31*'Purdue-Sackler Payments'!Q$11</f>
        <v>1730.8316293747318</v>
      </c>
      <c r="U31" s="6">
        <f>$C31*'Purdue-Sackler Payments'!R$11</f>
        <v>1762.8112942023615</v>
      </c>
      <c r="V31" s="6">
        <f t="shared" si="1"/>
        <v>20725.648851814221</v>
      </c>
    </row>
    <row r="32" spans="1:22" ht="18.75" x14ac:dyDescent="0.3">
      <c r="A32" s="122">
        <v>30</v>
      </c>
      <c r="B32" s="3" t="s">
        <v>50</v>
      </c>
      <c r="C32" s="15">
        <v>1.4644445099620517E-4</v>
      </c>
      <c r="D32" s="13" t="s">
        <v>51</v>
      </c>
      <c r="E32" s="31" t="str">
        <f t="shared" si="5"/>
        <v>No</v>
      </c>
      <c r="F32" s="6">
        <f>$C32*'Purdue-Sackler Payments'!C$11</f>
        <v>1975.8161101776889</v>
      </c>
      <c r="G32" s="6">
        <f>$C32*'Purdue-Sackler Payments'!D$11</f>
        <v>579.31881165107472</v>
      </c>
      <c r="H32" s="6">
        <f>$C32*'Purdue-Sackler Payments'!E$11</f>
        <v>717.89991027770463</v>
      </c>
      <c r="I32" s="6">
        <f>$C32*'Purdue-Sackler Payments'!F$11</f>
        <v>651.41155880292354</v>
      </c>
      <c r="J32" s="6">
        <f>$C32*'Purdue-Sackler Payments'!G$11</f>
        <v>326.07981890339028</v>
      </c>
      <c r="K32" s="6">
        <f>$C32*'Purdue-Sackler Payments'!H$11</f>
        <v>522.93809213616464</v>
      </c>
      <c r="L32" s="6">
        <f>$C32*'Purdue-Sackler Payments'!I$11</f>
        <v>588.2240908813759</v>
      </c>
      <c r="M32" s="6">
        <f>$C32*'Purdue-Sackler Payments'!J$11</f>
        <v>478.68266434900409</v>
      </c>
      <c r="N32" s="6">
        <f>$C32*'Purdue-Sackler Payments'!K$11</f>
        <v>495.95986574874451</v>
      </c>
      <c r="O32" s="6">
        <f>$C32*'Purdue-Sackler Payments'!L$11</f>
        <v>445.40364440608244</v>
      </c>
      <c r="P32" s="6">
        <f>$C32*'Purdue-Sackler Payments'!M$11</f>
        <v>492.07756049155444</v>
      </c>
      <c r="Q32" s="6">
        <f>$C32*'Purdue-Sackler Payments'!N$11</f>
        <v>492.07756049155444</v>
      </c>
      <c r="R32" s="6">
        <f>$C32*'Purdue-Sackler Payments'!O$11</f>
        <v>492.07756049155444</v>
      </c>
      <c r="S32" s="6">
        <f>$C32*'Purdue-Sackler Payments'!P$11</f>
        <v>922.06891123260812</v>
      </c>
      <c r="T32" s="6">
        <f>$C32*'Purdue-Sackler Payments'!Q$11</f>
        <v>922.06891123260812</v>
      </c>
      <c r="U32" s="6">
        <f>$C32*'Purdue-Sackler Payments'!R$11</f>
        <v>939.10549308652799</v>
      </c>
      <c r="V32" s="6">
        <f t="shared" si="1"/>
        <v>11041.210564360561</v>
      </c>
    </row>
    <row r="33" spans="1:22" ht="18.75" x14ac:dyDescent="0.3">
      <c r="A33" s="122">
        <v>31</v>
      </c>
      <c r="B33" s="3" t="s">
        <v>32</v>
      </c>
      <c r="C33" s="15">
        <v>6.1607165089975981E-4</v>
      </c>
      <c r="D33" s="13" t="s">
        <v>52</v>
      </c>
      <c r="E33" s="31" t="str">
        <f t="shared" si="5"/>
        <v>No</v>
      </c>
      <c r="F33" s="6">
        <f>$C33*'Purdue-Sackler Payments'!C$11</f>
        <v>8311.9864535055221</v>
      </c>
      <c r="G33" s="6">
        <f>$C33*'Purdue-Sackler Payments'!D$11</f>
        <v>2437.1145117708356</v>
      </c>
      <c r="H33" s="6">
        <f>$C33*'Purdue-Sackler Payments'!E$11</f>
        <v>3020.106121446935</v>
      </c>
      <c r="I33" s="6">
        <f>$C33*'Purdue-Sackler Payments'!F$11</f>
        <v>2740.398777262666</v>
      </c>
      <c r="J33" s="6">
        <f>$C33*'Purdue-Sackler Payments'!G$11</f>
        <v>1371.7729213386995</v>
      </c>
      <c r="K33" s="6">
        <f>$C33*'Purdue-Sackler Payments'!H$11</f>
        <v>2199.9285841772589</v>
      </c>
      <c r="L33" s="6">
        <f>$C33*'Purdue-Sackler Payments'!I$11</f>
        <v>2474.5777959022171</v>
      </c>
      <c r="M33" s="6">
        <f>$C33*'Purdue-Sackler Payments'!J$11</f>
        <v>2013.7520901370883</v>
      </c>
      <c r="N33" s="6">
        <f>$C33*'Purdue-Sackler Payments'!K$11</f>
        <v>2086.4348986481568</v>
      </c>
      <c r="O33" s="6">
        <f>$C33*'Purdue-Sackler Payments'!L$11</f>
        <v>1873.7518332677239</v>
      </c>
      <c r="P33" s="6">
        <f>$C33*'Purdue-Sackler Payments'!M$11</f>
        <v>2070.1025747340477</v>
      </c>
      <c r="Q33" s="6">
        <f>$C33*'Purdue-Sackler Payments'!N$11</f>
        <v>2070.1025747340477</v>
      </c>
      <c r="R33" s="6">
        <f>$C33*'Purdue-Sackler Payments'!O$11</f>
        <v>2070.1025747340477</v>
      </c>
      <c r="S33" s="6">
        <f>$C33*'Purdue-Sackler Payments'!P$11</f>
        <v>3879.0170096724059</v>
      </c>
      <c r="T33" s="6">
        <f>$C33*'Purdue-Sackler Payments'!Q$11</f>
        <v>3879.0170096724059</v>
      </c>
      <c r="U33" s="6">
        <f>$C33*'Purdue-Sackler Payments'!R$11</f>
        <v>3950.6875648695113</v>
      </c>
      <c r="V33" s="6">
        <f t="shared" si="1"/>
        <v>46448.85329587356</v>
      </c>
    </row>
    <row r="34" spans="1:22" ht="18.75" x14ac:dyDescent="0.3">
      <c r="A34" s="122">
        <v>32</v>
      </c>
      <c r="B34" s="3" t="s">
        <v>53</v>
      </c>
      <c r="C34" s="15">
        <v>0</v>
      </c>
      <c r="D34" s="13" t="s">
        <v>54</v>
      </c>
      <c r="E34" s="31" t="str">
        <f t="shared" si="5"/>
        <v>Yes</v>
      </c>
      <c r="F34" s="6">
        <f>$C34*'Purdue-Sackler Payments'!C$11</f>
        <v>0</v>
      </c>
      <c r="G34" s="6">
        <f>$C34*'Purdue-Sackler Payments'!D$11</f>
        <v>0</v>
      </c>
      <c r="H34" s="6">
        <f>$C34*'Purdue-Sackler Payments'!E$11</f>
        <v>0</v>
      </c>
      <c r="I34" s="6">
        <f>$C34*'Purdue-Sackler Payments'!F$11</f>
        <v>0</v>
      </c>
      <c r="J34" s="6">
        <f>$C34*'Purdue-Sackler Payments'!G$11</f>
        <v>0</v>
      </c>
      <c r="K34" s="6">
        <f>$C34*'Purdue-Sackler Payments'!H$11</f>
        <v>0</v>
      </c>
      <c r="L34" s="6">
        <f>$C34*'Purdue-Sackler Payments'!I$11</f>
        <v>0</v>
      </c>
      <c r="M34" s="6">
        <f>$C34*'Purdue-Sackler Payments'!J$11</f>
        <v>0</v>
      </c>
      <c r="N34" s="6">
        <f>$C34*'Purdue-Sackler Payments'!K$11</f>
        <v>0</v>
      </c>
      <c r="O34" s="6">
        <f>$C34*'Purdue-Sackler Payments'!L$11</f>
        <v>0</v>
      </c>
      <c r="P34" s="6">
        <f>$C34*'Purdue-Sackler Payments'!M$11</f>
        <v>0</v>
      </c>
      <c r="Q34" s="6">
        <f>$C34*'Purdue-Sackler Payments'!N$11</f>
        <v>0</v>
      </c>
      <c r="R34" s="6">
        <f>$C34*'Purdue-Sackler Payments'!O$11</f>
        <v>0</v>
      </c>
      <c r="S34" s="6">
        <f>$C34*'Purdue-Sackler Payments'!P$11</f>
        <v>0</v>
      </c>
      <c r="T34" s="6">
        <f>$C34*'Purdue-Sackler Payments'!Q$11</f>
        <v>0</v>
      </c>
      <c r="U34" s="6">
        <f>$C34*'Purdue-Sackler Payments'!R$11</f>
        <v>0</v>
      </c>
      <c r="V34" s="6">
        <f t="shared" si="1"/>
        <v>0</v>
      </c>
    </row>
    <row r="35" spans="1:22" ht="18.75" x14ac:dyDescent="0.3">
      <c r="A35" s="122">
        <v>33</v>
      </c>
      <c r="B35" s="3" t="s">
        <v>32</v>
      </c>
      <c r="C35" s="15">
        <v>1.4314410402168545E-3</v>
      </c>
      <c r="D35" s="13" t="s">
        <v>55</v>
      </c>
      <c r="E35" s="31" t="str">
        <f t="shared" si="5"/>
        <v>No</v>
      </c>
      <c r="F35" s="6">
        <f>$C35*'Purdue-Sackler Payments'!C$11</f>
        <v>19312.881087609523</v>
      </c>
      <c r="G35" s="6">
        <f>$C35*'Purdue-Sackler Payments'!D$11</f>
        <v>5662.6298690449885</v>
      </c>
      <c r="H35" s="6">
        <f>$C35*'Purdue-Sackler Payments'!E$11</f>
        <v>7017.2095108344738</v>
      </c>
      <c r="I35" s="6">
        <f>$C35*'Purdue-Sackler Payments'!F$11</f>
        <v>6367.310150702142</v>
      </c>
      <c r="J35" s="6">
        <f>$C35*'Purdue-Sackler Payments'!G$11</f>
        <v>3187.3111749170193</v>
      </c>
      <c r="K35" s="6">
        <f>$C35*'Purdue-Sackler Payments'!H$11</f>
        <v>5111.5289209271996</v>
      </c>
      <c r="L35" s="6">
        <f>$C35*'Purdue-Sackler Payments'!I$11</f>
        <v>5749.6757221184798</v>
      </c>
      <c r="M35" s="6">
        <f>$C35*'Purdue-Sackler Payments'!J$11</f>
        <v>4678.9482723880719</v>
      </c>
      <c r="N35" s="6">
        <f>$C35*'Purdue-Sackler Payments'!K$11</f>
        <v>4847.8266079988998</v>
      </c>
      <c r="O35" s="6">
        <f>$C35*'Purdue-Sackler Payments'!L$11</f>
        <v>4353.6580029347915</v>
      </c>
      <c r="P35" s="6">
        <f>$C35*'Purdue-Sackler Payments'!M$11</f>
        <v>4809.8784915766837</v>
      </c>
      <c r="Q35" s="6">
        <f>$C35*'Purdue-Sackler Payments'!N$11</f>
        <v>4809.8784915766837</v>
      </c>
      <c r="R35" s="6">
        <f>$C35*'Purdue-Sackler Payments'!O$11</f>
        <v>4809.8784915766837</v>
      </c>
      <c r="S35" s="6">
        <f>$C35*'Purdue-Sackler Payments'!P$11</f>
        <v>9012.8869511117864</v>
      </c>
      <c r="T35" s="6">
        <f>$C35*'Purdue-Sackler Payments'!Q$11</f>
        <v>9012.8869511117864</v>
      </c>
      <c r="U35" s="6">
        <f>$C35*'Purdue-Sackler Payments'!R$11</f>
        <v>9179.4133185147166</v>
      </c>
      <c r="V35" s="6">
        <f t="shared" si="1"/>
        <v>107923.80201494394</v>
      </c>
    </row>
    <row r="36" spans="1:22" ht="18.75" x14ac:dyDescent="0.3">
      <c r="A36" s="122">
        <v>34</v>
      </c>
      <c r="B36" s="3" t="s">
        <v>56</v>
      </c>
      <c r="C36" s="15">
        <v>3.8230209662400007E-3</v>
      </c>
      <c r="D36" s="13" t="s">
        <v>56</v>
      </c>
      <c r="E36" s="31" t="str">
        <f t="shared" si="5"/>
        <v>No</v>
      </c>
      <c r="F36" s="6">
        <f>$C36*'Purdue-Sackler Payments'!C$11</f>
        <v>51579.87457537606</v>
      </c>
      <c r="G36" s="6">
        <f>$C36*'Purdue-Sackler Payments'!D$11</f>
        <v>15123.467963539921</v>
      </c>
      <c r="H36" s="6">
        <f>$C36*'Purdue-Sackler Payments'!E$11</f>
        <v>18741.211360235149</v>
      </c>
      <c r="I36" s="6">
        <f>$C36*'Purdue-Sackler Payments'!F$11</f>
        <v>17005.492731296392</v>
      </c>
      <c r="J36" s="6">
        <f>$C36*'Purdue-Sackler Payments'!G$11</f>
        <v>8512.5108930737642</v>
      </c>
      <c r="K36" s="6">
        <f>$C36*'Purdue-Sackler Payments'!H$11</f>
        <v>13651.615180242699</v>
      </c>
      <c r="L36" s="6">
        <f>$C36*'Purdue-Sackler Payments'!I$11</f>
        <v>15355.945663965356</v>
      </c>
      <c r="M36" s="6">
        <f>$C36*'Purdue-Sackler Payments'!J$11</f>
        <v>12496.300471154684</v>
      </c>
      <c r="N36" s="6">
        <f>$C36*'Purdue-Sackler Payments'!K$11</f>
        <v>12947.332263345092</v>
      </c>
      <c r="O36" s="6">
        <f>$C36*'Purdue-Sackler Payments'!L$11</f>
        <v>11627.531527625335</v>
      </c>
      <c r="P36" s="6">
        <f>$C36*'Purdue-Sackler Payments'!M$11</f>
        <v>12845.982336498317</v>
      </c>
      <c r="Q36" s="6">
        <f>$C36*'Purdue-Sackler Payments'!N$11</f>
        <v>12845.982336498317</v>
      </c>
      <c r="R36" s="6">
        <f>$C36*'Purdue-Sackler Payments'!O$11</f>
        <v>12845.982336498317</v>
      </c>
      <c r="S36" s="6">
        <f>$C36*'Purdue-Sackler Payments'!P$11</f>
        <v>24071.166616287133</v>
      </c>
      <c r="T36" s="6">
        <f>$C36*'Purdue-Sackler Payments'!Q$11</f>
        <v>24071.166616287133</v>
      </c>
      <c r="U36" s="6">
        <f>$C36*'Purdue-Sackler Payments'!R$11</f>
        <v>24515.916889701639</v>
      </c>
      <c r="V36" s="6">
        <f t="shared" si="1"/>
        <v>288237.47976162535</v>
      </c>
    </row>
    <row r="37" spans="1:22" ht="18.75" x14ac:dyDescent="0.3">
      <c r="A37" s="122">
        <v>35</v>
      </c>
      <c r="B37" s="3" t="s">
        <v>32</v>
      </c>
      <c r="C37" s="15">
        <v>1.7834819854661442E-4</v>
      </c>
      <c r="D37" s="13" t="s">
        <v>57</v>
      </c>
      <c r="E37" s="31" t="str">
        <f t="shared" si="5"/>
        <v>No</v>
      </c>
      <c r="F37" s="6">
        <f>$C37*'Purdue-Sackler Payments'!C$11</f>
        <v>2406.2587657807617</v>
      </c>
      <c r="G37" s="6">
        <f>$C37*'Purdue-Sackler Payments'!D$11</f>
        <v>705.52667403432008</v>
      </c>
      <c r="H37" s="6">
        <f>$C37*'Purdue-Sackler Payments'!E$11</f>
        <v>874.29844465819031</v>
      </c>
      <c r="I37" s="6">
        <f>$C37*'Purdue-Sackler Payments'!F$11</f>
        <v>793.32523174916298</v>
      </c>
      <c r="J37" s="6">
        <f>$C37*'Purdue-Sackler Payments'!G$11</f>
        <v>397.11814198636262</v>
      </c>
      <c r="K37" s="6">
        <f>$C37*'Purdue-Sackler Payments'!H$11</f>
        <v>636.86309757346294</v>
      </c>
      <c r="L37" s="6">
        <f>$C37*'Purdue-Sackler Payments'!I$11</f>
        <v>716.37201844631113</v>
      </c>
      <c r="M37" s="6">
        <f>$C37*'Purdue-Sackler Payments'!J$11</f>
        <v>582.96637586050178</v>
      </c>
      <c r="N37" s="6">
        <f>$C37*'Purdue-Sackler Payments'!K$11</f>
        <v>604.00751278723033</v>
      </c>
      <c r="O37" s="6">
        <f>$C37*'Purdue-Sackler Payments'!L$11</f>
        <v>542.43733419424746</v>
      </c>
      <c r="P37" s="6">
        <f>$C37*'Purdue-Sackler Payments'!M$11</f>
        <v>599.27942548779527</v>
      </c>
      <c r="Q37" s="6">
        <f>$C37*'Purdue-Sackler Payments'!N$11</f>
        <v>599.27942548779527</v>
      </c>
      <c r="R37" s="6">
        <f>$C37*'Purdue-Sackler Payments'!O$11</f>
        <v>599.27942548779527</v>
      </c>
      <c r="S37" s="6">
        <f>$C37*'Purdue-Sackler Payments'!P$11</f>
        <v>1122.9468111320596</v>
      </c>
      <c r="T37" s="6">
        <f>$C37*'Purdue-Sackler Payments'!Q$11</f>
        <v>1122.9468111320596</v>
      </c>
      <c r="U37" s="6">
        <f>$C37*'Purdue-Sackler Payments'!R$11</f>
        <v>1143.694908191178</v>
      </c>
      <c r="V37" s="6">
        <f t="shared" si="1"/>
        <v>13446.600403989236</v>
      </c>
    </row>
    <row r="38" spans="1:22" ht="18.75" x14ac:dyDescent="0.3">
      <c r="A38" s="122">
        <v>36</v>
      </c>
      <c r="B38" s="3" t="s">
        <v>58</v>
      </c>
      <c r="C38" s="15">
        <v>6.0493406028165334E-6</v>
      </c>
      <c r="D38" s="13" t="s">
        <v>59</v>
      </c>
      <c r="E38" s="31" t="str">
        <f t="shared" si="5"/>
        <v>Yes</v>
      </c>
      <c r="F38" s="6">
        <f>$C38*'Purdue-Sackler Payments'!C$11</f>
        <v>81.617190256711353</v>
      </c>
      <c r="G38" s="6">
        <f>$C38*'Purdue-Sackler Payments'!D$11</f>
        <v>23.93055377282327</v>
      </c>
      <c r="H38" s="6">
        <f>$C38*'Purdue-Sackler Payments'!E$11</f>
        <v>29.6550743060507</v>
      </c>
      <c r="I38" s="6">
        <f>$C38*'Purdue-Sackler Payments'!F$11</f>
        <v>26.908567480734717</v>
      </c>
      <c r="J38" s="6">
        <f>$C38*'Purdue-Sackler Payments'!G$11</f>
        <v>13.469734597881462</v>
      </c>
      <c r="K38" s="6">
        <f>$C38*'Purdue-Sackler Payments'!H$11</f>
        <v>21.601573921026809</v>
      </c>
      <c r="L38" s="6">
        <f>$C38*'Purdue-Sackler Payments'!I$11</f>
        <v>24.298413851240827</v>
      </c>
      <c r="M38" s="6">
        <f>$C38*'Purdue-Sackler Payments'!J$11</f>
        <v>19.773466714596552</v>
      </c>
      <c r="N38" s="6">
        <f>$C38*'Purdue-Sackler Payments'!K$11</f>
        <v>20.487154909809881</v>
      </c>
      <c r="O38" s="6">
        <f>$C38*'Purdue-Sackler Payments'!L$11</f>
        <v>18.39877395435073</v>
      </c>
      <c r="P38" s="6">
        <f>$C38*'Purdue-Sackler Payments'!M$11</f>
        <v>20.326784293749757</v>
      </c>
      <c r="Q38" s="6">
        <f>$C38*'Purdue-Sackler Payments'!N$11</f>
        <v>20.326784293749757</v>
      </c>
      <c r="R38" s="6">
        <f>$C38*'Purdue-Sackler Payments'!O$11</f>
        <v>20.326784293749757</v>
      </c>
      <c r="S38" s="6">
        <f>$C38*'Purdue-Sackler Payments'!P$11</f>
        <v>38.088905829957262</v>
      </c>
      <c r="T38" s="6">
        <f>$C38*'Purdue-Sackler Payments'!Q$11</f>
        <v>38.088905829957262</v>
      </c>
      <c r="U38" s="6">
        <f>$C38*'Purdue-Sackler Payments'!R$11</f>
        <v>38.792654491248605</v>
      </c>
      <c r="V38" s="6">
        <f t="shared" si="1"/>
        <v>456.09132279763867</v>
      </c>
    </row>
    <row r="39" spans="1:22" ht="18.75" x14ac:dyDescent="0.3">
      <c r="A39" s="122">
        <v>37</v>
      </c>
      <c r="B39" s="3" t="s">
        <v>20</v>
      </c>
      <c r="C39" s="15">
        <v>6.1860133563783337E-4</v>
      </c>
      <c r="D39" s="13" t="s">
        <v>60</v>
      </c>
      <c r="E39" s="31" t="str">
        <f t="shared" si="5"/>
        <v>No</v>
      </c>
      <c r="F39" s="6">
        <f>$C39*'Purdue-Sackler Payments'!C$11</f>
        <v>8346.1167454022489</v>
      </c>
      <c r="G39" s="6">
        <f>$C39*'Purdue-Sackler Payments'!D$11</f>
        <v>2447.1216779443812</v>
      </c>
      <c r="H39" s="6">
        <f>$C39*'Purdue-Sackler Payments'!E$11</f>
        <v>3032.5071406329807</v>
      </c>
      <c r="I39" s="6">
        <f>$C39*'Purdue-Sackler Payments'!F$11</f>
        <v>2751.6512751709083</v>
      </c>
      <c r="J39" s="6">
        <f>$C39*'Purdue-Sackler Payments'!G$11</f>
        <v>1377.4056314595839</v>
      </c>
      <c r="K39" s="6">
        <f>$C39*'Purdue-Sackler Payments'!H$11</f>
        <v>2208.9618285346601</v>
      </c>
      <c r="L39" s="6">
        <f>$C39*'Purdue-Sackler Payments'!I$11</f>
        <v>2484.7387920693463</v>
      </c>
      <c r="M39" s="6">
        <f>$C39*'Purdue-Sackler Payments'!J$11</f>
        <v>2022.0208652401848</v>
      </c>
      <c r="N39" s="6">
        <f>$C39*'Purdue-Sackler Payments'!K$11</f>
        <v>2095.002120516564</v>
      </c>
      <c r="O39" s="6">
        <f>$C39*'Purdue-Sackler Payments'!L$11</f>
        <v>1881.4457458323291</v>
      </c>
      <c r="P39" s="6">
        <f>$C39*'Purdue-Sackler Payments'!M$11</f>
        <v>2078.6027335741815</v>
      </c>
      <c r="Q39" s="6">
        <f>$C39*'Purdue-Sackler Payments'!N$11</f>
        <v>2078.6027335741815</v>
      </c>
      <c r="R39" s="6">
        <f>$C39*'Purdue-Sackler Payments'!O$11</f>
        <v>2078.6027335741815</v>
      </c>
      <c r="S39" s="6">
        <f>$C39*'Purdue-Sackler Payments'!P$11</f>
        <v>3894.9448487699601</v>
      </c>
      <c r="T39" s="6">
        <f>$C39*'Purdue-Sackler Payments'!Q$11</f>
        <v>3894.9448487699601</v>
      </c>
      <c r="U39" s="6">
        <f>$C39*'Purdue-Sackler Payments'!R$11</f>
        <v>3966.9096942649335</v>
      </c>
      <c r="V39" s="6">
        <f t="shared" si="1"/>
        <v>46639.579415330591</v>
      </c>
    </row>
    <row r="40" spans="1:22" ht="18.75" x14ac:dyDescent="0.3">
      <c r="A40" s="122">
        <v>38</v>
      </c>
      <c r="B40" s="3" t="s">
        <v>61</v>
      </c>
      <c r="C40" s="15">
        <v>1.9828741491205145E-4</v>
      </c>
      <c r="D40" s="13" t="s">
        <v>62</v>
      </c>
      <c r="E40" s="31" t="str">
        <f t="shared" si="5"/>
        <v>No</v>
      </c>
      <c r="F40" s="6">
        <f>$C40*'Purdue-Sackler Payments'!C$11</f>
        <v>2675.2769815694223</v>
      </c>
      <c r="G40" s="6">
        <f>$C40*'Purdue-Sackler Payments'!D$11</f>
        <v>784.40411221310069</v>
      </c>
      <c r="H40" s="6">
        <f>$C40*'Purdue-Sackler Payments'!E$11</f>
        <v>972.04446058695987</v>
      </c>
      <c r="I40" s="6">
        <f>$C40*'Purdue-Sackler Payments'!F$11</f>
        <v>882.01849343003528</v>
      </c>
      <c r="J40" s="6">
        <f>$C40*'Purdue-Sackler Payments'!G$11</f>
        <v>441.51570035943956</v>
      </c>
      <c r="K40" s="6">
        <f>$C40*'Purdue-Sackler Payments'!H$11</f>
        <v>708.06399111296639</v>
      </c>
      <c r="L40" s="6">
        <f>$C40*'Purdue-Sackler Payments'!I$11</f>
        <v>796.46195930552597</v>
      </c>
      <c r="M40" s="6">
        <f>$C40*'Purdue-Sackler Payments'!J$11</f>
        <v>648.14164982896364</v>
      </c>
      <c r="N40" s="6">
        <f>$C40*'Purdue-Sackler Payments'!K$11</f>
        <v>671.53517262320167</v>
      </c>
      <c r="O40" s="6">
        <f>$C40*'Purdue-Sackler Payments'!L$11</f>
        <v>603.08148680879196</v>
      </c>
      <c r="P40" s="6">
        <f>$C40*'Purdue-Sackler Payments'!M$11</f>
        <v>666.27848813901028</v>
      </c>
      <c r="Q40" s="6">
        <f>$C40*'Purdue-Sackler Payments'!N$11</f>
        <v>666.27848813901028</v>
      </c>
      <c r="R40" s="6">
        <f>$C40*'Purdue-Sackler Payments'!O$11</f>
        <v>666.27848813901028</v>
      </c>
      <c r="S40" s="6">
        <f>$C40*'Purdue-Sackler Payments'!P$11</f>
        <v>1248.4915579616022</v>
      </c>
      <c r="T40" s="6">
        <f>$C40*'Purdue-Sackler Payments'!Q$11</f>
        <v>1248.4915579616022</v>
      </c>
      <c r="U40" s="6">
        <f>$C40*'Purdue-Sackler Payments'!R$11</f>
        <v>1271.5592792154371</v>
      </c>
      <c r="V40" s="6">
        <f t="shared" si="1"/>
        <v>14949.921867394081</v>
      </c>
    </row>
    <row r="41" spans="1:22" ht="18.75" x14ac:dyDescent="0.3">
      <c r="A41" s="122">
        <v>39</v>
      </c>
      <c r="B41" s="3" t="s">
        <v>12</v>
      </c>
      <c r="C41" s="15">
        <v>8.5803473491828175E-5</v>
      </c>
      <c r="D41" s="13" t="s">
        <v>63</v>
      </c>
      <c r="E41" s="13" t="s">
        <v>334</v>
      </c>
      <c r="F41" s="6">
        <f>$C41*'Purdue-Sackler Payments'!C$11</f>
        <v>1157.6531857717948</v>
      </c>
      <c r="G41" s="6">
        <f>$C41*'Purdue-Sackler Payments'!D$11</f>
        <v>339.42949671823669</v>
      </c>
      <c r="H41" s="6">
        <f>$C41*'Purdue-Sackler Payments'!E$11</f>
        <v>420.62574240450436</v>
      </c>
      <c r="I41" s="6">
        <f>$C41*'Purdue-Sackler Payments'!F$11</f>
        <v>381.6694592235898</v>
      </c>
      <c r="J41" s="6">
        <f>$C41*'Purdue-Sackler Payments'!G$11</f>
        <v>191.05388362050127</v>
      </c>
      <c r="K41" s="6">
        <f>$C41*'Purdue-Sackler Payments'!H$11</f>
        <v>306.39539034248088</v>
      </c>
      <c r="L41" s="6">
        <f>$C41*'Purdue-Sackler Payments'!I$11</f>
        <v>344.64720135078898</v>
      </c>
      <c r="M41" s="6">
        <f>$C41*'Purdue-Sackler Payments'!J$11</f>
        <v>280.46563063377374</v>
      </c>
      <c r="N41" s="6">
        <f>$C41*'Purdue-Sackler Payments'!K$11</f>
        <v>290.58853991596987</v>
      </c>
      <c r="O41" s="6">
        <f>$C41*'Purdue-Sackler Payments'!L$11</f>
        <v>260.96707342602747</v>
      </c>
      <c r="P41" s="6">
        <f>$C41*'Purdue-Sackler Payments'!M$11</f>
        <v>288.31385300256051</v>
      </c>
      <c r="Q41" s="6">
        <f>$C41*'Purdue-Sackler Payments'!N$11</f>
        <v>288.31385300256051</v>
      </c>
      <c r="R41" s="6">
        <f>$C41*'Purdue-Sackler Payments'!O$11</f>
        <v>288.31385300256051</v>
      </c>
      <c r="S41" s="6">
        <f>$C41*'Purdue-Sackler Payments'!P$11</f>
        <v>540.25068785048143</v>
      </c>
      <c r="T41" s="6">
        <f>$C41*'Purdue-Sackler Payments'!Q$11</f>
        <v>540.25068785048143</v>
      </c>
      <c r="U41" s="6">
        <f>$C41*'Purdue-Sackler Payments'!R$11</f>
        <v>550.23261539741213</v>
      </c>
      <c r="V41" s="6">
        <f t="shared" si="1"/>
        <v>6469.1711535137238</v>
      </c>
    </row>
    <row r="42" spans="1:22" ht="18.75" x14ac:dyDescent="0.3">
      <c r="A42" s="122">
        <v>40</v>
      </c>
      <c r="B42" s="3" t="s">
        <v>64</v>
      </c>
      <c r="C42" s="15">
        <v>5.9285718408623813E-4</v>
      </c>
      <c r="D42" s="13" t="s">
        <v>65</v>
      </c>
      <c r="E42" s="31" t="str">
        <f>IF(C42&lt;0.000083,"Yes","No")</f>
        <v>No</v>
      </c>
      <c r="F42" s="6">
        <f>$C42*'Purdue-Sackler Payments'!C$11</f>
        <v>7998.778836505885</v>
      </c>
      <c r="G42" s="6">
        <f>$C42*'Purdue-Sackler Payments'!D$11</f>
        <v>2345.280528058669</v>
      </c>
      <c r="H42" s="6">
        <f>$C42*'Purdue-Sackler Payments'!E$11</f>
        <v>2906.3041745025348</v>
      </c>
      <c r="I42" s="6">
        <f>$C42*'Purdue-Sackler Payments'!F$11</f>
        <v>2637.136605764159</v>
      </c>
      <c r="J42" s="6">
        <f>$C42*'Purdue-Sackler Payments'!G$11</f>
        <v>1320.0825426114914</v>
      </c>
      <c r="K42" s="6">
        <f>$C42*'Purdue-Sackler Payments'!H$11</f>
        <v>2117.0321077123644</v>
      </c>
      <c r="L42" s="6">
        <f>$C42*'Purdue-Sackler Payments'!I$11</f>
        <v>2381.3321417050943</v>
      </c>
      <c r="M42" s="6">
        <f>$C42*'Purdue-Sackler Payments'!J$11</f>
        <v>1937.8710120208129</v>
      </c>
      <c r="N42" s="6">
        <f>$C42*'Purdue-Sackler Payments'!K$11</f>
        <v>2007.8150276599331</v>
      </c>
      <c r="O42" s="6">
        <f>$C42*'Purdue-Sackler Payments'!L$11</f>
        <v>1803.1461663998509</v>
      </c>
      <c r="P42" s="6">
        <f>$C42*'Purdue-Sackler Payments'!M$11</f>
        <v>1992.0981292258602</v>
      </c>
      <c r="Q42" s="6">
        <f>$C42*'Purdue-Sackler Payments'!N$11</f>
        <v>1992.0981292258602</v>
      </c>
      <c r="R42" s="6">
        <f>$C42*'Purdue-Sackler Payments'!O$11</f>
        <v>1992.0981292258602</v>
      </c>
      <c r="S42" s="6">
        <f>$C42*'Purdue-Sackler Payments'!P$11</f>
        <v>3732.850063816983</v>
      </c>
      <c r="T42" s="6">
        <f>$C42*'Purdue-Sackler Payments'!Q$11</f>
        <v>3732.850063816983</v>
      </c>
      <c r="U42" s="6">
        <f>$C42*'Purdue-Sackler Payments'!R$11</f>
        <v>3801.8199693044321</v>
      </c>
      <c r="V42" s="6">
        <f t="shared" si="1"/>
        <v>44698.593627556773</v>
      </c>
    </row>
    <row r="43" spans="1:22" ht="18.75" x14ac:dyDescent="0.3">
      <c r="A43" s="122">
        <v>41</v>
      </c>
      <c r="B43" s="3" t="s">
        <v>12</v>
      </c>
      <c r="C43" s="15">
        <v>2.7577829756919563E-5</v>
      </c>
      <c r="D43" s="13" t="s">
        <v>66</v>
      </c>
      <c r="E43" s="13" t="s">
        <v>334</v>
      </c>
      <c r="F43" s="6">
        <f>$C43*'Purdue-Sackler Payments'!C$11</f>
        <v>372.07773969442724</v>
      </c>
      <c r="G43" s="6">
        <f>$C43*'Purdue-Sackler Payments'!D$11</f>
        <v>109.09498758070585</v>
      </c>
      <c r="H43" s="6">
        <f>$C43*'Purdue-Sackler Payments'!E$11</f>
        <v>135.19202245948804</v>
      </c>
      <c r="I43" s="6">
        <f>$C43*'Purdue-Sackler Payments'!F$11</f>
        <v>122.67120364172857</v>
      </c>
      <c r="J43" s="6">
        <f>$C43*'Purdue-Sackler Payments'!G$11</f>
        <v>61.406039434829012</v>
      </c>
      <c r="K43" s="6">
        <f>$C43*'Purdue-Sackler Payments'!H$11</f>
        <v>98.477597343126163</v>
      </c>
      <c r="L43" s="6">
        <f>$C43*'Purdue-Sackler Payments'!I$11</f>
        <v>110.77199393281025</v>
      </c>
      <c r="M43" s="6">
        <f>$C43*'Purdue-Sackler Payments'!J$11</f>
        <v>90.143593254670904</v>
      </c>
      <c r="N43" s="6">
        <f>$C43*'Purdue-Sackler Payments'!K$11</f>
        <v>93.397166303269387</v>
      </c>
      <c r="O43" s="6">
        <f>$C43*'Purdue-Sackler Payments'!L$11</f>
        <v>83.876622125209636</v>
      </c>
      <c r="P43" s="6">
        <f>$C43*'Purdue-Sackler Payments'!M$11</f>
        <v>92.66606619863002</v>
      </c>
      <c r="Q43" s="6">
        <f>$C43*'Purdue-Sackler Payments'!N$11</f>
        <v>92.66606619863002</v>
      </c>
      <c r="R43" s="6">
        <f>$C43*'Purdue-Sackler Payments'!O$11</f>
        <v>92.66606619863002</v>
      </c>
      <c r="S43" s="6">
        <f>$C43*'Purdue-Sackler Payments'!P$11</f>
        <v>173.6403071959345</v>
      </c>
      <c r="T43" s="6">
        <f>$C43*'Purdue-Sackler Payments'!Q$11</f>
        <v>173.6403071959345</v>
      </c>
      <c r="U43" s="6">
        <f>$C43*'Purdue-Sackler Payments'!R$11</f>
        <v>176.84856773985501</v>
      </c>
      <c r="V43" s="6">
        <f t="shared" si="1"/>
        <v>2079.2363464978789</v>
      </c>
    </row>
    <row r="44" spans="1:22" ht="18.75" x14ac:dyDescent="0.3">
      <c r="A44" s="122">
        <v>42</v>
      </c>
      <c r="B44" s="3" t="s">
        <v>40</v>
      </c>
      <c r="C44" s="15">
        <v>1.8505476605280003E-2</v>
      </c>
      <c r="D44" s="13" t="s">
        <v>40</v>
      </c>
      <c r="E44" s="31" t="str">
        <f>IF(C44&lt;0.000083,"Yes","No")</f>
        <v>No</v>
      </c>
      <c r="F44" s="6">
        <f>$C44*'Purdue-Sackler Payments'!C$11</f>
        <v>249674.32056661561</v>
      </c>
      <c r="G44" s="6">
        <f>$C44*'Purdue-Sackler Payments'!D$11</f>
        <v>73205.714815956933</v>
      </c>
      <c r="H44" s="6">
        <f>$C44*'Purdue-Sackler Payments'!E$11</f>
        <v>90717.53763425925</v>
      </c>
      <c r="I44" s="6">
        <f>$C44*'Purdue-Sackler Payments'!F$11</f>
        <v>82315.726405699417</v>
      </c>
      <c r="J44" s="6">
        <f>$C44*'Purdue-Sackler Payments'!G$11</f>
        <v>41205.128764674024</v>
      </c>
      <c r="K44" s="6">
        <f>$C44*'Purdue-Sackler Payments'!H$11</f>
        <v>66081.156125788068</v>
      </c>
      <c r="L44" s="6">
        <f>$C44*'Purdue-Sackler Payments'!I$11</f>
        <v>74331.031858281029</v>
      </c>
      <c r="M44" s="6">
        <f>$C44*'Purdue-Sackler Payments'!J$11</f>
        <v>60488.811875112566</v>
      </c>
      <c r="N44" s="6">
        <f>$C44*'Purdue-Sackler Payments'!K$11</f>
        <v>62672.048208976063</v>
      </c>
      <c r="O44" s="6">
        <f>$C44*'Purdue-Sackler Payments'!L$11</f>
        <v>56283.503167196133</v>
      </c>
      <c r="P44" s="6">
        <f>$C44*'Purdue-Sackler Payments'!M$11</f>
        <v>62181.460080694247</v>
      </c>
      <c r="Q44" s="6">
        <f>$C44*'Purdue-Sackler Payments'!N$11</f>
        <v>62181.460080694247</v>
      </c>
      <c r="R44" s="6">
        <f>$C44*'Purdue-Sackler Payments'!O$11</f>
        <v>62181.460080694247</v>
      </c>
      <c r="S44" s="6">
        <f>$C44*'Purdue-Sackler Payments'!P$11</f>
        <v>116517.38627988845</v>
      </c>
      <c r="T44" s="6">
        <f>$C44*'Purdue-Sackler Payments'!Q$11</f>
        <v>116517.38627988845</v>
      </c>
      <c r="U44" s="6">
        <f>$C44*'Purdue-Sackler Payments'!R$11</f>
        <v>118670.21668614142</v>
      </c>
      <c r="V44" s="6">
        <f t="shared" si="1"/>
        <v>1395224.3489105606</v>
      </c>
    </row>
    <row r="45" spans="1:22" ht="18.75" x14ac:dyDescent="0.3">
      <c r="A45" s="122">
        <v>43</v>
      </c>
      <c r="B45" s="3" t="s">
        <v>12</v>
      </c>
      <c r="C45" s="15">
        <v>3.3093395469285523E-5</v>
      </c>
      <c r="D45" s="13" t="s">
        <v>67</v>
      </c>
      <c r="E45" s="13" t="s">
        <v>334</v>
      </c>
      <c r="F45" s="6">
        <f>$C45*'Purdue-Sackler Payments'!C$11</f>
        <v>446.49328440850275</v>
      </c>
      <c r="G45" s="6">
        <f>$C45*'Purdue-Sackler Payments'!D$11</f>
        <v>130.91398415131718</v>
      </c>
      <c r="H45" s="6">
        <f>$C45*'Purdue-Sackler Payments'!E$11</f>
        <v>162.23042577967198</v>
      </c>
      <c r="I45" s="6">
        <f>$C45*'Purdue-Sackler Payments'!F$11</f>
        <v>147.20544330687895</v>
      </c>
      <c r="J45" s="6">
        <f>$C45*'Purdue-Sackler Payments'!G$11</f>
        <v>73.687246789586666</v>
      </c>
      <c r="K45" s="6">
        <f>$C45*'Purdue-Sackler Payments'!H$11</f>
        <v>118.17311595824285</v>
      </c>
      <c r="L45" s="6">
        <f>$C45*'Purdue-Sackler Payments'!I$11</f>
        <v>132.92639175930782</v>
      </c>
      <c r="M45" s="6">
        <f>$C45*'Purdue-Sackler Payments'!J$11</f>
        <v>108.17231112432762</v>
      </c>
      <c r="N45" s="6">
        <f>$C45*'Purdue-Sackler Payments'!K$11</f>
        <v>112.07659875444698</v>
      </c>
      <c r="O45" s="6">
        <f>$C45*'Purdue-Sackler Payments'!L$11</f>
        <v>100.65194582329013</v>
      </c>
      <c r="P45" s="6">
        <f>$C45*'Purdue-Sackler Payments'!M$11</f>
        <v>111.19927863521619</v>
      </c>
      <c r="Q45" s="6">
        <f>$C45*'Purdue-Sackler Payments'!N$11</f>
        <v>111.19927863521619</v>
      </c>
      <c r="R45" s="6">
        <f>$C45*'Purdue-Sackler Payments'!O$11</f>
        <v>111.19927863521619</v>
      </c>
      <c r="S45" s="6">
        <f>$C45*'Purdue-Sackler Payments'!P$11</f>
        <v>208.36836713017519</v>
      </c>
      <c r="T45" s="6">
        <f>$C45*'Purdue-Sackler Payments'!Q$11</f>
        <v>208.36836713017519</v>
      </c>
      <c r="U45" s="6">
        <f>$C45*'Purdue-Sackler Payments'!R$11</f>
        <v>212.21827975507372</v>
      </c>
      <c r="V45" s="6">
        <f t="shared" si="1"/>
        <v>2495.0835977766451</v>
      </c>
    </row>
    <row r="46" spans="1:22" ht="18.75" x14ac:dyDescent="0.3">
      <c r="A46" s="122">
        <v>44</v>
      </c>
      <c r="B46" s="3" t="s">
        <v>20</v>
      </c>
      <c r="C46" s="15">
        <v>2.6353816720000004E-3</v>
      </c>
      <c r="D46" s="13" t="s">
        <v>68</v>
      </c>
      <c r="E46" s="31" t="str">
        <f t="shared" ref="E46:E57" si="6">IF(C46&lt;0.000083,"Yes","No")</f>
        <v>No</v>
      </c>
      <c r="F46" s="6">
        <f>$C46*'Purdue-Sackler Payments'!C$11</f>
        <v>35556.345963149848</v>
      </c>
      <c r="G46" s="6">
        <f>$C46*'Purdue-Sackler Payments'!D$11</f>
        <v>10425.292102803027</v>
      </c>
      <c r="H46" s="6">
        <f>$C46*'Purdue-Sackler Payments'!E$11</f>
        <v>12919.166639679188</v>
      </c>
      <c r="I46" s="6">
        <f>$C46*'Purdue-Sackler Payments'!F$11</f>
        <v>11722.657098442472</v>
      </c>
      <c r="J46" s="6">
        <f>$C46*'Purdue-Sackler Payments'!G$11</f>
        <v>5868.0596806589983</v>
      </c>
      <c r="K46" s="6">
        <f>$C46*'Purdue-Sackler Payments'!H$11</f>
        <v>9410.6772515539542</v>
      </c>
      <c r="L46" s="6">
        <f>$C46*'Purdue-Sackler Payments'!I$11</f>
        <v>10585.549521284429</v>
      </c>
      <c r="M46" s="6">
        <f>$C46*'Purdue-Sackler Payments'!J$11</f>
        <v>8614.2664453853777</v>
      </c>
      <c r="N46" s="6">
        <f>$C46*'Purdue-Sackler Payments'!K$11</f>
        <v>8925.1831076596518</v>
      </c>
      <c r="O46" s="6">
        <f>$C46*'Purdue-Sackler Payments'!L$11</f>
        <v>8015.3846262171601</v>
      </c>
      <c r="P46" s="6">
        <f>$C46*'Purdue-Sackler Payments'!M$11</f>
        <v>8855.3180082973486</v>
      </c>
      <c r="Q46" s="6">
        <f>$C46*'Purdue-Sackler Payments'!N$11</f>
        <v>8855.3180082973486</v>
      </c>
      <c r="R46" s="6">
        <f>$C46*'Purdue-Sackler Payments'!O$11</f>
        <v>8855.3180082973486</v>
      </c>
      <c r="S46" s="6">
        <f>$C46*'Purdue-Sackler Payments'!P$11</f>
        <v>16593.346435819407</v>
      </c>
      <c r="T46" s="6">
        <f>$C46*'Purdue-Sackler Payments'!Q$11</f>
        <v>16593.346435819407</v>
      </c>
      <c r="U46" s="6">
        <f>$C46*'Purdue-Sackler Payments'!R$11</f>
        <v>16899.932962423351</v>
      </c>
      <c r="V46" s="6">
        <f t="shared" si="1"/>
        <v>198695.16229578835</v>
      </c>
    </row>
    <row r="47" spans="1:22" ht="18.75" x14ac:dyDescent="0.3">
      <c r="A47" s="122">
        <v>45</v>
      </c>
      <c r="B47" s="3" t="s">
        <v>12</v>
      </c>
      <c r="C47" s="15">
        <v>1.211863496205807E-4</v>
      </c>
      <c r="D47" s="13" t="s">
        <v>69</v>
      </c>
      <c r="E47" s="31" t="str">
        <f t="shared" si="6"/>
        <v>No</v>
      </c>
      <c r="F47" s="6">
        <f>$C47*'Purdue-Sackler Payments'!C$11</f>
        <v>1635.035949024616</v>
      </c>
      <c r="G47" s="6">
        <f>$C47*'Purdue-Sackler Payments'!D$11</f>
        <v>479.40042502768324</v>
      </c>
      <c r="H47" s="6">
        <f>$C47*'Purdue-Sackler Payments'!E$11</f>
        <v>594.07965906302491</v>
      </c>
      <c r="I47" s="6">
        <f>$C47*'Purdue-Sackler Payments'!F$11</f>
        <v>539.05892899980347</v>
      </c>
      <c r="J47" s="6">
        <f>$C47*'Purdue-Sackler Payments'!G$11</f>
        <v>269.83899129688353</v>
      </c>
      <c r="K47" s="6">
        <f>$C47*'Purdue-Sackler Payments'!H$11</f>
        <v>432.74400656652313</v>
      </c>
      <c r="L47" s="6">
        <f>$C47*'Purdue-Sackler Payments'!I$11</f>
        <v>486.76976046464108</v>
      </c>
      <c r="M47" s="6">
        <f>$C47*'Purdue-Sackler Payments'!J$11</f>
        <v>396.12156230223229</v>
      </c>
      <c r="N47" s="6">
        <f>$C47*'Purdue-Sackler Payments'!K$11</f>
        <v>410.41886721922356</v>
      </c>
      <c r="O47" s="6">
        <f>$C47*'Purdue-Sackler Payments'!L$11</f>
        <v>368.58236284196943</v>
      </c>
      <c r="P47" s="6">
        <f>$C47*'Purdue-Sackler Payments'!M$11</f>
        <v>407.20616507154131</v>
      </c>
      <c r="Q47" s="6">
        <f>$C47*'Purdue-Sackler Payments'!N$11</f>
        <v>407.20616507154131</v>
      </c>
      <c r="R47" s="6">
        <f>$C47*'Purdue-Sackler Payments'!O$11</f>
        <v>407.20616507154131</v>
      </c>
      <c r="S47" s="6">
        <f>$C47*'Purdue-Sackler Payments'!P$11</f>
        <v>763.03447956384923</v>
      </c>
      <c r="T47" s="6">
        <f>$C47*'Purdue-Sackler Payments'!Q$11</f>
        <v>763.03447956384923</v>
      </c>
      <c r="U47" s="6">
        <f>$C47*'Purdue-Sackler Payments'!R$11</f>
        <v>777.13266594676838</v>
      </c>
      <c r="V47" s="6">
        <f t="shared" si="1"/>
        <v>9136.870633095692</v>
      </c>
    </row>
    <row r="48" spans="1:22" ht="18.75" x14ac:dyDescent="0.3">
      <c r="A48" s="122">
        <v>46</v>
      </c>
      <c r="B48" s="3" t="s">
        <v>70</v>
      </c>
      <c r="C48" s="15">
        <v>4.1274553924800002E-3</v>
      </c>
      <c r="D48" s="13" t="s">
        <v>70</v>
      </c>
      <c r="E48" s="31" t="str">
        <f t="shared" si="6"/>
        <v>No</v>
      </c>
      <c r="F48" s="6">
        <f>$C48*'Purdue-Sackler Payments'!C$11</f>
        <v>55687.278029490408</v>
      </c>
      <c r="G48" s="6">
        <f>$C48*'Purdue-Sackler Payments'!D$11</f>
        <v>16327.778463769142</v>
      </c>
      <c r="H48" s="6">
        <f>$C48*'Purdue-Sackler Payments'!E$11</f>
        <v>20233.609643655283</v>
      </c>
      <c r="I48" s="6">
        <f>$C48*'Purdue-Sackler Payments'!F$11</f>
        <v>18359.672441085539</v>
      </c>
      <c r="J48" s="6">
        <f>$C48*'Purdue-Sackler Payments'!G$11</f>
        <v>9190.3783158473943</v>
      </c>
      <c r="K48" s="6">
        <f>$C48*'Purdue-Sackler Payments'!H$11</f>
        <v>14738.719245678669</v>
      </c>
      <c r="L48" s="6">
        <f>$C48*'Purdue-Sackler Payments'!I$11</f>
        <v>16578.768805366988</v>
      </c>
      <c r="M48" s="6">
        <f>$C48*'Purdue-Sackler Payments'!J$11</f>
        <v>13491.404630313978</v>
      </c>
      <c r="N48" s="6">
        <f>$C48*'Purdue-Sackler Payments'!K$11</f>
        <v>13978.352941425948</v>
      </c>
      <c r="O48" s="6">
        <f>$C48*'Purdue-Sackler Payments'!L$11</f>
        <v>12553.453964478093</v>
      </c>
      <c r="P48" s="6">
        <f>$C48*'Purdue-Sackler Payments'!M$11</f>
        <v>13868.932327261073</v>
      </c>
      <c r="Q48" s="6">
        <f>$C48*'Purdue-Sackler Payments'!N$11</f>
        <v>13868.932327261073</v>
      </c>
      <c r="R48" s="6">
        <f>$C48*'Purdue-Sackler Payments'!O$11</f>
        <v>13868.932327261073</v>
      </c>
      <c r="S48" s="6">
        <f>$C48*'Purdue-Sackler Payments'!P$11</f>
        <v>25987.999367786295</v>
      </c>
      <c r="T48" s="6">
        <f>$C48*'Purdue-Sackler Payments'!Q$11</f>
        <v>25987.999367786295</v>
      </c>
      <c r="U48" s="6">
        <f>$C48*'Purdue-Sackler Payments'!R$11</f>
        <v>26468.165950842493</v>
      </c>
      <c r="V48" s="6">
        <f t="shared" si="1"/>
        <v>311190.37814930978</v>
      </c>
    </row>
    <row r="49" spans="1:22" ht="18.75" x14ac:dyDescent="0.3">
      <c r="A49" s="122">
        <v>47</v>
      </c>
      <c r="B49" s="3" t="s">
        <v>71</v>
      </c>
      <c r="C49" s="15">
        <v>2.1428580409600002E-3</v>
      </c>
      <c r="D49" s="13" t="s">
        <v>71</v>
      </c>
      <c r="E49" s="31" t="str">
        <f t="shared" si="6"/>
        <v>No</v>
      </c>
      <c r="F49" s="6">
        <f>$C49*'Purdue-Sackler Payments'!C$11</f>
        <v>28911.258913198999</v>
      </c>
      <c r="G49" s="6">
        <f>$C49*'Purdue-Sackler Payments'!D$11</f>
        <v>8476.92053458595</v>
      </c>
      <c r="H49" s="6">
        <f>$C49*'Purdue-Sackler Payments'!E$11</f>
        <v>10504.717555893638</v>
      </c>
      <c r="I49" s="6">
        <f>$C49*'Purdue-Sackler Payments'!F$11</f>
        <v>9531.8223890320332</v>
      </c>
      <c r="J49" s="6">
        <f>$C49*'Purdue-Sackler Payments'!G$11</f>
        <v>4771.3843520777527</v>
      </c>
      <c r="K49" s="6">
        <f>$C49*'Purdue-Sackler Payments'!H$11</f>
        <v>7651.9259557830537</v>
      </c>
      <c r="L49" s="6">
        <f>$C49*'Purdue-Sackler Payments'!I$11</f>
        <v>8607.2276174138224</v>
      </c>
      <c r="M49" s="6">
        <f>$C49*'Purdue-Sackler Payments'!J$11</f>
        <v>7004.3555040197507</v>
      </c>
      <c r="N49" s="6">
        <f>$C49*'Purdue-Sackler Payments'!K$11</f>
        <v>7257.1652874759939</v>
      </c>
      <c r="O49" s="6">
        <f>$C49*'Purdue-Sackler Payments'!L$11</f>
        <v>6517.3980604645431</v>
      </c>
      <c r="P49" s="6">
        <f>$C49*'Purdue-Sackler Payments'!M$11</f>
        <v>7200.3572009883292</v>
      </c>
      <c r="Q49" s="6">
        <f>$C49*'Purdue-Sackler Payments'!N$11</f>
        <v>7200.3572009883292</v>
      </c>
      <c r="R49" s="6">
        <f>$C49*'Purdue-Sackler Payments'!O$11</f>
        <v>7200.3572009883292</v>
      </c>
      <c r="S49" s="6">
        <f>$C49*'Purdue-Sackler Payments'!P$11</f>
        <v>13492.233862826442</v>
      </c>
      <c r="T49" s="6">
        <f>$C49*'Purdue-Sackler Payments'!Q$11</f>
        <v>13492.233862826442</v>
      </c>
      <c r="U49" s="6">
        <f>$C49*'Purdue-Sackler Payments'!R$11</f>
        <v>13741.522764985606</v>
      </c>
      <c r="V49" s="6">
        <f t="shared" si="1"/>
        <v>161561.23826354905</v>
      </c>
    </row>
    <row r="50" spans="1:22" ht="18.75" x14ac:dyDescent="0.3">
      <c r="A50" s="122">
        <v>48</v>
      </c>
      <c r="B50" s="3" t="s">
        <v>72</v>
      </c>
      <c r="C50" s="15">
        <v>3.1672388092800004E-3</v>
      </c>
      <c r="D50" s="13" t="s">
        <v>72</v>
      </c>
      <c r="E50" s="31" t="str">
        <f t="shared" si="6"/>
        <v>No</v>
      </c>
      <c r="F50" s="6">
        <f>$C50*'Purdue-Sackler Payments'!C$11</f>
        <v>42732.117342688434</v>
      </c>
      <c r="G50" s="6">
        <f>$C50*'Purdue-Sackler Payments'!D$11</f>
        <v>12529.262875619652</v>
      </c>
      <c r="H50" s="6">
        <f>$C50*'Purdue-Sackler Payments'!E$11</f>
        <v>15526.436416966708</v>
      </c>
      <c r="I50" s="6">
        <f>$C50*'Purdue-Sackler Payments'!F$11</f>
        <v>14088.45439905172</v>
      </c>
      <c r="J50" s="6">
        <f>$C50*'Purdue-Sackler Payments'!G$11</f>
        <v>7052.3167680868592</v>
      </c>
      <c r="K50" s="6">
        <f>$C50*'Purdue-Sackler Payments'!H$11</f>
        <v>11309.884457878299</v>
      </c>
      <c r="L50" s="6">
        <f>$C50*'Purdue-Sackler Payments'!I$11</f>
        <v>12721.862498164695</v>
      </c>
      <c r="M50" s="6">
        <f>$C50*'Purdue-Sackler Payments'!J$11</f>
        <v>10352.746734630489</v>
      </c>
      <c r="N50" s="6">
        <f>$C50*'Purdue-Sackler Payments'!K$11</f>
        <v>10726.410758202284</v>
      </c>
      <c r="O50" s="6">
        <f>$C50*'Purdue-Sackler Payments'!L$11</f>
        <v>9633.0021298946231</v>
      </c>
      <c r="P50" s="6">
        <f>$C50*'Purdue-Sackler Payments'!M$11</f>
        <v>10642.445897831012</v>
      </c>
      <c r="Q50" s="6">
        <f>$C50*'Purdue-Sackler Payments'!N$11</f>
        <v>10642.445897831012</v>
      </c>
      <c r="R50" s="6">
        <f>$C50*'Purdue-Sackler Payments'!O$11</f>
        <v>10642.445897831012</v>
      </c>
      <c r="S50" s="6">
        <f>$C50*'Purdue-Sackler Payments'!P$11</f>
        <v>19942.117441938099</v>
      </c>
      <c r="T50" s="6">
        <f>$C50*'Purdue-Sackler Payments'!Q$11</f>
        <v>19942.117441938099</v>
      </c>
      <c r="U50" s="6">
        <f>$C50*'Purdue-Sackler Payments'!R$11</f>
        <v>20310.577447477048</v>
      </c>
      <c r="V50" s="6">
        <f t="shared" si="1"/>
        <v>238794.64440603004</v>
      </c>
    </row>
    <row r="51" spans="1:22" ht="18.75" x14ac:dyDescent="0.3">
      <c r="A51" s="122">
        <v>49</v>
      </c>
      <c r="B51" s="3" t="s">
        <v>73</v>
      </c>
      <c r="C51" s="15">
        <v>1.2625116440371095E-3</v>
      </c>
      <c r="D51" s="13" t="s">
        <v>74</v>
      </c>
      <c r="E51" s="31" t="str">
        <f t="shared" si="6"/>
        <v>No</v>
      </c>
      <c r="F51" s="6">
        <f>$C51*'Purdue-Sackler Payments'!C$11</f>
        <v>17033.700004379687</v>
      </c>
      <c r="G51" s="6">
        <f>$C51*'Purdue-Sackler Payments'!D$11</f>
        <v>4994.362984352174</v>
      </c>
      <c r="H51" s="6">
        <f>$C51*'Purdue-Sackler Payments'!E$11</f>
        <v>6189.0839141613142</v>
      </c>
      <c r="I51" s="6">
        <f>$C51*'Purdue-Sackler Payments'!F$11</f>
        <v>5615.8814653234394</v>
      </c>
      <c r="J51" s="6">
        <f>$C51*'Purdue-Sackler Payments'!G$11</f>
        <v>2811.1653630475225</v>
      </c>
      <c r="K51" s="6">
        <f>$C51*'Purdue-Sackler Payments'!H$11</f>
        <v>4508.2993991323501</v>
      </c>
      <c r="L51" s="6">
        <f>$C51*'Purdue-Sackler Payments'!I$11</f>
        <v>5071.1362498816989</v>
      </c>
      <c r="M51" s="6">
        <f>$C51*'Purdue-Sackler Payments'!J$11</f>
        <v>4126.7691157173676</v>
      </c>
      <c r="N51" s="6">
        <f>$C51*'Purdue-Sackler Payments'!K$11</f>
        <v>4275.7175244495756</v>
      </c>
      <c r="O51" s="6">
        <f>$C51*'Purdue-Sackler Payments'!L$11</f>
        <v>3839.8674960638482</v>
      </c>
      <c r="P51" s="6">
        <f>$C51*'Purdue-Sackler Payments'!M$11</f>
        <v>4242.2477988330284</v>
      </c>
      <c r="Q51" s="6">
        <f>$C51*'Purdue-Sackler Payments'!N$11</f>
        <v>4242.2477988330284</v>
      </c>
      <c r="R51" s="6">
        <f>$C51*'Purdue-Sackler Payments'!O$11</f>
        <v>4242.2477988330284</v>
      </c>
      <c r="S51" s="6">
        <f>$C51*'Purdue-Sackler Payments'!P$11</f>
        <v>7949.2444344371479</v>
      </c>
      <c r="T51" s="6">
        <f>$C51*'Purdue-Sackler Payments'!Q$11</f>
        <v>7949.2444344371479</v>
      </c>
      <c r="U51" s="6">
        <f>$C51*'Purdue-Sackler Payments'!R$11</f>
        <v>8096.1184390091785</v>
      </c>
      <c r="V51" s="6">
        <f t="shared" si="1"/>
        <v>95187.334220891527</v>
      </c>
    </row>
    <row r="52" spans="1:22" ht="18.75" x14ac:dyDescent="0.3">
      <c r="A52" s="122">
        <v>50</v>
      </c>
      <c r="B52" s="3" t="s">
        <v>75</v>
      </c>
      <c r="C52" s="15">
        <v>2.6802056915200003E-3</v>
      </c>
      <c r="D52" s="13" t="s">
        <v>75</v>
      </c>
      <c r="E52" s="31" t="str">
        <f t="shared" si="6"/>
        <v>No</v>
      </c>
      <c r="F52" s="6">
        <f>$C52*'Purdue-Sackler Payments'!C$11</f>
        <v>36161.107832159345</v>
      </c>
      <c r="G52" s="6">
        <f>$C52*'Purdue-Sackler Payments'!D$11</f>
        <v>10602.611199191486</v>
      </c>
      <c r="H52" s="6">
        <f>$C52*'Purdue-Sackler Payments'!E$11</f>
        <v>13138.902924480637</v>
      </c>
      <c r="I52" s="6">
        <f>$C52*'Purdue-Sackler Payments'!F$11</f>
        <v>11922.042491529797</v>
      </c>
      <c r="J52" s="6">
        <f>$C52*'Purdue-Sackler Payments'!G$11</f>
        <v>5967.8668639846564</v>
      </c>
      <c r="K52" s="6">
        <f>$C52*'Purdue-Sackler Payments'!H$11</f>
        <v>9570.7392210598537</v>
      </c>
      <c r="L52" s="6">
        <f>$C52*'Purdue-Sackler Payments'!I$11</f>
        <v>10765.594363901813</v>
      </c>
      <c r="M52" s="6">
        <f>$C52*'Purdue-Sackler Payments'!J$11</f>
        <v>8760.7826223023258</v>
      </c>
      <c r="N52" s="6">
        <f>$C52*'Purdue-Sackler Payments'!K$11</f>
        <v>9076.987526005516</v>
      </c>
      <c r="O52" s="6">
        <f>$C52*'Purdue-Sackler Payments'!L$11</f>
        <v>8151.7146920907699</v>
      </c>
      <c r="P52" s="6">
        <f>$C52*'Purdue-Sackler Payments'!M$11</f>
        <v>9005.9341226450269</v>
      </c>
      <c r="Q52" s="6">
        <f>$C52*'Purdue-Sackler Payments'!N$11</f>
        <v>9005.9341226450269</v>
      </c>
      <c r="R52" s="6">
        <f>$C52*'Purdue-Sackler Payments'!O$11</f>
        <v>9005.9341226450269</v>
      </c>
      <c r="S52" s="6">
        <f>$C52*'Purdue-Sackler Payments'!P$11</f>
        <v>16875.575189416541</v>
      </c>
      <c r="T52" s="6">
        <f>$C52*'Purdue-Sackler Payments'!Q$11</f>
        <v>16875.575189416541</v>
      </c>
      <c r="U52" s="6">
        <f>$C52*'Purdue-Sackler Payments'!R$11</f>
        <v>17187.376308122672</v>
      </c>
      <c r="V52" s="6">
        <f t="shared" si="1"/>
        <v>202074.67879159702</v>
      </c>
    </row>
    <row r="53" spans="1:22" ht="18.75" x14ac:dyDescent="0.3">
      <c r="A53" s="122">
        <v>51</v>
      </c>
      <c r="B53" s="3" t="s">
        <v>76</v>
      </c>
      <c r="C53" s="15">
        <v>2.7998174328112426E-3</v>
      </c>
      <c r="D53" s="13" t="s">
        <v>76</v>
      </c>
      <c r="E53" s="31" t="str">
        <f t="shared" si="6"/>
        <v>No</v>
      </c>
      <c r="F53" s="6">
        <f>$C53*'Purdue-Sackler Payments'!C$11</f>
        <v>37774.899299176192</v>
      </c>
      <c r="G53" s="6">
        <f>$C53*'Purdue-Sackler Payments'!D$11</f>
        <v>11075.782639645407</v>
      </c>
      <c r="H53" s="6">
        <f>$C53*'Purdue-Sackler Payments'!E$11</f>
        <v>13725.26353942376</v>
      </c>
      <c r="I53" s="6">
        <f>$C53*'Purdue-Sackler Payments'!F$11</f>
        <v>12454.097276232285</v>
      </c>
      <c r="J53" s="6">
        <f>$C53*'Purdue-Sackler Payments'!G$11</f>
        <v>6234.1997613641424</v>
      </c>
      <c r="K53" s="6">
        <f>$C53*'Purdue-Sackler Payments'!H$11</f>
        <v>9997.8604630217469</v>
      </c>
      <c r="L53" s="6">
        <f>$C53*'Purdue-Sackler Payments'!I$11</f>
        <v>11246.039387944429</v>
      </c>
      <c r="M53" s="6">
        <f>$C53*'Purdue-Sackler Payments'!J$11</f>
        <v>9151.7572657198452</v>
      </c>
      <c r="N53" s="6">
        <f>$C53*'Purdue-Sackler Payments'!K$11</f>
        <v>9482.073705435525</v>
      </c>
      <c r="O53" s="6">
        <f>$C53*'Purdue-Sackler Payments'!L$11</f>
        <v>8515.5079606131621</v>
      </c>
      <c r="P53" s="6">
        <f>$C53*'Purdue-Sackler Payments'!M$11</f>
        <v>9407.8493434700649</v>
      </c>
      <c r="Q53" s="6">
        <f>$C53*'Purdue-Sackler Payments'!N$11</f>
        <v>9407.8493434700649</v>
      </c>
      <c r="R53" s="6">
        <f>$C53*'Purdue-Sackler Payments'!O$11</f>
        <v>9407.8493434700649</v>
      </c>
      <c r="S53" s="6">
        <f>$C53*'Purdue-Sackler Payments'!P$11</f>
        <v>17628.695347352124</v>
      </c>
      <c r="T53" s="6">
        <f>$C53*'Purdue-Sackler Payments'!Q$11</f>
        <v>17628.695347352124</v>
      </c>
      <c r="U53" s="6">
        <f>$C53*'Purdue-Sackler Payments'!R$11</f>
        <v>17954.4114707398</v>
      </c>
      <c r="V53" s="6">
        <f t="shared" si="1"/>
        <v>211092.83149443078</v>
      </c>
    </row>
    <row r="54" spans="1:22" ht="18.75" x14ac:dyDescent="0.3">
      <c r="A54" s="122">
        <v>52</v>
      </c>
      <c r="B54" s="3" t="s">
        <v>32</v>
      </c>
      <c r="C54" s="15">
        <v>1.3949733207608273E-4</v>
      </c>
      <c r="D54" s="13" t="s">
        <v>77</v>
      </c>
      <c r="E54" s="31" t="str">
        <f t="shared" si="6"/>
        <v>No</v>
      </c>
      <c r="F54" s="6">
        <f>$C54*'Purdue-Sackler Payments'!C$11</f>
        <v>1882.0861710210743</v>
      </c>
      <c r="G54" s="6">
        <f>$C54*'Purdue-Sackler Payments'!D$11</f>
        <v>551.83674148845512</v>
      </c>
      <c r="H54" s="6">
        <f>$C54*'Purdue-Sackler Payments'!E$11</f>
        <v>683.84374757903277</v>
      </c>
      <c r="I54" s="6">
        <f>$C54*'Purdue-Sackler Payments'!F$11</f>
        <v>620.50951004544959</v>
      </c>
      <c r="J54" s="6">
        <f>$C54*'Purdue-Sackler Payments'!G$11</f>
        <v>310.61105061641342</v>
      </c>
      <c r="K54" s="6">
        <f>$C54*'Purdue-Sackler Payments'!H$11</f>
        <v>498.13064406135828</v>
      </c>
      <c r="L54" s="6">
        <f>$C54*'Purdue-Sackler Payments'!I$11</f>
        <v>560.31956678889446</v>
      </c>
      <c r="M54" s="6">
        <f>$C54*'Purdue-Sackler Payments'!J$11</f>
        <v>455.97463156516204</v>
      </c>
      <c r="N54" s="6">
        <f>$C54*'Purdue-Sackler Payments'!K$11</f>
        <v>472.4322268144856</v>
      </c>
      <c r="O54" s="6">
        <f>$C54*'Purdue-Sackler Payments'!L$11</f>
        <v>424.27432155297436</v>
      </c>
      <c r="P54" s="6">
        <f>$C54*'Purdue-Sackler Payments'!M$11</f>
        <v>468.73409266191879</v>
      </c>
      <c r="Q54" s="6">
        <f>$C54*'Purdue-Sackler Payments'!N$11</f>
        <v>468.73409266191879</v>
      </c>
      <c r="R54" s="6">
        <f>$C54*'Purdue-Sackler Payments'!O$11</f>
        <v>468.73409266191879</v>
      </c>
      <c r="S54" s="6">
        <f>$C54*'Purdue-Sackler Payments'!P$11</f>
        <v>878.32725809856936</v>
      </c>
      <c r="T54" s="6">
        <f>$C54*'Purdue-Sackler Payments'!Q$11</f>
        <v>878.32725809856936</v>
      </c>
      <c r="U54" s="6">
        <f>$C54*'Purdue-Sackler Payments'!R$11</f>
        <v>894.55564845512311</v>
      </c>
      <c r="V54" s="6">
        <f t="shared" si="1"/>
        <v>10517.431054171317</v>
      </c>
    </row>
    <row r="55" spans="1:22" ht="18.75" x14ac:dyDescent="0.3">
      <c r="A55" s="122">
        <v>53</v>
      </c>
      <c r="B55" s="3" t="s">
        <v>73</v>
      </c>
      <c r="C55" s="15">
        <v>6.5243179433600003E-3</v>
      </c>
      <c r="D55" s="13" t="s">
        <v>78</v>
      </c>
      <c r="E55" s="31" t="str">
        <f t="shared" si="6"/>
        <v>No</v>
      </c>
      <c r="F55" s="6">
        <f>$C55*'Purdue-Sackler Payments'!C$11</f>
        <v>88025.544243708471</v>
      </c>
      <c r="G55" s="6">
        <f>$C55*'Purdue-Sackler Payments'!D$11</f>
        <v>25809.514065364227</v>
      </c>
      <c r="H55" s="6">
        <f>$C55*'Purdue-Sackler Payments'!E$11</f>
        <v>31983.507973837361</v>
      </c>
      <c r="I55" s="6">
        <f>$C55*'Purdue-Sackler Payments'!F$11</f>
        <v>29021.353098043663</v>
      </c>
      <c r="J55" s="6">
        <f>$C55*'Purdue-Sackler Payments'!G$11</f>
        <v>14527.340564744905</v>
      </c>
      <c r="K55" s="6">
        <f>$C55*'Purdue-Sackler Payments'!H$11</f>
        <v>23297.669215741294</v>
      </c>
      <c r="L55" s="6">
        <f>$C55*'Purdue-Sackler Payments'!I$11</f>
        <v>26206.257490448941</v>
      </c>
      <c r="M55" s="6">
        <f>$C55*'Purdue-Sackler Payments'!J$11</f>
        <v>21326.024133673105</v>
      </c>
      <c r="N55" s="6">
        <f>$C55*'Purdue-Sackler Payments'!K$11</f>
        <v>22095.749134084981</v>
      </c>
      <c r="O55" s="6">
        <f>$C55*'Purdue-Sackler Payments'!L$11</f>
        <v>19843.39433463302</v>
      </c>
      <c r="P55" s="6">
        <f>$C55*'Purdue-Sackler Payments'!M$11</f>
        <v>21922.786664843028</v>
      </c>
      <c r="Q55" s="6">
        <f>$C55*'Purdue-Sackler Payments'!N$11</f>
        <v>21922.786664843028</v>
      </c>
      <c r="R55" s="6">
        <f>$C55*'Purdue-Sackler Payments'!O$11</f>
        <v>21922.786664843028</v>
      </c>
      <c r="S55" s="6">
        <f>$C55*'Purdue-Sackler Payments'!P$11</f>
        <v>41079.540410344496</v>
      </c>
      <c r="T55" s="6">
        <f>$C55*'Purdue-Sackler Payments'!Q$11</f>
        <v>41079.540410344496</v>
      </c>
      <c r="U55" s="6">
        <f>$C55*'Purdue-Sackler Payments'!R$11</f>
        <v>41838.545452371873</v>
      </c>
      <c r="V55" s="6">
        <f t="shared" si="1"/>
        <v>491902.34052186995</v>
      </c>
    </row>
    <row r="56" spans="1:22" ht="18.75" x14ac:dyDescent="0.3">
      <c r="A56" s="122">
        <v>54</v>
      </c>
      <c r="B56" s="3" t="s">
        <v>38</v>
      </c>
      <c r="C56" s="15">
        <v>5.4026690121600001E-3</v>
      </c>
      <c r="D56" s="13" t="s">
        <v>38</v>
      </c>
      <c r="E56" s="31" t="str">
        <f t="shared" si="6"/>
        <v>No</v>
      </c>
      <c r="F56" s="6">
        <f>$C56*'Purdue-Sackler Payments'!C$11</f>
        <v>72892.352011754425</v>
      </c>
      <c r="G56" s="6">
        <f>$C56*'Purdue-Sackler Payments'!D$11</f>
        <v>21372.38912486839</v>
      </c>
      <c r="H56" s="6">
        <f>$C56*'Purdue-Sackler Payments'!E$11</f>
        <v>26484.96117610018</v>
      </c>
      <c r="I56" s="6">
        <f>$C56*'Purdue-Sackler Payments'!F$11</f>
        <v>24032.054604777033</v>
      </c>
      <c r="J56" s="6">
        <f>$C56*'Purdue-Sackler Payments'!G$11</f>
        <v>12029.826470691898</v>
      </c>
      <c r="K56" s="6">
        <f>$C56*'Purdue-Sackler Payments'!H$11</f>
        <v>19292.376095119773</v>
      </c>
      <c r="L56" s="6">
        <f>$C56*'Purdue-Sackler Payments'!I$11</f>
        <v>21700.925138455052</v>
      </c>
      <c r="M56" s="6">
        <f>$C56*'Purdue-Sackler Payments'!J$11</f>
        <v>17659.692666699721</v>
      </c>
      <c r="N56" s="6">
        <f>$C56*'Purdue-Sackler Payments'!K$11</f>
        <v>18297.087938314646</v>
      </c>
      <c r="O56" s="6">
        <f>$C56*'Purdue-Sackler Payments'!L$11</f>
        <v>16431.953899012737</v>
      </c>
      <c r="P56" s="6">
        <f>$C56*'Purdue-Sackler Payments'!M$11</f>
        <v>18153.86086370661</v>
      </c>
      <c r="Q56" s="6">
        <f>$C56*'Purdue-Sackler Payments'!N$11</f>
        <v>18153.86086370661</v>
      </c>
      <c r="R56" s="6">
        <f>$C56*'Purdue-Sackler Payments'!O$11</f>
        <v>18153.86086370661</v>
      </c>
      <c r="S56" s="6">
        <f>$C56*'Purdue-Sackler Payments'!P$11</f>
        <v>34017.220180787946</v>
      </c>
      <c r="T56" s="6">
        <f>$C56*'Purdue-Sackler Payments'!Q$11</f>
        <v>34017.220180787946</v>
      </c>
      <c r="U56" s="6">
        <f>$C56*'Purdue-Sackler Payments'!R$11</f>
        <v>34645.738449859709</v>
      </c>
      <c r="V56" s="6">
        <f t="shared" si="1"/>
        <v>407335.38052834937</v>
      </c>
    </row>
    <row r="57" spans="1:22" ht="18.75" x14ac:dyDescent="0.3">
      <c r="A57" s="122">
        <v>55</v>
      </c>
      <c r="B57" s="3" t="s">
        <v>56</v>
      </c>
      <c r="C57" s="15">
        <v>7.7283577009453522E-5</v>
      </c>
      <c r="D57" s="13" t="s">
        <v>79</v>
      </c>
      <c r="E57" s="31" t="str">
        <f t="shared" si="6"/>
        <v>Yes</v>
      </c>
      <c r="F57" s="6">
        <f>$C57*'Purdue-Sackler Payments'!C$11</f>
        <v>1042.7034651616345</v>
      </c>
      <c r="G57" s="6">
        <f>$C57*'Purdue-Sackler Payments'!D$11</f>
        <v>305.72568430347093</v>
      </c>
      <c r="H57" s="6">
        <f>$C57*'Purdue-Sackler Payments'!E$11</f>
        <v>378.85951037137261</v>
      </c>
      <c r="I57" s="6">
        <f>$C57*'Purdue-Sackler Payments'!F$11</f>
        <v>343.77140975384896</v>
      </c>
      <c r="J57" s="6">
        <f>$C57*'Purdue-Sackler Payments'!G$11</f>
        <v>172.08309788468426</v>
      </c>
      <c r="K57" s="6">
        <f>$C57*'Purdue-Sackler Payments'!H$11</f>
        <v>275.97171514425798</v>
      </c>
      <c r="L57" s="6">
        <f>$C57*'Purdue-Sackler Payments'!I$11</f>
        <v>310.42529448674446</v>
      </c>
      <c r="M57" s="6">
        <f>$C57*'Purdue-Sackler Payments'!J$11</f>
        <v>252.61666318968472</v>
      </c>
      <c r="N57" s="6">
        <f>$C57*'Purdue-Sackler Payments'!K$11</f>
        <v>261.73441340692767</v>
      </c>
      <c r="O57" s="6">
        <f>$C57*'Purdue-Sackler Payments'!L$11</f>
        <v>235.05422444200849</v>
      </c>
      <c r="P57" s="6">
        <f>$C57*'Purdue-Sackler Payments'!M$11</f>
        <v>259.68559260643161</v>
      </c>
      <c r="Q57" s="6">
        <f>$C57*'Purdue-Sackler Payments'!N$11</f>
        <v>259.68559260643161</v>
      </c>
      <c r="R57" s="6">
        <f>$C57*'Purdue-Sackler Payments'!O$11</f>
        <v>259.68559260643161</v>
      </c>
      <c r="S57" s="6">
        <f>$C57*'Purdue-Sackler Payments'!P$11</f>
        <v>486.60624028092957</v>
      </c>
      <c r="T57" s="6">
        <f>$C57*'Purdue-Sackler Payments'!Q$11</f>
        <v>486.60624028092957</v>
      </c>
      <c r="U57" s="6">
        <f>$C57*'Purdue-Sackler Payments'!R$11</f>
        <v>495.59700761098975</v>
      </c>
      <c r="V57" s="6">
        <f t="shared" si="1"/>
        <v>5826.8117441367776</v>
      </c>
    </row>
    <row r="58" spans="1:22" ht="18.75" x14ac:dyDescent="0.3">
      <c r="A58" s="122">
        <v>56</v>
      </c>
      <c r="B58" s="3" t="s">
        <v>32</v>
      </c>
      <c r="C58" s="15">
        <v>1.9885436190897308E-4</v>
      </c>
      <c r="D58" s="13" t="s">
        <v>80</v>
      </c>
      <c r="E58" s="13" t="s">
        <v>334</v>
      </c>
      <c r="F58" s="6">
        <f>$C58*'Purdue-Sackler Payments'!C$11</f>
        <v>2682.9261823586257</v>
      </c>
      <c r="G58" s="6">
        <f>$C58*'Purdue-Sackler Payments'!D$11</f>
        <v>786.64689477189017</v>
      </c>
      <c r="H58" s="6">
        <f>$C58*'Purdue-Sackler Payments'!E$11</f>
        <v>974.82374785563752</v>
      </c>
      <c r="I58" s="6">
        <f>$C58*'Purdue-Sackler Payments'!F$11</f>
        <v>884.54037680978126</v>
      </c>
      <c r="J58" s="6">
        <f>$C58*'Purdue-Sackler Payments'!G$11</f>
        <v>442.77809011081916</v>
      </c>
      <c r="K58" s="6">
        <f>$C58*'Purdue-Sackler Payments'!H$11</f>
        <v>710.08850060373709</v>
      </c>
      <c r="L58" s="6">
        <f>$C58*'Purdue-Sackler Payments'!I$11</f>
        <v>798.73921788086659</v>
      </c>
      <c r="M58" s="6">
        <f>$C58*'Purdue-Sackler Payments'!J$11</f>
        <v>649.99482826751125</v>
      </c>
      <c r="N58" s="6">
        <f>$C58*'Purdue-Sackler Payments'!K$11</f>
        <v>673.45523824922657</v>
      </c>
      <c r="O58" s="6">
        <f>$C58*'Purdue-Sackler Payments'!L$11</f>
        <v>604.80582840655268</v>
      </c>
      <c r="P58" s="6">
        <f>$C58*'Purdue-Sackler Payments'!M$11</f>
        <v>668.18352375678478</v>
      </c>
      <c r="Q58" s="6">
        <f>$C58*'Purdue-Sackler Payments'!N$11</f>
        <v>668.18352375678478</v>
      </c>
      <c r="R58" s="6">
        <f>$C58*'Purdue-Sackler Payments'!O$11</f>
        <v>668.18352375678478</v>
      </c>
      <c r="S58" s="6">
        <f>$C58*'Purdue-Sackler Payments'!P$11</f>
        <v>1252.0612678182881</v>
      </c>
      <c r="T58" s="6">
        <f>$C58*'Purdue-Sackler Payments'!Q$11</f>
        <v>1252.0612678182881</v>
      </c>
      <c r="U58" s="6">
        <f>$C58*'Purdue-Sackler Payments'!R$11</f>
        <v>1275.1949447218876</v>
      </c>
      <c r="V58" s="6">
        <f t="shared" si="1"/>
        <v>14992.666956943467</v>
      </c>
    </row>
    <row r="59" spans="1:22" ht="18.75" x14ac:dyDescent="0.3">
      <c r="A59" s="122">
        <v>57</v>
      </c>
      <c r="B59" s="3" t="s">
        <v>81</v>
      </c>
      <c r="C59" s="15">
        <v>8.4518667745893796E-5</v>
      </c>
      <c r="D59" s="13" t="s">
        <v>82</v>
      </c>
      <c r="E59" s="31" t="str">
        <f t="shared" ref="E59:E89" si="7">IF(C59&lt;0.000083,"Yes","No")</f>
        <v>No</v>
      </c>
      <c r="F59" s="6">
        <f>$C59*'Purdue-Sackler Payments'!C$11</f>
        <v>1140.3186956357922</v>
      </c>
      <c r="G59" s="6">
        <f>$C59*'Purdue-Sackler Payments'!D$11</f>
        <v>334.34694061676674</v>
      </c>
      <c r="H59" s="6">
        <f>$C59*'Purdue-Sackler Payments'!E$11</f>
        <v>414.32736835580465</v>
      </c>
      <c r="I59" s="6">
        <f>$C59*'Purdue-Sackler Payments'!F$11</f>
        <v>375.95440953734561</v>
      </c>
      <c r="J59" s="6">
        <f>$C59*'Purdue-Sackler Payments'!G$11</f>
        <v>188.19307720475544</v>
      </c>
      <c r="K59" s="6">
        <f>$C59*'Purdue-Sackler Payments'!H$11</f>
        <v>301.80748099546224</v>
      </c>
      <c r="L59" s="6">
        <f>$C59*'Purdue-Sackler Payments'!I$11</f>
        <v>339.48651628064584</v>
      </c>
      <c r="M59" s="6">
        <f>$C59*'Purdue-Sackler Payments'!J$11</f>
        <v>276.26598883477709</v>
      </c>
      <c r="N59" s="6">
        <f>$C59*'Purdue-Sackler Payments'!K$11</f>
        <v>286.23731949804267</v>
      </c>
      <c r="O59" s="6">
        <f>$C59*'Purdue-Sackler Payments'!L$11</f>
        <v>257.05939950803196</v>
      </c>
      <c r="P59" s="6">
        <f>$C59*'Purdue-Sackler Payments'!M$11</f>
        <v>283.99669333646085</v>
      </c>
      <c r="Q59" s="6">
        <f>$C59*'Purdue-Sackler Payments'!N$11</f>
        <v>283.99669333646085</v>
      </c>
      <c r="R59" s="6">
        <f>$C59*'Purdue-Sackler Payments'!O$11</f>
        <v>283.99669333646085</v>
      </c>
      <c r="S59" s="6">
        <f>$C59*'Purdue-Sackler Payments'!P$11</f>
        <v>532.16107143114834</v>
      </c>
      <c r="T59" s="6">
        <f>$C59*'Purdue-Sackler Payments'!Q$11</f>
        <v>532.16107143114834</v>
      </c>
      <c r="U59" s="6">
        <f>$C59*'Purdue-Sackler Payments'!R$11</f>
        <v>541.99353139424034</v>
      </c>
      <c r="V59" s="6">
        <f t="shared" si="1"/>
        <v>6372.3029507333458</v>
      </c>
    </row>
    <row r="60" spans="1:22" ht="18.75" x14ac:dyDescent="0.3">
      <c r="A60" s="122">
        <v>58</v>
      </c>
      <c r="B60" s="3" t="s">
        <v>81</v>
      </c>
      <c r="C60" s="15">
        <v>9.5907662226293643E-6</v>
      </c>
      <c r="D60" s="13" t="s">
        <v>83</v>
      </c>
      <c r="E60" s="31" t="str">
        <f t="shared" si="7"/>
        <v>Yes</v>
      </c>
      <c r="F60" s="6">
        <f>$C60*'Purdue-Sackler Payments'!C$11</f>
        <v>129.39780430540287</v>
      </c>
      <c r="G60" s="6">
        <f>$C60*'Purdue-Sackler Payments'!D$11</f>
        <v>37.94006022844038</v>
      </c>
      <c r="H60" s="6">
        <f>$C60*'Purdue-Sackler Payments'!E$11</f>
        <v>47.015849107853718</v>
      </c>
      <c r="I60" s="6">
        <f>$C60*'Purdue-Sackler Payments'!F$11</f>
        <v>42.661472884072026</v>
      </c>
      <c r="J60" s="6">
        <f>$C60*'Purdue-Sackler Payments'!G$11</f>
        <v>21.355232593283958</v>
      </c>
      <c r="K60" s="6">
        <f>$C60*'Purdue-Sackler Payments'!H$11</f>
        <v>34.247641043877678</v>
      </c>
      <c r="L60" s="6">
        <f>$C60*'Purdue-Sackler Payments'!I$11</f>
        <v>38.523274209332484</v>
      </c>
      <c r="M60" s="6">
        <f>$C60*'Purdue-Sackler Payments'!J$11</f>
        <v>31.349317078020412</v>
      </c>
      <c r="N60" s="6">
        <f>$C60*'Purdue-Sackler Payments'!K$11</f>
        <v>32.480815052023466</v>
      </c>
      <c r="O60" s="6">
        <f>$C60*'Purdue-Sackler Payments'!L$11</f>
        <v>29.169846990764917</v>
      </c>
      <c r="P60" s="6">
        <f>$C60*'Purdue-Sackler Payments'!M$11</f>
        <v>32.226559722625154</v>
      </c>
      <c r="Q60" s="6">
        <f>$C60*'Purdue-Sackler Payments'!N$11</f>
        <v>32.226559722625154</v>
      </c>
      <c r="R60" s="6">
        <f>$C60*'Purdue-Sackler Payments'!O$11</f>
        <v>32.226559722625154</v>
      </c>
      <c r="S60" s="6">
        <f>$C60*'Purdue-Sackler Payments'!P$11</f>
        <v>60.387043063963482</v>
      </c>
      <c r="T60" s="6">
        <f>$C60*'Purdue-Sackler Payments'!Q$11</f>
        <v>60.387043063963482</v>
      </c>
      <c r="U60" s="6">
        <f>$C60*'Purdue-Sackler Payments'!R$11</f>
        <v>61.502782668176067</v>
      </c>
      <c r="V60" s="6">
        <f t="shared" si="1"/>
        <v>723.0978614570505</v>
      </c>
    </row>
    <row r="61" spans="1:22" ht="18.75" x14ac:dyDescent="0.3">
      <c r="A61" s="122">
        <v>59</v>
      </c>
      <c r="B61" s="3" t="s">
        <v>84</v>
      </c>
      <c r="C61" s="15">
        <v>2.88625325072E-3</v>
      </c>
      <c r="D61" s="13" t="s">
        <v>84</v>
      </c>
      <c r="E61" s="31" t="str">
        <f t="shared" si="7"/>
        <v>No</v>
      </c>
      <c r="F61" s="6">
        <f>$C61*'Purdue-Sackler Payments'!C$11</f>
        <v>38941.084022180366</v>
      </c>
      <c r="G61" s="6">
        <f>$C61*'Purdue-Sackler Payments'!D$11</f>
        <v>11417.713624222541</v>
      </c>
      <c r="H61" s="6">
        <f>$C61*'Purdue-Sackler Payments'!E$11</f>
        <v>14148.989160294741</v>
      </c>
      <c r="I61" s="6">
        <f>$C61*'Purdue-Sackler Payments'!F$11</f>
        <v>12838.579518456734</v>
      </c>
      <c r="J61" s="6">
        <f>$C61*'Purdue-Sackler Payments'!G$11</f>
        <v>6426.6616515806891</v>
      </c>
      <c r="K61" s="6">
        <f>$C61*'Purdue-Sackler Payments'!H$11</f>
        <v>10306.513890324402</v>
      </c>
      <c r="L61" s="6">
        <f>$C61*'Purdue-Sackler Payments'!I$11</f>
        <v>11593.226529984277</v>
      </c>
      <c r="M61" s="6">
        <f>$C61*'Purdue-Sackler Payments'!J$11</f>
        <v>9434.2898391993385</v>
      </c>
      <c r="N61" s="6">
        <f>$C61*'Purdue-Sackler Payments'!K$11</f>
        <v>9774.8037908316674</v>
      </c>
      <c r="O61" s="6">
        <f>$C61*'Purdue-Sackler Payments'!L$11</f>
        <v>8778.3982786954693</v>
      </c>
      <c r="P61" s="6">
        <f>$C61*'Purdue-Sackler Payments'!M$11</f>
        <v>9698.2879782308719</v>
      </c>
      <c r="Q61" s="6">
        <f>$C61*'Purdue-Sackler Payments'!N$11</f>
        <v>9698.2879782308719</v>
      </c>
      <c r="R61" s="6">
        <f>$C61*'Purdue-Sackler Payments'!O$11</f>
        <v>9698.2879782308719</v>
      </c>
      <c r="S61" s="6">
        <f>$C61*'Purdue-Sackler Payments'!P$11</f>
        <v>18172.927511619608</v>
      </c>
      <c r="T61" s="6">
        <f>$C61*'Purdue-Sackler Payments'!Q$11</f>
        <v>18172.927511619608</v>
      </c>
      <c r="U61" s="6">
        <f>$C61*'Purdue-Sackler Payments'!R$11</f>
        <v>18508.699126197942</v>
      </c>
      <c r="V61" s="6">
        <f t="shared" si="1"/>
        <v>217609.67838989996</v>
      </c>
    </row>
    <row r="62" spans="1:22" ht="18.75" x14ac:dyDescent="0.3">
      <c r="A62" s="122">
        <v>60</v>
      </c>
      <c r="B62" s="3" t="s">
        <v>61</v>
      </c>
      <c r="C62" s="15">
        <v>8.8446355339343792E-5</v>
      </c>
      <c r="D62" s="13" t="s">
        <v>85</v>
      </c>
      <c r="E62" s="31" t="str">
        <f t="shared" si="7"/>
        <v>No</v>
      </c>
      <c r="F62" s="6">
        <f>$C62*'Purdue-Sackler Payments'!C$11</f>
        <v>1193.3107234667727</v>
      </c>
      <c r="G62" s="6">
        <f>$C62*'Purdue-Sackler Payments'!D$11</f>
        <v>349.88445872479724</v>
      </c>
      <c r="H62" s="6">
        <f>$C62*'Purdue-Sackler Payments'!E$11</f>
        <v>433.58167640063232</v>
      </c>
      <c r="I62" s="6">
        <f>$C62*'Purdue-Sackler Payments'!F$11</f>
        <v>393.42547846713705</v>
      </c>
      <c r="J62" s="6">
        <f>$C62*'Purdue-Sackler Payments'!G$11</f>
        <v>196.93864353020436</v>
      </c>
      <c r="K62" s="6">
        <f>$C62*'Purdue-Sackler Payments'!H$11</f>
        <v>315.83284995040373</v>
      </c>
      <c r="L62" s="6">
        <f>$C62*'Purdue-Sackler Payments'!I$11</f>
        <v>355.26287686110277</v>
      </c>
      <c r="M62" s="6">
        <f>$C62*'Purdue-Sackler Payments'!J$11</f>
        <v>289.10441288685604</v>
      </c>
      <c r="N62" s="6">
        <f>$C62*'Purdue-Sackler Payments'!K$11</f>
        <v>299.53912368590466</v>
      </c>
      <c r="O62" s="6">
        <f>$C62*'Purdue-Sackler Payments'!L$11</f>
        <v>269.00526946971809</v>
      </c>
      <c r="P62" s="6">
        <f>$C62*'Purdue-Sackler Payments'!M$11</f>
        <v>297.19437284026054</v>
      </c>
      <c r="Q62" s="6">
        <f>$C62*'Purdue-Sackler Payments'!N$11</f>
        <v>297.19437284026054</v>
      </c>
      <c r="R62" s="6">
        <f>$C62*'Purdue-Sackler Payments'!O$11</f>
        <v>297.19437284026054</v>
      </c>
      <c r="S62" s="6">
        <f>$C62*'Purdue-Sackler Payments'!P$11</f>
        <v>556.89125819014077</v>
      </c>
      <c r="T62" s="6">
        <f>$C62*'Purdue-Sackler Payments'!Q$11</f>
        <v>556.89125819014077</v>
      </c>
      <c r="U62" s="6">
        <f>$C62*'Purdue-Sackler Payments'!R$11</f>
        <v>567.18064479488589</v>
      </c>
      <c r="V62" s="6">
        <f t="shared" si="1"/>
        <v>6668.4317931394762</v>
      </c>
    </row>
    <row r="63" spans="1:22" ht="18.75" x14ac:dyDescent="0.3">
      <c r="A63" s="122">
        <v>61</v>
      </c>
      <c r="B63" s="3" t="s">
        <v>20</v>
      </c>
      <c r="C63" s="15">
        <v>2.9965833191952238E-3</v>
      </c>
      <c r="D63" s="13" t="s">
        <v>86</v>
      </c>
      <c r="E63" s="31" t="str">
        <f t="shared" si="7"/>
        <v>No</v>
      </c>
      <c r="F63" s="6">
        <f>$C63*'Purdue-Sackler Payments'!C$11</f>
        <v>40429.647946913872</v>
      </c>
      <c r="G63" s="6">
        <f>$C63*'Purdue-Sackler Payments'!D$11</f>
        <v>11854.167745383504</v>
      </c>
      <c r="H63" s="6">
        <f>$C63*'Purdue-Sackler Payments'!E$11</f>
        <v>14689.849163664541</v>
      </c>
      <c r="I63" s="6">
        <f>$C63*'Purdue-Sackler Payments'!F$11</f>
        <v>13329.34773397718</v>
      </c>
      <c r="J63" s="6">
        <f>$C63*'Purdue-Sackler Payments'!G$11</f>
        <v>6672.3275576854676</v>
      </c>
      <c r="K63" s="6">
        <f>$C63*'Purdue-Sackler Payments'!H$11</f>
        <v>10700.491232048202</v>
      </c>
      <c r="L63" s="6">
        <f>$C63*'Purdue-Sackler Payments'!I$11</f>
        <v>12036.389816706558</v>
      </c>
      <c r="M63" s="6">
        <f>$C63*'Purdue-Sackler Payments'!J$11</f>
        <v>9794.9254984971885</v>
      </c>
      <c r="N63" s="6">
        <f>$C63*'Purdue-Sackler Payments'!K$11</f>
        <v>10148.455954343413</v>
      </c>
      <c r="O63" s="6">
        <f>$C63*'Purdue-Sackler Payments'!L$11</f>
        <v>9113.9617927251729</v>
      </c>
      <c r="P63" s="6">
        <f>$C63*'Purdue-Sackler Payments'!M$11</f>
        <v>10069.015244268156</v>
      </c>
      <c r="Q63" s="6">
        <f>$C63*'Purdue-Sackler Payments'!N$11</f>
        <v>10069.015244268156</v>
      </c>
      <c r="R63" s="6">
        <f>$C63*'Purdue-Sackler Payments'!O$11</f>
        <v>10069.015244268156</v>
      </c>
      <c r="S63" s="6">
        <f>$C63*'Purdue-Sackler Payments'!P$11</f>
        <v>18867.606793921706</v>
      </c>
      <c r="T63" s="6">
        <f>$C63*'Purdue-Sackler Payments'!Q$11</f>
        <v>18867.606793921706</v>
      </c>
      <c r="U63" s="6">
        <f>$C63*'Purdue-Sackler Payments'!R$11</f>
        <v>19216.213631888433</v>
      </c>
      <c r="V63" s="6">
        <f t="shared" si="1"/>
        <v>225928.03739448139</v>
      </c>
    </row>
    <row r="64" spans="1:22" ht="18.75" x14ac:dyDescent="0.3">
      <c r="A64" s="122">
        <v>62</v>
      </c>
      <c r="B64" s="3" t="s">
        <v>20</v>
      </c>
      <c r="C64" s="15">
        <v>1.053620174976995E-3</v>
      </c>
      <c r="D64" s="13" t="s">
        <v>87</v>
      </c>
      <c r="E64" s="31" t="str">
        <f t="shared" si="7"/>
        <v>No</v>
      </c>
      <c r="F64" s="6">
        <f>$C64*'Purdue-Sackler Payments'!C$11</f>
        <v>14215.354023770606</v>
      </c>
      <c r="G64" s="6">
        <f>$C64*'Purdue-Sackler Payments'!D$11</f>
        <v>4168.0103516867775</v>
      </c>
      <c r="H64" s="6">
        <f>$C64*'Purdue-Sackler Payments'!E$11</f>
        <v>5165.0562649339627</v>
      </c>
      <c r="I64" s="6">
        <f>$C64*'Purdue-Sackler Payments'!F$11</f>
        <v>4686.69420998245</v>
      </c>
      <c r="J64" s="6">
        <f>$C64*'Purdue-Sackler Payments'!G$11</f>
        <v>2346.0381975030227</v>
      </c>
      <c r="K64" s="6">
        <f>$C64*'Purdue-Sackler Payments'!H$11</f>
        <v>3762.3694198759313</v>
      </c>
      <c r="L64" s="6">
        <f>$C64*'Purdue-Sackler Payments'!I$11</f>
        <v>4232.0809381584504</v>
      </c>
      <c r="M64" s="6">
        <f>$C64*'Purdue-Sackler Payments'!J$11</f>
        <v>3443.9660167316356</v>
      </c>
      <c r="N64" s="6">
        <f>$C64*'Purdue-Sackler Payments'!K$11</f>
        <v>3568.2698591652352</v>
      </c>
      <c r="O64" s="6">
        <f>$C64*'Purdue-Sackler Payments'!L$11</f>
        <v>3204.5342965346535</v>
      </c>
      <c r="P64" s="6">
        <f>$C64*'Purdue-Sackler Payments'!M$11</f>
        <v>3540.3379360601343</v>
      </c>
      <c r="Q64" s="6">
        <f>$C64*'Purdue-Sackler Payments'!N$11</f>
        <v>3540.3379360601343</v>
      </c>
      <c r="R64" s="6">
        <f>$C64*'Purdue-Sackler Payments'!O$11</f>
        <v>3540.3379360601343</v>
      </c>
      <c r="S64" s="6">
        <f>$C64*'Purdue-Sackler Payments'!P$11</f>
        <v>6633.9857945107306</v>
      </c>
      <c r="T64" s="6">
        <f>$C64*'Purdue-Sackler Payments'!Q$11</f>
        <v>6633.9857945107306</v>
      </c>
      <c r="U64" s="6">
        <f>$C64*'Purdue-Sackler Payments'!R$11</f>
        <v>6756.558457604684</v>
      </c>
      <c r="V64" s="6">
        <f t="shared" si="1"/>
        <v>79437.917433149254</v>
      </c>
    </row>
    <row r="65" spans="1:22" ht="18.75" x14ac:dyDescent="0.3">
      <c r="A65" s="122">
        <v>63</v>
      </c>
      <c r="B65" s="3" t="s">
        <v>88</v>
      </c>
      <c r="C65" s="15">
        <v>1.9675310549654214E-4</v>
      </c>
      <c r="D65" s="13" t="s">
        <v>89</v>
      </c>
      <c r="E65" s="31" t="str">
        <f t="shared" si="7"/>
        <v>No</v>
      </c>
      <c r="F65" s="6">
        <f>$C65*'Purdue-Sackler Payments'!C$11</f>
        <v>2654.5762090885373</v>
      </c>
      <c r="G65" s="6">
        <f>$C65*'Purdue-Sackler Payments'!D$11</f>
        <v>778.33454589459996</v>
      </c>
      <c r="H65" s="6">
        <f>$C65*'Purdue-Sackler Payments'!E$11</f>
        <v>964.52296978113259</v>
      </c>
      <c r="I65" s="6">
        <f>$C65*'Purdue-Sackler Payments'!F$11</f>
        <v>875.19360603250038</v>
      </c>
      <c r="J65" s="6">
        <f>$C65*'Purdue-Sackler Payments'!G$11</f>
        <v>438.09933782096408</v>
      </c>
      <c r="K65" s="6">
        <f>$C65*'Purdue-Sackler Payments'!H$11</f>
        <v>702.58512979022646</v>
      </c>
      <c r="L65" s="6">
        <f>$C65*'Purdue-Sackler Payments'!I$11</f>
        <v>790.29909171355359</v>
      </c>
      <c r="M65" s="6">
        <f>$C65*'Purdue-Sackler Payments'!J$11</f>
        <v>643.12645591785542</v>
      </c>
      <c r="N65" s="6">
        <f>$C65*'Purdue-Sackler Payments'!K$11</f>
        <v>666.3389641867841</v>
      </c>
      <c r="O65" s="6">
        <f>$C65*'Purdue-Sackler Payments'!L$11</f>
        <v>598.41495966716525</v>
      </c>
      <c r="P65" s="6">
        <f>$C65*'Purdue-Sackler Payments'!M$11</f>
        <v>661.12295490380006</v>
      </c>
      <c r="Q65" s="6">
        <f>$C65*'Purdue-Sackler Payments'!N$11</f>
        <v>661.12295490380006</v>
      </c>
      <c r="R65" s="6">
        <f>$C65*'Purdue-Sackler Payments'!O$11</f>
        <v>661.12295490380006</v>
      </c>
      <c r="S65" s="6">
        <f>$C65*'Purdue-Sackler Payments'!P$11</f>
        <v>1238.8309733329004</v>
      </c>
      <c r="T65" s="6">
        <f>$C65*'Purdue-Sackler Payments'!Q$11</f>
        <v>1238.8309733329004</v>
      </c>
      <c r="U65" s="6">
        <f>$C65*'Purdue-Sackler Payments'!R$11</f>
        <v>1261.7202010503211</v>
      </c>
      <c r="V65" s="6">
        <f t="shared" si="1"/>
        <v>14834.24228232084</v>
      </c>
    </row>
    <row r="66" spans="1:22" ht="18.75" x14ac:dyDescent="0.3">
      <c r="A66" s="122">
        <v>64</v>
      </c>
      <c r="B66" s="3" t="s">
        <v>90</v>
      </c>
      <c r="C66" s="15">
        <v>4.0553892204887014E-4</v>
      </c>
      <c r="D66" s="13" t="s">
        <v>91</v>
      </c>
      <c r="E66" s="31" t="str">
        <f t="shared" si="7"/>
        <v>No</v>
      </c>
      <c r="F66" s="6">
        <f>$C66*'Purdue-Sackler Payments'!C$11</f>
        <v>5471.4967350249071</v>
      </c>
      <c r="G66" s="6">
        <f>$C66*'Purdue-Sackler Payments'!D$11</f>
        <v>1604.2692283758654</v>
      </c>
      <c r="H66" s="6">
        <f>$C66*'Purdue-Sackler Payments'!E$11</f>
        <v>1988.0326893406509</v>
      </c>
      <c r="I66" s="6">
        <f>$C66*'Purdue-Sackler Payments'!F$11</f>
        <v>1803.9108997988415</v>
      </c>
      <c r="J66" s="6">
        <f>$C66*'Purdue-Sackler Payments'!G$11</f>
        <v>902.99125272693595</v>
      </c>
      <c r="K66" s="6">
        <f>$C66*'Purdue-Sackler Payments'!H$11</f>
        <v>1448.1378347936745</v>
      </c>
      <c r="L66" s="6">
        <f>$C66*'Purdue-Sackler Payments'!I$11</f>
        <v>1628.930028529325</v>
      </c>
      <c r="M66" s="6">
        <f>$C66*'Purdue-Sackler Payments'!J$11</f>
        <v>1325.5842087769281</v>
      </c>
      <c r="N66" s="6">
        <f>$C66*'Purdue-Sackler Payments'!K$11</f>
        <v>1373.4288186888018</v>
      </c>
      <c r="O66" s="6">
        <f>$C66*'Purdue-Sackler Payments'!L$11</f>
        <v>1233.4268222546827</v>
      </c>
      <c r="P66" s="6">
        <f>$C66*'Purdue-Sackler Payments'!M$11</f>
        <v>1362.6778077877038</v>
      </c>
      <c r="Q66" s="6">
        <f>$C66*'Purdue-Sackler Payments'!N$11</f>
        <v>1362.6778077877038</v>
      </c>
      <c r="R66" s="6">
        <f>$C66*'Purdue-Sackler Payments'!O$11</f>
        <v>1362.6778077877038</v>
      </c>
      <c r="S66" s="6">
        <f>$C66*'Purdue-Sackler Payments'!P$11</f>
        <v>2553.4243856446087</v>
      </c>
      <c r="T66" s="6">
        <f>$C66*'Purdue-Sackler Payments'!Q$11</f>
        <v>2553.4243856446087</v>
      </c>
      <c r="U66" s="6">
        <f>$C66*'Purdue-Sackler Payments'!R$11</f>
        <v>2600.6026637796749</v>
      </c>
      <c r="V66" s="6">
        <f t="shared" si="1"/>
        <v>30575.693376742613</v>
      </c>
    </row>
    <row r="67" spans="1:22" ht="18.75" x14ac:dyDescent="0.3">
      <c r="A67" s="122">
        <v>65</v>
      </c>
      <c r="B67" s="3" t="s">
        <v>92</v>
      </c>
      <c r="C67" s="15">
        <v>2.6044851582400002E-3</v>
      </c>
      <c r="D67" s="13" t="s">
        <v>92</v>
      </c>
      <c r="E67" s="31" t="str">
        <f t="shared" si="7"/>
        <v>No</v>
      </c>
      <c r="F67" s="6">
        <f>$C67*'Purdue-Sackler Payments'!C$11</f>
        <v>35139.492820404841</v>
      </c>
      <c r="G67" s="6">
        <f>$C67*'Purdue-Sackler Payments'!D$11</f>
        <v>10303.068751123637</v>
      </c>
      <c r="H67" s="6">
        <f>$C67*'Purdue-Sackler Payments'!E$11</f>
        <v>12767.705766253723</v>
      </c>
      <c r="I67" s="6">
        <f>$C67*'Purdue-Sackler Payments'!F$11</f>
        <v>11585.223784629174</v>
      </c>
      <c r="J67" s="6">
        <f>$C67*'Purdue-Sackler Payments'!G$11</f>
        <v>5799.2641097577289</v>
      </c>
      <c r="K67" s="6">
        <f>$C67*'Purdue-Sackler Payments'!H$11</f>
        <v>9300.3489745219213</v>
      </c>
      <c r="L67" s="6">
        <f>$C67*'Purdue-Sackler Payments'!I$11</f>
        <v>10461.447354256257</v>
      </c>
      <c r="M67" s="6">
        <f>$C67*'Purdue-Sackler Payments'!J$11</f>
        <v>8513.2750768143978</v>
      </c>
      <c r="N67" s="6">
        <f>$C67*'Purdue-Sackler Payments'!K$11</f>
        <v>8820.5466348382197</v>
      </c>
      <c r="O67" s="6">
        <f>$C67*'Purdue-Sackler Payments'!L$11</f>
        <v>7921.4143888026783</v>
      </c>
      <c r="P67" s="6">
        <f>$C67*'Purdue-Sackler Payments'!M$11</f>
        <v>8751.500615318022</v>
      </c>
      <c r="Q67" s="6">
        <f>$C67*'Purdue-Sackler Payments'!N$11</f>
        <v>8751.500615318022</v>
      </c>
      <c r="R67" s="6">
        <f>$C67*'Purdue-Sackler Payments'!O$11</f>
        <v>8751.500615318022</v>
      </c>
      <c r="S67" s="6">
        <f>$C67*'Purdue-Sackler Payments'!P$11</f>
        <v>16398.810455727507</v>
      </c>
      <c r="T67" s="6">
        <f>$C67*'Purdue-Sackler Payments'!Q$11</f>
        <v>16398.810455727507</v>
      </c>
      <c r="U67" s="6">
        <f>$C67*'Purdue-Sackler Payments'!R$11</f>
        <v>16701.802643439863</v>
      </c>
      <c r="V67" s="6">
        <f t="shared" si="1"/>
        <v>196365.71306225151</v>
      </c>
    </row>
    <row r="68" spans="1:22" ht="18.75" x14ac:dyDescent="0.3">
      <c r="A68" s="122">
        <v>66</v>
      </c>
      <c r="B68" s="3" t="s">
        <v>20</v>
      </c>
      <c r="C68" s="15">
        <v>7.1316532282240011E-2</v>
      </c>
      <c r="D68" s="13" t="s">
        <v>93</v>
      </c>
      <c r="E68" s="31" t="str">
        <f t="shared" si="7"/>
        <v>No</v>
      </c>
      <c r="F68" s="6">
        <f>$C68*'Purdue-Sackler Payments'!C$11</f>
        <v>962196.60387752356</v>
      </c>
      <c r="G68" s="6">
        <f>$C68*'Purdue-Sackler Payments'!D$11</f>
        <v>282120.68433984841</v>
      </c>
      <c r="H68" s="6">
        <f>$C68*'Purdue-Sackler Payments'!E$11</f>
        <v>349607.8668632097</v>
      </c>
      <c r="I68" s="6">
        <f>$C68*'Purdue-Sackler Payments'!F$11</f>
        <v>317228.9092988359</v>
      </c>
      <c r="J68" s="6">
        <f>$C68*'Purdue-Sackler Payments'!G$11</f>
        <v>158796.60699477931</v>
      </c>
      <c r="K68" s="6">
        <f>$C68*'Purdue-Sackler Payments'!H$11</f>
        <v>254664.01134180353</v>
      </c>
      <c r="L68" s="6">
        <f>$C68*'Purdue-Sackler Payments'!I$11</f>
        <v>286457.43885249697</v>
      </c>
      <c r="M68" s="6">
        <f>$C68*'Purdue-Sackler Payments'!J$11</f>
        <v>233112.19682799064</v>
      </c>
      <c r="N68" s="6">
        <f>$C68*'Purdue-Sackler Payments'!K$11</f>
        <v>241525.96794044666</v>
      </c>
      <c r="O68" s="6">
        <f>$C68*'Purdue-Sackler Payments'!L$11</f>
        <v>216905.74937343888</v>
      </c>
      <c r="P68" s="6">
        <f>$C68*'Purdue-Sackler Payments'!M$11</f>
        <v>239635.33605702297</v>
      </c>
      <c r="Q68" s="6">
        <f>$C68*'Purdue-Sackler Payments'!N$11</f>
        <v>239635.33605702297</v>
      </c>
      <c r="R68" s="6">
        <f>$C68*'Purdue-Sackler Payments'!O$11</f>
        <v>239635.33605702297</v>
      </c>
      <c r="S68" s="6">
        <f>$C68*'Purdue-Sackler Payments'!P$11</f>
        <v>449035.49999360653</v>
      </c>
      <c r="T68" s="6">
        <f>$C68*'Purdue-Sackler Payments'!Q$11</f>
        <v>449035.49999360653</v>
      </c>
      <c r="U68" s="6">
        <f>$C68*'Purdue-Sackler Payments'!R$11</f>
        <v>457332.09253432072</v>
      </c>
      <c r="V68" s="6">
        <f t="shared" si="1"/>
        <v>5376925.1364029767</v>
      </c>
    </row>
    <row r="69" spans="1:22" ht="37.5" x14ac:dyDescent="0.3">
      <c r="A69" s="122">
        <v>67</v>
      </c>
      <c r="B69" s="3" t="s">
        <v>20</v>
      </c>
      <c r="C69" s="15">
        <v>0</v>
      </c>
      <c r="D69" s="13" t="s">
        <v>94</v>
      </c>
      <c r="E69" s="31" t="str">
        <f t="shared" si="7"/>
        <v>Yes</v>
      </c>
      <c r="F69" s="6">
        <f>$C69*'Purdue-Sackler Payments'!C$11</f>
        <v>0</v>
      </c>
      <c r="G69" s="6">
        <f>$C69*'Purdue-Sackler Payments'!D$11</f>
        <v>0</v>
      </c>
      <c r="H69" s="6">
        <f>$C69*'Purdue-Sackler Payments'!E$11</f>
        <v>0</v>
      </c>
      <c r="I69" s="6">
        <f>$C69*'Purdue-Sackler Payments'!F$11</f>
        <v>0</v>
      </c>
      <c r="J69" s="6">
        <f>$C69*'Purdue-Sackler Payments'!G$11</f>
        <v>0</v>
      </c>
      <c r="K69" s="6">
        <f>$C69*'Purdue-Sackler Payments'!H$11</f>
        <v>0</v>
      </c>
      <c r="L69" s="6">
        <f>$C69*'Purdue-Sackler Payments'!I$11</f>
        <v>0</v>
      </c>
      <c r="M69" s="6">
        <f>$C69*'Purdue-Sackler Payments'!J$11</f>
        <v>0</v>
      </c>
      <c r="N69" s="6">
        <f>$C69*'Purdue-Sackler Payments'!K$11</f>
        <v>0</v>
      </c>
      <c r="O69" s="6">
        <f>$C69*'Purdue-Sackler Payments'!L$11</f>
        <v>0</v>
      </c>
      <c r="P69" s="6">
        <f>$C69*'Purdue-Sackler Payments'!M$11</f>
        <v>0</v>
      </c>
      <c r="Q69" s="6">
        <f>$C69*'Purdue-Sackler Payments'!N$11</f>
        <v>0</v>
      </c>
      <c r="R69" s="6">
        <f>$C69*'Purdue-Sackler Payments'!O$11</f>
        <v>0</v>
      </c>
      <c r="S69" s="6">
        <f>$C69*'Purdue-Sackler Payments'!P$11</f>
        <v>0</v>
      </c>
      <c r="T69" s="6">
        <f>$C69*'Purdue-Sackler Payments'!Q$11</f>
        <v>0</v>
      </c>
      <c r="U69" s="6">
        <f>$C69*'Purdue-Sackler Payments'!R$11</f>
        <v>0</v>
      </c>
      <c r="V69" s="6">
        <f t="shared" ref="V69:V132" si="8">SUM(F69:U69)</f>
        <v>0</v>
      </c>
    </row>
    <row r="70" spans="1:22" ht="18.75" x14ac:dyDescent="0.3">
      <c r="A70" s="122">
        <v>68</v>
      </c>
      <c r="B70" s="3" t="s">
        <v>38</v>
      </c>
      <c r="C70" s="15">
        <v>3.6770177791889988E-4</v>
      </c>
      <c r="D70" s="13" t="s">
        <v>95</v>
      </c>
      <c r="E70" s="31" t="str">
        <f t="shared" si="7"/>
        <v>No</v>
      </c>
      <c r="F70" s="6">
        <f>$C70*'Purdue-Sackler Payments'!C$11</f>
        <v>4961.001196091529</v>
      </c>
      <c r="G70" s="6">
        <f>$C70*'Purdue-Sackler Payments'!D$11</f>
        <v>1454.5894745543101</v>
      </c>
      <c r="H70" s="6">
        <f>$C70*'Purdue-Sackler Payments'!E$11</f>
        <v>1802.5474613836413</v>
      </c>
      <c r="I70" s="6">
        <f>$C70*'Purdue-Sackler Payments'!F$11</f>
        <v>1635.6043994795257</v>
      </c>
      <c r="J70" s="6">
        <f>$C70*'Purdue-Sackler Payments'!G$11</f>
        <v>818.74136123707751</v>
      </c>
      <c r="K70" s="6">
        <f>$C70*'Purdue-Sackler Payments'!H$11</f>
        <v>1313.0252796329437</v>
      </c>
      <c r="L70" s="6">
        <f>$C70*'Purdue-Sackler Payments'!I$11</f>
        <v>1476.9493999975134</v>
      </c>
      <c r="M70" s="6">
        <f>$C70*'Purdue-Sackler Payments'!J$11</f>
        <v>1201.9060165321378</v>
      </c>
      <c r="N70" s="6">
        <f>$C70*'Purdue-Sackler Payments'!K$11</f>
        <v>1245.2866815483362</v>
      </c>
      <c r="O70" s="6">
        <f>$C70*'Purdue-Sackler Payments'!L$11</f>
        <v>1118.3469965954389</v>
      </c>
      <c r="P70" s="6">
        <f>$C70*'Purdue-Sackler Payments'!M$11</f>
        <v>1235.5387495797177</v>
      </c>
      <c r="Q70" s="6">
        <f>$C70*'Purdue-Sackler Payments'!N$11</f>
        <v>1235.5387495797177</v>
      </c>
      <c r="R70" s="6">
        <f>$C70*'Purdue-Sackler Payments'!O$11</f>
        <v>1235.5387495797177</v>
      </c>
      <c r="S70" s="6">
        <f>$C70*'Purdue-Sackler Payments'!P$11</f>
        <v>2315.1876067517233</v>
      </c>
      <c r="T70" s="6">
        <f>$C70*'Purdue-Sackler Payments'!Q$11</f>
        <v>2315.1876067517233</v>
      </c>
      <c r="U70" s="6">
        <f>$C70*'Purdue-Sackler Payments'!R$11</f>
        <v>2357.9641093418386</v>
      </c>
      <c r="V70" s="6">
        <f t="shared" si="8"/>
        <v>27722.953838636891</v>
      </c>
    </row>
    <row r="71" spans="1:22" ht="18.75" x14ac:dyDescent="0.3">
      <c r="A71" s="122">
        <v>69</v>
      </c>
      <c r="B71" s="3" t="s">
        <v>96</v>
      </c>
      <c r="C71" s="15">
        <v>2.7729291699199999E-3</v>
      </c>
      <c r="D71" s="13" t="s">
        <v>96</v>
      </c>
      <c r="E71" s="31" t="str">
        <f t="shared" si="7"/>
        <v>No</v>
      </c>
      <c r="F71" s="6">
        <f>$C71*'Purdue-Sackler Payments'!C$11</f>
        <v>37412.125137138552</v>
      </c>
      <c r="G71" s="6">
        <f>$C71*'Purdue-Sackler Payments'!D$11</f>
        <v>10969.415505899111</v>
      </c>
      <c r="H71" s="6">
        <f>$C71*'Purdue-Sackler Payments'!E$11</f>
        <v>13593.451911288757</v>
      </c>
      <c r="I71" s="6">
        <f>$C71*'Purdue-Sackler Payments'!F$11</f>
        <v>12334.493391453196</v>
      </c>
      <c r="J71" s="6">
        <f>$C71*'Purdue-Sackler Payments'!G$11</f>
        <v>6174.3291426103433</v>
      </c>
      <c r="K71" s="6">
        <f>$C71*'Purdue-Sackler Payments'!H$11</f>
        <v>9901.8452381255411</v>
      </c>
      <c r="L71" s="6">
        <f>$C71*'Purdue-Sackler Payments'!I$11</f>
        <v>11138.037180370236</v>
      </c>
      <c r="M71" s="6">
        <f>$C71*'Purdue-Sackler Payments'!J$11</f>
        <v>9063.8676582069584</v>
      </c>
      <c r="N71" s="6">
        <f>$C71*'Purdue-Sackler Payments'!K$11</f>
        <v>9391.0118784899405</v>
      </c>
      <c r="O71" s="6">
        <f>$C71*'Purdue-Sackler Payments'!L$11</f>
        <v>8433.728622426981</v>
      </c>
      <c r="P71" s="6">
        <f>$C71*'Purdue-Sackler Payments'!M$11</f>
        <v>9317.5003359155144</v>
      </c>
      <c r="Q71" s="6">
        <f>$C71*'Purdue-Sackler Payments'!N$11</f>
        <v>9317.5003359155144</v>
      </c>
      <c r="R71" s="6">
        <f>$C71*'Purdue-Sackler Payments'!O$11</f>
        <v>9317.5003359155144</v>
      </c>
      <c r="S71" s="6">
        <f>$C71*'Purdue-Sackler Payments'!P$11</f>
        <v>17459.396810463848</v>
      </c>
      <c r="T71" s="6">
        <f>$C71*'Purdue-Sackler Payments'!Q$11</f>
        <v>17459.396810463848</v>
      </c>
      <c r="U71" s="6">
        <f>$C71*'Purdue-Sackler Payments'!R$11</f>
        <v>17781.984893911875</v>
      </c>
      <c r="V71" s="6">
        <f t="shared" si="8"/>
        <v>209065.58518859575</v>
      </c>
    </row>
    <row r="72" spans="1:22" ht="18.75" x14ac:dyDescent="0.3">
      <c r="A72" s="122">
        <v>70</v>
      </c>
      <c r="B72" s="3" t="s">
        <v>97</v>
      </c>
      <c r="C72" s="15">
        <v>1.4646766740742973E-5</v>
      </c>
      <c r="D72" s="13" t="s">
        <v>98</v>
      </c>
      <c r="E72" s="31" t="str">
        <f t="shared" si="7"/>
        <v>Yes</v>
      </c>
      <c r="F72" s="6">
        <f>$C72*'Purdue-Sackler Payments'!C$11</f>
        <v>197.61293440285172</v>
      </c>
      <c r="G72" s="6">
        <f>$C72*'Purdue-Sackler Payments'!D$11</f>
        <v>57.9410653326672</v>
      </c>
      <c r="H72" s="6">
        <f>$C72*'Purdue-Sackler Payments'!E$11</f>
        <v>71.801372175653981</v>
      </c>
      <c r="I72" s="6">
        <f>$C72*'Purdue-Sackler Payments'!F$11</f>
        <v>65.151482962351608</v>
      </c>
      <c r="J72" s="6">
        <f>$C72*'Purdue-Sackler Payments'!G$11</f>
        <v>32.613151361163084</v>
      </c>
      <c r="K72" s="6">
        <f>$C72*'Purdue-Sackler Payments'!H$11</f>
        <v>52.302099555592157</v>
      </c>
      <c r="L72" s="6">
        <f>$C72*'Purdue-Sackler Payments'!I$11</f>
        <v>58.831734434569768</v>
      </c>
      <c r="M72" s="6">
        <f>$C72*'Purdue-Sackler Payments'!J$11</f>
        <v>47.875855178281256</v>
      </c>
      <c r="N72" s="6">
        <f>$C72*'Purdue-Sackler Payments'!K$11</f>
        <v>49.603849220482239</v>
      </c>
      <c r="O72" s="6">
        <f>$C72*'Purdue-Sackler Payments'!L$11</f>
        <v>44.547425598678153</v>
      </c>
      <c r="P72" s="6">
        <f>$C72*'Purdue-Sackler Payments'!M$11</f>
        <v>49.215557147060508</v>
      </c>
      <c r="Q72" s="6">
        <f>$C72*'Purdue-Sackler Payments'!N$11</f>
        <v>49.215557147060508</v>
      </c>
      <c r="R72" s="6">
        <f>$C72*'Purdue-Sackler Payments'!O$11</f>
        <v>49.215557147060508</v>
      </c>
      <c r="S72" s="6">
        <f>$C72*'Purdue-Sackler Payments'!P$11</f>
        <v>92.22150904212009</v>
      </c>
      <c r="T72" s="6">
        <f>$C72*'Purdue-Sackler Payments'!Q$11</f>
        <v>92.22150904212009</v>
      </c>
      <c r="U72" s="6">
        <f>$C72*'Purdue-Sackler Payments'!R$11</f>
        <v>93.925437315103309</v>
      </c>
      <c r="V72" s="6">
        <f t="shared" si="8"/>
        <v>1104.2960970628164</v>
      </c>
    </row>
    <row r="73" spans="1:22" ht="18.75" x14ac:dyDescent="0.3">
      <c r="A73" s="122">
        <v>71</v>
      </c>
      <c r="B73" s="3" t="s">
        <v>12</v>
      </c>
      <c r="C73" s="15">
        <v>2.0735405898422254E-4</v>
      </c>
      <c r="D73" s="13" t="s">
        <v>99</v>
      </c>
      <c r="E73" s="31" t="str">
        <f t="shared" si="7"/>
        <v>No</v>
      </c>
      <c r="F73" s="6">
        <f>$C73*'Purdue-Sackler Payments'!C$11</f>
        <v>2797.6033742813383</v>
      </c>
      <c r="G73" s="6">
        <f>$C73*'Purdue-Sackler Payments'!D$11</f>
        <v>820.27080046125786</v>
      </c>
      <c r="H73" s="6">
        <f>$C73*'Purdue-Sackler Payments'!E$11</f>
        <v>1016.4909583658356</v>
      </c>
      <c r="I73" s="6">
        <f>$C73*'Purdue-Sackler Payments'!F$11</f>
        <v>922.34857564200865</v>
      </c>
      <c r="J73" s="6">
        <f>$C73*'Purdue-Sackler Payments'!G$11</f>
        <v>461.7038989357834</v>
      </c>
      <c r="K73" s="6">
        <f>$C73*'Purdue-Sackler Payments'!H$11</f>
        <v>740.44004579394357</v>
      </c>
      <c r="L73" s="6">
        <f>$C73*'Purdue-Sackler Payments'!I$11</f>
        <v>832.87998969464638</v>
      </c>
      <c r="M73" s="6">
        <f>$C73*'Purdue-Sackler Payments'!J$11</f>
        <v>677.77776995265083</v>
      </c>
      <c r="N73" s="6">
        <f>$C73*'Purdue-Sackler Payments'!K$11</f>
        <v>702.24095591670562</v>
      </c>
      <c r="O73" s="6">
        <f>$C73*'Purdue-Sackler Payments'!L$11</f>
        <v>630.65724188047068</v>
      </c>
      <c r="P73" s="6">
        <f>$C73*'Purdue-Sackler Payments'!M$11</f>
        <v>696.74391080630392</v>
      </c>
      <c r="Q73" s="6">
        <f>$C73*'Purdue-Sackler Payments'!N$11</f>
        <v>696.74391080630392</v>
      </c>
      <c r="R73" s="6">
        <f>$C73*'Purdue-Sackler Payments'!O$11</f>
        <v>696.74391080630392</v>
      </c>
      <c r="S73" s="6">
        <f>$C73*'Purdue-Sackler Payments'!P$11</f>
        <v>1305.5785323828932</v>
      </c>
      <c r="T73" s="6">
        <f>$C73*'Purdue-Sackler Payments'!Q$11</f>
        <v>1305.5785323828932</v>
      </c>
      <c r="U73" s="6">
        <f>$C73*'Purdue-Sackler Payments'!R$11</f>
        <v>1329.7010196099359</v>
      </c>
      <c r="V73" s="6">
        <f t="shared" si="8"/>
        <v>15633.503427719277</v>
      </c>
    </row>
    <row r="74" spans="1:22" ht="18.75" x14ac:dyDescent="0.3">
      <c r="A74" s="122">
        <v>72</v>
      </c>
      <c r="B74" s="3" t="s">
        <v>100</v>
      </c>
      <c r="C74" s="15">
        <v>1.9287731411200004E-3</v>
      </c>
      <c r="D74" s="13" t="s">
        <v>101</v>
      </c>
      <c r="E74" s="31" t="str">
        <f t="shared" si="7"/>
        <v>No</v>
      </c>
      <c r="F74" s="6">
        <f>$C74*'Purdue-Sackler Payments'!C$11</f>
        <v>26022.843605058646</v>
      </c>
      <c r="G74" s="6">
        <f>$C74*'Purdue-Sackler Payments'!D$11</f>
        <v>7630.0232371870752</v>
      </c>
      <c r="H74" s="6">
        <f>$C74*'Purdue-Sackler Payments'!E$11</f>
        <v>9455.2306730418604</v>
      </c>
      <c r="I74" s="6">
        <f>$C74*'Purdue-Sackler Payments'!F$11</f>
        <v>8579.5338088074677</v>
      </c>
      <c r="J74" s="6">
        <f>$C74*'Purdue-Sackler Payments'!G$11</f>
        <v>4294.6932593467172</v>
      </c>
      <c r="K74" s="6">
        <f>$C74*'Purdue-Sackler Payments'!H$11</f>
        <v>6887.450768666592</v>
      </c>
      <c r="L74" s="6">
        <f>$C74*'Purdue-Sackler Payments'!I$11</f>
        <v>7747.3118287092202</v>
      </c>
      <c r="M74" s="6">
        <f>$C74*'Purdue-Sackler Payments'!J$11</f>
        <v>6304.5766489304824</v>
      </c>
      <c r="N74" s="6">
        <f>$C74*'Purdue-Sackler Payments'!K$11</f>
        <v>6532.1291562931801</v>
      </c>
      <c r="O74" s="6">
        <f>$C74*'Purdue-Sackler Payments'!L$11</f>
        <v>5866.2692948992435</v>
      </c>
      <c r="P74" s="6">
        <f>$C74*'Purdue-Sackler Payments'!M$11</f>
        <v>6480.9965523962173</v>
      </c>
      <c r="Q74" s="6">
        <f>$C74*'Purdue-Sackler Payments'!N$11</f>
        <v>6480.9965523962173</v>
      </c>
      <c r="R74" s="6">
        <f>$C74*'Purdue-Sackler Payments'!O$11</f>
        <v>6480.9965523962173</v>
      </c>
      <c r="S74" s="6">
        <f>$C74*'Purdue-Sackler Payments'!P$11</f>
        <v>12144.275444709761</v>
      </c>
      <c r="T74" s="6">
        <f>$C74*'Purdue-Sackler Payments'!Q$11</f>
        <v>12144.275444709761</v>
      </c>
      <c r="U74" s="6">
        <f>$C74*'Purdue-Sackler Payments'!R$11</f>
        <v>12368.658828803875</v>
      </c>
      <c r="V74" s="6">
        <f t="shared" si="8"/>
        <v>145420.26165635249</v>
      </c>
    </row>
    <row r="75" spans="1:22" ht="18.75" x14ac:dyDescent="0.3">
      <c r="A75" s="122">
        <v>73</v>
      </c>
      <c r="B75" s="3" t="s">
        <v>73</v>
      </c>
      <c r="C75" s="15">
        <v>1.6772498197081106E-3</v>
      </c>
      <c r="D75" s="13" t="s">
        <v>102</v>
      </c>
      <c r="E75" s="31" t="str">
        <f t="shared" si="7"/>
        <v>No</v>
      </c>
      <c r="F75" s="6">
        <f>$C75*'Purdue-Sackler Payments'!C$11</f>
        <v>22629.312288915498</v>
      </c>
      <c r="G75" s="6">
        <f>$C75*'Purdue-Sackler Payments'!D$11</f>
        <v>6635.0234903776645</v>
      </c>
      <c r="H75" s="6">
        <f>$C75*'Purdue-Sackler Payments'!E$11</f>
        <v>8222.2131797465699</v>
      </c>
      <c r="I75" s="6">
        <f>$C75*'Purdue-Sackler Payments'!F$11</f>
        <v>7460.7123187364405</v>
      </c>
      <c r="J75" s="6">
        <f>$C75*'Purdue-Sackler Payments'!G$11</f>
        <v>3734.6400887551354</v>
      </c>
      <c r="K75" s="6">
        <f>$C75*'Purdue-Sackler Payments'!H$11</f>
        <v>5989.2868236886197</v>
      </c>
      <c r="L75" s="6">
        <f>$C75*'Purdue-Sackler Payments'!I$11</f>
        <v>6737.0169621812502</v>
      </c>
      <c r="M75" s="6">
        <f>$C75*'Purdue-Sackler Payments'!J$11</f>
        <v>5482.4229051708489</v>
      </c>
      <c r="N75" s="6">
        <f>$C75*'Purdue-Sackler Payments'!K$11</f>
        <v>5680.3012319742747</v>
      </c>
      <c r="O75" s="6">
        <f>$C75*'Purdue-Sackler Payments'!L$11</f>
        <v>5101.2733988588998</v>
      </c>
      <c r="P75" s="6">
        <f>$C75*'Purdue-Sackler Payments'!M$11</f>
        <v>5635.8366192943267</v>
      </c>
      <c r="Q75" s="6">
        <f>$C75*'Purdue-Sackler Payments'!N$11</f>
        <v>5635.8366192943267</v>
      </c>
      <c r="R75" s="6">
        <f>$C75*'Purdue-Sackler Payments'!O$11</f>
        <v>5635.8366192943267</v>
      </c>
      <c r="S75" s="6">
        <f>$C75*'Purdue-Sackler Payments'!P$11</f>
        <v>10560.590753714672</v>
      </c>
      <c r="T75" s="6">
        <f>$C75*'Purdue-Sackler Payments'!Q$11</f>
        <v>10560.590753714672</v>
      </c>
      <c r="U75" s="6">
        <f>$C75*'Purdue-Sackler Payments'!R$11</f>
        <v>10755.713229496771</v>
      </c>
      <c r="V75" s="6">
        <f t="shared" si="8"/>
        <v>126456.60728321428</v>
      </c>
    </row>
    <row r="76" spans="1:22" ht="18.75" x14ac:dyDescent="0.3">
      <c r="A76" s="122">
        <v>74</v>
      </c>
      <c r="B76" s="3" t="s">
        <v>90</v>
      </c>
      <c r="C76" s="15">
        <v>1.0040382409120001E-2</v>
      </c>
      <c r="D76" s="13" t="s">
        <v>90</v>
      </c>
      <c r="E76" s="31" t="str">
        <f t="shared" si="7"/>
        <v>No</v>
      </c>
      <c r="F76" s="6">
        <f>$C76*'Purdue-Sackler Payments'!C$11</f>
        <v>135463.98775326787</v>
      </c>
      <c r="G76" s="6">
        <f>$C76*'Purdue-Sackler Payments'!D$11</f>
        <v>39718.694468829548</v>
      </c>
      <c r="H76" s="6">
        <f>$C76*'Purdue-Sackler Payments'!E$11</f>
        <v>49219.95733964596</v>
      </c>
      <c r="I76" s="6">
        <f>$C76*'Purdue-Sackler Payments'!F$11</f>
        <v>44661.447474522574</v>
      </c>
      <c r="J76" s="6">
        <f>$C76*'Purdue-Sackler Payments'!G$11</f>
        <v>22356.368270802381</v>
      </c>
      <c r="K76" s="6">
        <f>$C76*'Purdue-Sackler Payments'!H$11</f>
        <v>35853.174262497509</v>
      </c>
      <c r="L76" s="6">
        <f>$C76*'Purdue-Sackler Payments'!I$11</f>
        <v>40329.249585967678</v>
      </c>
      <c r="M76" s="6">
        <f>$C76*'Purdue-Sackler Payments'!J$11</f>
        <v>32818.976546984202</v>
      </c>
      <c r="N76" s="6">
        <f>$C76*'Purdue-Sackler Payments'!K$11</f>
        <v>34003.519271769808</v>
      </c>
      <c r="O76" s="6">
        <f>$C76*'Purdue-Sackler Payments'!L$11</f>
        <v>30537.332659799136</v>
      </c>
      <c r="P76" s="6">
        <f>$C76*'Purdue-Sackler Payments'!M$11</f>
        <v>33737.344424269882</v>
      </c>
      <c r="Q76" s="6">
        <f>$C76*'Purdue-Sackler Payments'!N$11</f>
        <v>33737.344424269882</v>
      </c>
      <c r="R76" s="6">
        <f>$C76*'Purdue-Sackler Payments'!O$11</f>
        <v>33737.344424269882</v>
      </c>
      <c r="S76" s="6">
        <f>$C76*'Purdue-Sackler Payments'!P$11</f>
        <v>63217.994354570736</v>
      </c>
      <c r="T76" s="6">
        <f>$C76*'Purdue-Sackler Payments'!Q$11</f>
        <v>63217.994354570736</v>
      </c>
      <c r="U76" s="6">
        <f>$C76*'Purdue-Sackler Payments'!R$11</f>
        <v>64386.039955438624</v>
      </c>
      <c r="V76" s="6">
        <f t="shared" si="8"/>
        <v>756996.76957147638</v>
      </c>
    </row>
    <row r="77" spans="1:22" ht="18.75" x14ac:dyDescent="0.3">
      <c r="A77" s="122">
        <v>75</v>
      </c>
      <c r="B77" s="3" t="s">
        <v>103</v>
      </c>
      <c r="C77" s="15">
        <v>5.9203304839503929E-5</v>
      </c>
      <c r="D77" s="13" t="s">
        <v>104</v>
      </c>
      <c r="E77" s="31" t="str">
        <f t="shared" si="7"/>
        <v>Yes</v>
      </c>
      <c r="F77" s="6">
        <f>$C77*'Purdue-Sackler Payments'!C$11</f>
        <v>798.76596676704253</v>
      </c>
      <c r="G77" s="6">
        <f>$C77*'Purdue-Sackler Payments'!D$11</f>
        <v>234.20203341351936</v>
      </c>
      <c r="H77" s="6">
        <f>$C77*'Purdue-Sackler Payments'!E$11</f>
        <v>290.22640969526958</v>
      </c>
      <c r="I77" s="6">
        <f>$C77*'Purdue-Sackler Payments'!F$11</f>
        <v>263.34707002852076</v>
      </c>
      <c r="J77" s="6">
        <f>$C77*'Purdue-Sackler Payments'!G$11</f>
        <v>131.82474849148025</v>
      </c>
      <c r="K77" s="6">
        <f>$C77*'Purdue-Sackler Payments'!H$11</f>
        <v>211.40892038120452</v>
      </c>
      <c r="L77" s="6">
        <f>$C77*'Purdue-Sackler Payments'!I$11</f>
        <v>237.80218321343281</v>
      </c>
      <c r="M77" s="6">
        <f>$C77*'Purdue-Sackler Payments'!J$11</f>
        <v>193.51771614463149</v>
      </c>
      <c r="N77" s="6">
        <f>$C77*'Purdue-Sackler Payments'!K$11</f>
        <v>200.50239473288912</v>
      </c>
      <c r="O77" s="6">
        <f>$C77*'Purdue-Sackler Payments'!L$11</f>
        <v>180.06395979512135</v>
      </c>
      <c r="P77" s="6">
        <f>$C77*'Purdue-Sackler Payments'!M$11</f>
        <v>198.93288970857523</v>
      </c>
      <c r="Q77" s="6">
        <f>$C77*'Purdue-Sackler Payments'!N$11</f>
        <v>198.93288970857523</v>
      </c>
      <c r="R77" s="6">
        <f>$C77*'Purdue-Sackler Payments'!O$11</f>
        <v>198.93288970857523</v>
      </c>
      <c r="S77" s="6">
        <f>$C77*'Purdue-Sackler Payments'!P$11</f>
        <v>372.766099796763</v>
      </c>
      <c r="T77" s="6">
        <f>$C77*'Purdue-Sackler Payments'!Q$11</f>
        <v>372.766099796763</v>
      </c>
      <c r="U77" s="6">
        <f>$C77*'Purdue-Sackler Payments'!R$11</f>
        <v>379.65350278171405</v>
      </c>
      <c r="V77" s="6">
        <f t="shared" si="8"/>
        <v>4463.6457741640779</v>
      </c>
    </row>
    <row r="78" spans="1:22" ht="18.75" x14ac:dyDescent="0.3">
      <c r="A78" s="122">
        <v>76</v>
      </c>
      <c r="B78" s="3" t="s">
        <v>105</v>
      </c>
      <c r="C78" s="15">
        <v>1.8132565778312178E-3</v>
      </c>
      <c r="D78" s="13" t="s">
        <v>105</v>
      </c>
      <c r="E78" s="31" t="str">
        <f t="shared" si="7"/>
        <v>No</v>
      </c>
      <c r="F78" s="6">
        <f>$C78*'Purdue-Sackler Payments'!C$11</f>
        <v>24464.303932263181</v>
      </c>
      <c r="G78" s="6">
        <f>$C78*'Purdue-Sackler Payments'!D$11</f>
        <v>7173.0518892443124</v>
      </c>
      <c r="H78" s="6">
        <f>$C78*'Purdue-Sackler Payments'!E$11</f>
        <v>8888.9454375380956</v>
      </c>
      <c r="I78" s="6">
        <f>$C78*'Purdue-Sackler Payments'!F$11</f>
        <v>8065.6951208434402</v>
      </c>
      <c r="J78" s="6">
        <f>$C78*'Purdue-Sackler Payments'!G$11</f>
        <v>4037.4788699908222</v>
      </c>
      <c r="K78" s="6">
        <f>$C78*'Purdue-Sackler Payments'!H$11</f>
        <v>6474.9529867060601</v>
      </c>
      <c r="L78" s="6">
        <f>$C78*'Purdue-Sackler Payments'!I$11</f>
        <v>7283.3159247330032</v>
      </c>
      <c r="M78" s="6">
        <f>$C78*'Purdue-Sackler Payments'!J$11</f>
        <v>5926.9879051074231</v>
      </c>
      <c r="N78" s="6">
        <f>$C78*'Purdue-Sackler Payments'!K$11</f>
        <v>6140.9120167516794</v>
      </c>
      <c r="O78" s="6">
        <f>$C78*'Purdue-Sackler Payments'!L$11</f>
        <v>5514.9313102362203</v>
      </c>
      <c r="P78" s="6">
        <f>$C78*'Purdue-Sackler Payments'!M$11</f>
        <v>6092.841806532987</v>
      </c>
      <c r="Q78" s="6">
        <f>$C78*'Purdue-Sackler Payments'!N$11</f>
        <v>6092.841806532987</v>
      </c>
      <c r="R78" s="6">
        <f>$C78*'Purdue-Sackler Payments'!O$11</f>
        <v>6092.841806532987</v>
      </c>
      <c r="S78" s="6">
        <f>$C78*'Purdue-Sackler Payments'!P$11</f>
        <v>11416.940055649642</v>
      </c>
      <c r="T78" s="6">
        <f>$C78*'Purdue-Sackler Payments'!Q$11</f>
        <v>11416.940055649642</v>
      </c>
      <c r="U78" s="6">
        <f>$C78*'Purdue-Sackler Payments'!R$11</f>
        <v>11627.884846662451</v>
      </c>
      <c r="V78" s="6">
        <f t="shared" si="8"/>
        <v>136710.86577097495</v>
      </c>
    </row>
    <row r="79" spans="1:22" ht="18.75" x14ac:dyDescent="0.3">
      <c r="A79" s="122">
        <v>77</v>
      </c>
      <c r="B79" s="3" t="s">
        <v>40</v>
      </c>
      <c r="C79" s="15">
        <v>8.1390405570217945E-5</v>
      </c>
      <c r="D79" s="13" t="s">
        <v>106</v>
      </c>
      <c r="E79" s="31" t="str">
        <f t="shared" si="7"/>
        <v>Yes</v>
      </c>
      <c r="F79" s="6">
        <f>$C79*'Purdue-Sackler Payments'!C$11</f>
        <v>1098.1124477273618</v>
      </c>
      <c r="G79" s="6">
        <f>$C79*'Purdue-Sackler Payments'!D$11</f>
        <v>321.97186519521659</v>
      </c>
      <c r="H79" s="6">
        <f>$C79*'Purdue-Sackler Payments'!E$11</f>
        <v>398.99200317149308</v>
      </c>
      <c r="I79" s="6">
        <f>$C79*'Purdue-Sackler Payments'!F$11</f>
        <v>362.03933029508715</v>
      </c>
      <c r="J79" s="6">
        <f>$C79*'Purdue-Sackler Payments'!G$11</f>
        <v>181.22754756681005</v>
      </c>
      <c r="K79" s="6">
        <f>$C79*'Purdue-Sackler Payments'!H$11</f>
        <v>290.63677809261173</v>
      </c>
      <c r="L79" s="6">
        <f>$C79*'Purdue-Sackler Payments'!I$11</f>
        <v>326.92121140355493</v>
      </c>
      <c r="M79" s="6">
        <f>$C79*'Purdue-Sackler Payments'!J$11</f>
        <v>266.0406449392031</v>
      </c>
      <c r="N79" s="6">
        <f>$C79*'Purdue-Sackler Payments'!K$11</f>
        <v>275.64290995831027</v>
      </c>
      <c r="O79" s="6">
        <f>$C79*'Purdue-Sackler Payments'!L$11</f>
        <v>247.54494290537218</v>
      </c>
      <c r="P79" s="6">
        <f>$C79*'Purdue-Sackler Payments'!M$11</f>
        <v>273.48521536981212</v>
      </c>
      <c r="Q79" s="6">
        <f>$C79*'Purdue-Sackler Payments'!N$11</f>
        <v>273.48521536981212</v>
      </c>
      <c r="R79" s="6">
        <f>$C79*'Purdue-Sackler Payments'!O$11</f>
        <v>273.48521536981212</v>
      </c>
      <c r="S79" s="6">
        <f>$C79*'Purdue-Sackler Payments'!P$11</f>
        <v>512.4643654190487</v>
      </c>
      <c r="T79" s="6">
        <f>$C79*'Purdue-Sackler Payments'!Q$11</f>
        <v>512.4643654190487</v>
      </c>
      <c r="U79" s="6">
        <f>$C79*'Purdue-Sackler Payments'!R$11</f>
        <v>521.93289971439515</v>
      </c>
      <c r="V79" s="6">
        <f t="shared" si="8"/>
        <v>6136.446957916949</v>
      </c>
    </row>
    <row r="80" spans="1:22" ht="18.75" x14ac:dyDescent="0.3">
      <c r="A80" s="122">
        <v>78</v>
      </c>
      <c r="B80" s="3" t="s">
        <v>92</v>
      </c>
      <c r="C80" s="15">
        <v>1.8102084784E-4</v>
      </c>
      <c r="D80" s="13" t="s">
        <v>107</v>
      </c>
      <c r="E80" s="31" t="str">
        <f t="shared" si="7"/>
        <v>No</v>
      </c>
      <c r="F80" s="6">
        <f>$C80*'Purdue-Sackler Payments'!C$11</f>
        <v>2442.3179233302894</v>
      </c>
      <c r="G80" s="6">
        <f>$C80*'Purdue-Sackler Payments'!D$11</f>
        <v>716.09939291900037</v>
      </c>
      <c r="H80" s="6">
        <f>$C80*'Purdue-Sackler Payments'!E$11</f>
        <v>887.40030461172989</v>
      </c>
      <c r="I80" s="6">
        <f>$C80*'Purdue-Sackler Payments'!F$11</f>
        <v>805.2136620071517</v>
      </c>
      <c r="J80" s="6">
        <f>$C80*'Purdue-Sackler Payments'!G$11</f>
        <v>403.06918343348462</v>
      </c>
      <c r="K80" s="6">
        <f>$C80*'Purdue-Sackler Payments'!H$11</f>
        <v>646.40685367295725</v>
      </c>
      <c r="L80" s="6">
        <f>$C80*'Purdue-Sackler Payments'!I$11</f>
        <v>727.10726099153555</v>
      </c>
      <c r="M80" s="6">
        <f>$C80*'Purdue-Sackler Payments'!J$11</f>
        <v>591.70245890035312</v>
      </c>
      <c r="N80" s="6">
        <f>$C80*'Purdue-Sackler Payments'!K$11</f>
        <v>613.05890924318305</v>
      </c>
      <c r="O80" s="6">
        <f>$C80*'Purdue-Sackler Payments'!L$11</f>
        <v>550.56606647051603</v>
      </c>
      <c r="P80" s="6">
        <f>$C80*'Purdue-Sackler Payments'!M$11</f>
        <v>608.2599688637456</v>
      </c>
      <c r="Q80" s="6">
        <f>$C80*'Purdue-Sackler Payments'!N$11</f>
        <v>608.2599688637456</v>
      </c>
      <c r="R80" s="6">
        <f>$C80*'Purdue-Sackler Payments'!O$11</f>
        <v>608.2599688637456</v>
      </c>
      <c r="S80" s="6">
        <f>$C80*'Purdue-Sackler Payments'!P$11</f>
        <v>1139.774808419048</v>
      </c>
      <c r="T80" s="6">
        <f>$C80*'Purdue-Sackler Payments'!Q$11</f>
        <v>1139.774808419048</v>
      </c>
      <c r="U80" s="6">
        <f>$C80*'Purdue-Sackler Payments'!R$11</f>
        <v>1160.8338275250164</v>
      </c>
      <c r="V80" s="6">
        <f t="shared" si="8"/>
        <v>13648.105366534552</v>
      </c>
    </row>
    <row r="81" spans="1:22" ht="18.75" x14ac:dyDescent="0.3">
      <c r="A81" s="122">
        <v>79</v>
      </c>
      <c r="B81" s="3" t="s">
        <v>32</v>
      </c>
      <c r="C81" s="15">
        <v>2.2024727769051096E-4</v>
      </c>
      <c r="D81" s="13" t="s">
        <v>108</v>
      </c>
      <c r="E81" s="31" t="str">
        <f t="shared" si="7"/>
        <v>No</v>
      </c>
      <c r="F81" s="6">
        <f>$C81*'Purdue-Sackler Payments'!C$11</f>
        <v>2971.5575873541784</v>
      </c>
      <c r="G81" s="6">
        <f>$C81*'Purdue-Sackler Payments'!D$11</f>
        <v>871.27501460849089</v>
      </c>
      <c r="H81" s="6">
        <f>$C81*'Purdue-Sackler Payments'!E$11</f>
        <v>1079.6960882937365</v>
      </c>
      <c r="I81" s="6">
        <f>$C81*'Purdue-Sackler Payments'!F$11</f>
        <v>979.69995794647014</v>
      </c>
      <c r="J81" s="6">
        <f>$C81*'Purdue-Sackler Payments'!G$11</f>
        <v>490.4125211623591</v>
      </c>
      <c r="K81" s="6">
        <f>$C81*'Purdue-Sackler Payments'!H$11</f>
        <v>786.48040543813033</v>
      </c>
      <c r="L81" s="6">
        <f>$C81*'Purdue-Sackler Payments'!I$11</f>
        <v>884.66823978162154</v>
      </c>
      <c r="M81" s="6">
        <f>$C81*'Purdue-Sackler Payments'!J$11</f>
        <v>719.9218064140972</v>
      </c>
      <c r="N81" s="6">
        <f>$C81*'Purdue-Sackler Payments'!K$11</f>
        <v>745.90610659425295</v>
      </c>
      <c r="O81" s="6">
        <f>$C81*'Purdue-Sackler Payments'!L$11</f>
        <v>669.87133678703935</v>
      </c>
      <c r="P81" s="6">
        <f>$C81*'Purdue-Sackler Payments'!M$11</f>
        <v>740.06725672153345</v>
      </c>
      <c r="Q81" s="6">
        <f>$C81*'Purdue-Sackler Payments'!N$11</f>
        <v>740.06725672153345</v>
      </c>
      <c r="R81" s="6">
        <f>$C81*'Purdue-Sackler Payments'!O$11</f>
        <v>740.06725672153345</v>
      </c>
      <c r="S81" s="6">
        <f>$C81*'Purdue-Sackler Payments'!P$11</f>
        <v>1386.7590486395272</v>
      </c>
      <c r="T81" s="6">
        <f>$C81*'Purdue-Sackler Payments'!Q$11</f>
        <v>1386.7590486395272</v>
      </c>
      <c r="U81" s="6">
        <f>$C81*'Purdue-Sackler Payments'!R$11</f>
        <v>1412.3814655283354</v>
      </c>
      <c r="V81" s="6">
        <f t="shared" si="8"/>
        <v>16605.590397352367</v>
      </c>
    </row>
    <row r="82" spans="1:22" ht="18.75" x14ac:dyDescent="0.3">
      <c r="A82" s="122">
        <v>80</v>
      </c>
      <c r="B82" s="3" t="s">
        <v>32</v>
      </c>
      <c r="C82" s="15">
        <v>1.6511895197089239E-3</v>
      </c>
      <c r="D82" s="13" t="s">
        <v>109</v>
      </c>
      <c r="E82" s="31" t="str">
        <f t="shared" si="7"/>
        <v>No</v>
      </c>
      <c r="F82" s="6">
        <f>$C82*'Purdue-Sackler Payments'!C$11</f>
        <v>22277.70893198263</v>
      </c>
      <c r="G82" s="6">
        <f>$C82*'Purdue-Sackler Payments'!D$11</f>
        <v>6531.9316905580135</v>
      </c>
      <c r="H82" s="6">
        <f>$C82*'Purdue-Sackler Payments'!E$11</f>
        <v>8094.4603908634253</v>
      </c>
      <c r="I82" s="6">
        <f>$C82*'Purdue-Sackler Payments'!F$11</f>
        <v>7344.7913635219475</v>
      </c>
      <c r="J82" s="6">
        <f>$C82*'Purdue-Sackler Payments'!G$11</f>
        <v>3676.6130495160519</v>
      </c>
      <c r="K82" s="6">
        <f>$C82*'Purdue-Sackler Payments'!H$11</f>
        <v>5896.2281692338738</v>
      </c>
      <c r="L82" s="6">
        <f>$C82*'Purdue-Sackler Payments'!I$11</f>
        <v>6632.3404369128748</v>
      </c>
      <c r="M82" s="6">
        <f>$C82*'Purdue-Sackler Payments'!J$11</f>
        <v>5397.2396581957328</v>
      </c>
      <c r="N82" s="6">
        <f>$C82*'Purdue-Sackler Payments'!K$11</f>
        <v>5592.0434468479298</v>
      </c>
      <c r="O82" s="6">
        <f>$C82*'Purdue-Sackler Payments'!L$11</f>
        <v>5022.0122693658177</v>
      </c>
      <c r="P82" s="6">
        <f>$C82*'Purdue-Sackler Payments'!M$11</f>
        <v>5548.2697039073437</v>
      </c>
      <c r="Q82" s="6">
        <f>$C82*'Purdue-Sackler Payments'!N$11</f>
        <v>5548.2697039073437</v>
      </c>
      <c r="R82" s="6">
        <f>$C82*'Purdue-Sackler Payments'!O$11</f>
        <v>5548.2697039073437</v>
      </c>
      <c r="S82" s="6">
        <f>$C82*'Purdue-Sackler Payments'!P$11</f>
        <v>10396.505380160519</v>
      </c>
      <c r="T82" s="6">
        <f>$C82*'Purdue-Sackler Payments'!Q$11</f>
        <v>10396.505380160519</v>
      </c>
      <c r="U82" s="6">
        <f>$C82*'Purdue-Sackler Payments'!R$11</f>
        <v>10588.596136877444</v>
      </c>
      <c r="V82" s="6">
        <f t="shared" si="8"/>
        <v>124491.78541591881</v>
      </c>
    </row>
    <row r="83" spans="1:22" ht="18.75" x14ac:dyDescent="0.3">
      <c r="A83" s="122">
        <v>81</v>
      </c>
      <c r="B83" s="3" t="s">
        <v>61</v>
      </c>
      <c r="C83" s="15">
        <v>1.8526953699043198E-5</v>
      </c>
      <c r="D83" s="13" t="s">
        <v>110</v>
      </c>
      <c r="E83" s="31" t="str">
        <f t="shared" si="7"/>
        <v>Yes</v>
      </c>
      <c r="F83" s="6">
        <f>$C83*'Purdue-Sackler Payments'!C$11</f>
        <v>249.964087693799</v>
      </c>
      <c r="G83" s="6">
        <f>$C83*'Purdue-Sackler Payments'!D$11</f>
        <v>73.290675935015898</v>
      </c>
      <c r="H83" s="6">
        <f>$C83*'Purdue-Sackler Payments'!E$11</f>
        <v>90.822822631954537</v>
      </c>
      <c r="I83" s="6">
        <f>$C83*'Purdue-Sackler Payments'!F$11</f>
        <v>82.411260425811946</v>
      </c>
      <c r="J83" s="6">
        <f>$C83*'Purdue-Sackler Payments'!G$11</f>
        <v>41.252950630215764</v>
      </c>
      <c r="K83" s="6">
        <f>$C83*'Purdue-Sackler Payments'!H$11</f>
        <v>66.157848621548425</v>
      </c>
      <c r="L83" s="6">
        <f>$C83*'Purdue-Sackler Payments'!I$11</f>
        <v>74.417298998262709</v>
      </c>
      <c r="M83" s="6">
        <f>$C83*'Purdue-Sackler Payments'!J$11</f>
        <v>60.559014005648102</v>
      </c>
      <c r="N83" s="6">
        <f>$C83*'Purdue-Sackler Payments'!K$11</f>
        <v>62.744784160847288</v>
      </c>
      <c r="O83" s="6">
        <f>$C83*'Purdue-Sackler Payments'!L$11</f>
        <v>56.34882469879603</v>
      </c>
      <c r="P83" s="6">
        <f>$C83*'Purdue-Sackler Payments'!M$11</f>
        <v>62.253626665590765</v>
      </c>
      <c r="Q83" s="6">
        <f>$C83*'Purdue-Sackler Payments'!N$11</f>
        <v>62.253626665590765</v>
      </c>
      <c r="R83" s="6">
        <f>$C83*'Purdue-Sackler Payments'!O$11</f>
        <v>62.253626665590765</v>
      </c>
      <c r="S83" s="6">
        <f>$C83*'Purdue-Sackler Payments'!P$11</f>
        <v>116.65261407669438</v>
      </c>
      <c r="T83" s="6">
        <f>$C83*'Purdue-Sackler Payments'!Q$11</f>
        <v>116.65261407669438</v>
      </c>
      <c r="U83" s="6">
        <f>$C83*'Purdue-Sackler Payments'!R$11</f>
        <v>118.80794301575887</v>
      </c>
      <c r="V83" s="6">
        <f t="shared" si="8"/>
        <v>1396.8436189678196</v>
      </c>
    </row>
    <row r="84" spans="1:22" ht="18.75" x14ac:dyDescent="0.3">
      <c r="A84" s="122">
        <v>82</v>
      </c>
      <c r="B84" s="3" t="s">
        <v>111</v>
      </c>
      <c r="C84" s="15">
        <v>4.7960718893470176E-4</v>
      </c>
      <c r="D84" s="13" t="s">
        <v>112</v>
      </c>
      <c r="E84" s="31" t="str">
        <f t="shared" si="7"/>
        <v>No</v>
      </c>
      <c r="F84" s="6">
        <f>$C84*'Purdue-Sackler Payments'!C$11</f>
        <v>6470.8195087485701</v>
      </c>
      <c r="G84" s="6">
        <f>$C84*'Purdue-Sackler Payments'!D$11</f>
        <v>1897.2754847513052</v>
      </c>
      <c r="H84" s="6">
        <f>$C84*'Purdue-Sackler Payments'!E$11</f>
        <v>2351.1301081232955</v>
      </c>
      <c r="I84" s="6">
        <f>$C84*'Purdue-Sackler Payments'!F$11</f>
        <v>2133.3800252024448</v>
      </c>
      <c r="J84" s="6">
        <f>$C84*'Purdue-Sackler Payments'!G$11</f>
        <v>1067.9149960871116</v>
      </c>
      <c r="K84" s="6">
        <f>$C84*'Purdue-Sackler Payments'!H$11</f>
        <v>1712.6280077542924</v>
      </c>
      <c r="L84" s="6">
        <f>$C84*'Purdue-Sackler Payments'!I$11</f>
        <v>1926.4403722514401</v>
      </c>
      <c r="M84" s="6">
        <f>$C84*'Purdue-Sackler Payments'!J$11</f>
        <v>1567.6909946294131</v>
      </c>
      <c r="N84" s="6">
        <f>$C84*'Purdue-Sackler Payments'!K$11</f>
        <v>1624.2740193846696</v>
      </c>
      <c r="O84" s="6">
        <f>$C84*'Purdue-Sackler Payments'!L$11</f>
        <v>1458.7018380123411</v>
      </c>
      <c r="P84" s="6">
        <f>$C84*'Purdue-Sackler Payments'!M$11</f>
        <v>1611.5594269346245</v>
      </c>
      <c r="Q84" s="6">
        <f>$C84*'Purdue-Sackler Payments'!N$11</f>
        <v>1611.5594269346245</v>
      </c>
      <c r="R84" s="6">
        <f>$C84*'Purdue-Sackler Payments'!O$11</f>
        <v>1611.5594269346245</v>
      </c>
      <c r="S84" s="6">
        <f>$C84*'Purdue-Sackler Payments'!P$11</f>
        <v>3019.7858335500318</v>
      </c>
      <c r="T84" s="6">
        <f>$C84*'Purdue-Sackler Payments'!Q$11</f>
        <v>3019.7858335500318</v>
      </c>
      <c r="U84" s="6">
        <f>$C84*'Purdue-Sackler Payments'!R$11</f>
        <v>3075.5808266442132</v>
      </c>
      <c r="V84" s="6">
        <f t="shared" si="8"/>
        <v>36160.086129493036</v>
      </c>
    </row>
    <row r="85" spans="1:22" ht="18.75" x14ac:dyDescent="0.3">
      <c r="A85" s="122">
        <v>83</v>
      </c>
      <c r="B85" s="3" t="s">
        <v>32</v>
      </c>
      <c r="C85" s="15">
        <v>8.911313493618362E-4</v>
      </c>
      <c r="D85" s="13" t="s">
        <v>113</v>
      </c>
      <c r="E85" s="31" t="str">
        <f t="shared" si="7"/>
        <v>No</v>
      </c>
      <c r="F85" s="6">
        <f>$C85*'Purdue-Sackler Payments'!C$11</f>
        <v>12023.068572254226</v>
      </c>
      <c r="G85" s="6">
        <f>$C85*'Purdue-Sackler Payments'!D$11</f>
        <v>3525.2216852565844</v>
      </c>
      <c r="H85" s="6">
        <f>$C85*'Purdue-Sackler Payments'!E$11</f>
        <v>4368.5036298786754</v>
      </c>
      <c r="I85" s="6">
        <f>$C85*'Purdue-Sackler Payments'!F$11</f>
        <v>3963.9143541259123</v>
      </c>
      <c r="J85" s="6">
        <f>$C85*'Purdue-Sackler Payments'!G$11</f>
        <v>1984.233250507875</v>
      </c>
      <c r="K85" s="6">
        <f>$C85*'Purdue-Sackler Payments'!H$11</f>
        <v>3182.1385140095222</v>
      </c>
      <c r="L85" s="6">
        <f>$C85*'Purdue-Sackler Payments'!I$11</f>
        <v>3579.4113349357513</v>
      </c>
      <c r="M85" s="6">
        <f>$C85*'Purdue-Sackler Payments'!J$11</f>
        <v>2912.8391393163861</v>
      </c>
      <c r="N85" s="6">
        <f>$C85*'Purdue-Sackler Payments'!K$11</f>
        <v>3017.9728995361288</v>
      </c>
      <c r="O85" s="6">
        <f>$C85*'Purdue-Sackler Payments'!L$11</f>
        <v>2710.3324704365682</v>
      </c>
      <c r="P85" s="6">
        <f>$C85*'Purdue-Sackler Payments'!M$11</f>
        <v>2994.3486249464145</v>
      </c>
      <c r="Q85" s="6">
        <f>$C85*'Purdue-Sackler Payments'!N$11</f>
        <v>2994.3486249464145</v>
      </c>
      <c r="R85" s="6">
        <f>$C85*'Purdue-Sackler Payments'!O$11</f>
        <v>2994.3486249464145</v>
      </c>
      <c r="S85" s="6">
        <f>$C85*'Purdue-Sackler Payments'!P$11</f>
        <v>5610.8955134981907</v>
      </c>
      <c r="T85" s="6">
        <f>$C85*'Purdue-Sackler Payments'!Q$11</f>
        <v>5610.8955134981907</v>
      </c>
      <c r="U85" s="6">
        <f>$C85*'Purdue-Sackler Payments'!R$11</f>
        <v>5714.565076071035</v>
      </c>
      <c r="V85" s="6">
        <f t="shared" si="8"/>
        <v>67187.037828164277</v>
      </c>
    </row>
    <row r="86" spans="1:22" ht="18.75" x14ac:dyDescent="0.3">
      <c r="A86" s="122">
        <v>84</v>
      </c>
      <c r="B86" s="3" t="s">
        <v>114</v>
      </c>
      <c r="C86" s="15">
        <v>1.717819666839331E-4</v>
      </c>
      <c r="D86" s="13" t="s">
        <v>115</v>
      </c>
      <c r="E86" s="31" t="str">
        <f t="shared" si="7"/>
        <v>No</v>
      </c>
      <c r="F86" s="6">
        <f>$C86*'Purdue-Sackler Payments'!C$11</f>
        <v>2317.6677224930645</v>
      </c>
      <c r="G86" s="6">
        <f>$C86*'Purdue-Sackler Payments'!D$11</f>
        <v>679.55135292220405</v>
      </c>
      <c r="H86" s="6">
        <f>$C86*'Purdue-Sackler Payments'!E$11</f>
        <v>842.10946629120747</v>
      </c>
      <c r="I86" s="6">
        <f>$C86*'Purdue-Sackler Payments'!F$11</f>
        <v>764.11743791311312</v>
      </c>
      <c r="J86" s="6">
        <f>$C86*'Purdue-Sackler Payments'!G$11</f>
        <v>382.49747399863338</v>
      </c>
      <c r="K86" s="6">
        <f>$C86*'Purdue-Sackler Payments'!H$11</f>
        <v>613.41575805710772</v>
      </c>
      <c r="L86" s="6">
        <f>$C86*'Purdue-Sackler Payments'!I$11</f>
        <v>689.99740512591893</v>
      </c>
      <c r="M86" s="6">
        <f>$C86*'Purdue-Sackler Payments'!J$11</f>
        <v>561.50334778821878</v>
      </c>
      <c r="N86" s="6">
        <f>$C86*'Purdue-Sackler Payments'!K$11</f>
        <v>581.76981480046982</v>
      </c>
      <c r="O86" s="6">
        <f>$C86*'Purdue-Sackler Payments'!L$11</f>
        <v>522.46646072134695</v>
      </c>
      <c r="P86" s="6">
        <f>$C86*'Purdue-Sackler Payments'!M$11</f>
        <v>577.21580112626953</v>
      </c>
      <c r="Q86" s="6">
        <f>$C86*'Purdue-Sackler Payments'!N$11</f>
        <v>577.21580112626953</v>
      </c>
      <c r="R86" s="6">
        <f>$C86*'Purdue-Sackler Payments'!O$11</f>
        <v>577.21580112626953</v>
      </c>
      <c r="S86" s="6">
        <f>$C86*'Purdue-Sackler Payments'!P$11</f>
        <v>1081.6033650449128</v>
      </c>
      <c r="T86" s="6">
        <f>$C86*'Purdue-Sackler Payments'!Q$11</f>
        <v>1081.6033650449128</v>
      </c>
      <c r="U86" s="6">
        <f>$C86*'Purdue-Sackler Payments'!R$11</f>
        <v>1101.5875810157454</v>
      </c>
      <c r="V86" s="6">
        <f t="shared" si="8"/>
        <v>12951.537954595664</v>
      </c>
    </row>
    <row r="87" spans="1:22" ht="18.75" x14ac:dyDescent="0.3">
      <c r="A87" s="122">
        <v>85</v>
      </c>
      <c r="B87" s="3" t="s">
        <v>61</v>
      </c>
      <c r="C87" s="15">
        <v>2.5575490326387143E-4</v>
      </c>
      <c r="D87" s="13" t="s">
        <v>116</v>
      </c>
      <c r="E87" s="31" t="str">
        <f t="shared" si="7"/>
        <v>No</v>
      </c>
      <c r="F87" s="6">
        <f>$C87*'Purdue-Sackler Payments'!C$11</f>
        <v>3450.6234595313422</v>
      </c>
      <c r="G87" s="6">
        <f>$C87*'Purdue-Sackler Payments'!D$11</f>
        <v>1011.7394385711546</v>
      </c>
      <c r="H87" s="6">
        <f>$C87*'Purdue-Sackler Payments'!E$11</f>
        <v>1253.7615516136841</v>
      </c>
      <c r="I87" s="6">
        <f>$C87*'Purdue-Sackler Payments'!F$11</f>
        <v>1137.6443359463758</v>
      </c>
      <c r="J87" s="6">
        <f>$C87*'Purdue-Sackler Payments'!G$11</f>
        <v>569.47540157802473</v>
      </c>
      <c r="K87" s="6">
        <f>$C87*'Purdue-Sackler Payments'!H$11</f>
        <v>913.27448911494764</v>
      </c>
      <c r="L87" s="6">
        <f>$C87*'Purdue-Sackler Payments'!I$11</f>
        <v>1027.2918805557435</v>
      </c>
      <c r="M87" s="6">
        <f>$C87*'Purdue-Sackler Payments'!J$11</f>
        <v>835.98550632583692</v>
      </c>
      <c r="N87" s="6">
        <f>$C87*'Purdue-Sackler Payments'!K$11</f>
        <v>866.15891981198899</v>
      </c>
      <c r="O87" s="6">
        <f>$C87*'Purdue-Sackler Payments'!L$11</f>
        <v>777.86604554518271</v>
      </c>
      <c r="P87" s="6">
        <f>$C87*'Purdue-Sackler Payments'!M$11</f>
        <v>859.37874754367135</v>
      </c>
      <c r="Q87" s="6">
        <f>$C87*'Purdue-Sackler Payments'!N$11</f>
        <v>859.37874754367135</v>
      </c>
      <c r="R87" s="6">
        <f>$C87*'Purdue-Sackler Payments'!O$11</f>
        <v>859.37874754367135</v>
      </c>
      <c r="S87" s="6">
        <f>$C87*'Purdue-Sackler Payments'!P$11</f>
        <v>1610.3283094081173</v>
      </c>
      <c r="T87" s="6">
        <f>$C87*'Purdue-Sackler Payments'!Q$11</f>
        <v>1610.3283094081173</v>
      </c>
      <c r="U87" s="6">
        <f>$C87*'Purdue-Sackler Payments'!R$11</f>
        <v>1640.0814978311405</v>
      </c>
      <c r="V87" s="6">
        <f t="shared" si="8"/>
        <v>19282.695387872667</v>
      </c>
    </row>
    <row r="88" spans="1:22" ht="18.75" x14ac:dyDescent="0.3">
      <c r="A88" s="122">
        <v>86</v>
      </c>
      <c r="B88" s="3" t="s">
        <v>61</v>
      </c>
      <c r="C88" s="15">
        <v>2.9548125614560005E-2</v>
      </c>
      <c r="D88" s="13" t="s">
        <v>117</v>
      </c>
      <c r="E88" s="31" t="str">
        <f t="shared" si="7"/>
        <v>No</v>
      </c>
      <c r="F88" s="6">
        <f>$C88*'Purdue-Sackler Payments'!C$11</f>
        <v>398660.80426846992</v>
      </c>
      <c r="G88" s="6">
        <f>$C88*'Purdue-Sackler Payments'!D$11</f>
        <v>116889.27030760053</v>
      </c>
      <c r="H88" s="6">
        <f>$C88*'Purdue-Sackler Payments'!E$11</f>
        <v>144850.80577151166</v>
      </c>
      <c r="I88" s="6">
        <f>$C88*'Purdue-Sackler Payments'!F$11</f>
        <v>131435.43804731735</v>
      </c>
      <c r="J88" s="6">
        <f>$C88*'Purdue-Sackler Payments'!G$11</f>
        <v>65793.189047361229</v>
      </c>
      <c r="K88" s="6">
        <f>$C88*'Purdue-Sackler Payments'!H$11</f>
        <v>105513.321467388</v>
      </c>
      <c r="L88" s="6">
        <f>$C88*'Purdue-Sackler Payments'!I$11</f>
        <v>118686.09024539722</v>
      </c>
      <c r="M88" s="6">
        <f>$C88*'Purdue-Sackler Payments'!J$11</f>
        <v>96583.895118451139</v>
      </c>
      <c r="N88" s="6">
        <f>$C88*'Purdue-Sackler Payments'!K$11</f>
        <v>100069.9194352128</v>
      </c>
      <c r="O88" s="6">
        <f>$C88*'Purdue-Sackler Payments'!L$11</f>
        <v>89869.180734166424</v>
      </c>
      <c r="P88" s="6">
        <f>$C88*'Purdue-Sackler Payments'!M$11</f>
        <v>99286.585941637881</v>
      </c>
      <c r="Q88" s="6">
        <f>$C88*'Purdue-Sackler Payments'!N$11</f>
        <v>99286.585941637881</v>
      </c>
      <c r="R88" s="6">
        <f>$C88*'Purdue-Sackler Payments'!O$11</f>
        <v>99286.585941637881</v>
      </c>
      <c r="S88" s="6">
        <f>$C88*'Purdue-Sackler Payments'!P$11</f>
        <v>186046.02515862958</v>
      </c>
      <c r="T88" s="6">
        <f>$C88*'Purdue-Sackler Payments'!Q$11</f>
        <v>186046.02515862958</v>
      </c>
      <c r="U88" s="6">
        <f>$C88*'Purdue-Sackler Payments'!R$11</f>
        <v>189483.4996224138</v>
      </c>
      <c r="V88" s="6">
        <f t="shared" si="8"/>
        <v>2227787.2222074629</v>
      </c>
    </row>
    <row r="89" spans="1:22" ht="18.75" x14ac:dyDescent="0.3">
      <c r="A89" s="122">
        <v>87</v>
      </c>
      <c r="B89" s="3" t="s">
        <v>61</v>
      </c>
      <c r="C89" s="15">
        <v>3.7431147041579692E-5</v>
      </c>
      <c r="D89" s="13" t="s">
        <v>118</v>
      </c>
      <c r="E89" s="31" t="str">
        <f t="shared" si="7"/>
        <v>Yes</v>
      </c>
      <c r="F89" s="6">
        <f>$C89*'Purdue-Sackler Payments'!C$11</f>
        <v>505.01786065693642</v>
      </c>
      <c r="G89" s="6">
        <f>$C89*'Purdue-Sackler Payments'!D$11</f>
        <v>148.07367213542631</v>
      </c>
      <c r="H89" s="6">
        <f>$C89*'Purdue-Sackler Payments'!E$11</f>
        <v>183.49494924487075</v>
      </c>
      <c r="I89" s="6">
        <f>$C89*'Purdue-Sackler Payments'!F$11</f>
        <v>166.50055141228063</v>
      </c>
      <c r="J89" s="6">
        <f>$C89*'Purdue-Sackler Payments'!G$11</f>
        <v>83.345880063292825</v>
      </c>
      <c r="K89" s="6">
        <f>$C89*'Purdue-Sackler Payments'!H$11</f>
        <v>133.66278126099263</v>
      </c>
      <c r="L89" s="6">
        <f>$C89*'Purdue-Sackler Payments'!I$11</f>
        <v>150.34985818445844</v>
      </c>
      <c r="M89" s="6">
        <f>$C89*'Purdue-Sackler Payments'!J$11</f>
        <v>122.3511104286704</v>
      </c>
      <c r="N89" s="6">
        <f>$C89*'Purdue-Sackler Payments'!K$11</f>
        <v>126.76715666095426</v>
      </c>
      <c r="O89" s="6">
        <f>$C89*'Purdue-Sackler Payments'!L$11</f>
        <v>113.84500534644067</v>
      </c>
      <c r="P89" s="6">
        <f>$C89*'Purdue-Sackler Payments'!M$11</f>
        <v>125.7748408855621</v>
      </c>
      <c r="Q89" s="6">
        <f>$C89*'Purdue-Sackler Payments'!N$11</f>
        <v>125.7748408855621</v>
      </c>
      <c r="R89" s="6">
        <f>$C89*'Purdue-Sackler Payments'!O$11</f>
        <v>125.7748408855621</v>
      </c>
      <c r="S89" s="6">
        <f>$C89*'Purdue-Sackler Payments'!P$11</f>
        <v>235.68046972098256</v>
      </c>
      <c r="T89" s="6">
        <f>$C89*'Purdue-Sackler Payments'!Q$11</f>
        <v>235.68046972098256</v>
      </c>
      <c r="U89" s="6">
        <f>$C89*'Purdue-Sackler Payments'!R$11</f>
        <v>240.03501368712099</v>
      </c>
      <c r="V89" s="6">
        <f t="shared" si="8"/>
        <v>2822.1293011800963</v>
      </c>
    </row>
    <row r="90" spans="1:22" ht="18.75" x14ac:dyDescent="0.3">
      <c r="A90" s="122">
        <v>88</v>
      </c>
      <c r="B90" s="3" t="s">
        <v>119</v>
      </c>
      <c r="C90" s="15">
        <v>9.4416380822506951E-5</v>
      </c>
      <c r="D90" s="13" t="s">
        <v>120</v>
      </c>
      <c r="E90" s="13" t="s">
        <v>334</v>
      </c>
      <c r="F90" s="6">
        <f>$C90*'Purdue-Sackler Payments'!C$11</f>
        <v>1273.8578008573033</v>
      </c>
      <c r="G90" s="6">
        <f>$C90*'Purdue-Sackler Payments'!D$11</f>
        <v>373.50125024475955</v>
      </c>
      <c r="H90" s="6">
        <f>$C90*'Purdue-Sackler Payments'!E$11</f>
        <v>462.84793216903631</v>
      </c>
      <c r="I90" s="6">
        <f>$C90*'Purdue-Sackler Payments'!F$11</f>
        <v>419.98123786686511</v>
      </c>
      <c r="J90" s="6">
        <f>$C90*'Purdue-Sackler Payments'!G$11</f>
        <v>210.23177150573218</v>
      </c>
      <c r="K90" s="6">
        <f>$C90*'Purdue-Sackler Payments'!H$11</f>
        <v>337.1511977261793</v>
      </c>
      <c r="L90" s="6">
        <f>$C90*'Purdue-Sackler Payments'!I$11</f>
        <v>379.24270531129986</v>
      </c>
      <c r="M90" s="6">
        <f>$C90*'Purdue-Sackler Payments'!J$11</f>
        <v>308.61862243915954</v>
      </c>
      <c r="N90" s="6">
        <f>$C90*'Purdue-Sackler Payments'!K$11</f>
        <v>319.75766400617192</v>
      </c>
      <c r="O90" s="6">
        <f>$C90*'Purdue-Sackler Payments'!L$11</f>
        <v>287.16281036190907</v>
      </c>
      <c r="P90" s="6">
        <f>$C90*'Purdue-Sackler Payments'!M$11</f>
        <v>317.2546452223358</v>
      </c>
      <c r="Q90" s="6">
        <f>$C90*'Purdue-Sackler Payments'!N$11</f>
        <v>317.2546452223358</v>
      </c>
      <c r="R90" s="6">
        <f>$C90*'Purdue-Sackler Payments'!O$11</f>
        <v>317.2546452223358</v>
      </c>
      <c r="S90" s="6">
        <f>$C90*'Purdue-Sackler Payments'!P$11</f>
        <v>594.48076642923286</v>
      </c>
      <c r="T90" s="6">
        <f>$C90*'Purdue-Sackler Payments'!Q$11</f>
        <v>594.48076642923286</v>
      </c>
      <c r="U90" s="6">
        <f>$C90*'Purdue-Sackler Payments'!R$11</f>
        <v>605.46467458888856</v>
      </c>
      <c r="V90" s="6">
        <f t="shared" si="8"/>
        <v>7118.5431356027784</v>
      </c>
    </row>
    <row r="91" spans="1:22" ht="18.75" x14ac:dyDescent="0.3">
      <c r="A91" s="122">
        <v>89</v>
      </c>
      <c r="B91" s="3" t="s">
        <v>73</v>
      </c>
      <c r="C91" s="15">
        <v>8.0090683849233263E-4</v>
      </c>
      <c r="D91" s="13" t="s">
        <v>121</v>
      </c>
      <c r="E91" s="31" t="str">
        <f t="shared" ref="E91:E98" si="9">IF(C91&lt;0.000083,"Yes","No")</f>
        <v>No</v>
      </c>
      <c r="F91" s="6">
        <f>$C91*'Purdue-Sackler Payments'!C$11</f>
        <v>10805.767125212804</v>
      </c>
      <c r="G91" s="6">
        <f>$C91*'Purdue-Sackler Payments'!D$11</f>
        <v>3168.3030306871824</v>
      </c>
      <c r="H91" s="6">
        <f>$C91*'Purdue-Sackler Payments'!E$11</f>
        <v>3926.2050803778488</v>
      </c>
      <c r="I91" s="6">
        <f>$C91*'Purdue-Sackler Payments'!F$11</f>
        <v>3562.5793163834601</v>
      </c>
      <c r="J91" s="6">
        <f>$C91*'Purdue-Sackler Payments'!G$11</f>
        <v>1783.3352856834033</v>
      </c>
      <c r="K91" s="6">
        <f>$C91*'Purdue-Sackler Payments'!H$11</f>
        <v>2859.956053308164</v>
      </c>
      <c r="L91" s="6">
        <f>$C91*'Purdue-Sackler Payments'!I$11</f>
        <v>3217.0061326873856</v>
      </c>
      <c r="M91" s="6">
        <f>$C91*'Purdue-Sackler Payments'!J$11</f>
        <v>2617.9224732440143</v>
      </c>
      <c r="N91" s="6">
        <f>$C91*'Purdue-Sackler Payments'!K$11</f>
        <v>2712.4117396991837</v>
      </c>
      <c r="O91" s="6">
        <f>$C91*'Purdue-Sackler Payments'!L$11</f>
        <v>2435.9190277785433</v>
      </c>
      <c r="P91" s="6">
        <f>$C91*'Purdue-Sackler Payments'!M$11</f>
        <v>2691.1793556214911</v>
      </c>
      <c r="Q91" s="6">
        <f>$C91*'Purdue-Sackler Payments'!N$11</f>
        <v>2691.1793556214911</v>
      </c>
      <c r="R91" s="6">
        <f>$C91*'Purdue-Sackler Payments'!O$11</f>
        <v>2691.1793556214911</v>
      </c>
      <c r="S91" s="6">
        <f>$C91*'Purdue-Sackler Payments'!P$11</f>
        <v>5042.8083245469779</v>
      </c>
      <c r="T91" s="6">
        <f>$C91*'Purdue-Sackler Payments'!Q$11</f>
        <v>5042.8083245469779</v>
      </c>
      <c r="U91" s="6">
        <f>$C91*'Purdue-Sackler Payments'!R$11</f>
        <v>5135.9816391964514</v>
      </c>
      <c r="V91" s="6">
        <f t="shared" si="8"/>
        <v>60384.541620216864</v>
      </c>
    </row>
    <row r="92" spans="1:22" ht="18.75" x14ac:dyDescent="0.3">
      <c r="A92" s="122">
        <v>90</v>
      </c>
      <c r="B92" s="3" t="s">
        <v>43</v>
      </c>
      <c r="C92" s="15">
        <v>4.8883853430216079E-4</v>
      </c>
      <c r="D92" s="13" t="s">
        <v>122</v>
      </c>
      <c r="E92" s="31" t="str">
        <f t="shared" si="9"/>
        <v>No</v>
      </c>
      <c r="F92" s="6">
        <f>$C92*'Purdue-Sackler Payments'!C$11</f>
        <v>6595.3680373651468</v>
      </c>
      <c r="G92" s="6">
        <f>$C92*'Purdue-Sackler Payments'!D$11</f>
        <v>1933.7937139627049</v>
      </c>
      <c r="H92" s="6">
        <f>$C92*'Purdue-Sackler Payments'!E$11</f>
        <v>2396.3840045048873</v>
      </c>
      <c r="I92" s="6">
        <f>$C92*'Purdue-Sackler Payments'!F$11</f>
        <v>2174.4427287378653</v>
      </c>
      <c r="J92" s="6">
        <f>$C92*'Purdue-Sackler Payments'!G$11</f>
        <v>1088.4699259952015</v>
      </c>
      <c r="K92" s="6">
        <f>$C92*'Purdue-Sackler Payments'!H$11</f>
        <v>1745.5921938430788</v>
      </c>
      <c r="L92" s="6">
        <f>$C92*'Purdue-Sackler Payments'!I$11</f>
        <v>1963.5199590807581</v>
      </c>
      <c r="M92" s="6">
        <f>$C92*'Purdue-Sackler Payments'!J$11</f>
        <v>1597.865473525412</v>
      </c>
      <c r="N92" s="6">
        <f>$C92*'Purdue-Sackler Payments'!K$11</f>
        <v>1655.537592555113</v>
      </c>
      <c r="O92" s="6">
        <f>$C92*'Purdue-Sackler Payments'!L$11</f>
        <v>1486.7785240285564</v>
      </c>
      <c r="P92" s="6">
        <f>$C92*'Purdue-Sackler Payments'!M$11</f>
        <v>1642.5782731768215</v>
      </c>
      <c r="Q92" s="6">
        <f>$C92*'Purdue-Sackler Payments'!N$11</f>
        <v>1642.5782731768215</v>
      </c>
      <c r="R92" s="6">
        <f>$C92*'Purdue-Sackler Payments'!O$11</f>
        <v>1642.5782731768215</v>
      </c>
      <c r="S92" s="6">
        <f>$C92*'Purdue-Sackler Payments'!P$11</f>
        <v>3077.9098287870088</v>
      </c>
      <c r="T92" s="6">
        <f>$C92*'Purdue-Sackler Payments'!Q$11</f>
        <v>3077.9098287870088</v>
      </c>
      <c r="U92" s="6">
        <f>$C92*'Purdue-Sackler Payments'!R$11</f>
        <v>3134.7787483420748</v>
      </c>
      <c r="V92" s="6">
        <f t="shared" si="8"/>
        <v>36856.085379045289</v>
      </c>
    </row>
    <row r="93" spans="1:22" ht="18.75" x14ac:dyDescent="0.3">
      <c r="A93" s="122">
        <v>91</v>
      </c>
      <c r="B93" s="3" t="s">
        <v>103</v>
      </c>
      <c r="C93" s="15">
        <v>1.2927096154735895E-4</v>
      </c>
      <c r="D93" s="13" t="s">
        <v>123</v>
      </c>
      <c r="E93" s="31" t="str">
        <f t="shared" si="9"/>
        <v>No</v>
      </c>
      <c r="F93" s="6">
        <f>$C93*'Purdue-Sackler Payments'!C$11</f>
        <v>1744.1128473352055</v>
      </c>
      <c r="G93" s="6">
        <f>$C93*'Purdue-Sackler Payments'!D$11</f>
        <v>511.38229762320168</v>
      </c>
      <c r="H93" s="6">
        <f>$C93*'Purdue-Sackler Payments'!E$11</f>
        <v>633.71203937775988</v>
      </c>
      <c r="I93" s="6">
        <f>$C93*'Purdue-Sackler Payments'!F$11</f>
        <v>575.02075358048216</v>
      </c>
      <c r="J93" s="6">
        <f>$C93*'Purdue-Sackler Payments'!G$11</f>
        <v>287.84055281085551</v>
      </c>
      <c r="K93" s="6">
        <f>$C93*'Purdue-Sackler Payments'!H$11</f>
        <v>461.61332532794381</v>
      </c>
      <c r="L93" s="6">
        <f>$C93*'Purdue-Sackler Payments'!I$11</f>
        <v>519.24325787890018</v>
      </c>
      <c r="M93" s="6">
        <f>$C93*'Purdue-Sackler Payments'!J$11</f>
        <v>422.54771604866704</v>
      </c>
      <c r="N93" s="6">
        <f>$C93*'Purdue-Sackler Payments'!K$11</f>
        <v>437.79882609482166</v>
      </c>
      <c r="O93" s="6">
        <f>$C93*'Purdue-Sackler Payments'!L$11</f>
        <v>393.17131511226904</v>
      </c>
      <c r="P93" s="6">
        <f>$C93*'Purdue-Sackler Payments'!M$11</f>
        <v>434.37179741464087</v>
      </c>
      <c r="Q93" s="6">
        <f>$C93*'Purdue-Sackler Payments'!N$11</f>
        <v>434.37179741464087</v>
      </c>
      <c r="R93" s="6">
        <f>$C93*'Purdue-Sackler Payments'!O$11</f>
        <v>434.37179741464087</v>
      </c>
      <c r="S93" s="6">
        <f>$C93*'Purdue-Sackler Payments'!P$11</f>
        <v>813.93821313894898</v>
      </c>
      <c r="T93" s="6">
        <f>$C93*'Purdue-Sackler Payments'!Q$11</f>
        <v>813.93821313894898</v>
      </c>
      <c r="U93" s="6">
        <f>$C93*'Purdue-Sackler Payments'!R$11</f>
        <v>828.97692100909956</v>
      </c>
      <c r="V93" s="6">
        <f t="shared" si="8"/>
        <v>9746.4116707210287</v>
      </c>
    </row>
    <row r="94" spans="1:22" ht="18.75" x14ac:dyDescent="0.3">
      <c r="A94" s="122">
        <v>92</v>
      </c>
      <c r="B94" s="3" t="s">
        <v>12</v>
      </c>
      <c r="C94" s="15">
        <v>8.9914131120183972E-5</v>
      </c>
      <c r="D94" s="13" t="s">
        <v>124</v>
      </c>
      <c r="E94" s="31" t="str">
        <f t="shared" si="9"/>
        <v>No</v>
      </c>
      <c r="F94" s="6">
        <f>$C94*'Purdue-Sackler Payments'!C$11</f>
        <v>1213.1138297926504</v>
      </c>
      <c r="G94" s="6">
        <f>$C94*'Purdue-Sackler Payments'!D$11</f>
        <v>355.6908249977576</v>
      </c>
      <c r="H94" s="6">
        <f>$C94*'Purdue-Sackler Payments'!E$11</f>
        <v>440.77700605774754</v>
      </c>
      <c r="I94" s="6">
        <f>$C94*'Purdue-Sackler Payments'!F$11</f>
        <v>399.95441215404782</v>
      </c>
      <c r="J94" s="6">
        <f>$C94*'Purdue-Sackler Payments'!G$11</f>
        <v>200.20685927720834</v>
      </c>
      <c r="K94" s="6">
        <f>$C94*'Purdue-Sackler Payments'!H$11</f>
        <v>321.07412649789217</v>
      </c>
      <c r="L94" s="6">
        <f>$C94*'Purdue-Sackler Payments'!I$11</f>
        <v>361.15849850077001</v>
      </c>
      <c r="M94" s="6">
        <f>$C94*'Purdue-Sackler Payments'!J$11</f>
        <v>293.90212844835395</v>
      </c>
      <c r="N94" s="6">
        <f>$C94*'Purdue-Sackler Payments'!K$11</f>
        <v>304.5100042775743</v>
      </c>
      <c r="O94" s="6">
        <f>$C94*'Purdue-Sackler Payments'!L$11</f>
        <v>273.46943781143381</v>
      </c>
      <c r="P94" s="6">
        <f>$C94*'Purdue-Sackler Payments'!M$11</f>
        <v>302.12634206593737</v>
      </c>
      <c r="Q94" s="6">
        <f>$C94*'Purdue-Sackler Payments'!N$11</f>
        <v>302.12634206593737</v>
      </c>
      <c r="R94" s="6">
        <f>$C94*'Purdue-Sackler Payments'!O$11</f>
        <v>302.12634206593737</v>
      </c>
      <c r="S94" s="6">
        <f>$C94*'Purdue-Sackler Payments'!P$11</f>
        <v>566.13292222702501</v>
      </c>
      <c r="T94" s="6">
        <f>$C94*'Purdue-Sackler Payments'!Q$11</f>
        <v>566.13292222702501</v>
      </c>
      <c r="U94" s="6">
        <f>$C94*'Purdue-Sackler Payments'!R$11</f>
        <v>576.59306219294831</v>
      </c>
      <c r="V94" s="6">
        <f t="shared" si="8"/>
        <v>6779.0950606602455</v>
      </c>
    </row>
    <row r="95" spans="1:22" ht="18.75" x14ac:dyDescent="0.3">
      <c r="A95" s="122">
        <v>93</v>
      </c>
      <c r="B95" s="3" t="s">
        <v>20</v>
      </c>
      <c r="C95" s="15">
        <v>3.6022982039200801E-4</v>
      </c>
      <c r="D95" s="13" t="s">
        <v>125</v>
      </c>
      <c r="E95" s="31" t="str">
        <f t="shared" si="9"/>
        <v>No</v>
      </c>
      <c r="F95" s="6">
        <f>$C95*'Purdue-Sackler Payments'!C$11</f>
        <v>4860.190178973653</v>
      </c>
      <c r="G95" s="6">
        <f>$C95*'Purdue-Sackler Payments'!D$11</f>
        <v>1425.0311981857608</v>
      </c>
      <c r="H95" s="6">
        <f>$C95*'Purdue-Sackler Payments'!E$11</f>
        <v>1765.9184351442416</v>
      </c>
      <c r="I95" s="6">
        <f>$C95*'Purdue-Sackler Payments'!F$11</f>
        <v>1602.3677731219452</v>
      </c>
      <c r="J95" s="6">
        <f>$C95*'Purdue-Sackler Payments'!G$11</f>
        <v>802.10396363922757</v>
      </c>
      <c r="K95" s="6">
        <f>$C95*'Purdue-Sackler Payments'!H$11</f>
        <v>1286.3436868033421</v>
      </c>
      <c r="L95" s="6">
        <f>$C95*'Purdue-Sackler Payments'!I$11</f>
        <v>1446.9367542915036</v>
      </c>
      <c r="M95" s="6">
        <f>$C95*'Purdue-Sackler Payments'!J$11</f>
        <v>1177.4824449147477</v>
      </c>
      <c r="N95" s="6">
        <f>$C95*'Purdue-Sackler Payments'!K$11</f>
        <v>1219.981584450368</v>
      </c>
      <c r="O95" s="6">
        <f>$C95*'Purdue-Sackler Payments'!L$11</f>
        <v>1095.6214027563706</v>
      </c>
      <c r="P95" s="6">
        <f>$C95*'Purdue-Sackler Payments'!M$11</f>
        <v>1210.4317372831251</v>
      </c>
      <c r="Q95" s="6">
        <f>$C95*'Purdue-Sackler Payments'!N$11</f>
        <v>1210.4317372831251</v>
      </c>
      <c r="R95" s="6">
        <f>$C95*'Purdue-Sackler Payments'!O$11</f>
        <v>1210.4317372831251</v>
      </c>
      <c r="S95" s="6">
        <f>$C95*'Purdue-Sackler Payments'!P$11</f>
        <v>2268.1413738987217</v>
      </c>
      <c r="T95" s="6">
        <f>$C95*'Purdue-Sackler Payments'!Q$11</f>
        <v>2268.1413738987217</v>
      </c>
      <c r="U95" s="6">
        <f>$C95*'Purdue-Sackler Payments'!R$11</f>
        <v>2310.0486280116843</v>
      </c>
      <c r="V95" s="6">
        <f t="shared" si="8"/>
        <v>27159.604009939663</v>
      </c>
    </row>
    <row r="96" spans="1:22" ht="18.75" x14ac:dyDescent="0.3">
      <c r="A96" s="122">
        <v>94</v>
      </c>
      <c r="B96" s="3" t="s">
        <v>97</v>
      </c>
      <c r="C96" s="15">
        <v>4.0665701695608492E-6</v>
      </c>
      <c r="D96" s="13" t="s">
        <v>126</v>
      </c>
      <c r="E96" s="31" t="str">
        <f t="shared" si="9"/>
        <v>Yes</v>
      </c>
      <c r="F96" s="6">
        <f>$C96*'Purdue-Sackler Payments'!C$11</f>
        <v>54.86581976666735</v>
      </c>
      <c r="G96" s="6">
        <f>$C96*'Purdue-Sackler Payments'!D$11</f>
        <v>16.086922939720999</v>
      </c>
      <c r="H96" s="6">
        <f>$C96*'Purdue-Sackler Payments'!E$11</f>
        <v>19.935138136038859</v>
      </c>
      <c r="I96" s="6">
        <f>$C96*'Purdue-Sackler Payments'!F$11</f>
        <v>18.088843893468834</v>
      </c>
      <c r="J96" s="6">
        <f>$C96*'Purdue-Sackler Payments'!G$11</f>
        <v>9.0548085327090497</v>
      </c>
      <c r="K96" s="6">
        <f>$C96*'Purdue-Sackler Payments'!H$11</f>
        <v>14.521304368597043</v>
      </c>
      <c r="L96" s="6">
        <f>$C96*'Purdue-Sackler Payments'!I$11</f>
        <v>16.334210854170493</v>
      </c>
      <c r="M96" s="6">
        <f>$C96*'Purdue-Sackler Payments'!J$11</f>
        <v>13.29238923213288</v>
      </c>
      <c r="N96" s="6">
        <f>$C96*'Purdue-Sackler Payments'!K$11</f>
        <v>13.772154435578519</v>
      </c>
      <c r="O96" s="6">
        <f>$C96*'Purdue-Sackler Payments'!L$11</f>
        <v>12.368274532999536</v>
      </c>
      <c r="P96" s="6">
        <f>$C96*'Purdue-Sackler Payments'!M$11</f>
        <v>13.664347914808213</v>
      </c>
      <c r="Q96" s="6">
        <f>$C96*'Purdue-Sackler Payments'!N$11</f>
        <v>13.664347914808213</v>
      </c>
      <c r="R96" s="6">
        <f>$C96*'Purdue-Sackler Payments'!O$11</f>
        <v>13.664347914808213</v>
      </c>
      <c r="S96" s="6">
        <f>$C96*'Purdue-Sackler Payments'!P$11</f>
        <v>25.604643284129214</v>
      </c>
      <c r="T96" s="6">
        <f>$C96*'Purdue-Sackler Payments'!Q$11</f>
        <v>25.604643284129214</v>
      </c>
      <c r="U96" s="6">
        <f>$C96*'Purdue-Sackler Payments'!R$11</f>
        <v>26.077726798643724</v>
      </c>
      <c r="V96" s="6">
        <f t="shared" si="8"/>
        <v>306.59992380341038</v>
      </c>
    </row>
    <row r="97" spans="1:22" ht="18.75" x14ac:dyDescent="0.3">
      <c r="A97" s="122">
        <v>95</v>
      </c>
      <c r="B97" s="3" t="s">
        <v>61</v>
      </c>
      <c r="C97" s="15">
        <v>1.2946224462663598E-4</v>
      </c>
      <c r="D97" s="13" t="s">
        <v>127</v>
      </c>
      <c r="E97" s="31" t="str">
        <f t="shared" si="9"/>
        <v>No</v>
      </c>
      <c r="F97" s="6">
        <f>$C97*'Purdue-Sackler Payments'!C$11</f>
        <v>1746.6936224145545</v>
      </c>
      <c r="G97" s="6">
        <f>$C97*'Purdue-Sackler Payments'!D$11</f>
        <v>512.13899332195911</v>
      </c>
      <c r="H97" s="6">
        <f>$C97*'Purdue-Sackler Payments'!E$11</f>
        <v>634.64974718789858</v>
      </c>
      <c r="I97" s="6">
        <f>$C97*'Purdue-Sackler Payments'!F$11</f>
        <v>575.87161551479812</v>
      </c>
      <c r="J97" s="6">
        <f>$C97*'Purdue-Sackler Payments'!G$11</f>
        <v>288.26647234161027</v>
      </c>
      <c r="K97" s="6">
        <f>$C97*'Purdue-Sackler Payments'!H$11</f>
        <v>462.29637755597025</v>
      </c>
      <c r="L97" s="6">
        <f>$C97*'Purdue-Sackler Payments'!I$11</f>
        <v>520.01158549147488</v>
      </c>
      <c r="M97" s="6">
        <f>$C97*'Purdue-Sackler Payments'!J$11</f>
        <v>423.17296264155834</v>
      </c>
      <c r="N97" s="6">
        <f>$C97*'Purdue-Sackler Payments'!K$11</f>
        <v>438.4466398540518</v>
      </c>
      <c r="O97" s="6">
        <f>$C97*'Purdue-Sackler Payments'!L$11</f>
        <v>393.75309325438116</v>
      </c>
      <c r="P97" s="6">
        <f>$C97*'Purdue-Sackler Payments'!M$11</f>
        <v>435.01454017733107</v>
      </c>
      <c r="Q97" s="6">
        <f>$C97*'Purdue-Sackler Payments'!N$11</f>
        <v>435.01454017733107</v>
      </c>
      <c r="R97" s="6">
        <f>$C97*'Purdue-Sackler Payments'!O$11</f>
        <v>435.01454017733107</v>
      </c>
      <c r="S97" s="6">
        <f>$C97*'Purdue-Sackler Payments'!P$11</f>
        <v>815.14260278598829</v>
      </c>
      <c r="T97" s="6">
        <f>$C97*'Purdue-Sackler Payments'!Q$11</f>
        <v>815.14260278598829</v>
      </c>
      <c r="U97" s="6">
        <f>$C97*'Purdue-Sackler Payments'!R$11</f>
        <v>830.20356352960187</v>
      </c>
      <c r="V97" s="6">
        <f t="shared" si="8"/>
        <v>9760.8334992118271</v>
      </c>
    </row>
    <row r="98" spans="1:22" ht="18.75" x14ac:dyDescent="0.3">
      <c r="A98" s="122">
        <v>96</v>
      </c>
      <c r="B98" s="3" t="s">
        <v>61</v>
      </c>
      <c r="C98" s="15">
        <v>2.0590679067840002E-2</v>
      </c>
      <c r="D98" s="13" t="s">
        <v>61</v>
      </c>
      <c r="E98" s="31" t="str">
        <f t="shared" si="9"/>
        <v>No</v>
      </c>
      <c r="F98" s="6">
        <f>$C98*'Purdue-Sackler Payments'!C$11</f>
        <v>277807.69530687801</v>
      </c>
      <c r="G98" s="6">
        <f>$C98*'Purdue-Sackler Payments'!D$11</f>
        <v>81454.555959780511</v>
      </c>
      <c r="H98" s="6">
        <f>$C98*'Purdue-Sackler Payments'!E$11</f>
        <v>100939.61604419137</v>
      </c>
      <c r="I98" s="6">
        <f>$C98*'Purdue-Sackler Payments'!F$11</f>
        <v>91591.086293463974</v>
      </c>
      <c r="J98" s="6">
        <f>$C98*'Purdue-Sackler Payments'!G$11</f>
        <v>45848.134605749474</v>
      </c>
      <c r="K98" s="6">
        <f>$C98*'Purdue-Sackler Payments'!H$11</f>
        <v>73527.199933327167</v>
      </c>
      <c r="L98" s="6">
        <f>$C98*'Purdue-Sackler Payments'!I$11</f>
        <v>82706.674052294547</v>
      </c>
      <c r="M98" s="6">
        <f>$C98*'Purdue-Sackler Payments'!J$11</f>
        <v>67304.708713096479</v>
      </c>
      <c r="N98" s="6">
        <f>$C98*'Purdue-Sackler Payments'!K$11</f>
        <v>69733.952749264907</v>
      </c>
      <c r="O98" s="6">
        <f>$C98*'Purdue-Sackler Payments'!L$11</f>
        <v>62625.544602230279</v>
      </c>
      <c r="P98" s="6">
        <f>$C98*'Purdue-Sackler Payments'!M$11</f>
        <v>69188.085008627473</v>
      </c>
      <c r="Q98" s="6">
        <f>$C98*'Purdue-Sackler Payments'!N$11</f>
        <v>69188.085008627473</v>
      </c>
      <c r="R98" s="6">
        <f>$C98*'Purdue-Sackler Payments'!O$11</f>
        <v>69188.085008627473</v>
      </c>
      <c r="S98" s="6">
        <f>$C98*'Purdue-Sackler Payments'!P$11</f>
        <v>129646.59910613664</v>
      </c>
      <c r="T98" s="6">
        <f>$C98*'Purdue-Sackler Payments'!Q$11</f>
        <v>129646.59910613664</v>
      </c>
      <c r="U98" s="6">
        <f>$C98*'Purdue-Sackler Payments'!R$11</f>
        <v>132042.01106596665</v>
      </c>
      <c r="V98" s="6">
        <f t="shared" si="8"/>
        <v>1552438.6325643994</v>
      </c>
    </row>
    <row r="99" spans="1:22" ht="18.75" x14ac:dyDescent="0.3">
      <c r="A99" s="122">
        <v>97</v>
      </c>
      <c r="B99" s="3" t="s">
        <v>58</v>
      </c>
      <c r="C99" s="15">
        <v>7.5616735127273667E-7</v>
      </c>
      <c r="D99" s="13" t="s">
        <v>128</v>
      </c>
      <c r="E99" s="13" t="s">
        <v>334</v>
      </c>
      <c r="F99" s="6">
        <f>$C99*'Purdue-Sackler Payments'!C$11</f>
        <v>10.202145758829607</v>
      </c>
      <c r="G99" s="6">
        <f>$C99*'Purdue-Sackler Payments'!D$11</f>
        <v>2.9913183351686992</v>
      </c>
      <c r="H99" s="6">
        <f>$C99*'Purdue-Sackler Payments'!E$11</f>
        <v>3.7068831897747647</v>
      </c>
      <c r="I99" s="6">
        <f>$C99*'Purdue-Sackler Payments'!F$11</f>
        <v>3.3635699383462159</v>
      </c>
      <c r="J99" s="6">
        <f>$C99*'Purdue-Sackler Payments'!G$11</f>
        <v>1.6837163257900412</v>
      </c>
      <c r="K99" s="6">
        <f>$C99*'Purdue-Sackler Payments'!H$11</f>
        <v>2.7001959399640802</v>
      </c>
      <c r="L99" s="6">
        <f>$C99*'Purdue-Sackler Payments'!I$11</f>
        <v>3.0373008313446417</v>
      </c>
      <c r="M99" s="6">
        <f>$C99*'Purdue-Sackler Payments'!J$11</f>
        <v>2.4716826068769415</v>
      </c>
      <c r="N99" s="6">
        <f>$C99*'Purdue-Sackler Payments'!K$11</f>
        <v>2.5608936048422102</v>
      </c>
      <c r="O99" s="6">
        <f>$C99*'Purdue-Sackler Payments'!L$11</f>
        <v>2.2998460627675046</v>
      </c>
      <c r="P99" s="6">
        <f>$C99*'Purdue-Sackler Payments'!M$11</f>
        <v>2.5408472837751339</v>
      </c>
      <c r="Q99" s="6">
        <f>$C99*'Purdue-Sackler Payments'!N$11</f>
        <v>2.5408472837751339</v>
      </c>
      <c r="R99" s="6">
        <f>$C99*'Purdue-Sackler Payments'!O$11</f>
        <v>2.5408472837751339</v>
      </c>
      <c r="S99" s="6">
        <f>$C99*'Purdue-Sackler Payments'!P$11</f>
        <v>4.7611118178575778</v>
      </c>
      <c r="T99" s="6">
        <f>$C99*'Purdue-Sackler Payments'!Q$11</f>
        <v>4.7611118178575778</v>
      </c>
      <c r="U99" s="6">
        <f>$C99*'Purdue-Sackler Payments'!R$11</f>
        <v>4.8490803744507778</v>
      </c>
      <c r="V99" s="6">
        <f t="shared" si="8"/>
        <v>57.011398455196051</v>
      </c>
    </row>
    <row r="100" spans="1:22" ht="18.75" x14ac:dyDescent="0.3">
      <c r="A100" s="122">
        <v>98</v>
      </c>
      <c r="B100" s="3" t="s">
        <v>22</v>
      </c>
      <c r="C100" s="15">
        <v>7.2026920920619308E-5</v>
      </c>
      <c r="D100" s="13" t="s">
        <v>129</v>
      </c>
      <c r="E100" s="31" t="str">
        <f t="shared" ref="E100:E118" si="10">IF(C100&lt;0.000083,"Yes","No")</f>
        <v>Yes</v>
      </c>
      <c r="F100" s="6">
        <f>$C100*'Purdue-Sackler Payments'!C$11</f>
        <v>971.78110712533453</v>
      </c>
      <c r="G100" s="6">
        <f>$C100*'Purdue-Sackler Payments'!D$11</f>
        <v>284.9309069122761</v>
      </c>
      <c r="H100" s="6">
        <f>$C100*'Purdue-Sackler Payments'!E$11</f>
        <v>353.09033367083225</v>
      </c>
      <c r="I100" s="6">
        <f>$C100*'Purdue-Sackler Payments'!F$11</f>
        <v>320.3888471942945</v>
      </c>
      <c r="J100" s="6">
        <f>$C100*'Purdue-Sackler Payments'!G$11</f>
        <v>160.37839037392388</v>
      </c>
      <c r="K100" s="6">
        <f>$C100*'Purdue-Sackler Payments'!H$11</f>
        <v>257.20073620028865</v>
      </c>
      <c r="L100" s="6">
        <f>$C100*'Purdue-Sackler Payments'!I$11</f>
        <v>289.31086012001873</v>
      </c>
      <c r="M100" s="6">
        <f>$C100*'Purdue-Sackler Payments'!J$11</f>
        <v>235.43424265375893</v>
      </c>
      <c r="N100" s="6">
        <f>$C100*'Purdue-Sackler Payments'!K$11</f>
        <v>243.93182389008015</v>
      </c>
      <c r="O100" s="6">
        <f>$C100*'Purdue-Sackler Payments'!L$11</f>
        <v>219.06636171707089</v>
      </c>
      <c r="P100" s="6">
        <f>$C100*'Purdue-Sackler Payments'!M$11</f>
        <v>242.02235929891867</v>
      </c>
      <c r="Q100" s="6">
        <f>$C100*'Purdue-Sackler Payments'!N$11</f>
        <v>242.02235929891867</v>
      </c>
      <c r="R100" s="6">
        <f>$C100*'Purdue-Sackler Payments'!O$11</f>
        <v>242.02235929891867</v>
      </c>
      <c r="S100" s="6">
        <f>$C100*'Purdue-Sackler Payments'!P$11</f>
        <v>453.5083719521308</v>
      </c>
      <c r="T100" s="6">
        <f>$C100*'Purdue-Sackler Payments'!Q$11</f>
        <v>453.5083719521308</v>
      </c>
      <c r="U100" s="6">
        <f>$C100*'Purdue-Sackler Payments'!R$11</f>
        <v>461.88760739329985</v>
      </c>
      <c r="V100" s="6">
        <f t="shared" si="8"/>
        <v>5430.485039052196</v>
      </c>
    </row>
    <row r="101" spans="1:22" ht="18.75" x14ac:dyDescent="0.3">
      <c r="A101" s="122">
        <v>99</v>
      </c>
      <c r="B101" s="3" t="s">
        <v>130</v>
      </c>
      <c r="C101" s="15">
        <v>2.150307736298917E-3</v>
      </c>
      <c r="D101" s="13" t="s">
        <v>130</v>
      </c>
      <c r="E101" s="31" t="str">
        <f t="shared" si="10"/>
        <v>No</v>
      </c>
      <c r="F101" s="6">
        <f>$C101*'Purdue-Sackler Payments'!C$11</f>
        <v>29011.76957076518</v>
      </c>
      <c r="G101" s="6">
        <f>$C101*'Purdue-Sackler Payments'!D$11</f>
        <v>8506.3907440854928</v>
      </c>
      <c r="H101" s="6">
        <f>$C101*'Purdue-Sackler Payments'!E$11</f>
        <v>10541.237448446913</v>
      </c>
      <c r="I101" s="6">
        <f>$C101*'Purdue-Sackler Payments'!F$11</f>
        <v>9564.959989127623</v>
      </c>
      <c r="J101" s="6">
        <f>$C101*'Purdue-Sackler Payments'!G$11</f>
        <v>4787.972179683883</v>
      </c>
      <c r="K101" s="6">
        <f>$C101*'Purdue-Sackler Payments'!H$11</f>
        <v>7678.5280526261067</v>
      </c>
      <c r="L101" s="6">
        <f>$C101*'Purdue-Sackler Payments'!I$11</f>
        <v>8637.1508424883668</v>
      </c>
      <c r="M101" s="6">
        <f>$C101*'Purdue-Sackler Payments'!J$11</f>
        <v>7028.7063072708306</v>
      </c>
      <c r="N101" s="6">
        <f>$C101*'Purdue-Sackler Payments'!K$11</f>
        <v>7282.3949897625898</v>
      </c>
      <c r="O101" s="6">
        <f>$C101*'Purdue-Sackler Payments'!L$11</f>
        <v>6540.0559449463153</v>
      </c>
      <c r="P101" s="6">
        <f>$C101*'Purdue-Sackler Payments'!M$11</f>
        <v>7225.3894086537084</v>
      </c>
      <c r="Q101" s="6">
        <f>$C101*'Purdue-Sackler Payments'!N$11</f>
        <v>7225.3894086537084</v>
      </c>
      <c r="R101" s="6">
        <f>$C101*'Purdue-Sackler Payments'!O$11</f>
        <v>7225.3894086537084</v>
      </c>
      <c r="S101" s="6">
        <f>$C101*'Purdue-Sackler Payments'!P$11</f>
        <v>13539.139924636511</v>
      </c>
      <c r="T101" s="6">
        <f>$C101*'Purdue-Sackler Payments'!Q$11</f>
        <v>13539.139924636511</v>
      </c>
      <c r="U101" s="6">
        <f>$C101*'Purdue-Sackler Payments'!R$11</f>
        <v>13789.295485406259</v>
      </c>
      <c r="V101" s="6">
        <f t="shared" si="8"/>
        <v>162122.90962984369</v>
      </c>
    </row>
    <row r="102" spans="1:22" ht="18.75" x14ac:dyDescent="0.3">
      <c r="A102" s="122">
        <v>100</v>
      </c>
      <c r="B102" s="3" t="s">
        <v>131</v>
      </c>
      <c r="C102" s="15">
        <v>7.4672268357818962E-4</v>
      </c>
      <c r="D102" s="13" t="s">
        <v>131</v>
      </c>
      <c r="E102" s="31" t="str">
        <f t="shared" si="10"/>
        <v>No</v>
      </c>
      <c r="F102" s="6">
        <f>$C102*'Purdue-Sackler Payments'!C$11</f>
        <v>10074.719103471771</v>
      </c>
      <c r="G102" s="6">
        <f>$C102*'Purdue-Sackler Payments'!D$11</f>
        <v>2953.9562253173258</v>
      </c>
      <c r="H102" s="6">
        <f>$C102*'Purdue-Sackler Payments'!E$11</f>
        <v>3660.5835447940631</v>
      </c>
      <c r="I102" s="6">
        <f>$C102*'Purdue-Sackler Payments'!F$11</f>
        <v>3321.5583382928967</v>
      </c>
      <c r="J102" s="6">
        <f>$C102*'Purdue-Sackler Payments'!G$11</f>
        <v>1662.6864027681002</v>
      </c>
      <c r="K102" s="6">
        <f>$C102*'Purdue-Sackler Payments'!H$11</f>
        <v>2666.4700017571454</v>
      </c>
      <c r="L102" s="6">
        <f>$C102*'Purdue-Sackler Payments'!I$11</f>
        <v>2999.3643917560526</v>
      </c>
      <c r="M102" s="6">
        <f>$C102*'Purdue-Sackler Payments'!J$11</f>
        <v>2440.8108417457797</v>
      </c>
      <c r="N102" s="6">
        <f>$C102*'Purdue-Sackler Payments'!K$11</f>
        <v>2528.9075781272036</v>
      </c>
      <c r="O102" s="6">
        <f>$C102*'Purdue-Sackler Payments'!L$11</f>
        <v>2271.1205673135005</v>
      </c>
      <c r="P102" s="6">
        <f>$C102*'Purdue-Sackler Payments'!M$11</f>
        <v>2509.1116392548333</v>
      </c>
      <c r="Q102" s="6">
        <f>$C102*'Purdue-Sackler Payments'!N$11</f>
        <v>2509.1116392548333</v>
      </c>
      <c r="R102" s="6">
        <f>$C102*'Purdue-Sackler Payments'!O$11</f>
        <v>2509.1116392548333</v>
      </c>
      <c r="S102" s="6">
        <f>$C102*'Purdue-Sackler Payments'!P$11</f>
        <v>4701.6446656450953</v>
      </c>
      <c r="T102" s="6">
        <f>$C102*'Purdue-Sackler Payments'!Q$11</f>
        <v>4701.6446656450953</v>
      </c>
      <c r="U102" s="6">
        <f>$C102*'Purdue-Sackler Payments'!R$11</f>
        <v>4788.514478973073</v>
      </c>
      <c r="V102" s="6">
        <f t="shared" si="8"/>
        <v>56299.315723371605</v>
      </c>
    </row>
    <row r="103" spans="1:22" ht="18.75" x14ac:dyDescent="0.3">
      <c r="A103" s="122">
        <v>101</v>
      </c>
      <c r="B103" s="3" t="s">
        <v>61</v>
      </c>
      <c r="C103" s="15">
        <v>2.0983361149949468E-4</v>
      </c>
      <c r="D103" s="13" t="s">
        <v>132</v>
      </c>
      <c r="E103" s="31" t="str">
        <f t="shared" si="10"/>
        <v>No</v>
      </c>
      <c r="F103" s="6">
        <f>$C103*'Purdue-Sackler Payments'!C$11</f>
        <v>2831.0572864806695</v>
      </c>
      <c r="G103" s="6">
        <f>$C103*'Purdue-Sackler Payments'!D$11</f>
        <v>830.07964884576313</v>
      </c>
      <c r="H103" s="6">
        <f>$C103*'Purdue-Sackler Payments'!E$11</f>
        <v>1028.6462193957591</v>
      </c>
      <c r="I103" s="6">
        <f>$C103*'Purdue-Sackler Payments'!F$11</f>
        <v>933.37807630331395</v>
      </c>
      <c r="J103" s="6">
        <f>$C103*'Purdue-Sackler Payments'!G$11</f>
        <v>467.22498238852779</v>
      </c>
      <c r="K103" s="6">
        <f>$C103*'Purdue-Sackler Payments'!H$11</f>
        <v>749.29427313316478</v>
      </c>
      <c r="L103" s="6">
        <f>$C103*'Purdue-Sackler Payments'!I$11</f>
        <v>842.83961953494929</v>
      </c>
      <c r="M103" s="6">
        <f>$C103*'Purdue-Sackler Payments'!J$11</f>
        <v>685.88267796609614</v>
      </c>
      <c r="N103" s="6">
        <f>$C103*'Purdue-Sackler Payments'!K$11</f>
        <v>710.63839620362501</v>
      </c>
      <c r="O103" s="6">
        <f>$C103*'Purdue-Sackler Payments'!L$11</f>
        <v>638.19867973820897</v>
      </c>
      <c r="P103" s="6">
        <f>$C103*'Purdue-Sackler Payments'!M$11</f>
        <v>705.07561709169556</v>
      </c>
      <c r="Q103" s="6">
        <f>$C103*'Purdue-Sackler Payments'!N$11</f>
        <v>705.07561709169556</v>
      </c>
      <c r="R103" s="6">
        <f>$C103*'Purdue-Sackler Payments'!O$11</f>
        <v>705.07561709169556</v>
      </c>
      <c r="S103" s="6">
        <f>$C103*'Purdue-Sackler Payments'!P$11</f>
        <v>1321.1907202981615</v>
      </c>
      <c r="T103" s="6">
        <f>$C103*'Purdue-Sackler Payments'!Q$11</f>
        <v>1321.1907202981615</v>
      </c>
      <c r="U103" s="6">
        <f>$C103*'Purdue-Sackler Payments'!R$11</f>
        <v>1345.6016657023504</v>
      </c>
      <c r="V103" s="6">
        <f t="shared" si="8"/>
        <v>15820.44981756384</v>
      </c>
    </row>
    <row r="104" spans="1:22" ht="18.75" x14ac:dyDescent="0.3">
      <c r="A104" s="122">
        <v>102</v>
      </c>
      <c r="B104" s="3" t="s">
        <v>22</v>
      </c>
      <c r="C104" s="15">
        <v>1.1276184998321618E-4</v>
      </c>
      <c r="D104" s="13" t="s">
        <v>133</v>
      </c>
      <c r="E104" s="31" t="str">
        <f t="shared" si="10"/>
        <v>No</v>
      </c>
      <c r="F104" s="6">
        <f>$C104*'Purdue-Sackler Payments'!C$11</f>
        <v>1521.3733145549616</v>
      </c>
      <c r="G104" s="6">
        <f>$C104*'Purdue-Sackler Payments'!D$11</f>
        <v>446.07399247613921</v>
      </c>
      <c r="H104" s="6">
        <f>$C104*'Purdue-Sackler Payments'!E$11</f>
        <v>552.78108139308461</v>
      </c>
      <c r="I104" s="6">
        <f>$C104*'Purdue-Sackler Payments'!F$11</f>
        <v>501.58522205099939</v>
      </c>
      <c r="J104" s="6">
        <f>$C104*'Purdue-Sackler Payments'!G$11</f>
        <v>251.08062047834918</v>
      </c>
      <c r="K104" s="6">
        <f>$C104*'Purdue-Sackler Payments'!H$11</f>
        <v>402.6609837029298</v>
      </c>
      <c r="L104" s="6">
        <f>$C104*'Purdue-Sackler Payments'!I$11</f>
        <v>452.93103454085968</v>
      </c>
      <c r="M104" s="6">
        <f>$C104*'Purdue-Sackler Payments'!J$11</f>
        <v>368.58441832177948</v>
      </c>
      <c r="N104" s="6">
        <f>$C104*'Purdue-Sackler Payments'!K$11</f>
        <v>381.88781888844096</v>
      </c>
      <c r="O104" s="6">
        <f>$C104*'Purdue-Sackler Payments'!L$11</f>
        <v>342.95965870224677</v>
      </c>
      <c r="P104" s="6">
        <f>$C104*'Purdue-Sackler Payments'!M$11</f>
        <v>378.89845384236173</v>
      </c>
      <c r="Q104" s="6">
        <f>$C104*'Purdue-Sackler Payments'!N$11</f>
        <v>378.89845384236173</v>
      </c>
      <c r="R104" s="6">
        <f>$C104*'Purdue-Sackler Payments'!O$11</f>
        <v>378.89845384236173</v>
      </c>
      <c r="S104" s="6">
        <f>$C104*'Purdue-Sackler Payments'!P$11</f>
        <v>709.99068612912561</v>
      </c>
      <c r="T104" s="6">
        <f>$C104*'Purdue-Sackler Payments'!Q$11</f>
        <v>709.99068612912561</v>
      </c>
      <c r="U104" s="6">
        <f>$C104*'Purdue-Sackler Payments'!R$11</f>
        <v>723.10881026541176</v>
      </c>
      <c r="V104" s="6">
        <f t="shared" si="8"/>
        <v>8501.7036891605403</v>
      </c>
    </row>
    <row r="105" spans="1:22" ht="18.75" x14ac:dyDescent="0.3">
      <c r="A105" s="122">
        <v>103</v>
      </c>
      <c r="B105" s="3" t="s">
        <v>22</v>
      </c>
      <c r="C105" s="15">
        <v>3.4772891380126724E-4</v>
      </c>
      <c r="D105" s="13" t="s">
        <v>134</v>
      </c>
      <c r="E105" s="31" t="str">
        <f t="shared" si="10"/>
        <v>No</v>
      </c>
      <c r="F105" s="6">
        <f>$C105*'Purdue-Sackler Payments'!C$11</f>
        <v>4691.529007684534</v>
      </c>
      <c r="G105" s="6">
        <f>$C105*'Purdue-Sackler Payments'!D$11</f>
        <v>1375.5789294146027</v>
      </c>
      <c r="H105" s="6">
        <f>$C105*'Purdue-Sackler Payments'!E$11</f>
        <v>1704.6364974618414</v>
      </c>
      <c r="I105" s="6">
        <f>$C105*'Purdue-Sackler Payments'!F$11</f>
        <v>1546.7614664757809</v>
      </c>
      <c r="J105" s="6">
        <f>$C105*'Purdue-Sackler Payments'!G$11</f>
        <v>774.26888126152392</v>
      </c>
      <c r="K105" s="6">
        <f>$C105*'Purdue-Sackler Payments'!H$11</f>
        <v>1241.7042334265543</v>
      </c>
      <c r="L105" s="6">
        <f>$C105*'Purdue-Sackler Payments'!I$11</f>
        <v>1396.724306059361</v>
      </c>
      <c r="M105" s="6">
        <f>$C105*'Purdue-Sackler Payments'!J$11</f>
        <v>1136.6207582279035</v>
      </c>
      <c r="N105" s="6">
        <f>$C105*'Purdue-Sackler Payments'!K$11</f>
        <v>1177.645067687148</v>
      </c>
      <c r="O105" s="6">
        <f>$C105*'Purdue-Sackler Payments'!L$11</f>
        <v>1057.6005059861664</v>
      </c>
      <c r="P105" s="6">
        <f>$C105*'Purdue-Sackler Payments'!M$11</f>
        <v>1168.4266249196401</v>
      </c>
      <c r="Q105" s="6">
        <f>$C105*'Purdue-Sackler Payments'!N$11</f>
        <v>1168.4266249196401</v>
      </c>
      <c r="R105" s="6">
        <f>$C105*'Purdue-Sackler Payments'!O$11</f>
        <v>1168.4266249196401</v>
      </c>
      <c r="S105" s="6">
        <f>$C105*'Purdue-Sackler Payments'!P$11</f>
        <v>2189.4310011182361</v>
      </c>
      <c r="T105" s="6">
        <f>$C105*'Purdue-Sackler Payments'!Q$11</f>
        <v>2189.4310011182361</v>
      </c>
      <c r="U105" s="6">
        <f>$C105*'Purdue-Sackler Payments'!R$11</f>
        <v>2229.8839651100461</v>
      </c>
      <c r="V105" s="6">
        <f t="shared" si="8"/>
        <v>26217.095495790854</v>
      </c>
    </row>
    <row r="106" spans="1:22" ht="18.75" x14ac:dyDescent="0.3">
      <c r="A106" s="122">
        <v>104</v>
      </c>
      <c r="B106" s="3" t="s">
        <v>12</v>
      </c>
      <c r="C106" s="15">
        <v>3.7568288969454963E-5</v>
      </c>
      <c r="D106" s="13" t="s">
        <v>135</v>
      </c>
      <c r="E106" s="31" t="str">
        <f t="shared" si="10"/>
        <v>Yes</v>
      </c>
      <c r="F106" s="6">
        <f>$C106*'Purdue-Sackler Payments'!C$11</f>
        <v>506.86816791428555</v>
      </c>
      <c r="G106" s="6">
        <f>$C106*'Purdue-Sackler Payments'!D$11</f>
        <v>148.61619114617599</v>
      </c>
      <c r="H106" s="6">
        <f>$C106*'Purdue-Sackler Payments'!E$11</f>
        <v>184.16724633122141</v>
      </c>
      <c r="I106" s="6">
        <f>$C106*'Purdue-Sackler Payments'!F$11</f>
        <v>167.11058365595221</v>
      </c>
      <c r="J106" s="6">
        <f>$C106*'Purdue-Sackler Payments'!G$11</f>
        <v>83.651246464692278</v>
      </c>
      <c r="K106" s="6">
        <f>$C106*'Purdue-Sackler Payments'!H$11</f>
        <v>134.15250099859352</v>
      </c>
      <c r="L106" s="6">
        <f>$C106*'Purdue-Sackler Payments'!I$11</f>
        <v>150.90071678850509</v>
      </c>
      <c r="M106" s="6">
        <f>$C106*'Purdue-Sackler Payments'!J$11</f>
        <v>122.79938595555257</v>
      </c>
      <c r="N106" s="6">
        <f>$C106*'Purdue-Sackler Payments'!K$11</f>
        <v>127.23161189756344</v>
      </c>
      <c r="O106" s="6">
        <f>$C106*'Purdue-Sackler Payments'!L$11</f>
        <v>114.26211582117013</v>
      </c>
      <c r="P106" s="6">
        <f>$C106*'Purdue-Sackler Payments'!M$11</f>
        <v>126.23566043079512</v>
      </c>
      <c r="Q106" s="6">
        <f>$C106*'Purdue-Sackler Payments'!N$11</f>
        <v>126.23566043079512</v>
      </c>
      <c r="R106" s="6">
        <f>$C106*'Purdue-Sackler Payments'!O$11</f>
        <v>126.23566043079512</v>
      </c>
      <c r="S106" s="6">
        <f>$C106*'Purdue-Sackler Payments'!P$11</f>
        <v>236.54396647528134</v>
      </c>
      <c r="T106" s="6">
        <f>$C106*'Purdue-Sackler Payments'!Q$11</f>
        <v>236.54396647528134</v>
      </c>
      <c r="U106" s="6">
        <f>$C106*'Purdue-Sackler Payments'!R$11</f>
        <v>240.9144648163651</v>
      </c>
      <c r="V106" s="6">
        <f t="shared" si="8"/>
        <v>2832.469146033025</v>
      </c>
    </row>
    <row r="107" spans="1:22" ht="18.75" x14ac:dyDescent="0.3">
      <c r="A107" s="122">
        <v>105</v>
      </c>
      <c r="B107" s="3" t="s">
        <v>12</v>
      </c>
      <c r="C107" s="15">
        <v>1.3440310107840001E-2</v>
      </c>
      <c r="D107" s="13" t="s">
        <v>136</v>
      </c>
      <c r="E107" s="31" t="str">
        <f t="shared" si="10"/>
        <v>No</v>
      </c>
      <c r="F107" s="6">
        <f>$C107*'Purdue-Sackler Payments'!C$11</f>
        <v>181335.52385363134</v>
      </c>
      <c r="G107" s="6">
        <f>$C107*'Purdue-Sackler Payments'!D$11</f>
        <v>53168.450063687036</v>
      </c>
      <c r="H107" s="6">
        <f>$C107*'Purdue-Sackler Payments'!E$11</f>
        <v>65887.081107449369</v>
      </c>
      <c r="I107" s="6">
        <f>$C107*'Purdue-Sackler Payments'!F$11</f>
        <v>59784.944383926289</v>
      </c>
      <c r="J107" s="6">
        <f>$C107*'Purdue-Sackler Payments'!G$11</f>
        <v>29926.800613861709</v>
      </c>
      <c r="K107" s="6">
        <f>$C107*'Purdue-Sackler Payments'!H$11</f>
        <v>47993.966843403221</v>
      </c>
      <c r="L107" s="6">
        <f>$C107*'Purdue-Sackler Payments'!I$11</f>
        <v>53985.754602288202</v>
      </c>
      <c r="M107" s="6">
        <f>$C107*'Purdue-Sackler Payments'!J$11</f>
        <v>43932.312957794617</v>
      </c>
      <c r="N107" s="6">
        <f>$C107*'Purdue-Sackler Payments'!K$11</f>
        <v>45517.971840930688</v>
      </c>
      <c r="O107" s="6">
        <f>$C107*'Purdue-Sackler Payments'!L$11</f>
        <v>40878.046680887681</v>
      </c>
      <c r="P107" s="6">
        <f>$C107*'Purdue-Sackler Payments'!M$11</f>
        <v>45161.663450718734</v>
      </c>
      <c r="Q107" s="6">
        <f>$C107*'Purdue-Sackler Payments'!N$11</f>
        <v>45161.663450718734</v>
      </c>
      <c r="R107" s="6">
        <f>$C107*'Purdue-Sackler Payments'!O$11</f>
        <v>45161.663450718734</v>
      </c>
      <c r="S107" s="6">
        <f>$C107*'Purdue-Sackler Payments'!P$11</f>
        <v>84625.207875481647</v>
      </c>
      <c r="T107" s="6">
        <f>$C107*'Purdue-Sackler Payments'!Q$11</f>
        <v>84625.207875481647</v>
      </c>
      <c r="U107" s="6">
        <f>$C107*'Purdue-Sackler Payments'!R$11</f>
        <v>86188.783290846593</v>
      </c>
      <c r="V107" s="6">
        <f t="shared" si="8"/>
        <v>1013335.0423418264</v>
      </c>
    </row>
    <row r="108" spans="1:22" ht="18.75" x14ac:dyDescent="0.3">
      <c r="A108" s="122">
        <v>106</v>
      </c>
      <c r="B108" s="3" t="s">
        <v>97</v>
      </c>
      <c r="C108" s="15">
        <v>9.2338019804800008E-3</v>
      </c>
      <c r="D108" s="13" t="s">
        <v>97</v>
      </c>
      <c r="E108" s="31" t="str">
        <f t="shared" si="10"/>
        <v>No</v>
      </c>
      <c r="F108" s="6">
        <f>$C108*'Purdue-Sackler Payments'!C$11</f>
        <v>124581.67303106489</v>
      </c>
      <c r="G108" s="6">
        <f>$C108*'Purdue-Sackler Payments'!D$11</f>
        <v>36527.947313562821</v>
      </c>
      <c r="H108" s="6">
        <f>$C108*'Purdue-Sackler Payments'!E$11</f>
        <v>45265.939188644712</v>
      </c>
      <c r="I108" s="6">
        <f>$C108*'Purdue-Sackler Payments'!F$11</f>
        <v>41073.630997038374</v>
      </c>
      <c r="J108" s="6">
        <f>$C108*'Purdue-Sackler Payments'!G$11</f>
        <v>20560.399913430032</v>
      </c>
      <c r="K108" s="6">
        <f>$C108*'Purdue-Sackler Payments'!H$11</f>
        <v>32972.958401547607</v>
      </c>
      <c r="L108" s="6">
        <f>$C108*'Purdue-Sackler Payments'!I$11</f>
        <v>37089.454317987409</v>
      </c>
      <c r="M108" s="6">
        <f>$C108*'Purdue-Sackler Payments'!J$11</f>
        <v>30182.508821736203</v>
      </c>
      <c r="N108" s="6">
        <f>$C108*'Purdue-Sackler Payments'!K$11</f>
        <v>31271.892922102073</v>
      </c>
      <c r="O108" s="6">
        <f>$C108*'Purdue-Sackler Payments'!L$11</f>
        <v>28084.157684721482</v>
      </c>
      <c r="P108" s="6">
        <f>$C108*'Purdue-Sackler Payments'!M$11</f>
        <v>31027.100867990044</v>
      </c>
      <c r="Q108" s="6">
        <f>$C108*'Purdue-Sackler Payments'!N$11</f>
        <v>31027.100867990044</v>
      </c>
      <c r="R108" s="6">
        <f>$C108*'Purdue-Sackler Payments'!O$11</f>
        <v>31027.100867990044</v>
      </c>
      <c r="S108" s="6">
        <f>$C108*'Purdue-Sackler Payments'!P$11</f>
        <v>58139.462989275875</v>
      </c>
      <c r="T108" s="6">
        <f>$C108*'Purdue-Sackler Payments'!Q$11</f>
        <v>58139.462989275875</v>
      </c>
      <c r="U108" s="6">
        <f>$C108*'Purdue-Sackler Payments'!R$11</f>
        <v>59213.675239676617</v>
      </c>
      <c r="V108" s="6">
        <f t="shared" si="8"/>
        <v>696184.46641403425</v>
      </c>
    </row>
    <row r="109" spans="1:22" ht="18.75" x14ac:dyDescent="0.3">
      <c r="A109" s="122">
        <v>107</v>
      </c>
      <c r="B109" s="3" t="s">
        <v>12</v>
      </c>
      <c r="C109" s="15">
        <v>2.7801574282541815E-4</v>
      </c>
      <c r="D109" s="13" t="s">
        <v>137</v>
      </c>
      <c r="E109" s="31" t="str">
        <f t="shared" si="10"/>
        <v>No</v>
      </c>
      <c r="F109" s="6">
        <f>$C109*'Purdue-Sackler Payments'!C$11</f>
        <v>3750.9648185421015</v>
      </c>
      <c r="G109" s="6">
        <f>$C109*'Purdue-Sackler Payments'!D$11</f>
        <v>1099.8009733949266</v>
      </c>
      <c r="H109" s="6">
        <f>$C109*'Purdue-Sackler Payments'!E$11</f>
        <v>1362.8886275474447</v>
      </c>
      <c r="I109" s="6">
        <f>$C109*'Purdue-Sackler Payments'!F$11</f>
        <v>1236.6645999468515</v>
      </c>
      <c r="J109" s="6">
        <f>$C109*'Purdue-Sackler Payments'!G$11</f>
        <v>619.04239085954202</v>
      </c>
      <c r="K109" s="6">
        <f>$C109*'Purdue-Sackler Payments'!H$11</f>
        <v>992.76566061700851</v>
      </c>
      <c r="L109" s="6">
        <f>$C109*'Purdue-Sackler Payments'!I$11</f>
        <v>1116.707095842298</v>
      </c>
      <c r="M109" s="6">
        <f>$C109*'Purdue-Sackler Payments'!J$11</f>
        <v>908.74946507933737</v>
      </c>
      <c r="N109" s="6">
        <f>$C109*'Purdue-Sackler Payments'!K$11</f>
        <v>941.54916454502529</v>
      </c>
      <c r="O109" s="6">
        <f>$C109*'Purdue-Sackler Payments'!L$11</f>
        <v>845.57130170752737</v>
      </c>
      <c r="P109" s="6">
        <f>$C109*'Purdue-Sackler Payments'!M$11</f>
        <v>934.17884786446564</v>
      </c>
      <c r="Q109" s="6">
        <f>$C109*'Purdue-Sackler Payments'!N$11</f>
        <v>934.17884786446564</v>
      </c>
      <c r="R109" s="6">
        <f>$C109*'Purdue-Sackler Payments'!O$11</f>
        <v>934.17884786446564</v>
      </c>
      <c r="S109" s="6">
        <f>$C109*'Purdue-Sackler Payments'!P$11</f>
        <v>1750.4908622259843</v>
      </c>
      <c r="T109" s="6">
        <f>$C109*'Purdue-Sackler Payments'!Q$11</f>
        <v>1750.4908622259843</v>
      </c>
      <c r="U109" s="6">
        <f>$C109*'Purdue-Sackler Payments'!R$11</f>
        <v>1782.833760349494</v>
      </c>
      <c r="V109" s="6">
        <f t="shared" si="8"/>
        <v>20961.056126476917</v>
      </c>
    </row>
    <row r="110" spans="1:22" ht="18.75" x14ac:dyDescent="0.3">
      <c r="A110" s="122">
        <v>108</v>
      </c>
      <c r="B110" s="3" t="s">
        <v>138</v>
      </c>
      <c r="C110" s="15">
        <v>3.5251722027200001E-3</v>
      </c>
      <c r="D110" s="13" t="s">
        <v>138</v>
      </c>
      <c r="E110" s="31" t="str">
        <f t="shared" si="10"/>
        <v>No</v>
      </c>
      <c r="F110" s="6">
        <f>$C110*'Purdue-Sackler Payments'!C$11</f>
        <v>47561.32432402805</v>
      </c>
      <c r="G110" s="6">
        <f>$C110*'Purdue-Sackler Payments'!D$11</f>
        <v>13945.209650846189</v>
      </c>
      <c r="H110" s="6">
        <f>$C110*'Purdue-Sackler Payments'!E$11</f>
        <v>17281.097309120476</v>
      </c>
      <c r="I110" s="6">
        <f>$C110*'Purdue-Sackler Payments'!F$11</f>
        <v>15680.607247331456</v>
      </c>
      <c r="J110" s="6">
        <f>$C110*'Purdue-Sackler Payments'!G$11</f>
        <v>7849.3074039110561</v>
      </c>
      <c r="K110" s="6">
        <f>$C110*'Purdue-Sackler Payments'!H$11</f>
        <v>12588.027839918681</v>
      </c>
      <c r="L110" s="6">
        <f>$C110*'Purdue-Sackler Payments'!I$11</f>
        <v>14159.575183896881</v>
      </c>
      <c r="M110" s="6">
        <f>$C110*'Purdue-Sackler Payments'!J$11</f>
        <v>11522.722853669506</v>
      </c>
      <c r="N110" s="6">
        <f>$C110*'Purdue-Sackler Payments'!K$11</f>
        <v>11938.615089263589</v>
      </c>
      <c r="O110" s="6">
        <f>$C110*'Purdue-Sackler Payments'!L$11</f>
        <v>10721.63906224888</v>
      </c>
      <c r="P110" s="6">
        <f>$C110*'Purdue-Sackler Payments'!M$11</f>
        <v>11845.161260989313</v>
      </c>
      <c r="Q110" s="6">
        <f>$C110*'Purdue-Sackler Payments'!N$11</f>
        <v>11845.161260989313</v>
      </c>
      <c r="R110" s="6">
        <f>$C110*'Purdue-Sackler Payments'!O$11</f>
        <v>11845.161260989313</v>
      </c>
      <c r="S110" s="6">
        <f>$C110*'Purdue-Sackler Payments'!P$11</f>
        <v>22195.799654803683</v>
      </c>
      <c r="T110" s="6">
        <f>$C110*'Purdue-Sackler Payments'!Q$11</f>
        <v>22195.799654803683</v>
      </c>
      <c r="U110" s="6">
        <f>$C110*'Purdue-Sackler Payments'!R$11</f>
        <v>22605.899760149143</v>
      </c>
      <c r="V110" s="6">
        <f t="shared" si="8"/>
        <v>265781.1088169592</v>
      </c>
    </row>
    <row r="111" spans="1:22" ht="18.75" x14ac:dyDescent="0.3">
      <c r="A111" s="122">
        <v>109</v>
      </c>
      <c r="B111" s="3" t="s">
        <v>58</v>
      </c>
      <c r="C111" s="15">
        <v>3.2169530493678236E-4</v>
      </c>
      <c r="D111" s="13" t="s">
        <v>139</v>
      </c>
      <c r="E111" s="31" t="str">
        <f t="shared" si="10"/>
        <v>No</v>
      </c>
      <c r="F111" s="6">
        <f>$C111*'Purdue-Sackler Payments'!C$11</f>
        <v>4340.2857652768935</v>
      </c>
      <c r="G111" s="6">
        <f>$C111*'Purdue-Sackler Payments'!D$11</f>
        <v>1272.5927169103604</v>
      </c>
      <c r="H111" s="6">
        <f>$C111*'Purdue-Sackler Payments'!E$11</f>
        <v>1577.0145538451259</v>
      </c>
      <c r="I111" s="6">
        <f>$C111*'Purdue-Sackler Payments'!F$11</f>
        <v>1430.9592382840199</v>
      </c>
      <c r="J111" s="6">
        <f>$C111*'Purdue-Sackler Payments'!G$11</f>
        <v>716.30127370667776</v>
      </c>
      <c r="K111" s="6">
        <f>$C111*'Purdue-Sackler Payments'!H$11</f>
        <v>1148.7408902721888</v>
      </c>
      <c r="L111" s="6">
        <f>$C111*'Purdue-Sackler Payments'!I$11</f>
        <v>1292.1549911928676</v>
      </c>
      <c r="M111" s="6">
        <f>$C111*'Purdue-Sackler Payments'!J$11</f>
        <v>1051.5247565078084</v>
      </c>
      <c r="N111" s="6">
        <f>$C111*'Purdue-Sackler Payments'!K$11</f>
        <v>1089.4776767784967</v>
      </c>
      <c r="O111" s="6">
        <f>$C111*'Purdue-Sackler Payments'!L$11</f>
        <v>978.42055627551099</v>
      </c>
      <c r="P111" s="6">
        <f>$C111*'Purdue-Sackler Payments'!M$11</f>
        <v>1080.9493961569128</v>
      </c>
      <c r="Q111" s="6">
        <f>$C111*'Purdue-Sackler Payments'!N$11</f>
        <v>1080.9493961569128</v>
      </c>
      <c r="R111" s="6">
        <f>$C111*'Purdue-Sackler Payments'!O$11</f>
        <v>1080.9493961569128</v>
      </c>
      <c r="S111" s="6">
        <f>$C111*'Purdue-Sackler Payments'!P$11</f>
        <v>2025.5136849083292</v>
      </c>
      <c r="T111" s="6">
        <f>$C111*'Purdue-Sackler Payments'!Q$11</f>
        <v>2025.5136849083292</v>
      </c>
      <c r="U111" s="6">
        <f>$C111*'Purdue-Sackler Payments'!R$11</f>
        <v>2062.9380349420439</v>
      </c>
      <c r="V111" s="6">
        <f t="shared" si="8"/>
        <v>24254.286012279386</v>
      </c>
    </row>
    <row r="112" spans="1:22" ht="18.75" x14ac:dyDescent="0.3">
      <c r="A112" s="122">
        <v>110</v>
      </c>
      <c r="B112" s="3" t="s">
        <v>20</v>
      </c>
      <c r="C112" s="15">
        <v>2.1422289115943018E-4</v>
      </c>
      <c r="D112" s="13" t="s">
        <v>140</v>
      </c>
      <c r="E112" s="31" t="str">
        <f t="shared" si="10"/>
        <v>No</v>
      </c>
      <c r="F112" s="6">
        <f>$C112*'Purdue-Sackler Payments'!C$11</f>
        <v>2890.2770753165096</v>
      </c>
      <c r="G112" s="6">
        <f>$C112*'Purdue-Sackler Payments'!D$11</f>
        <v>847.4431765130829</v>
      </c>
      <c r="H112" s="6">
        <f>$C112*'Purdue-Sackler Payments'!E$11</f>
        <v>1050.1633438249607</v>
      </c>
      <c r="I112" s="6">
        <f>$C112*'Purdue-Sackler Payments'!F$11</f>
        <v>952.90239071639223</v>
      </c>
      <c r="J112" s="6">
        <f>$C112*'Purdue-Sackler Payments'!G$11</f>
        <v>476.99835042597698</v>
      </c>
      <c r="K112" s="6">
        <f>$C112*'Purdue-Sackler Payments'!H$11</f>
        <v>764.96793994405823</v>
      </c>
      <c r="L112" s="6">
        <f>$C112*'Purdue-Sackler Payments'!I$11</f>
        <v>860.47005906356333</v>
      </c>
      <c r="M112" s="6">
        <f>$C112*'Purdue-Sackler Payments'!J$11</f>
        <v>700.22990702051254</v>
      </c>
      <c r="N112" s="6">
        <f>$C112*'Purdue-Sackler Payments'!K$11</f>
        <v>725.50346303317474</v>
      </c>
      <c r="O112" s="6">
        <f>$C112*'Purdue-Sackler Payments'!L$11</f>
        <v>651.5484594229539</v>
      </c>
      <c r="P112" s="6">
        <f>$C112*'Purdue-Sackler Payments'!M$11</f>
        <v>719.82432223336207</v>
      </c>
      <c r="Q112" s="6">
        <f>$C112*'Purdue-Sackler Payments'!N$11</f>
        <v>719.82432223336207</v>
      </c>
      <c r="R112" s="6">
        <f>$C112*'Purdue-Sackler Payments'!O$11</f>
        <v>719.82432223336207</v>
      </c>
      <c r="S112" s="6">
        <f>$C112*'Purdue-Sackler Payments'!P$11</f>
        <v>1348.8272629571732</v>
      </c>
      <c r="T112" s="6">
        <f>$C112*'Purdue-Sackler Payments'!Q$11</f>
        <v>1348.8272629571732</v>
      </c>
      <c r="U112" s="6">
        <f>$C112*'Purdue-Sackler Payments'!R$11</f>
        <v>1373.7488342109421</v>
      </c>
      <c r="V112" s="6">
        <f t="shared" si="8"/>
        <v>16151.380492106562</v>
      </c>
    </row>
    <row r="113" spans="1:22" ht="18.75" x14ac:dyDescent="0.3">
      <c r="A113" s="122">
        <v>111</v>
      </c>
      <c r="B113" s="3" t="s">
        <v>20</v>
      </c>
      <c r="C113" s="15">
        <v>2.8311153863745328E-4</v>
      </c>
      <c r="D113" s="13" t="s">
        <v>141</v>
      </c>
      <c r="E113" s="31" t="str">
        <f t="shared" si="10"/>
        <v>No</v>
      </c>
      <c r="F113" s="6">
        <f>$C113*'Purdue-Sackler Payments'!C$11</f>
        <v>3819.7168633693645</v>
      </c>
      <c r="G113" s="6">
        <f>$C113*'Purdue-Sackler Payments'!D$11</f>
        <v>1119.9594044871446</v>
      </c>
      <c r="H113" s="6">
        <f>$C113*'Purdue-Sackler Payments'!E$11</f>
        <v>1387.8692350840752</v>
      </c>
      <c r="I113" s="6">
        <f>$C113*'Purdue-Sackler Payments'!F$11</f>
        <v>1259.3316267319444</v>
      </c>
      <c r="J113" s="6">
        <f>$C113*'Purdue-Sackler Payments'!G$11</f>
        <v>630.38891962354501</v>
      </c>
      <c r="K113" s="6">
        <f>$C113*'Purdue-Sackler Payments'!H$11</f>
        <v>1010.9622240356537</v>
      </c>
      <c r="L113" s="6">
        <f>$C113*'Purdue-Sackler Payments'!I$11</f>
        <v>1137.175402005221</v>
      </c>
      <c r="M113" s="6">
        <f>$C113*'Purdue-Sackler Payments'!J$11</f>
        <v>925.40608197188646</v>
      </c>
      <c r="N113" s="6">
        <f>$C113*'Purdue-Sackler Payments'!K$11</f>
        <v>958.80697246896943</v>
      </c>
      <c r="O113" s="6">
        <f>$C113*'Purdue-Sackler Payments'!L$11</f>
        <v>861.06991575804204</v>
      </c>
      <c r="P113" s="6">
        <f>$C113*'Purdue-Sackler Payments'!M$11</f>
        <v>951.3015640540624</v>
      </c>
      <c r="Q113" s="6">
        <f>$C113*'Purdue-Sackler Payments'!N$11</f>
        <v>951.3015640540624</v>
      </c>
      <c r="R113" s="6">
        <f>$C113*'Purdue-Sackler Payments'!O$11</f>
        <v>951.3015640540624</v>
      </c>
      <c r="S113" s="6">
        <f>$C113*'Purdue-Sackler Payments'!P$11</f>
        <v>1782.5758942248319</v>
      </c>
      <c r="T113" s="6">
        <f>$C113*'Purdue-Sackler Payments'!Q$11</f>
        <v>1782.5758942248319</v>
      </c>
      <c r="U113" s="6">
        <f>$C113*'Purdue-Sackler Payments'!R$11</f>
        <v>1815.5116105935672</v>
      </c>
      <c r="V113" s="6">
        <f t="shared" si="8"/>
        <v>21345.254736741263</v>
      </c>
    </row>
    <row r="114" spans="1:22" ht="18.75" x14ac:dyDescent="0.3">
      <c r="A114" s="122">
        <v>112</v>
      </c>
      <c r="B114" s="3" t="s">
        <v>20</v>
      </c>
      <c r="C114" s="15">
        <v>2.0174925054156607E-4</v>
      </c>
      <c r="D114" s="13" t="s">
        <v>142</v>
      </c>
      <c r="E114" s="31" t="str">
        <f t="shared" si="10"/>
        <v>No</v>
      </c>
      <c r="F114" s="6">
        <f>$C114*'Purdue-Sackler Payments'!C$11</f>
        <v>2721.98377422051</v>
      </c>
      <c r="G114" s="6">
        <f>$C114*'Purdue-Sackler Payments'!D$11</f>
        <v>798.0987690565596</v>
      </c>
      <c r="H114" s="6">
        <f>$C114*'Purdue-Sackler Payments'!E$11</f>
        <v>989.01506938038631</v>
      </c>
      <c r="I114" s="6">
        <f>$C114*'Purdue-Sackler Payments'!F$11</f>
        <v>897.41736807773395</v>
      </c>
      <c r="J114" s="6">
        <f>$C114*'Purdue-Sackler Payments'!G$11</f>
        <v>449.22397969311459</v>
      </c>
      <c r="K114" s="6">
        <f>$C114*'Purdue-Sackler Payments'!H$11</f>
        <v>720.42585055572727</v>
      </c>
      <c r="L114" s="6">
        <f>$C114*'Purdue-Sackler Payments'!I$11</f>
        <v>810.36713018840749</v>
      </c>
      <c r="M114" s="6">
        <f>$C114*'Purdue-Sackler Payments'!J$11</f>
        <v>659.45734456100445</v>
      </c>
      <c r="N114" s="6">
        <f>$C114*'Purdue-Sackler Payments'!K$11</f>
        <v>683.25928727813516</v>
      </c>
      <c r="O114" s="6">
        <f>$C114*'Purdue-Sackler Payments'!L$11</f>
        <v>613.61049077740665</v>
      </c>
      <c r="P114" s="6">
        <f>$C114*'Purdue-Sackler Payments'!M$11</f>
        <v>677.91082804541236</v>
      </c>
      <c r="Q114" s="6">
        <f>$C114*'Purdue-Sackler Payments'!N$11</f>
        <v>677.91082804541236</v>
      </c>
      <c r="R114" s="6">
        <f>$C114*'Purdue-Sackler Payments'!O$11</f>
        <v>677.91082804541236</v>
      </c>
      <c r="S114" s="6">
        <f>$C114*'Purdue-Sackler Payments'!P$11</f>
        <v>1270.2885669165917</v>
      </c>
      <c r="T114" s="6">
        <f>$C114*'Purdue-Sackler Payments'!Q$11</f>
        <v>1270.2885669165917</v>
      </c>
      <c r="U114" s="6">
        <f>$C114*'Purdue-Sackler Payments'!R$11</f>
        <v>1293.759020029953</v>
      </c>
      <c r="V114" s="6">
        <f t="shared" si="8"/>
        <v>15210.92770178836</v>
      </c>
    </row>
    <row r="115" spans="1:22" ht="18.75" x14ac:dyDescent="0.3">
      <c r="A115" s="122">
        <v>113</v>
      </c>
      <c r="B115" s="3" t="s">
        <v>58</v>
      </c>
      <c r="C115" s="15">
        <v>3.393032077207899E-4</v>
      </c>
      <c r="D115" s="13" t="s">
        <v>143</v>
      </c>
      <c r="E115" s="31" t="str">
        <f t="shared" si="10"/>
        <v>No</v>
      </c>
      <c r="F115" s="6">
        <f>$C115*'Purdue-Sackler Payments'!C$11</f>
        <v>4577.8500959867415</v>
      </c>
      <c r="G115" s="6">
        <f>$C115*'Purdue-Sackler Payments'!D$11</f>
        <v>1342.2477243012736</v>
      </c>
      <c r="H115" s="6">
        <f>$C115*'Purdue-Sackler Payments'!E$11</f>
        <v>1663.3320055671109</v>
      </c>
      <c r="I115" s="6">
        <f>$C115*'Purdue-Sackler Payments'!F$11</f>
        <v>1509.2823930485381</v>
      </c>
      <c r="J115" s="6">
        <f>$C115*'Purdue-Sackler Payments'!G$11</f>
        <v>755.50782412234673</v>
      </c>
      <c r="K115" s="6">
        <f>$C115*'Purdue-Sackler Payments'!H$11</f>
        <v>1211.6169024785274</v>
      </c>
      <c r="L115" s="6">
        <f>$C115*'Purdue-Sackler Payments'!I$11</f>
        <v>1362.8807342100536</v>
      </c>
      <c r="M115" s="6">
        <f>$C115*'Purdue-Sackler Payments'!J$11</f>
        <v>1109.0796707494233</v>
      </c>
      <c r="N115" s="6">
        <f>$C115*'Purdue-Sackler Payments'!K$11</f>
        <v>1149.1099335247739</v>
      </c>
      <c r="O115" s="6">
        <f>$C115*'Purdue-Sackler Payments'!L$11</f>
        <v>1031.9741325086466</v>
      </c>
      <c r="P115" s="6">
        <f>$C115*'Purdue-Sackler Payments'!M$11</f>
        <v>1140.1148598421937</v>
      </c>
      <c r="Q115" s="6">
        <f>$C115*'Purdue-Sackler Payments'!N$11</f>
        <v>1140.1148598421937</v>
      </c>
      <c r="R115" s="6">
        <f>$C115*'Purdue-Sackler Payments'!O$11</f>
        <v>1140.1148598421937</v>
      </c>
      <c r="S115" s="6">
        <f>$C115*'Purdue-Sackler Payments'!P$11</f>
        <v>2136.3796114674733</v>
      </c>
      <c r="T115" s="6">
        <f>$C115*'Purdue-Sackler Payments'!Q$11</f>
        <v>2136.3796114674733</v>
      </c>
      <c r="U115" s="6">
        <f>$C115*'Purdue-Sackler Payments'!R$11</f>
        <v>2175.8523728613659</v>
      </c>
      <c r="V115" s="6">
        <f t="shared" si="8"/>
        <v>25581.837591820327</v>
      </c>
    </row>
    <row r="116" spans="1:22" ht="18.75" x14ac:dyDescent="0.3">
      <c r="A116" s="122">
        <v>114</v>
      </c>
      <c r="B116" s="3" t="s">
        <v>20</v>
      </c>
      <c r="C116" s="15">
        <v>1.0823453984616879E-3</v>
      </c>
      <c r="D116" s="13" t="s">
        <v>144</v>
      </c>
      <c r="E116" s="31" t="str">
        <f t="shared" si="10"/>
        <v>No</v>
      </c>
      <c r="F116" s="6">
        <f>$C116*'Purdue-Sackler Payments'!C$11</f>
        <v>14602.912302308461</v>
      </c>
      <c r="G116" s="6">
        <f>$C116*'Purdue-Sackler Payments'!D$11</f>
        <v>4281.6443079095034</v>
      </c>
      <c r="H116" s="6">
        <f>$C116*'Purdue-Sackler Payments'!E$11</f>
        <v>5305.8730403193431</v>
      </c>
      <c r="I116" s="6">
        <f>$C116*'Purdue-Sackler Payments'!F$11</f>
        <v>4814.4692296560261</v>
      </c>
      <c r="J116" s="6">
        <f>$C116*'Purdue-Sackler Payments'!G$11</f>
        <v>2409.9990755569875</v>
      </c>
      <c r="K116" s="6">
        <f>$C116*'Purdue-Sackler Payments'!H$11</f>
        <v>3864.9442423638075</v>
      </c>
      <c r="L116" s="6">
        <f>$C116*'Purdue-Sackler Payments'!I$11</f>
        <v>4347.46167368448</v>
      </c>
      <c r="M116" s="6">
        <f>$C116*'Purdue-Sackler Payments'!J$11</f>
        <v>3537.8600934148799</v>
      </c>
      <c r="N116" s="6">
        <f>$C116*'Purdue-Sackler Payments'!K$11</f>
        <v>3665.5528759416106</v>
      </c>
      <c r="O116" s="6">
        <f>$C116*'Purdue-Sackler Payments'!L$11</f>
        <v>3291.9006606367179</v>
      </c>
      <c r="P116" s="6">
        <f>$C116*'Purdue-Sackler Payments'!M$11</f>
        <v>3636.8594348316283</v>
      </c>
      <c r="Q116" s="6">
        <f>$C116*'Purdue-Sackler Payments'!N$11</f>
        <v>3636.8594348316283</v>
      </c>
      <c r="R116" s="6">
        <f>$C116*'Purdue-Sackler Payments'!O$11</f>
        <v>3636.8594348316283</v>
      </c>
      <c r="S116" s="6">
        <f>$C116*'Purdue-Sackler Payments'!P$11</f>
        <v>6814.850520782471</v>
      </c>
      <c r="T116" s="6">
        <f>$C116*'Purdue-Sackler Payments'!Q$11</f>
        <v>6814.850520782471</v>
      </c>
      <c r="U116" s="6">
        <f>$C116*'Purdue-Sackler Payments'!R$11</f>
        <v>6940.7649262083478</v>
      </c>
      <c r="V116" s="6">
        <f t="shared" si="8"/>
        <v>81603.661774059976</v>
      </c>
    </row>
    <row r="117" spans="1:22" ht="18.75" x14ac:dyDescent="0.3">
      <c r="A117" s="122">
        <v>115</v>
      </c>
      <c r="B117" s="3" t="s">
        <v>20</v>
      </c>
      <c r="C117" s="15">
        <v>3.0210647514547408E-4</v>
      </c>
      <c r="D117" s="13" t="s">
        <v>145</v>
      </c>
      <c r="E117" s="31" t="str">
        <f t="shared" si="10"/>
        <v>No</v>
      </c>
      <c r="F117" s="6">
        <f>$C117*'Purdue-Sackler Payments'!C$11</f>
        <v>4075.9949354236096</v>
      </c>
      <c r="G117" s="6">
        <f>$C117*'Purdue-Sackler Payments'!D$11</f>
        <v>1195.10137108511</v>
      </c>
      <c r="H117" s="6">
        <f>$C117*'Purdue-Sackler Payments'!E$11</f>
        <v>1480.9862027948709</v>
      </c>
      <c r="I117" s="6">
        <f>$C117*'Purdue-Sackler Payments'!F$11</f>
        <v>1343.8245598262345</v>
      </c>
      <c r="J117" s="6">
        <f>$C117*'Purdue-Sackler Payments'!G$11</f>
        <v>672.68390188120202</v>
      </c>
      <c r="K117" s="6">
        <f>$C117*'Purdue-Sackler Payments'!H$11</f>
        <v>1078.7911911981539</v>
      </c>
      <c r="L117" s="6">
        <f>$C117*'Purdue-Sackler Payments'!I$11</f>
        <v>1213.47244967601</v>
      </c>
      <c r="M117" s="6">
        <f>$C117*'Purdue-Sackler Payments'!J$11</f>
        <v>987.49479038621337</v>
      </c>
      <c r="N117" s="6">
        <f>$C117*'Purdue-Sackler Payments'!K$11</f>
        <v>1023.1366626439017</v>
      </c>
      <c r="O117" s="6">
        <f>$C117*'Purdue-Sackler Payments'!L$11</f>
        <v>918.84208731102126</v>
      </c>
      <c r="P117" s="6">
        <f>$C117*'Purdue-Sackler Payments'!M$11</f>
        <v>1015.1276903085906</v>
      </c>
      <c r="Q117" s="6">
        <f>$C117*'Purdue-Sackler Payments'!N$11</f>
        <v>1015.1276903085906</v>
      </c>
      <c r="R117" s="6">
        <f>$C117*'Purdue-Sackler Payments'!O$11</f>
        <v>1015.1276903085906</v>
      </c>
      <c r="S117" s="6">
        <f>$C117*'Purdue-Sackler Payments'!P$11</f>
        <v>1902.1751027010691</v>
      </c>
      <c r="T117" s="6">
        <f>$C117*'Purdue-Sackler Payments'!Q$11</f>
        <v>1902.1751027010691</v>
      </c>
      <c r="U117" s="6">
        <f>$C117*'Purdue-Sackler Payments'!R$11</f>
        <v>1937.3205906823684</v>
      </c>
      <c r="V117" s="6">
        <f t="shared" si="8"/>
        <v>22777.382019236604</v>
      </c>
    </row>
    <row r="118" spans="1:22" ht="18.75" x14ac:dyDescent="0.3">
      <c r="A118" s="122">
        <v>116</v>
      </c>
      <c r="B118" s="3" t="s">
        <v>73</v>
      </c>
      <c r="C118" s="15">
        <v>1.2420493545600001E-3</v>
      </c>
      <c r="D118" s="13" t="s">
        <v>146</v>
      </c>
      <c r="E118" s="31" t="str">
        <f t="shared" si="10"/>
        <v>No</v>
      </c>
      <c r="F118" s="6">
        <f>$C118*'Purdue-Sackler Payments'!C$11</f>
        <v>16757.624530539852</v>
      </c>
      <c r="G118" s="6">
        <f>$C118*'Purdue-Sackler Payments'!D$11</f>
        <v>4913.4163240799699</v>
      </c>
      <c r="H118" s="6">
        <f>$C118*'Purdue-Sackler Payments'!E$11</f>
        <v>6088.7736895009484</v>
      </c>
      <c r="I118" s="6">
        <f>$C118*'Purdue-Sackler Payments'!F$11</f>
        <v>5524.8614792858261</v>
      </c>
      <c r="J118" s="6">
        <f>$C118*'Purdue-Sackler Payments'!G$11</f>
        <v>2765.6031064945755</v>
      </c>
      <c r="K118" s="6">
        <f>$C118*'Purdue-Sackler Payments'!H$11</f>
        <v>4435.2306652396965</v>
      </c>
      <c r="L118" s="6">
        <f>$C118*'Purdue-Sackler Payments'!I$11</f>
        <v>4988.9452788811241</v>
      </c>
      <c r="M118" s="6">
        <f>$C118*'Purdue-Sackler Payments'!J$11</f>
        <v>4059.884073785413</v>
      </c>
      <c r="N118" s="6">
        <f>$C118*'Purdue-Sackler Payments'!K$11</f>
        <v>4206.418385609265</v>
      </c>
      <c r="O118" s="6">
        <f>$C118*'Purdue-Sackler Payments'!L$11</f>
        <v>3777.632442130443</v>
      </c>
      <c r="P118" s="6">
        <f>$C118*'Purdue-Sackler Payments'!M$11</f>
        <v>4173.4911240701931</v>
      </c>
      <c r="Q118" s="6">
        <f>$C118*'Purdue-Sackler Payments'!N$11</f>
        <v>4173.4911240701931</v>
      </c>
      <c r="R118" s="6">
        <f>$C118*'Purdue-Sackler Payments'!O$11</f>
        <v>4173.4911240701931</v>
      </c>
      <c r="S118" s="6">
        <f>$C118*'Purdue-Sackler Payments'!P$11</f>
        <v>7820.4062241045931</v>
      </c>
      <c r="T118" s="6">
        <f>$C118*'Purdue-Sackler Payments'!Q$11</f>
        <v>7820.4062241045931</v>
      </c>
      <c r="U118" s="6">
        <f>$C118*'Purdue-Sackler Payments'!R$11</f>
        <v>7964.8997528905902</v>
      </c>
      <c r="V118" s="6">
        <f t="shared" si="8"/>
        <v>93644.575548857465</v>
      </c>
    </row>
    <row r="119" spans="1:22" ht="18.75" x14ac:dyDescent="0.3">
      <c r="A119" s="122">
        <v>117</v>
      </c>
      <c r="B119" s="3" t="s">
        <v>58</v>
      </c>
      <c r="C119" s="15">
        <v>2.9166464367653667E-6</v>
      </c>
      <c r="D119" s="13" t="s">
        <v>147</v>
      </c>
      <c r="E119" s="13" t="s">
        <v>334</v>
      </c>
      <c r="F119" s="6">
        <f>$C119*'Purdue-Sackler Payments'!C$11</f>
        <v>39.35114631009607</v>
      </c>
      <c r="G119" s="6">
        <f>$C119*'Purdue-Sackler Payments'!D$11</f>
        <v>11.537945864517861</v>
      </c>
      <c r="H119" s="6">
        <f>$C119*'Purdue-Sackler Payments'!E$11</f>
        <v>14.297982620863539</v>
      </c>
      <c r="I119" s="6">
        <f>$C119*'Purdue-Sackler Payments'!F$11</f>
        <v>12.97377393903135</v>
      </c>
      <c r="J119" s="6">
        <f>$C119*'Purdue-Sackler Payments'!G$11</f>
        <v>6.494336490293608</v>
      </c>
      <c r="K119" s="6">
        <f>$C119*'Purdue-Sackler Payments'!H$11</f>
        <v>10.415044835787919</v>
      </c>
      <c r="L119" s="6">
        <f>$C119*'Purdue-Sackler Payments'!I$11</f>
        <v>11.715306978296979</v>
      </c>
      <c r="M119" s="6">
        <f>$C119*'Purdue-Sackler Payments'!J$11</f>
        <v>9.5336359815439735</v>
      </c>
      <c r="N119" s="6">
        <f>$C119*'Purdue-Sackler Payments'!K$11</f>
        <v>9.8777356559053899</v>
      </c>
      <c r="O119" s="6">
        <f>$C119*'Purdue-Sackler Payments'!L$11</f>
        <v>8.8708376694516904</v>
      </c>
      <c r="P119" s="6">
        <f>$C119*'Purdue-Sackler Payments'!M$11</f>
        <v>9.8004141068962554</v>
      </c>
      <c r="Q119" s="6">
        <f>$C119*'Purdue-Sackler Payments'!N$11</f>
        <v>9.8004141068962554</v>
      </c>
      <c r="R119" s="6">
        <f>$C119*'Purdue-Sackler Payments'!O$11</f>
        <v>9.8004141068962554</v>
      </c>
      <c r="S119" s="6">
        <f>$C119*'Purdue-Sackler Payments'!P$11</f>
        <v>18.364294352596513</v>
      </c>
      <c r="T119" s="6">
        <f>$C119*'Purdue-Sackler Payments'!Q$11</f>
        <v>18.364294352596513</v>
      </c>
      <c r="U119" s="6">
        <f>$C119*'Purdue-Sackler Payments'!R$11</f>
        <v>18.703601751551389</v>
      </c>
      <c r="V119" s="6">
        <f t="shared" si="8"/>
        <v>219.90117912322157</v>
      </c>
    </row>
    <row r="120" spans="1:22" ht="18.75" x14ac:dyDescent="0.3">
      <c r="A120" s="122">
        <v>118</v>
      </c>
      <c r="B120" s="3" t="s">
        <v>32</v>
      </c>
      <c r="C120" s="15">
        <v>4.3999575718258014E-4</v>
      </c>
      <c r="D120" s="13" t="s">
        <v>148</v>
      </c>
      <c r="E120" s="31" t="str">
        <f t="shared" ref="E120:E140" si="11">IF(C120&lt;0.000083,"Yes","No")</f>
        <v>No</v>
      </c>
      <c r="F120" s="6">
        <f>$C120*'Purdue-Sackler Payments'!C$11</f>
        <v>5936.3854317272835</v>
      </c>
      <c r="G120" s="6">
        <f>$C120*'Purdue-Sackler Payments'!D$11</f>
        <v>1740.576836121516</v>
      </c>
      <c r="H120" s="6">
        <f>$C120*'Purdue-Sackler Payments'!E$11</f>
        <v>2156.9469683226866</v>
      </c>
      <c r="I120" s="6">
        <f>$C120*'Purdue-Sackler Payments'!F$11</f>
        <v>1957.1811707662748</v>
      </c>
      <c r="J120" s="6">
        <f>$C120*'Purdue-Sackler Payments'!G$11</f>
        <v>979.7143957613913</v>
      </c>
      <c r="K120" s="6">
        <f>$C120*'Purdue-Sackler Payments'!H$11</f>
        <v>1571.1796537448042</v>
      </c>
      <c r="L120" s="6">
        <f>$C120*'Purdue-Sackler Payments'!I$11</f>
        <v>1767.3329545760157</v>
      </c>
      <c r="M120" s="6">
        <f>$C120*'Purdue-Sackler Payments'!J$11</f>
        <v>1438.2131922217573</v>
      </c>
      <c r="N120" s="6">
        <f>$C120*'Purdue-Sackler Payments'!K$11</f>
        <v>1490.1229454432821</v>
      </c>
      <c r="O120" s="6">
        <f>$C120*'Purdue-Sackler Payments'!L$11</f>
        <v>1338.2256032180642</v>
      </c>
      <c r="P120" s="6">
        <f>$C120*'Purdue-Sackler Payments'!M$11</f>
        <v>1478.4584690521929</v>
      </c>
      <c r="Q120" s="6">
        <f>$C120*'Purdue-Sackler Payments'!N$11</f>
        <v>1478.4584690521929</v>
      </c>
      <c r="R120" s="6">
        <f>$C120*'Purdue-Sackler Payments'!O$11</f>
        <v>1478.4584690521929</v>
      </c>
      <c r="S120" s="6">
        <f>$C120*'Purdue-Sackler Payments'!P$11</f>
        <v>2770.3774776882588</v>
      </c>
      <c r="T120" s="6">
        <f>$C120*'Purdue-Sackler Payments'!Q$11</f>
        <v>2770.3774776882588</v>
      </c>
      <c r="U120" s="6">
        <f>$C120*'Purdue-Sackler Payments'!R$11</f>
        <v>2821.5642838910603</v>
      </c>
      <c r="V120" s="6">
        <f t="shared" si="8"/>
        <v>33173.573798327227</v>
      </c>
    </row>
    <row r="121" spans="1:22" ht="18.75" x14ac:dyDescent="0.3">
      <c r="A121" s="122">
        <v>119</v>
      </c>
      <c r="B121" s="3" t="s">
        <v>32</v>
      </c>
      <c r="C121" s="15">
        <v>1.7590962745185068E-4</v>
      </c>
      <c r="D121" s="13" t="s">
        <v>149</v>
      </c>
      <c r="E121" s="31" t="str">
        <f t="shared" si="11"/>
        <v>No</v>
      </c>
      <c r="F121" s="6">
        <f>$C121*'Purdue-Sackler Payments'!C$11</f>
        <v>2373.357771430537</v>
      </c>
      <c r="G121" s="6">
        <f>$C121*'Purdue-Sackler Payments'!D$11</f>
        <v>695.87994382955594</v>
      </c>
      <c r="H121" s="6">
        <f>$C121*'Purdue-Sackler Payments'!E$11</f>
        <v>862.34408272622431</v>
      </c>
      <c r="I121" s="6">
        <f>$C121*'Purdue-Sackler Payments'!F$11</f>
        <v>782.47802390150639</v>
      </c>
      <c r="J121" s="6">
        <f>$C121*'Purdue-Sackler Payments'!G$11</f>
        <v>391.68830961269208</v>
      </c>
      <c r="K121" s="6">
        <f>$C121*'Purdue-Sackler Payments'!H$11</f>
        <v>628.15521067737848</v>
      </c>
      <c r="L121" s="6">
        <f>$C121*'Purdue-Sackler Payments'!I$11</f>
        <v>706.57699886373803</v>
      </c>
      <c r="M121" s="6">
        <f>$C121*'Purdue-Sackler Payments'!J$11</f>
        <v>574.99542372878716</v>
      </c>
      <c r="N121" s="6">
        <f>$C121*'Purdue-Sackler Payments'!K$11</f>
        <v>595.74886328190269</v>
      </c>
      <c r="O121" s="6">
        <f>$C121*'Purdue-Sackler Payments'!L$11</f>
        <v>535.02053932518652</v>
      </c>
      <c r="P121" s="6">
        <f>$C121*'Purdue-Sackler Payments'!M$11</f>
        <v>591.08542354894644</v>
      </c>
      <c r="Q121" s="6">
        <f>$C121*'Purdue-Sackler Payments'!N$11</f>
        <v>591.08542354894644</v>
      </c>
      <c r="R121" s="6">
        <f>$C121*'Purdue-Sackler Payments'!O$11</f>
        <v>591.08542354894644</v>
      </c>
      <c r="S121" s="6">
        <f>$C121*'Purdue-Sackler Payments'!P$11</f>
        <v>1107.5926575330927</v>
      </c>
      <c r="T121" s="6">
        <f>$C121*'Purdue-Sackler Payments'!Q$11</f>
        <v>1107.5926575330927</v>
      </c>
      <c r="U121" s="6">
        <f>$C121*'Purdue-Sackler Payments'!R$11</f>
        <v>1128.0570639792863</v>
      </c>
      <c r="V121" s="6">
        <f t="shared" si="8"/>
        <v>13262.743817069819</v>
      </c>
    </row>
    <row r="122" spans="1:22" ht="18.75" x14ac:dyDescent="0.3">
      <c r="A122" s="122">
        <v>120</v>
      </c>
      <c r="B122" s="3" t="s">
        <v>20</v>
      </c>
      <c r="C122" s="15">
        <v>2.339422737512214E-4</v>
      </c>
      <c r="D122" s="13" t="s">
        <v>150</v>
      </c>
      <c r="E122" s="31" t="str">
        <f t="shared" si="11"/>
        <v>No</v>
      </c>
      <c r="F122" s="6">
        <f>$C122*'Purdue-Sackler Payments'!C$11</f>
        <v>3156.3293124793104</v>
      </c>
      <c r="G122" s="6">
        <f>$C122*'Purdue-Sackler Payments'!D$11</f>
        <v>925.4509754556691</v>
      </c>
      <c r="H122" s="6">
        <f>$C122*'Purdue-Sackler Payments'!E$11</f>
        <v>1146.8316907447459</v>
      </c>
      <c r="I122" s="6">
        <f>$C122*'Purdue-Sackler Payments'!F$11</f>
        <v>1040.6177917805323</v>
      </c>
      <c r="J122" s="6">
        <f>$C122*'Purdue-Sackler Payments'!G$11</f>
        <v>520.90641700464562</v>
      </c>
      <c r="K122" s="6">
        <f>$C122*'Purdue-Sackler Payments'!H$11</f>
        <v>835.38382965859319</v>
      </c>
      <c r="L122" s="6">
        <f>$C122*'Purdue-Sackler Payments'!I$11</f>
        <v>939.67699260656934</v>
      </c>
      <c r="M122" s="6">
        <f>$C122*'Purdue-Sackler Payments'!J$11</f>
        <v>764.68661080234858</v>
      </c>
      <c r="N122" s="6">
        <f>$C122*'Purdue-Sackler Payments'!K$11</f>
        <v>792.28661716665795</v>
      </c>
      <c r="O122" s="6">
        <f>$C122*'Purdue-Sackler Payments'!L$11</f>
        <v>711.52399835306505</v>
      </c>
      <c r="P122" s="6">
        <f>$C122*'Purdue-Sackler Payments'!M$11</f>
        <v>786.08470706979199</v>
      </c>
      <c r="Q122" s="6">
        <f>$C122*'Purdue-Sackler Payments'!N$11</f>
        <v>786.08470706979199</v>
      </c>
      <c r="R122" s="6">
        <f>$C122*'Purdue-Sackler Payments'!O$11</f>
        <v>786.08470706979199</v>
      </c>
      <c r="S122" s="6">
        <f>$C122*'Purdue-Sackler Payments'!P$11</f>
        <v>1472.9878543138464</v>
      </c>
      <c r="T122" s="6">
        <f>$C122*'Purdue-Sackler Payments'!Q$11</f>
        <v>1472.9878543138464</v>
      </c>
      <c r="U122" s="6">
        <f>$C122*'Purdue-Sackler Payments'!R$11</f>
        <v>1500.203475450342</v>
      </c>
      <c r="V122" s="6">
        <f t="shared" si="8"/>
        <v>17638.127541339549</v>
      </c>
    </row>
    <row r="123" spans="1:22" ht="18.75" x14ac:dyDescent="0.3">
      <c r="A123" s="122">
        <v>121</v>
      </c>
      <c r="B123" s="3" t="s">
        <v>151</v>
      </c>
      <c r="C123" s="15">
        <v>4.1796783504000007E-3</v>
      </c>
      <c r="D123" s="13" t="s">
        <v>151</v>
      </c>
      <c r="E123" s="31" t="str">
        <f t="shared" si="11"/>
        <v>No</v>
      </c>
      <c r="F123" s="6">
        <f>$C123*'Purdue-Sackler Payments'!C$11</f>
        <v>56391.865747751865</v>
      </c>
      <c r="G123" s="6">
        <f>$C123*'Purdue-Sackler Payments'!D$11</f>
        <v>16534.366980557003</v>
      </c>
      <c r="H123" s="6">
        <f>$C123*'Purdue-Sackler Payments'!E$11</f>
        <v>20489.617000370876</v>
      </c>
      <c r="I123" s="6">
        <f>$C123*'Purdue-Sackler Payments'!F$11</f>
        <v>18591.969658170594</v>
      </c>
      <c r="J123" s="6">
        <f>$C123*'Purdue-Sackler Payments'!G$11</f>
        <v>9306.660309089968</v>
      </c>
      <c r="K123" s="6">
        <f>$C123*'Purdue-Sackler Payments'!H$11</f>
        <v>14925.202064212366</v>
      </c>
      <c r="L123" s="6">
        <f>$C123*'Purdue-Sackler Payments'!I$11</f>
        <v>16788.532997432038</v>
      </c>
      <c r="M123" s="6">
        <f>$C123*'Purdue-Sackler Payments'!J$11</f>
        <v>13662.105701384125</v>
      </c>
      <c r="N123" s="6">
        <f>$C123*'Purdue-Sackler Payments'!K$11</f>
        <v>14155.215164766025</v>
      </c>
      <c r="O123" s="6">
        <f>$C123*'Purdue-Sackler Payments'!L$11</f>
        <v>12712.28754008306</v>
      </c>
      <c r="P123" s="6">
        <f>$C123*'Purdue-Sackler Payments'!M$11</f>
        <v>14044.410097569986</v>
      </c>
      <c r="Q123" s="6">
        <f>$C123*'Purdue-Sackler Payments'!N$11</f>
        <v>14044.410097569986</v>
      </c>
      <c r="R123" s="6">
        <f>$C123*'Purdue-Sackler Payments'!O$11</f>
        <v>14044.410097569986</v>
      </c>
      <c r="S123" s="6">
        <f>$C123*'Purdue-Sackler Payments'!P$11</f>
        <v>26316.81459856543</v>
      </c>
      <c r="T123" s="6">
        <f>$C123*'Purdue-Sackler Payments'!Q$11</f>
        <v>26316.81459856543</v>
      </c>
      <c r="U123" s="6">
        <f>$C123*'Purdue-Sackler Payments'!R$11</f>
        <v>26803.056527537472</v>
      </c>
      <c r="V123" s="6">
        <f t="shared" si="8"/>
        <v>315127.73918119626</v>
      </c>
    </row>
    <row r="124" spans="1:22" ht="18.75" x14ac:dyDescent="0.3">
      <c r="A124" s="122">
        <v>122</v>
      </c>
      <c r="B124" s="3" t="s">
        <v>22</v>
      </c>
      <c r="C124" s="15">
        <v>1.7432722105140133E-4</v>
      </c>
      <c r="D124" s="13" t="s">
        <v>152</v>
      </c>
      <c r="E124" s="31" t="str">
        <f t="shared" si="11"/>
        <v>No</v>
      </c>
      <c r="F124" s="6">
        <f>$C124*'Purdue-Sackler Payments'!C$11</f>
        <v>2352.0080785088362</v>
      </c>
      <c r="G124" s="6">
        <f>$C124*'Purdue-Sackler Payments'!D$11</f>
        <v>689.6201109084634</v>
      </c>
      <c r="H124" s="6">
        <f>$C124*'Purdue-Sackler Payments'!E$11</f>
        <v>854.58681090624327</v>
      </c>
      <c r="I124" s="6">
        <f>$C124*'Purdue-Sackler Payments'!F$11</f>
        <v>775.43919236528689</v>
      </c>
      <c r="J124" s="6">
        <f>$C124*'Purdue-Sackler Payments'!G$11</f>
        <v>388.16485215848331</v>
      </c>
      <c r="K124" s="6">
        <f>$C124*'Purdue-Sackler Payments'!H$11</f>
        <v>622.50459996180768</v>
      </c>
      <c r="L124" s="6">
        <f>$C124*'Purdue-Sackler Payments'!I$11</f>
        <v>700.22093989409291</v>
      </c>
      <c r="M124" s="6">
        <f>$C124*'Purdue-Sackler Payments'!J$11</f>
        <v>569.82301530568043</v>
      </c>
      <c r="N124" s="6">
        <f>$C124*'Purdue-Sackler Payments'!K$11</f>
        <v>590.38976595463589</v>
      </c>
      <c r="O124" s="6">
        <f>$C124*'Purdue-Sackler Payments'!L$11</f>
        <v>530.20772755323401</v>
      </c>
      <c r="P124" s="6">
        <f>$C124*'Purdue-Sackler Payments'!M$11</f>
        <v>585.76827649460347</v>
      </c>
      <c r="Q124" s="6">
        <f>$C124*'Purdue-Sackler Payments'!N$11</f>
        <v>585.76827649460347</v>
      </c>
      <c r="R124" s="6">
        <f>$C124*'Purdue-Sackler Payments'!O$11</f>
        <v>585.76827649460347</v>
      </c>
      <c r="S124" s="6">
        <f>$C124*'Purdue-Sackler Payments'!P$11</f>
        <v>1097.6292363391574</v>
      </c>
      <c r="T124" s="6">
        <f>$C124*'Purdue-Sackler Payments'!Q$11</f>
        <v>1097.6292363391574</v>
      </c>
      <c r="U124" s="6">
        <f>$C124*'Purdue-Sackler Payments'!R$11</f>
        <v>1117.9095538971476</v>
      </c>
      <c r="V124" s="6">
        <f t="shared" si="8"/>
        <v>13143.437949576035</v>
      </c>
    </row>
    <row r="125" spans="1:22" ht="18.75" x14ac:dyDescent="0.3">
      <c r="A125" s="122">
        <v>123</v>
      </c>
      <c r="B125" s="3" t="s">
        <v>153</v>
      </c>
      <c r="C125" s="15">
        <v>9.8946865237466131E-4</v>
      </c>
      <c r="D125" s="13" t="s">
        <v>154</v>
      </c>
      <c r="E125" s="31" t="str">
        <f t="shared" si="11"/>
        <v>No</v>
      </c>
      <c r="F125" s="6">
        <f>$C125*'Purdue-Sackler Payments'!C$11</f>
        <v>13349.827122697354</v>
      </c>
      <c r="G125" s="6">
        <f>$C125*'Purdue-Sackler Payments'!D$11</f>
        <v>3914.2336903877158</v>
      </c>
      <c r="H125" s="6">
        <f>$C125*'Purdue-Sackler Payments'!E$11</f>
        <v>4850.5727047368819</v>
      </c>
      <c r="I125" s="6">
        <f>$C125*'Purdue-Sackler Payments'!F$11</f>
        <v>4401.3365671786951</v>
      </c>
      <c r="J125" s="6">
        <f>$C125*'Purdue-Sackler Payments'!G$11</f>
        <v>2203.1955241873384</v>
      </c>
      <c r="K125" s="6">
        <f>$C125*'Purdue-Sackler Payments'!H$11</f>
        <v>3533.2909221309828</v>
      </c>
      <c r="L125" s="6">
        <f>$C125*'Purdue-Sackler Payments'!I$11</f>
        <v>3974.4032262020469</v>
      </c>
      <c r="M125" s="6">
        <f>$C125*'Purdue-Sackler Payments'!J$11</f>
        <v>3234.27407174885</v>
      </c>
      <c r="N125" s="6">
        <f>$C125*'Purdue-Sackler Payments'!K$11</f>
        <v>3351.0094555036758</v>
      </c>
      <c r="O125" s="6">
        <f>$C125*'Purdue-Sackler Payments'!L$11</f>
        <v>3009.420574117004</v>
      </c>
      <c r="P125" s="6">
        <f>$C125*'Purdue-Sackler Payments'!M$11</f>
        <v>3324.7782167998039</v>
      </c>
      <c r="Q125" s="6">
        <f>$C125*'Purdue-Sackler Payments'!N$11</f>
        <v>3324.7782167998039</v>
      </c>
      <c r="R125" s="6">
        <f>$C125*'Purdue-Sackler Payments'!O$11</f>
        <v>3324.7782167998039</v>
      </c>
      <c r="S125" s="6">
        <f>$C125*'Purdue-Sackler Payments'!P$11</f>
        <v>6230.0638691836948</v>
      </c>
      <c r="T125" s="6">
        <f>$C125*'Purdue-Sackler Payments'!Q$11</f>
        <v>6230.0638691836948</v>
      </c>
      <c r="U125" s="6">
        <f>$C125*'Purdue-Sackler Payments'!R$11</f>
        <v>6345.1734795062157</v>
      </c>
      <c r="V125" s="6">
        <f t="shared" si="8"/>
        <v>74601.199727163563</v>
      </c>
    </row>
    <row r="126" spans="1:22" ht="18.75" x14ac:dyDescent="0.3">
      <c r="A126" s="122">
        <v>124</v>
      </c>
      <c r="B126" s="3" t="s">
        <v>32</v>
      </c>
      <c r="C126" s="15">
        <v>2.4496551937617135E-5</v>
      </c>
      <c r="D126" s="13" t="s">
        <v>155</v>
      </c>
      <c r="E126" s="31" t="str">
        <f t="shared" si="11"/>
        <v>Yes</v>
      </c>
      <c r="F126" s="6">
        <f>$C126*'Purdue-Sackler Payments'!C$11</f>
        <v>330.50540073657436</v>
      </c>
      <c r="G126" s="6">
        <f>$C126*'Purdue-Sackler Payments'!D$11</f>
        <v>96.905777320418466</v>
      </c>
      <c r="H126" s="6">
        <f>$C126*'Purdue-Sackler Payments'!E$11</f>
        <v>120.08698396215902</v>
      </c>
      <c r="I126" s="6">
        <f>$C126*'Purdue-Sackler Payments'!F$11</f>
        <v>108.96511936388399</v>
      </c>
      <c r="J126" s="6">
        <f>$C126*'Purdue-Sackler Payments'!G$11</f>
        <v>54.545127283673452</v>
      </c>
      <c r="K126" s="6">
        <f>$C126*'Purdue-Sackler Payments'!H$11</f>
        <v>87.474670750781286</v>
      </c>
      <c r="L126" s="6">
        <f>$C126*'Purdue-Sackler Payments'!I$11</f>
        <v>98.395411333179439</v>
      </c>
      <c r="M126" s="6">
        <f>$C126*'Purdue-Sackler Payments'!J$11</f>
        <v>80.071827024474885</v>
      </c>
      <c r="N126" s="6">
        <f>$C126*'Purdue-Sackler Payments'!K$11</f>
        <v>82.961877542240018</v>
      </c>
      <c r="O126" s="6">
        <f>$C126*'Purdue-Sackler Payments'!L$11</f>
        <v>74.505066147438299</v>
      </c>
      <c r="P126" s="6">
        <f>$C126*'Purdue-Sackler Payments'!M$11</f>
        <v>82.31246343522885</v>
      </c>
      <c r="Q126" s="6">
        <f>$C126*'Purdue-Sackler Payments'!N$11</f>
        <v>82.31246343522885</v>
      </c>
      <c r="R126" s="6">
        <f>$C126*'Purdue-Sackler Payments'!O$11</f>
        <v>82.31246343522885</v>
      </c>
      <c r="S126" s="6">
        <f>$C126*'Purdue-Sackler Payments'!P$11</f>
        <v>154.23943222442057</v>
      </c>
      <c r="T126" s="6">
        <f>$C126*'Purdue-Sackler Payments'!Q$11</f>
        <v>154.23943222442057</v>
      </c>
      <c r="U126" s="6">
        <f>$C126*'Purdue-Sackler Payments'!R$11</f>
        <v>157.08923301499357</v>
      </c>
      <c r="V126" s="6">
        <f t="shared" si="8"/>
        <v>1846.9227492343448</v>
      </c>
    </row>
    <row r="127" spans="1:22" ht="18.75" x14ac:dyDescent="0.3">
      <c r="A127" s="122">
        <v>125</v>
      </c>
      <c r="B127" s="3" t="s">
        <v>156</v>
      </c>
      <c r="C127" s="15">
        <v>2.4927201566399999E-3</v>
      </c>
      <c r="D127" s="13" t="s">
        <v>156</v>
      </c>
      <c r="E127" s="31" t="str">
        <f t="shared" si="11"/>
        <v>No</v>
      </c>
      <c r="F127" s="6">
        <f>$C127*'Purdue-Sackler Payments'!C$11</f>
        <v>33631.568899675076</v>
      </c>
      <c r="G127" s="6">
        <f>$C127*'Purdue-Sackler Payments'!D$11</f>
        <v>9860.9381857752069</v>
      </c>
      <c r="H127" s="6">
        <f>$C127*'Purdue-Sackler Payments'!E$11</f>
        <v>12219.811434478004</v>
      </c>
      <c r="I127" s="6">
        <f>$C127*'Purdue-Sackler Payments'!F$11</f>
        <v>11088.072725530636</v>
      </c>
      <c r="J127" s="6">
        <f>$C127*'Purdue-Sackler Payments'!G$11</f>
        <v>5550.4031168450674</v>
      </c>
      <c r="K127" s="6">
        <f>$C127*'Purdue-Sackler Payments'!H$11</f>
        <v>8901.2476340019311</v>
      </c>
      <c r="L127" s="6">
        <f>$C127*'Purdue-Sackler Payments'!I$11</f>
        <v>10012.520365139959</v>
      </c>
      <c r="M127" s="6">
        <f>$C127*'Purdue-Sackler Payments'!J$11</f>
        <v>8147.9490546748139</v>
      </c>
      <c r="N127" s="6">
        <f>$C127*'Purdue-Sackler Payments'!K$11</f>
        <v>8442.0348181605041</v>
      </c>
      <c r="O127" s="6">
        <f>$C127*'Purdue-Sackler Payments'!L$11</f>
        <v>7581.4865957654283</v>
      </c>
      <c r="P127" s="6">
        <f>$C127*'Purdue-Sackler Payments'!M$11</f>
        <v>8375.9517368078486</v>
      </c>
      <c r="Q127" s="6">
        <f>$C127*'Purdue-Sackler Payments'!N$11</f>
        <v>8375.9517368078486</v>
      </c>
      <c r="R127" s="6">
        <f>$C127*'Purdue-Sackler Payments'!O$11</f>
        <v>8375.9517368078486</v>
      </c>
      <c r="S127" s="6">
        <f>$C127*'Purdue-Sackler Payments'!P$11</f>
        <v>15695.096299006791</v>
      </c>
      <c r="T127" s="6">
        <f>$C127*'Purdue-Sackler Payments'!Q$11</f>
        <v>15695.096299006791</v>
      </c>
      <c r="U127" s="6">
        <f>$C127*'Purdue-Sackler Payments'!R$11</f>
        <v>15985.086330712491</v>
      </c>
      <c r="V127" s="6">
        <f t="shared" si="8"/>
        <v>187939.16696919623</v>
      </c>
    </row>
    <row r="128" spans="1:22" ht="18.75" x14ac:dyDescent="0.3">
      <c r="A128" s="122">
        <v>126</v>
      </c>
      <c r="B128" s="3" t="s">
        <v>20</v>
      </c>
      <c r="C128" s="15">
        <v>4.0472692288000007E-4</v>
      </c>
      <c r="D128" s="13" t="s">
        <v>157</v>
      </c>
      <c r="E128" s="31" t="str">
        <f t="shared" si="11"/>
        <v>No</v>
      </c>
      <c r="F128" s="6">
        <f>$C128*'Purdue-Sackler Payments'!C$11</f>
        <v>5460.5413111191838</v>
      </c>
      <c r="G128" s="6">
        <f>$C128*'Purdue-Sackler Payments'!D$11</f>
        <v>1601.0570452554298</v>
      </c>
      <c r="H128" s="6">
        <f>$C128*'Purdue-Sackler Payments'!E$11</f>
        <v>1984.0521074441576</v>
      </c>
      <c r="I128" s="6">
        <f>$C128*'Purdue-Sackler Payments'!F$11</f>
        <v>1800.2989797790515</v>
      </c>
      <c r="J128" s="6">
        <f>$C128*'Purdue-Sackler Payments'!G$11</f>
        <v>901.18321875819436</v>
      </c>
      <c r="K128" s="6">
        <f>$C128*'Purdue-Sackler Payments'!H$11</f>
        <v>1445.2382691679611</v>
      </c>
      <c r="L128" s="6">
        <f>$C128*'Purdue-Sackler Payments'!I$11</f>
        <v>1625.6684677828723</v>
      </c>
      <c r="M128" s="6">
        <f>$C128*'Purdue-Sackler Payments'!J$11</f>
        <v>1322.9300288270576</v>
      </c>
      <c r="N128" s="6">
        <f>$C128*'Purdue-Sackler Payments'!K$11</f>
        <v>1370.6788408231926</v>
      </c>
      <c r="O128" s="6">
        <f>$C128*'Purdue-Sackler Payments'!L$11</f>
        <v>1230.9571664458817</v>
      </c>
      <c r="P128" s="6">
        <f>$C128*'Purdue-Sackler Payments'!M$11</f>
        <v>1359.9493563686119</v>
      </c>
      <c r="Q128" s="6">
        <f>$C128*'Purdue-Sackler Payments'!N$11</f>
        <v>1359.9493563686119</v>
      </c>
      <c r="R128" s="6">
        <f>$C128*'Purdue-Sackler Payments'!O$11</f>
        <v>1359.9493563686119</v>
      </c>
      <c r="S128" s="6">
        <f>$C128*'Purdue-Sackler Payments'!P$11</f>
        <v>2548.3117358687482</v>
      </c>
      <c r="T128" s="6">
        <f>$C128*'Purdue-Sackler Payments'!Q$11</f>
        <v>2548.3117358687482</v>
      </c>
      <c r="U128" s="6">
        <f>$C128*'Purdue-Sackler Payments'!R$11</f>
        <v>2595.3955502654362</v>
      </c>
      <c r="V128" s="6">
        <f t="shared" si="8"/>
        <v>30514.472526511752</v>
      </c>
    </row>
    <row r="129" spans="1:22" ht="18.75" x14ac:dyDescent="0.3">
      <c r="A129" s="122">
        <v>127</v>
      </c>
      <c r="B129" s="3" t="s">
        <v>158</v>
      </c>
      <c r="C129" s="15">
        <v>1.7506615174257315E-3</v>
      </c>
      <c r="D129" s="13" t="s">
        <v>158</v>
      </c>
      <c r="E129" s="31" t="str">
        <f t="shared" si="11"/>
        <v>No</v>
      </c>
      <c r="F129" s="6">
        <f>$C129*'Purdue-Sackler Payments'!C$11</f>
        <v>23619.776687117439</v>
      </c>
      <c r="G129" s="6">
        <f>$C129*'Purdue-Sackler Payments'!D$11</f>
        <v>6925.4324283316337</v>
      </c>
      <c r="H129" s="6">
        <f>$C129*'Purdue-Sackler Payments'!E$11</f>
        <v>8582.0919654998088</v>
      </c>
      <c r="I129" s="6">
        <f>$C129*'Purdue-Sackler Payments'!F$11</f>
        <v>7787.2609050385845</v>
      </c>
      <c r="J129" s="6">
        <f>$C129*'Purdue-Sackler Payments'!G$11</f>
        <v>3898.1018855955808</v>
      </c>
      <c r="K129" s="6">
        <f>$C129*'Purdue-Sackler Payments'!H$11</f>
        <v>6251.4324555905368</v>
      </c>
      <c r="L129" s="6">
        <f>$C129*'Purdue-Sackler Payments'!I$11</f>
        <v>7031.8900615459024</v>
      </c>
      <c r="M129" s="6">
        <f>$C129*'Purdue-Sackler Payments'!J$11</f>
        <v>5722.3835647848146</v>
      </c>
      <c r="N129" s="6">
        <f>$C129*'Purdue-Sackler Payments'!K$11</f>
        <v>5928.9228458131092</v>
      </c>
      <c r="O129" s="6">
        <f>$C129*'Purdue-Sackler Payments'!L$11</f>
        <v>5324.5514915625517</v>
      </c>
      <c r="P129" s="6">
        <f>$C129*'Purdue-Sackler Payments'!M$11</f>
        <v>5882.5120575146957</v>
      </c>
      <c r="Q129" s="6">
        <f>$C129*'Purdue-Sackler Payments'!N$11</f>
        <v>5882.5120575146957</v>
      </c>
      <c r="R129" s="6">
        <f>$C129*'Purdue-Sackler Payments'!O$11</f>
        <v>5882.5120575146957</v>
      </c>
      <c r="S129" s="6">
        <f>$C129*'Purdue-Sackler Payments'!P$11</f>
        <v>11022.818197129227</v>
      </c>
      <c r="T129" s="6">
        <f>$C129*'Purdue-Sackler Payments'!Q$11</f>
        <v>11022.818197129227</v>
      </c>
      <c r="U129" s="6">
        <f>$C129*'Purdue-Sackler Payments'!R$11</f>
        <v>11226.481006045791</v>
      </c>
      <c r="V129" s="6">
        <f t="shared" si="8"/>
        <v>131991.49786372829</v>
      </c>
    </row>
    <row r="130" spans="1:22" ht="18.75" x14ac:dyDescent="0.3">
      <c r="A130" s="122">
        <v>128</v>
      </c>
      <c r="B130" s="3" t="s">
        <v>32</v>
      </c>
      <c r="C130" s="15">
        <v>4.9320093758848142E-4</v>
      </c>
      <c r="D130" s="13" t="s">
        <v>159</v>
      </c>
      <c r="E130" s="31" t="str">
        <f t="shared" si="11"/>
        <v>No</v>
      </c>
      <c r="F130" s="6">
        <f>$C130*'Purdue-Sackler Payments'!C$11</f>
        <v>6654.2252124480574</v>
      </c>
      <c r="G130" s="6">
        <f>$C130*'Purdue-Sackler Payments'!D$11</f>
        <v>1951.0509215290026</v>
      </c>
      <c r="H130" s="6">
        <f>$C130*'Purdue-Sackler Payments'!E$11</f>
        <v>2417.769375589558</v>
      </c>
      <c r="I130" s="6">
        <f>$C130*'Purdue-Sackler Payments'!F$11</f>
        <v>2193.8474921518286</v>
      </c>
      <c r="J130" s="6">
        <f>$C130*'Purdue-Sackler Payments'!G$11</f>
        <v>1098.1834498870958</v>
      </c>
      <c r="K130" s="6">
        <f>$C130*'Purdue-Sackler Payments'!H$11</f>
        <v>1761.1698878844606</v>
      </c>
      <c r="L130" s="6">
        <f>$C130*'Purdue-Sackler Payments'!I$11</f>
        <v>1981.0424441575083</v>
      </c>
      <c r="M130" s="6">
        <f>$C130*'Purdue-Sackler Payments'!J$11</f>
        <v>1612.1248518347679</v>
      </c>
      <c r="N130" s="6">
        <f>$C130*'Purdue-Sackler Payments'!K$11</f>
        <v>1670.3116378228406</v>
      </c>
      <c r="O130" s="6">
        <f>$C130*'Purdue-Sackler Payments'!L$11</f>
        <v>1500.0465605357683</v>
      </c>
      <c r="P130" s="6">
        <f>$C130*'Purdue-Sackler Payments'!M$11</f>
        <v>1657.2366692608673</v>
      </c>
      <c r="Q130" s="6">
        <f>$C130*'Purdue-Sackler Payments'!N$11</f>
        <v>1657.2366692608673</v>
      </c>
      <c r="R130" s="6">
        <f>$C130*'Purdue-Sackler Payments'!O$11</f>
        <v>1657.2366692608673</v>
      </c>
      <c r="S130" s="6">
        <f>$C130*'Purdue-Sackler Payments'!P$11</f>
        <v>3105.3771477684527</v>
      </c>
      <c r="T130" s="6">
        <f>$C130*'Purdue-Sackler Payments'!Q$11</f>
        <v>3105.3771477684527</v>
      </c>
      <c r="U130" s="6">
        <f>$C130*'Purdue-Sackler Payments'!R$11</f>
        <v>3162.7535665162955</v>
      </c>
      <c r="V130" s="6">
        <f t="shared" si="8"/>
        <v>37184.989703676685</v>
      </c>
    </row>
    <row r="131" spans="1:22" ht="18.75" x14ac:dyDescent="0.3">
      <c r="A131" s="122">
        <v>129</v>
      </c>
      <c r="B131" s="3" t="s">
        <v>88</v>
      </c>
      <c r="C131" s="15">
        <v>2.3910807429600001E-2</v>
      </c>
      <c r="D131" s="13" t="s">
        <v>88</v>
      </c>
      <c r="E131" s="31" t="str">
        <f t="shared" si="11"/>
        <v>No</v>
      </c>
      <c r="F131" s="6">
        <f>$C131*'Purdue-Sackler Payments'!C$11</f>
        <v>322602.5855222352</v>
      </c>
      <c r="G131" s="6">
        <f>$C131*'Purdue-Sackler Payments'!D$11</f>
        <v>94588.633789152649</v>
      </c>
      <c r="H131" s="6">
        <f>$C131*'Purdue-Sackler Payments'!E$11</f>
        <v>117215.54754452339</v>
      </c>
      <c r="I131" s="6">
        <f>$C131*'Purdue-Sackler Payments'!F$11</f>
        <v>106359.62123519367</v>
      </c>
      <c r="J131" s="6">
        <f>$C131*'Purdue-Sackler Payments'!G$11</f>
        <v>53240.88214636311</v>
      </c>
      <c r="K131" s="6">
        <f>$C131*'Purdue-Sackler Payments'!H$11</f>
        <v>85383.037278717165</v>
      </c>
      <c r="L131" s="6">
        <f>$C131*'Purdue-Sackler Payments'!I$11</f>
        <v>96042.648709718444</v>
      </c>
      <c r="M131" s="6">
        <f>$C131*'Purdue-Sackler Payments'!J$11</f>
        <v>78157.205201537363</v>
      </c>
      <c r="N131" s="6">
        <f>$C131*'Purdue-Sackler Payments'!K$11</f>
        <v>80978.150841890194</v>
      </c>
      <c r="O131" s="6">
        <f>$C131*'Purdue-Sackler Payments'!L$11</f>
        <v>72723.552837873285</v>
      </c>
      <c r="P131" s="6">
        <f>$C131*'Purdue-Sackler Payments'!M$11</f>
        <v>80344.265073217408</v>
      </c>
      <c r="Q131" s="6">
        <f>$C131*'Purdue-Sackler Payments'!N$11</f>
        <v>80344.265073217408</v>
      </c>
      <c r="R131" s="6">
        <f>$C131*'Purdue-Sackler Payments'!O$11</f>
        <v>80344.265073217408</v>
      </c>
      <c r="S131" s="6">
        <f>$C131*'Purdue-Sackler Payments'!P$11</f>
        <v>150551.36622332755</v>
      </c>
      <c r="T131" s="6">
        <f>$C131*'Purdue-Sackler Payments'!Q$11</f>
        <v>150551.36622332755</v>
      </c>
      <c r="U131" s="6">
        <f>$C131*'Purdue-Sackler Payments'!R$11</f>
        <v>153333.02455996367</v>
      </c>
      <c r="V131" s="6">
        <f t="shared" si="8"/>
        <v>1802760.4173334758</v>
      </c>
    </row>
    <row r="132" spans="1:22" ht="18.75" x14ac:dyDescent="0.3">
      <c r="A132" s="122">
        <v>130</v>
      </c>
      <c r="B132" s="3" t="s">
        <v>20</v>
      </c>
      <c r="C132" s="15">
        <v>9.9756728509450506E-4</v>
      </c>
      <c r="D132" s="13" t="s">
        <v>160</v>
      </c>
      <c r="E132" s="31" t="str">
        <f t="shared" si="11"/>
        <v>No</v>
      </c>
      <c r="F132" s="6">
        <f>$C132*'Purdue-Sackler Payments'!C$11</f>
        <v>13459.09318835862</v>
      </c>
      <c r="G132" s="6">
        <f>$C132*'Purdue-Sackler Payments'!D$11</f>
        <v>3946.2710277626907</v>
      </c>
      <c r="H132" s="6">
        <f>$C132*'Purdue-Sackler Payments'!E$11</f>
        <v>4890.2738177759729</v>
      </c>
      <c r="I132" s="6">
        <f>$C132*'Purdue-Sackler Payments'!F$11</f>
        <v>4437.360758797553</v>
      </c>
      <c r="J132" s="6">
        <f>$C132*'Purdue-Sackler Payments'!G$11</f>
        <v>2221.2283050314559</v>
      </c>
      <c r="K132" s="6">
        <f>$C132*'Purdue-Sackler Payments'!H$11</f>
        <v>3562.210307704263</v>
      </c>
      <c r="L132" s="6">
        <f>$C132*'Purdue-Sackler Payments'!I$11</f>
        <v>4006.9330409994386</v>
      </c>
      <c r="M132" s="6">
        <f>$C132*'Purdue-Sackler Payments'!J$11</f>
        <v>3260.746055231647</v>
      </c>
      <c r="N132" s="6">
        <f>$C132*'Purdue-Sackler Payments'!K$11</f>
        <v>3378.4368982586502</v>
      </c>
      <c r="O132" s="6">
        <f>$C132*'Purdue-Sackler Payments'!L$11</f>
        <v>3034.0521699445458</v>
      </c>
      <c r="P132" s="6">
        <f>$C132*'Purdue-Sackler Payments'!M$11</f>
        <v>3351.9909613250375</v>
      </c>
      <c r="Q132" s="6">
        <f>$C132*'Purdue-Sackler Payments'!N$11</f>
        <v>3351.9909613250375</v>
      </c>
      <c r="R132" s="6">
        <f>$C132*'Purdue-Sackler Payments'!O$11</f>
        <v>3351.9909613250375</v>
      </c>
      <c r="S132" s="6">
        <f>$C132*'Purdue-Sackler Payments'!P$11</f>
        <v>6281.0558829039865</v>
      </c>
      <c r="T132" s="6">
        <f>$C132*'Purdue-Sackler Payments'!Q$11</f>
        <v>6281.0558829039865</v>
      </c>
      <c r="U132" s="6">
        <f>$C132*'Purdue-Sackler Payments'!R$11</f>
        <v>6397.1076458195066</v>
      </c>
      <c r="V132" s="6">
        <f t="shared" si="8"/>
        <v>75211.797865467408</v>
      </c>
    </row>
    <row r="133" spans="1:22" ht="18.75" x14ac:dyDescent="0.3">
      <c r="A133" s="122">
        <v>131</v>
      </c>
      <c r="B133" s="3" t="s">
        <v>161</v>
      </c>
      <c r="C133" s="15">
        <v>2.684628549727351E-4</v>
      </c>
      <c r="D133" s="13" t="s">
        <v>162</v>
      </c>
      <c r="E133" s="31" t="str">
        <f t="shared" si="11"/>
        <v>No</v>
      </c>
      <c r="F133" s="6">
        <f>$C133*'Purdue-Sackler Payments'!C$11</f>
        <v>3622.0780659908492</v>
      </c>
      <c r="G133" s="6">
        <f>$C133*'Purdue-Sackler Payments'!D$11</f>
        <v>1062.0107560052916</v>
      </c>
      <c r="H133" s="6">
        <f>$C133*'Purdue-Sackler Payments'!E$11</f>
        <v>1316.0584657647232</v>
      </c>
      <c r="I133" s="6">
        <f>$C133*'Purdue-Sackler Payments'!F$11</f>
        <v>1194.1716169430294</v>
      </c>
      <c r="J133" s="6">
        <f>$C133*'Purdue-Sackler Payments'!G$11</f>
        <v>597.77149995300977</v>
      </c>
      <c r="K133" s="6">
        <f>$C133*'Purdue-Sackler Payments'!H$11</f>
        <v>958.65327934144716</v>
      </c>
      <c r="L133" s="6">
        <f>$C133*'Purdue-Sackler Payments'!I$11</f>
        <v>1078.3359678534209</v>
      </c>
      <c r="M133" s="6">
        <f>$C133*'Purdue-Sackler Payments'!J$11</f>
        <v>877.52396094829965</v>
      </c>
      <c r="N133" s="6">
        <f>$C133*'Purdue-Sackler Payments'!K$11</f>
        <v>909.19663124861336</v>
      </c>
      <c r="O133" s="6">
        <f>$C133*'Purdue-Sackler Payments'!L$11</f>
        <v>816.51665992872836</v>
      </c>
      <c r="P133" s="6">
        <f>$C133*'Purdue-Sackler Payments'!M$11</f>
        <v>902.07956572560545</v>
      </c>
      <c r="Q133" s="6">
        <f>$C133*'Purdue-Sackler Payments'!N$11</f>
        <v>902.07956572560545</v>
      </c>
      <c r="R133" s="6">
        <f>$C133*'Purdue-Sackler Payments'!O$11</f>
        <v>902.07956572560545</v>
      </c>
      <c r="S133" s="6">
        <f>$C133*'Purdue-Sackler Payments'!P$11</f>
        <v>1690.3423155140374</v>
      </c>
      <c r="T133" s="6">
        <f>$C133*'Purdue-Sackler Payments'!Q$11</f>
        <v>1690.3423155140374</v>
      </c>
      <c r="U133" s="6">
        <f>$C133*'Purdue-Sackler Payments'!R$11</f>
        <v>1721.5738806048753</v>
      </c>
      <c r="V133" s="6">
        <f t="shared" ref="V133:V196" si="12">SUM(F133:U133)</f>
        <v>20240.814112787179</v>
      </c>
    </row>
    <row r="134" spans="1:22" ht="18.75" x14ac:dyDescent="0.3">
      <c r="A134" s="122">
        <v>132</v>
      </c>
      <c r="B134" s="3" t="s">
        <v>161</v>
      </c>
      <c r="C134" s="15">
        <v>5.4943125126400002E-3</v>
      </c>
      <c r="D134" s="13" t="s">
        <v>161</v>
      </c>
      <c r="E134" s="31" t="str">
        <f t="shared" si="11"/>
        <v>No</v>
      </c>
      <c r="F134" s="6">
        <f>$C134*'Purdue-Sackler Payments'!C$11</f>
        <v>74128.798346249911</v>
      </c>
      <c r="G134" s="6">
        <f>$C134*'Purdue-Sackler Payments'!D$11</f>
        <v>21734.921152763349</v>
      </c>
      <c r="H134" s="6">
        <f>$C134*'Purdue-Sackler Payments'!E$11</f>
        <v>26934.215895719644</v>
      </c>
      <c r="I134" s="6">
        <f>$C134*'Purdue-Sackler Payments'!F$11</f>
        <v>24439.701566445659</v>
      </c>
      <c r="J134" s="6">
        <f>$C134*'Purdue-Sackler Payments'!G$11</f>
        <v>12233.884021776339</v>
      </c>
      <c r="K134" s="6">
        <f>$C134*'Purdue-Sackler Payments'!H$11</f>
        <v>19619.625621965504</v>
      </c>
      <c r="L134" s="6">
        <f>$C134*'Purdue-Sackler Payments'!I$11</f>
        <v>22069.030002711272</v>
      </c>
      <c r="M134" s="6">
        <f>$C134*'Purdue-Sackler Payments'!J$11</f>
        <v>17959.247581082735</v>
      </c>
      <c r="N134" s="6">
        <f>$C134*'Purdue-Sackler Payments'!K$11</f>
        <v>18607.454755804942</v>
      </c>
      <c r="O134" s="6">
        <f>$C134*'Purdue-Sackler Payments'!L$11</f>
        <v>16710.683129258414</v>
      </c>
      <c r="P134" s="6">
        <f>$C134*'Purdue-Sackler Payments'!M$11</f>
        <v>18461.798172661209</v>
      </c>
      <c r="Q134" s="6">
        <f>$C134*'Purdue-Sackler Payments'!N$11</f>
        <v>18461.798172661209</v>
      </c>
      <c r="R134" s="6">
        <f>$C134*'Purdue-Sackler Payments'!O$11</f>
        <v>18461.798172661209</v>
      </c>
      <c r="S134" s="6">
        <f>$C134*'Purdue-Sackler Payments'!P$11</f>
        <v>34594.241857842324</v>
      </c>
      <c r="T134" s="6">
        <f>$C134*'Purdue-Sackler Payments'!Q$11</f>
        <v>34594.241857842324</v>
      </c>
      <c r="U134" s="6">
        <f>$C134*'Purdue-Sackler Payments'!R$11</f>
        <v>35233.421452670627</v>
      </c>
      <c r="V134" s="6">
        <f t="shared" si="12"/>
        <v>414244.86176011671</v>
      </c>
    </row>
    <row r="135" spans="1:22" ht="18.75" x14ac:dyDescent="0.3">
      <c r="A135" s="122">
        <v>133</v>
      </c>
      <c r="B135" s="3" t="s">
        <v>163</v>
      </c>
      <c r="C135" s="15">
        <v>3.5979730057600005E-3</v>
      </c>
      <c r="D135" s="13" t="s">
        <v>163</v>
      </c>
      <c r="E135" s="31" t="str">
        <f t="shared" si="11"/>
        <v>No</v>
      </c>
      <c r="F135" s="6">
        <f>$C135*'Purdue-Sackler Payments'!C$11</f>
        <v>48543.546583060815</v>
      </c>
      <c r="G135" s="6">
        <f>$C135*'Purdue-Sackler Payments'!D$11</f>
        <v>14233.201953848984</v>
      </c>
      <c r="H135" s="6">
        <f>$C135*'Purdue-Sackler Payments'!E$11</f>
        <v>17637.981367307941</v>
      </c>
      <c r="I135" s="6">
        <f>$C135*'Purdue-Sackler Payments'!F$11</f>
        <v>16004.438462975264</v>
      </c>
      <c r="J135" s="6">
        <f>$C135*'Purdue-Sackler Payments'!G$11</f>
        <v>8011.408955112337</v>
      </c>
      <c r="K135" s="6">
        <f>$C135*'Purdue-Sackler Payments'!H$11</f>
        <v>12847.992029676238</v>
      </c>
      <c r="L135" s="6">
        <f>$C135*'Purdue-Sackler Payments'!I$11</f>
        <v>14451.994499837694</v>
      </c>
      <c r="M135" s="6">
        <f>$C135*'Purdue-Sackler Payments'!J$11</f>
        <v>11760.686683154841</v>
      </c>
      <c r="N135" s="6">
        <f>$C135*'Purdue-Sackler Payments'!K$11</f>
        <v>12185.167800933457</v>
      </c>
      <c r="O135" s="6">
        <f>$C135*'Purdue-Sackler Payments'!L$11</f>
        <v>10943.059148630617</v>
      </c>
      <c r="P135" s="6">
        <f>$C135*'Purdue-Sackler Payments'!M$11</f>
        <v>12089.783992120845</v>
      </c>
      <c r="Q135" s="6">
        <f>$C135*'Purdue-Sackler Payments'!N$11</f>
        <v>12089.783992120845</v>
      </c>
      <c r="R135" s="6">
        <f>$C135*'Purdue-Sackler Payments'!O$11</f>
        <v>12089.783992120845</v>
      </c>
      <c r="S135" s="6">
        <f>$C135*'Purdue-Sackler Payments'!P$11</f>
        <v>22654.180677364187</v>
      </c>
      <c r="T135" s="6">
        <f>$C135*'Purdue-Sackler Payments'!Q$11</f>
        <v>22654.180677364187</v>
      </c>
      <c r="U135" s="6">
        <f>$C135*'Purdue-Sackler Payments'!R$11</f>
        <v>23072.75004755093</v>
      </c>
      <c r="V135" s="6">
        <f t="shared" si="12"/>
        <v>271269.94086318003</v>
      </c>
    </row>
    <row r="136" spans="1:22" ht="18.75" x14ac:dyDescent="0.3">
      <c r="A136" s="122">
        <v>134</v>
      </c>
      <c r="B136" s="3" t="s">
        <v>164</v>
      </c>
      <c r="C136" s="15">
        <v>1.23477897536E-3</v>
      </c>
      <c r="D136" s="13" t="s">
        <v>164</v>
      </c>
      <c r="E136" s="31" t="str">
        <f t="shared" si="11"/>
        <v>No</v>
      </c>
      <c r="F136" s="6">
        <f>$C136*'Purdue-Sackler Payments'!C$11</f>
        <v>16659.533191108811</v>
      </c>
      <c r="G136" s="6">
        <f>$C136*'Purdue-Sackler Payments'!D$11</f>
        <v>4884.6554703245356</v>
      </c>
      <c r="H136" s="6">
        <f>$C136*'Purdue-Sackler Payments'!E$11</f>
        <v>6053.1328404291035</v>
      </c>
      <c r="I136" s="6">
        <f>$C136*'Purdue-Sackler Payments'!F$11</f>
        <v>5492.5215099968354</v>
      </c>
      <c r="J136" s="6">
        <f>$C136*'Purdue-Sackler Payments'!G$11</f>
        <v>2749.4145522901117</v>
      </c>
      <c r="K136" s="6">
        <f>$C136*'Purdue-Sackler Payments'!H$11</f>
        <v>4409.2688879098532</v>
      </c>
      <c r="L136" s="6">
        <f>$C136*'Purdue-Sackler Payments'!I$11</f>
        <v>4959.7423137555024</v>
      </c>
      <c r="M136" s="6">
        <f>$C136*'Purdue-Sackler Payments'!J$11</f>
        <v>4036.1194008148145</v>
      </c>
      <c r="N136" s="6">
        <f>$C136*'Purdue-Sackler Payments'!K$11</f>
        <v>4181.7959689356012</v>
      </c>
      <c r="O136" s="6">
        <f>$C136*'Purdue-Sackler Payments'!L$11</f>
        <v>3755.5199389262202</v>
      </c>
      <c r="P136" s="6">
        <f>$C136*'Purdue-Sackler Payments'!M$11</f>
        <v>4149.0614482699311</v>
      </c>
      <c r="Q136" s="6">
        <f>$C136*'Purdue-Sackler Payments'!N$11</f>
        <v>4149.0614482699311</v>
      </c>
      <c r="R136" s="6">
        <f>$C136*'Purdue-Sackler Payments'!O$11</f>
        <v>4149.0614482699311</v>
      </c>
      <c r="S136" s="6">
        <f>$C136*'Purdue-Sackler Payments'!P$11</f>
        <v>7774.6292036194254</v>
      </c>
      <c r="T136" s="6">
        <f>$C136*'Purdue-Sackler Payments'!Q$11</f>
        <v>7774.6292036194254</v>
      </c>
      <c r="U136" s="6">
        <f>$C136*'Purdue-Sackler Payments'!R$11</f>
        <v>7918.2769344970202</v>
      </c>
      <c r="V136" s="6">
        <f t="shared" si="12"/>
        <v>93096.423761037033</v>
      </c>
    </row>
    <row r="137" spans="1:22" ht="18.75" x14ac:dyDescent="0.3">
      <c r="A137" s="122">
        <v>135</v>
      </c>
      <c r="B137" s="3" t="s">
        <v>96</v>
      </c>
      <c r="C137" s="15">
        <v>1.0289042960000001E-4</v>
      </c>
      <c r="D137" s="13" t="s">
        <v>165</v>
      </c>
      <c r="E137" s="31" t="str">
        <f t="shared" si="11"/>
        <v>No</v>
      </c>
      <c r="F137" s="6">
        <f>$C137*'Purdue-Sackler Payments'!C$11</f>
        <v>1388.188948122393</v>
      </c>
      <c r="G137" s="6">
        <f>$C137*'Purdue-Sackler Payments'!D$11</f>
        <v>407.02369397175153</v>
      </c>
      <c r="H137" s="6">
        <f>$C137*'Purdue-Sackler Payments'!E$11</f>
        <v>504.38940960752802</v>
      </c>
      <c r="I137" s="6">
        <f>$C137*'Purdue-Sackler Payments'!F$11</f>
        <v>457.6753484048042</v>
      </c>
      <c r="J137" s="6">
        <f>$C137*'Purdue-Sackler Payments'!G$11</f>
        <v>229.10047067423147</v>
      </c>
      <c r="K137" s="6">
        <f>$C137*'Purdue-Sackler Payments'!H$11</f>
        <v>367.41115547962022</v>
      </c>
      <c r="L137" s="6">
        <f>$C137*'Purdue-Sackler Payments'!I$11</f>
        <v>413.28045549108958</v>
      </c>
      <c r="M137" s="6">
        <f>$C137*'Purdue-Sackler Payments'!J$11</f>
        <v>336.31772758817544</v>
      </c>
      <c r="N137" s="6">
        <f>$C137*'Purdue-Sackler Payments'!K$11</f>
        <v>348.4565192065146</v>
      </c>
      <c r="O137" s="6">
        <f>$C137*'Purdue-Sackler Payments'!L$11</f>
        <v>312.93621579103058</v>
      </c>
      <c r="P137" s="6">
        <f>$C137*'Purdue-Sackler Payments'!M$11</f>
        <v>345.72884975210167</v>
      </c>
      <c r="Q137" s="6">
        <f>$C137*'Purdue-Sackler Payments'!N$11</f>
        <v>345.72884975210167</v>
      </c>
      <c r="R137" s="6">
        <f>$C137*'Purdue-Sackler Payments'!O$11</f>
        <v>345.72884975210167</v>
      </c>
      <c r="S137" s="6">
        <f>$C137*'Purdue-Sackler Payments'!P$11</f>
        <v>647.83653974014862</v>
      </c>
      <c r="T137" s="6">
        <f>$C137*'Purdue-Sackler Payments'!Q$11</f>
        <v>647.83653974014862</v>
      </c>
      <c r="U137" s="6">
        <f>$C137*'Purdue-Sackler Payments'!R$11</f>
        <v>659.80627443436936</v>
      </c>
      <c r="V137" s="6">
        <f t="shared" si="12"/>
        <v>7757.4458475081092</v>
      </c>
    </row>
    <row r="138" spans="1:22" ht="18.75" x14ac:dyDescent="0.3">
      <c r="A138" s="122">
        <v>136</v>
      </c>
      <c r="B138" s="3" t="s">
        <v>166</v>
      </c>
      <c r="C138" s="15">
        <v>6.4066292393600011E-3</v>
      </c>
      <c r="D138" s="13" t="s">
        <v>166</v>
      </c>
      <c r="E138" s="31" t="str">
        <f t="shared" si="11"/>
        <v>No</v>
      </c>
      <c r="F138" s="6">
        <f>$C138*'Purdue-Sackler Payments'!C$11</f>
        <v>86437.698232696712</v>
      </c>
      <c r="G138" s="6">
        <f>$C138*'Purdue-Sackler Payments'!D$11</f>
        <v>25343.949957729983</v>
      </c>
      <c r="H138" s="6">
        <f>$C138*'Purdue-Sackler Payments'!E$11</f>
        <v>31406.574471287044</v>
      </c>
      <c r="I138" s="6">
        <f>$C138*'Purdue-Sackler Payments'!F$11</f>
        <v>28497.852333046278</v>
      </c>
      <c r="J138" s="6">
        <f>$C138*'Purdue-Sackler Payments'!G$11</f>
        <v>14265.289588922757</v>
      </c>
      <c r="K138" s="6">
        <f>$C138*'Purdue-Sackler Payments'!H$11</f>
        <v>22877.41494241733</v>
      </c>
      <c r="L138" s="6">
        <f>$C138*'Purdue-Sackler Payments'!I$11</f>
        <v>25733.536739020805</v>
      </c>
      <c r="M138" s="6">
        <f>$C138*'Purdue-Sackler Payments'!J$11</f>
        <v>20941.335318144269</v>
      </c>
      <c r="N138" s="6">
        <f>$C138*'Purdue-Sackler Payments'!K$11</f>
        <v>21697.175658347784</v>
      </c>
      <c r="O138" s="6">
        <f>$C138*'Purdue-Sackler Payments'!L$11</f>
        <v>19485.449890098302</v>
      </c>
      <c r="P138" s="6">
        <f>$C138*'Purdue-Sackler Payments'!M$11</f>
        <v>21527.333167166744</v>
      </c>
      <c r="Q138" s="6">
        <f>$C138*'Purdue-Sackler Payments'!N$11</f>
        <v>21527.333167166744</v>
      </c>
      <c r="R138" s="6">
        <f>$C138*'Purdue-Sackler Payments'!O$11</f>
        <v>21527.333167166744</v>
      </c>
      <c r="S138" s="6">
        <f>$C138*'Purdue-Sackler Payments'!P$11</f>
        <v>40338.528412802385</v>
      </c>
      <c r="T138" s="6">
        <f>$C138*'Purdue-Sackler Payments'!Q$11</f>
        <v>40338.528412802385</v>
      </c>
      <c r="U138" s="6">
        <f>$C138*'Purdue-Sackler Payments'!R$11</f>
        <v>41083.842166253518</v>
      </c>
      <c r="V138" s="6">
        <f t="shared" si="12"/>
        <v>483029.17562506977</v>
      </c>
    </row>
    <row r="139" spans="1:22" ht="18.75" x14ac:dyDescent="0.3">
      <c r="A139" s="122">
        <v>137</v>
      </c>
      <c r="B139" s="3" t="s">
        <v>53</v>
      </c>
      <c r="C139" s="15">
        <v>1.9759611312000001E-3</v>
      </c>
      <c r="D139" s="13" t="s">
        <v>167</v>
      </c>
      <c r="E139" s="31" t="str">
        <f t="shared" si="11"/>
        <v>No</v>
      </c>
      <c r="F139" s="6">
        <f>$C139*'Purdue-Sackler Payments'!C$11</f>
        <v>26659.499964331586</v>
      </c>
      <c r="G139" s="6">
        <f>$C139*'Purdue-Sackler Payments'!D$11</f>
        <v>7816.6939519283014</v>
      </c>
      <c r="H139" s="6">
        <f>$C139*'Purdue-Sackler Payments'!E$11</f>
        <v>9686.555613073182</v>
      </c>
      <c r="I139" s="6">
        <f>$C139*'Purdue-Sackler Payments'!F$11</f>
        <v>8789.4345729926954</v>
      </c>
      <c r="J139" s="6">
        <f>$C139*'Purdue-Sackler Payments'!G$11</f>
        <v>4399.7641661310245</v>
      </c>
      <c r="K139" s="6">
        <f>$C139*'Purdue-Sackler Payments'!H$11</f>
        <v>7055.9542342216973</v>
      </c>
      <c r="L139" s="6">
        <f>$C139*'Purdue-Sackler Payments'!I$11</f>
        <v>7936.8520426026544</v>
      </c>
      <c r="M139" s="6">
        <f>$C139*'Purdue-Sackler Payments'!J$11</f>
        <v>6458.8199313704163</v>
      </c>
      <c r="N139" s="6">
        <f>$C139*'Purdue-Sackler Payments'!K$11</f>
        <v>6691.9395763249795</v>
      </c>
      <c r="O139" s="6">
        <f>$C139*'Purdue-Sackler Payments'!L$11</f>
        <v>6009.7892617594052</v>
      </c>
      <c r="P139" s="6">
        <f>$C139*'Purdue-Sackler Payments'!M$11</f>
        <v>6639.555998555551</v>
      </c>
      <c r="Q139" s="6">
        <f>$C139*'Purdue-Sackler Payments'!N$11</f>
        <v>6639.555998555551</v>
      </c>
      <c r="R139" s="6">
        <f>$C139*'Purdue-Sackler Payments'!O$11</f>
        <v>6639.555998555551</v>
      </c>
      <c r="S139" s="6">
        <f>$C139*'Purdue-Sackler Payments'!P$11</f>
        <v>12441.388639100773</v>
      </c>
      <c r="T139" s="6">
        <f>$C139*'Purdue-Sackler Payments'!Q$11</f>
        <v>12441.388639100773</v>
      </c>
      <c r="U139" s="6">
        <f>$C139*'Purdue-Sackler Payments'!R$11</f>
        <v>12671.261627273778</v>
      </c>
      <c r="V139" s="6">
        <f t="shared" si="12"/>
        <v>148978.0102158779</v>
      </c>
    </row>
    <row r="140" spans="1:22" ht="18.75" x14ac:dyDescent="0.3">
      <c r="A140" s="122">
        <v>138</v>
      </c>
      <c r="B140" s="3" t="s">
        <v>53</v>
      </c>
      <c r="C140" s="15">
        <v>6.4866012853422349E-3</v>
      </c>
      <c r="D140" s="13" t="s">
        <v>53</v>
      </c>
      <c r="E140" s="31" t="str">
        <f t="shared" si="11"/>
        <v>No</v>
      </c>
      <c r="F140" s="6">
        <f>$C140*'Purdue-Sackler Payments'!C$11</f>
        <v>87516.674293180302</v>
      </c>
      <c r="G140" s="6">
        <f>$C140*'Purdue-Sackler Payments'!D$11</f>
        <v>25660.310941902291</v>
      </c>
      <c r="H140" s="6">
        <f>$C140*'Purdue-Sackler Payments'!E$11</f>
        <v>31798.613392835923</v>
      </c>
      <c r="I140" s="6">
        <f>$C140*'Purdue-Sackler Payments'!F$11</f>
        <v>28853.582541869935</v>
      </c>
      <c r="J140" s="6">
        <f>$C140*'Purdue-Sackler Payments'!G$11</f>
        <v>14443.358953066134</v>
      </c>
      <c r="K140" s="6">
        <f>$C140*'Purdue-Sackler Payments'!H$11</f>
        <v>23162.986904111247</v>
      </c>
      <c r="L140" s="6">
        <f>$C140*'Purdue-Sackler Payments'!I$11</f>
        <v>26054.760819030787</v>
      </c>
      <c r="M140" s="6">
        <f>$C140*'Purdue-Sackler Payments'!J$11</f>
        <v>21202.739774126072</v>
      </c>
      <c r="N140" s="6">
        <f>$C140*'Purdue-Sackler Payments'!K$11</f>
        <v>21968.015044334683</v>
      </c>
      <c r="O140" s="6">
        <f>$C140*'Purdue-Sackler Payments'!L$11</f>
        <v>19728.680961598722</v>
      </c>
      <c r="P140" s="6">
        <f>$C140*'Purdue-Sackler Payments'!M$11</f>
        <v>21796.052459886658</v>
      </c>
      <c r="Q140" s="6">
        <f>$C140*'Purdue-Sackler Payments'!N$11</f>
        <v>21796.052459886658</v>
      </c>
      <c r="R140" s="6">
        <f>$C140*'Purdue-Sackler Payments'!O$11</f>
        <v>21796.052459886658</v>
      </c>
      <c r="S140" s="6">
        <f>$C140*'Purdue-Sackler Payments'!P$11</f>
        <v>40842.062256975099</v>
      </c>
      <c r="T140" s="6">
        <f>$C140*'Purdue-Sackler Payments'!Q$11</f>
        <v>40842.062256975099</v>
      </c>
      <c r="U140" s="6">
        <f>$C140*'Purdue-Sackler Payments'!R$11</f>
        <v>41596.679540181947</v>
      </c>
      <c r="V140" s="6">
        <f t="shared" si="12"/>
        <v>489058.68505984813</v>
      </c>
    </row>
    <row r="141" spans="1:22" ht="18.75" x14ac:dyDescent="0.3">
      <c r="A141" s="122">
        <v>139</v>
      </c>
      <c r="B141" s="3" t="s">
        <v>81</v>
      </c>
      <c r="C141" s="15">
        <v>3.1086096476003178E-4</v>
      </c>
      <c r="D141" s="13" t="s">
        <v>168</v>
      </c>
      <c r="E141" s="13" t="s">
        <v>334</v>
      </c>
      <c r="F141" s="6">
        <f>$C141*'Purdue-Sackler Payments'!C$11</f>
        <v>4194.1097666730002</v>
      </c>
      <c r="G141" s="6">
        <f>$C141*'Purdue-Sackler Payments'!D$11</f>
        <v>1229.7332092026818</v>
      </c>
      <c r="H141" s="6">
        <f>$C141*'Purdue-Sackler Payments'!E$11</f>
        <v>1523.9024571566079</v>
      </c>
      <c r="I141" s="6">
        <f>$C141*'Purdue-Sackler Payments'!F$11</f>
        <v>1382.7661222244628</v>
      </c>
      <c r="J141" s="6">
        <f>$C141*'Purdue-Sackler Payments'!G$11</f>
        <v>692.17704326476019</v>
      </c>
      <c r="K141" s="6">
        <f>$C141*'Purdue-Sackler Payments'!H$11</f>
        <v>1110.0525743746412</v>
      </c>
      <c r="L141" s="6">
        <f>$C141*'Purdue-Sackler Payments'!I$11</f>
        <v>1248.6366478386778</v>
      </c>
      <c r="M141" s="6">
        <f>$C141*'Purdue-Sackler Payments'!J$11</f>
        <v>1016.1105719006714</v>
      </c>
      <c r="N141" s="6">
        <f>$C141*'Purdue-Sackler Payments'!K$11</f>
        <v>1052.7852800165554</v>
      </c>
      <c r="O141" s="6">
        <f>$C141*'Purdue-Sackler Payments'!L$11</f>
        <v>945.46843984752149</v>
      </c>
      <c r="P141" s="6">
        <f>$C141*'Purdue-Sackler Payments'!M$11</f>
        <v>1044.5442224036976</v>
      </c>
      <c r="Q141" s="6">
        <f>$C141*'Purdue-Sackler Payments'!N$11</f>
        <v>1044.5442224036976</v>
      </c>
      <c r="R141" s="6">
        <f>$C141*'Purdue-Sackler Payments'!O$11</f>
        <v>1044.5442224036976</v>
      </c>
      <c r="S141" s="6">
        <f>$C141*'Purdue-Sackler Payments'!P$11</f>
        <v>1957.2966361724984</v>
      </c>
      <c r="T141" s="6">
        <f>$C141*'Purdue-Sackler Payments'!Q$11</f>
        <v>1957.2966361724984</v>
      </c>
      <c r="U141" s="6">
        <f>$C141*'Purdue-Sackler Payments'!R$11</f>
        <v>1993.460575709272</v>
      </c>
      <c r="V141" s="6">
        <f t="shared" si="12"/>
        <v>23437.428627764941</v>
      </c>
    </row>
    <row r="142" spans="1:22" ht="18.75" x14ac:dyDescent="0.3">
      <c r="A142" s="122">
        <v>140</v>
      </c>
      <c r="B142" s="3" t="s">
        <v>81</v>
      </c>
      <c r="C142" s="15">
        <v>2.2630631961371855E-3</v>
      </c>
      <c r="D142" s="13" t="s">
        <v>169</v>
      </c>
      <c r="E142" s="31" t="str">
        <f t="shared" ref="E142:E152" si="13">IF(C142&lt;0.000083,"Yes","No")</f>
        <v>No</v>
      </c>
      <c r="F142" s="6">
        <f>$C142*'Purdue-Sackler Payments'!C$11</f>
        <v>30533.056670026577</v>
      </c>
      <c r="G142" s="6">
        <f>$C142*'Purdue-Sackler Payments'!D$11</f>
        <v>8952.4394578217943</v>
      </c>
      <c r="H142" s="6">
        <f>$C142*'Purdue-Sackler Payments'!E$11</f>
        <v>11093.987204074812</v>
      </c>
      <c r="I142" s="6">
        <f>$C142*'Purdue-Sackler Payments'!F$11</f>
        <v>10066.516786651418</v>
      </c>
      <c r="J142" s="6">
        <f>$C142*'Purdue-Sackler Payments'!G$11</f>
        <v>5039.03857157731</v>
      </c>
      <c r="K142" s="6">
        <f>$C142*'Purdue-Sackler Payments'!H$11</f>
        <v>8081.1662177778071</v>
      </c>
      <c r="L142" s="6">
        <f>$C142*'Purdue-Sackler Payments'!I$11</f>
        <v>9090.056209705017</v>
      </c>
      <c r="M142" s="6">
        <f>$C142*'Purdue-Sackler Payments'!J$11</f>
        <v>7397.2698381394612</v>
      </c>
      <c r="N142" s="6">
        <f>$C142*'Purdue-Sackler Payments'!K$11</f>
        <v>7664.261167302323</v>
      </c>
      <c r="O142" s="6">
        <f>$C142*'Purdue-Sackler Payments'!L$11</f>
        <v>6882.9961683348401</v>
      </c>
      <c r="P142" s="6">
        <f>$C142*'Purdue-Sackler Payments'!M$11</f>
        <v>7604.266390552848</v>
      </c>
      <c r="Q142" s="6">
        <f>$C142*'Purdue-Sackler Payments'!N$11</f>
        <v>7604.266390552848</v>
      </c>
      <c r="R142" s="6">
        <f>$C142*'Purdue-Sackler Payments'!O$11</f>
        <v>7604.266390552848</v>
      </c>
      <c r="S142" s="6">
        <f>$C142*'Purdue-Sackler Payments'!P$11</f>
        <v>14249.090376028476</v>
      </c>
      <c r="T142" s="6">
        <f>$C142*'Purdue-Sackler Payments'!Q$11</f>
        <v>14249.090376028476</v>
      </c>
      <c r="U142" s="6">
        <f>$C142*'Purdue-Sackler Payments'!R$11</f>
        <v>14512.363317538453</v>
      </c>
      <c r="V142" s="6">
        <f t="shared" si="12"/>
        <v>170624.13153266528</v>
      </c>
    </row>
    <row r="143" spans="1:22" ht="18.75" x14ac:dyDescent="0.3">
      <c r="A143" s="122">
        <v>141</v>
      </c>
      <c r="B143" s="3" t="s">
        <v>81</v>
      </c>
      <c r="C143" s="15">
        <v>2.2227072397600002E-2</v>
      </c>
      <c r="D143" s="13" t="s">
        <v>81</v>
      </c>
      <c r="E143" s="31" t="str">
        <f t="shared" si="13"/>
        <v>No</v>
      </c>
      <c r="F143" s="6">
        <f>$C143*'Purdue-Sackler Payments'!C$11</f>
        <v>299885.77529920836</v>
      </c>
      <c r="G143" s="6">
        <f>$C143*'Purdue-Sackler Payments'!D$11</f>
        <v>87927.95548254477</v>
      </c>
      <c r="H143" s="6">
        <f>$C143*'Purdue-Sackler Payments'!E$11</f>
        <v>108961.54256050696</v>
      </c>
      <c r="I143" s="6">
        <f>$C143*'Purdue-Sackler Payments'!F$11</f>
        <v>98870.061512410932</v>
      </c>
      <c r="J143" s="6">
        <f>$C143*'Purdue-Sackler Payments'!G$11</f>
        <v>49491.80179145038</v>
      </c>
      <c r="K143" s="6">
        <f>$C143*'Purdue-Sackler Payments'!H$11</f>
        <v>79370.592428077376</v>
      </c>
      <c r="L143" s="6">
        <f>$C143*'Purdue-Sackler Payments'!I$11</f>
        <v>89279.582565894467</v>
      </c>
      <c r="M143" s="6">
        <f>$C143*'Purdue-Sackler Payments'!J$11</f>
        <v>72653.584096792329</v>
      </c>
      <c r="N143" s="6">
        <f>$C143*'Purdue-Sackler Payments'!K$11</f>
        <v>75275.886298941987</v>
      </c>
      <c r="O143" s="6">
        <f>$C143*'Purdue-Sackler Payments'!L$11</f>
        <v>67602.554982608533</v>
      </c>
      <c r="P143" s="6">
        <f>$C143*'Purdue-Sackler Payments'!M$11</f>
        <v>74686.63706871077</v>
      </c>
      <c r="Q143" s="6">
        <f>$C143*'Purdue-Sackler Payments'!N$11</f>
        <v>74686.63706871077</v>
      </c>
      <c r="R143" s="6">
        <f>$C143*'Purdue-Sackler Payments'!O$11</f>
        <v>74686.63706871077</v>
      </c>
      <c r="S143" s="6">
        <f>$C143*'Purdue-Sackler Payments'!P$11</f>
        <v>139949.94215297702</v>
      </c>
      <c r="T143" s="6">
        <f>$C143*'Purdue-Sackler Payments'!Q$11</f>
        <v>139949.94215297702</v>
      </c>
      <c r="U143" s="6">
        <f>$C143*'Purdue-Sackler Payments'!R$11</f>
        <v>142535.72355813609</v>
      </c>
      <c r="V143" s="6">
        <f t="shared" si="12"/>
        <v>1675814.8560886583</v>
      </c>
    </row>
    <row r="144" spans="1:22" ht="18.75" x14ac:dyDescent="0.3">
      <c r="A144" s="122">
        <v>142</v>
      </c>
      <c r="B144" s="3" t="s">
        <v>170</v>
      </c>
      <c r="C144" s="15">
        <v>9.8379769212851402E-4</v>
      </c>
      <c r="D144" s="13" t="s">
        <v>170</v>
      </c>
      <c r="E144" s="31" t="str">
        <f t="shared" si="13"/>
        <v>No</v>
      </c>
      <c r="F144" s="6">
        <f>$C144*'Purdue-Sackler Payments'!C$11</f>
        <v>13273.315008115385</v>
      </c>
      <c r="G144" s="6">
        <f>$C144*'Purdue-Sackler Payments'!D$11</f>
        <v>3891.7999694213704</v>
      </c>
      <c r="H144" s="6">
        <f>$C144*'Purdue-Sackler Payments'!E$11</f>
        <v>4822.7725264153214</v>
      </c>
      <c r="I144" s="6">
        <f>$C144*'Purdue-Sackler Payments'!F$11</f>
        <v>4376.1111043583387</v>
      </c>
      <c r="J144" s="6">
        <f>$C144*'Purdue-Sackler Payments'!G$11</f>
        <v>2190.5683083557192</v>
      </c>
      <c r="K144" s="6">
        <f>$C144*'Purdue-Sackler Payments'!H$11</f>
        <v>3513.040505597432</v>
      </c>
      <c r="L144" s="6">
        <f>$C144*'Purdue-Sackler Payments'!I$11</f>
        <v>3951.6246544465293</v>
      </c>
      <c r="M144" s="6">
        <f>$C144*'Purdue-Sackler Payments'!J$11</f>
        <v>3215.7374160983509</v>
      </c>
      <c r="N144" s="6">
        <f>$C144*'Purdue-Sackler Payments'!K$11</f>
        <v>3331.8037521587357</v>
      </c>
      <c r="O144" s="6">
        <f>$C144*'Purdue-Sackler Payments'!L$11</f>
        <v>2992.1726255349067</v>
      </c>
      <c r="P144" s="6">
        <f>$C144*'Purdue-Sackler Payments'!M$11</f>
        <v>3305.7228530452494</v>
      </c>
      <c r="Q144" s="6">
        <f>$C144*'Purdue-Sackler Payments'!N$11</f>
        <v>3305.7228530452494</v>
      </c>
      <c r="R144" s="6">
        <f>$C144*'Purdue-Sackler Payments'!O$11</f>
        <v>3305.7228530452494</v>
      </c>
      <c r="S144" s="6">
        <f>$C144*'Purdue-Sackler Payments'!P$11</f>
        <v>6194.3573872771594</v>
      </c>
      <c r="T144" s="6">
        <f>$C144*'Purdue-Sackler Payments'!Q$11</f>
        <v>6194.3573872771594</v>
      </c>
      <c r="U144" s="6">
        <f>$C144*'Purdue-Sackler Payments'!R$11</f>
        <v>6308.8072677310065</v>
      </c>
      <c r="V144" s="6">
        <f t="shared" si="12"/>
        <v>74173.636471923164</v>
      </c>
    </row>
    <row r="145" spans="1:22" ht="18.75" x14ac:dyDescent="0.3">
      <c r="A145" s="122">
        <v>143</v>
      </c>
      <c r="B145" s="3" t="s">
        <v>12</v>
      </c>
      <c r="C145" s="15">
        <v>3.1145250536960004E-2</v>
      </c>
      <c r="D145" s="13" t="s">
        <v>12</v>
      </c>
      <c r="E145" s="31" t="str">
        <f t="shared" si="13"/>
        <v>No</v>
      </c>
      <c r="F145" s="6">
        <f>$C145*'Purdue-Sackler Payments'!C$11</f>
        <v>420209.07823977922</v>
      </c>
      <c r="G145" s="6">
        <f>$C145*'Purdue-Sackler Payments'!D$11</f>
        <v>123207.32815007254</v>
      </c>
      <c r="H145" s="6">
        <f>$C145*'Purdue-Sackler Payments'!E$11</f>
        <v>152680.23072202041</v>
      </c>
      <c r="I145" s="6">
        <f>$C145*'Purdue-Sackler Payments'!F$11</f>
        <v>138539.74024672635</v>
      </c>
      <c r="J145" s="6">
        <f>$C145*'Purdue-Sackler Payments'!G$11</f>
        <v>69349.419426317545</v>
      </c>
      <c r="K145" s="6">
        <f>$C145*'Purdue-Sackler Payments'!H$11</f>
        <v>111216.49051299847</v>
      </c>
      <c r="L145" s="6">
        <f>$C145*'Purdue-Sackler Payments'!I$11</f>
        <v>125101.26916895418</v>
      </c>
      <c r="M145" s="6">
        <f>$C145*'Purdue-Sackler Payments'!J$11</f>
        <v>101804.41394283759</v>
      </c>
      <c r="N145" s="6">
        <f>$C145*'Purdue-Sackler Payments'!K$11</f>
        <v>105478.86362332685</v>
      </c>
      <c r="O145" s="6">
        <f>$C145*'Purdue-Sackler Payments'!L$11</f>
        <v>94726.758171683497</v>
      </c>
      <c r="P145" s="6">
        <f>$C145*'Purdue-Sackler Payments'!M$11</f>
        <v>104653.18966249323</v>
      </c>
      <c r="Q145" s="6">
        <f>$C145*'Purdue-Sackler Payments'!N$11</f>
        <v>104653.18966249323</v>
      </c>
      <c r="R145" s="6">
        <f>$C145*'Purdue-Sackler Payments'!O$11</f>
        <v>104653.18966249323</v>
      </c>
      <c r="S145" s="6">
        <f>$C145*'Purdue-Sackler Payments'!P$11</f>
        <v>196102.11965918523</v>
      </c>
      <c r="T145" s="6">
        <f>$C145*'Purdue-Sackler Payments'!Q$11</f>
        <v>196102.11965918523</v>
      </c>
      <c r="U145" s="6">
        <f>$C145*'Purdue-Sackler Payments'!R$11</f>
        <v>199725.39528707167</v>
      </c>
      <c r="V145" s="6">
        <f t="shared" si="12"/>
        <v>2348202.7957976386</v>
      </c>
    </row>
    <row r="146" spans="1:22" ht="18.75" x14ac:dyDescent="0.3">
      <c r="A146" s="122">
        <v>144</v>
      </c>
      <c r="B146" s="3" t="s">
        <v>12</v>
      </c>
      <c r="C146" s="15">
        <v>8.5048985958722254E-4</v>
      </c>
      <c r="D146" s="13" t="s">
        <v>171</v>
      </c>
      <c r="E146" s="31" t="str">
        <f t="shared" si="13"/>
        <v>No</v>
      </c>
      <c r="F146" s="6">
        <f>$C146*'Purdue-Sackler Payments'!C$11</f>
        <v>11474.737039771753</v>
      </c>
      <c r="G146" s="6">
        <f>$C146*'Purdue-Sackler Payments'!D$11</f>
        <v>3364.4482356666877</v>
      </c>
      <c r="H146" s="6">
        <f>$C146*'Purdue-Sackler Payments'!E$11</f>
        <v>4169.2709401845914</v>
      </c>
      <c r="I146" s="6">
        <f>$C146*'Purdue-Sackler Payments'!F$11</f>
        <v>3783.133614220375</v>
      </c>
      <c r="J146" s="6">
        <f>$C146*'Purdue-Sackler Payments'!G$11</f>
        <v>1893.7390765359746</v>
      </c>
      <c r="K146" s="6">
        <f>$C146*'Purdue-Sackler Payments'!H$11</f>
        <v>3037.0119286064423</v>
      </c>
      <c r="L146" s="6">
        <f>$C146*'Purdue-Sackler Payments'!I$11</f>
        <v>3416.1664785269795</v>
      </c>
      <c r="M146" s="6">
        <f>$C146*'Purdue-Sackler Payments'!J$11</f>
        <v>2779.9943884495269</v>
      </c>
      <c r="N146" s="6">
        <f>$C146*'Purdue-Sackler Payments'!K$11</f>
        <v>2880.3333531051844</v>
      </c>
      <c r="O146" s="6">
        <f>$C146*'Purdue-Sackler Payments'!L$11</f>
        <v>2586.723364481611</v>
      </c>
      <c r="P146" s="6">
        <f>$C146*'Purdue-Sackler Payments'!M$11</f>
        <v>2857.7865018547545</v>
      </c>
      <c r="Q146" s="6">
        <f>$C146*'Purdue-Sackler Payments'!N$11</f>
        <v>2857.7865018547545</v>
      </c>
      <c r="R146" s="6">
        <f>$C146*'Purdue-Sackler Payments'!O$11</f>
        <v>2857.7865018547545</v>
      </c>
      <c r="S146" s="6">
        <f>$C146*'Purdue-Sackler Payments'!P$11</f>
        <v>5355.0015279464933</v>
      </c>
      <c r="T146" s="6">
        <f>$C146*'Purdue-Sackler Payments'!Q$11</f>
        <v>5355.0015279464933</v>
      </c>
      <c r="U146" s="6">
        <f>$C146*'Purdue-Sackler Payments'!R$11</f>
        <v>5453.9430720625078</v>
      </c>
      <c r="V146" s="6">
        <f t="shared" si="12"/>
        <v>64122.864053068879</v>
      </c>
    </row>
    <row r="147" spans="1:22" ht="18.75" x14ac:dyDescent="0.3">
      <c r="A147" s="122">
        <v>145</v>
      </c>
      <c r="B147" s="3" t="s">
        <v>172</v>
      </c>
      <c r="C147" s="15">
        <v>4.0439910399508605E-5</v>
      </c>
      <c r="D147" s="13" t="s">
        <v>172</v>
      </c>
      <c r="E147" s="31" t="str">
        <f t="shared" si="13"/>
        <v>Yes</v>
      </c>
      <c r="F147" s="6">
        <f>$C147*'Purdue-Sackler Payments'!C$11</f>
        <v>545.61184065323084</v>
      </c>
      <c r="G147" s="6">
        <f>$C147*'Purdue-Sackler Payments'!D$11</f>
        <v>159.97602283016067</v>
      </c>
      <c r="H147" s="6">
        <f>$C147*'Purdue-Sackler Payments'!E$11</f>
        <v>198.24450738797844</v>
      </c>
      <c r="I147" s="6">
        <f>$C147*'Purdue-Sackler Payments'!F$11</f>
        <v>179.88407817430439</v>
      </c>
      <c r="J147" s="6">
        <f>$C147*'Purdue-Sackler Payments'!G$11</f>
        <v>90.045328244515062</v>
      </c>
      <c r="K147" s="6">
        <f>$C147*'Purdue-Sackler Payments'!H$11</f>
        <v>144.40676616025874</v>
      </c>
      <c r="L147" s="6">
        <f>$C147*'Purdue-Sackler Payments'!I$11</f>
        <v>162.43517161801961</v>
      </c>
      <c r="M147" s="6">
        <f>$C147*'Purdue-Sackler Payments'!J$11</f>
        <v>132.18584879377505</v>
      </c>
      <c r="N147" s="6">
        <f>$C147*'Purdue-Sackler Payments'!K$11</f>
        <v>136.95686245668176</v>
      </c>
      <c r="O147" s="6">
        <f>$C147*'Purdue-Sackler Payments'!L$11</f>
        <v>122.99601213202209</v>
      </c>
      <c r="P147" s="6">
        <f>$C147*'Purdue-Sackler Payments'!M$11</f>
        <v>135.88478307315924</v>
      </c>
      <c r="Q147" s="6">
        <f>$C147*'Purdue-Sackler Payments'!N$11</f>
        <v>135.88478307315924</v>
      </c>
      <c r="R147" s="6">
        <f>$C147*'Purdue-Sackler Payments'!O$11</f>
        <v>135.88478307315924</v>
      </c>
      <c r="S147" s="6">
        <f>$C147*'Purdue-Sackler Payments'!P$11</f>
        <v>254.62476658392049</v>
      </c>
      <c r="T147" s="6">
        <f>$C147*'Purdue-Sackler Payments'!Q$11</f>
        <v>254.62476658392049</v>
      </c>
      <c r="U147" s="6">
        <f>$C147*'Purdue-Sackler Payments'!R$11</f>
        <v>259.32933435005776</v>
      </c>
      <c r="V147" s="6">
        <f t="shared" si="12"/>
        <v>3048.9756551883233</v>
      </c>
    </row>
    <row r="148" spans="1:22" ht="18.75" x14ac:dyDescent="0.3">
      <c r="A148" s="122">
        <v>146</v>
      </c>
      <c r="B148" s="3" t="s">
        <v>173</v>
      </c>
      <c r="C148" s="15">
        <v>8.157508475200001E-4</v>
      </c>
      <c r="D148" s="13" t="s">
        <v>173</v>
      </c>
      <c r="E148" s="31" t="str">
        <f t="shared" si="13"/>
        <v>No</v>
      </c>
      <c r="F148" s="6">
        <f>$C148*'Purdue-Sackler Payments'!C$11</f>
        <v>11006.041235819073</v>
      </c>
      <c r="G148" s="6">
        <f>$C148*'Purdue-Sackler Payments'!D$11</f>
        <v>3227.0243657159094</v>
      </c>
      <c r="H148" s="6">
        <f>$C148*'Purdue-Sackler Payments'!E$11</f>
        <v>3998.9733735882214</v>
      </c>
      <c r="I148" s="6">
        <f>$C148*'Purdue-Sackler Payments'!F$11</f>
        <v>3628.6081689198263</v>
      </c>
      <c r="J148" s="6">
        <f>$C148*'Purdue-Sackler Payments'!G$11</f>
        <v>1816.3876256158158</v>
      </c>
      <c r="K148" s="6">
        <f>$C148*'Purdue-Sackler Payments'!H$11</f>
        <v>2912.962484810178</v>
      </c>
      <c r="L148" s="6">
        <f>$C148*'Purdue-Sackler Payments'!I$11</f>
        <v>3276.6301311109305</v>
      </c>
      <c r="M148" s="6">
        <f>$C148*'Purdue-Sackler Payments'!J$11</f>
        <v>2666.4430538645029</v>
      </c>
      <c r="N148" s="6">
        <f>$C148*'Purdue-Sackler Payments'!K$11</f>
        <v>2762.683584582715</v>
      </c>
      <c r="O148" s="6">
        <f>$C148*'Purdue-Sackler Payments'!L$11</f>
        <v>2481.0663561583069</v>
      </c>
      <c r="P148" s="6">
        <f>$C148*'Purdue-Sackler Payments'!M$11</f>
        <v>2741.0576794539079</v>
      </c>
      <c r="Q148" s="6">
        <f>$C148*'Purdue-Sackler Payments'!N$11</f>
        <v>2741.0576794539079</v>
      </c>
      <c r="R148" s="6">
        <f>$C148*'Purdue-Sackler Payments'!O$11</f>
        <v>2741.0576794539079</v>
      </c>
      <c r="S148" s="6">
        <f>$C148*'Purdue-Sackler Payments'!P$11</f>
        <v>5136.2717446312463</v>
      </c>
      <c r="T148" s="6">
        <f>$C148*'Purdue-Sackler Payments'!Q$11</f>
        <v>5136.2717446312463</v>
      </c>
      <c r="U148" s="6">
        <f>$C148*'Purdue-Sackler Payments'!R$11</f>
        <v>5231.1719336902306</v>
      </c>
      <c r="V148" s="6">
        <f t="shared" si="12"/>
        <v>61503.708841499923</v>
      </c>
    </row>
    <row r="149" spans="1:22" ht="18.75" x14ac:dyDescent="0.3">
      <c r="A149" s="122">
        <v>147</v>
      </c>
      <c r="B149" s="3" t="s">
        <v>174</v>
      </c>
      <c r="C149" s="15">
        <v>5.9449414360000005E-3</v>
      </c>
      <c r="D149" s="13" t="s">
        <v>175</v>
      </c>
      <c r="E149" s="31" t="str">
        <f t="shared" si="13"/>
        <v>No</v>
      </c>
      <c r="F149" s="6">
        <f>$C149*'Purdue-Sackler Payments'!C$11</f>
        <v>80208.645554047413</v>
      </c>
      <c r="G149" s="6">
        <f>$C149*'Purdue-Sackler Payments'!D$11</f>
        <v>23517.561673456643</v>
      </c>
      <c r="H149" s="6">
        <f>$C149*'Purdue-Sackler Payments'!E$11</f>
        <v>29143.288765657653</v>
      </c>
      <c r="I149" s="6">
        <f>$C149*'Purdue-Sackler Payments'!F$11</f>
        <v>26444.180994725451</v>
      </c>
      <c r="J149" s="6">
        <f>$C149*'Purdue-Sackler Payments'!G$11</f>
        <v>13237.274704880245</v>
      </c>
      <c r="K149" s="6">
        <f>$C149*'Purdue-Sackler Payments'!H$11</f>
        <v>21228.775219920288</v>
      </c>
      <c r="L149" s="6">
        <f>$C149*'Purdue-Sackler Payments'!I$11</f>
        <v>23879.07324412544</v>
      </c>
      <c r="M149" s="6">
        <f>$C149*'Purdue-Sackler Payments'!J$11</f>
        <v>19432.217380889473</v>
      </c>
      <c r="N149" s="6">
        <f>$C149*'Purdue-Sackler Payments'!K$11</f>
        <v>20133.588786912194</v>
      </c>
      <c r="O149" s="6">
        <f>$C149*'Purdue-Sackler Payments'!L$11</f>
        <v>18081.248988012147</v>
      </c>
      <c r="P149" s="6">
        <f>$C149*'Purdue-Sackler Payments'!M$11</f>
        <v>19975.985837577718</v>
      </c>
      <c r="Q149" s="6">
        <f>$C149*'Purdue-Sackler Payments'!N$11</f>
        <v>19975.985837577718</v>
      </c>
      <c r="R149" s="6">
        <f>$C149*'Purdue-Sackler Payments'!O$11</f>
        <v>19975.985837577718</v>
      </c>
      <c r="S149" s="6">
        <f>$C149*'Purdue-Sackler Payments'!P$11</f>
        <v>37431.569717695784</v>
      </c>
      <c r="T149" s="6">
        <f>$C149*'Purdue-Sackler Payments'!Q$11</f>
        <v>37431.569717695784</v>
      </c>
      <c r="U149" s="6">
        <f>$C149*'Purdue-Sackler Payments'!R$11</f>
        <v>38123.173125692439</v>
      </c>
      <c r="V149" s="6">
        <f t="shared" si="12"/>
        <v>448220.12538644415</v>
      </c>
    </row>
    <row r="150" spans="1:22" ht="18.75" x14ac:dyDescent="0.3">
      <c r="A150" s="122">
        <v>148</v>
      </c>
      <c r="B150" s="3" t="s">
        <v>176</v>
      </c>
      <c r="C150" s="15">
        <v>4.7307352990073126E-3</v>
      </c>
      <c r="D150" s="13" t="s">
        <v>176</v>
      </c>
      <c r="E150" s="31" t="str">
        <f t="shared" si="13"/>
        <v>No</v>
      </c>
      <c r="F150" s="6">
        <f>$C150*'Purdue-Sackler Payments'!C$11</f>
        <v>63826.679353027357</v>
      </c>
      <c r="G150" s="6">
        <f>$C150*'Purdue-Sackler Payments'!D$11</f>
        <v>18714.290183161163</v>
      </c>
      <c r="H150" s="6">
        <f>$C150*'Purdue-Sackler Payments'!E$11</f>
        <v>23191.008082600041</v>
      </c>
      <c r="I150" s="6">
        <f>$C150*'Purdue-Sackler Payments'!F$11</f>
        <v>21043.1712123406</v>
      </c>
      <c r="J150" s="6">
        <f>$C150*'Purdue-Sackler Payments'!G$11</f>
        <v>10533.668562287512</v>
      </c>
      <c r="K150" s="6">
        <f>$C150*'Purdue-Sackler Payments'!H$11</f>
        <v>16892.969824634722</v>
      </c>
      <c r="L150" s="6">
        <f>$C150*'Purdue-Sackler Payments'!I$11</f>
        <v>19001.965943599462</v>
      </c>
      <c r="M150" s="6">
        <f>$C150*'Purdue-Sackler Payments'!J$11</f>
        <v>15463.344372928024</v>
      </c>
      <c r="N150" s="6">
        <f>$C150*'Purdue-Sackler Payments'!K$11</f>
        <v>16021.466350058647</v>
      </c>
      <c r="O150" s="6">
        <f>$C150*'Purdue-Sackler Payments'!L$11</f>
        <v>14388.300332068959</v>
      </c>
      <c r="P150" s="6">
        <f>$C150*'Purdue-Sackler Payments'!M$11</f>
        <v>15896.052526613834</v>
      </c>
      <c r="Q150" s="6">
        <f>$C150*'Purdue-Sackler Payments'!N$11</f>
        <v>15896.052526613834</v>
      </c>
      <c r="R150" s="6">
        <f>$C150*'Purdue-Sackler Payments'!O$11</f>
        <v>15896.052526613834</v>
      </c>
      <c r="S150" s="6">
        <f>$C150*'Purdue-Sackler Payments'!P$11</f>
        <v>29786.474781474473</v>
      </c>
      <c r="T150" s="6">
        <f>$C150*'Purdue-Sackler Payments'!Q$11</f>
        <v>29786.474781474473</v>
      </c>
      <c r="U150" s="6">
        <f>$C150*'Purdue-Sackler Payments'!R$11</f>
        <v>30336.823795059525</v>
      </c>
      <c r="V150" s="6">
        <f t="shared" si="12"/>
        <v>356674.79515455646</v>
      </c>
    </row>
    <row r="151" spans="1:22" ht="18.75" x14ac:dyDescent="0.3">
      <c r="A151" s="122">
        <v>149</v>
      </c>
      <c r="B151" s="3" t="s">
        <v>177</v>
      </c>
      <c r="C151" s="15">
        <v>1.38586949984E-3</v>
      </c>
      <c r="D151" s="13" t="s">
        <v>177</v>
      </c>
      <c r="E151" s="31" t="str">
        <f t="shared" si="13"/>
        <v>No</v>
      </c>
      <c r="F151" s="6">
        <f>$C151*'Purdue-Sackler Payments'!C$11</f>
        <v>18698.033730610416</v>
      </c>
      <c r="G151" s="6">
        <f>$C151*'Purdue-Sackler Payments'!D$11</f>
        <v>5482.3536589418654</v>
      </c>
      <c r="H151" s="6">
        <f>$C151*'Purdue-Sackler Payments'!E$11</f>
        <v>6793.8087296836175</v>
      </c>
      <c r="I151" s="6">
        <f>$C151*'Purdue-Sackler Payments'!F$11</f>
        <v>6164.5996488565897</v>
      </c>
      <c r="J151" s="6">
        <f>$C151*'Purdue-Sackler Payments'!G$11</f>
        <v>3085.8395279399801</v>
      </c>
      <c r="K151" s="6">
        <f>$C151*'Purdue-Sackler Payments'!H$11</f>
        <v>4948.7976312247574</v>
      </c>
      <c r="L151" s="6">
        <f>$C151*'Purdue-Sackler Payments'!I$11</f>
        <v>5566.6283090831184</v>
      </c>
      <c r="M151" s="6">
        <f>$C151*'Purdue-Sackler Payments'!J$11</f>
        <v>4529.9886756420938</v>
      </c>
      <c r="N151" s="6">
        <f>$C151*'Purdue-Sackler Payments'!K$11</f>
        <v>4693.4905789208569</v>
      </c>
      <c r="O151" s="6">
        <f>$C151*'Purdue-Sackler Payments'!L$11</f>
        <v>4215.054388888836</v>
      </c>
      <c r="P151" s="6">
        <f>$C151*'Purdue-Sackler Payments'!M$11</f>
        <v>4656.7505835956154</v>
      </c>
      <c r="Q151" s="6">
        <f>$C151*'Purdue-Sackler Payments'!N$11</f>
        <v>4656.7505835956154</v>
      </c>
      <c r="R151" s="6">
        <f>$C151*'Purdue-Sackler Payments'!O$11</f>
        <v>4656.7505835956154</v>
      </c>
      <c r="S151" s="6">
        <f>$C151*'Purdue-Sackler Payments'!P$11</f>
        <v>8725.9515272522094</v>
      </c>
      <c r="T151" s="6">
        <f>$C151*'Purdue-Sackler Payments'!Q$11</f>
        <v>8725.9515272522094</v>
      </c>
      <c r="U151" s="6">
        <f>$C151*'Purdue-Sackler Payments'!R$11</f>
        <v>8887.1763398843177</v>
      </c>
      <c r="V151" s="6">
        <f t="shared" si="12"/>
        <v>104487.9260249677</v>
      </c>
    </row>
    <row r="152" spans="1:22" ht="18.75" x14ac:dyDescent="0.3">
      <c r="A152" s="122">
        <v>150</v>
      </c>
      <c r="B152" s="3" t="s">
        <v>14</v>
      </c>
      <c r="C152" s="15">
        <v>8.8237929539200007E-3</v>
      </c>
      <c r="D152" s="13" t="s">
        <v>14</v>
      </c>
      <c r="E152" s="31" t="str">
        <f t="shared" si="13"/>
        <v>No</v>
      </c>
      <c r="F152" s="6">
        <f>$C152*'Purdue-Sackler Payments'!C$11</f>
        <v>119049.86602516807</v>
      </c>
      <c r="G152" s="6">
        <f>$C152*'Purdue-Sackler Payments'!D$11</f>
        <v>34905.99482292794</v>
      </c>
      <c r="H152" s="6">
        <f>$C152*'Purdue-Sackler Payments'!E$11</f>
        <v>43255.993155332049</v>
      </c>
      <c r="I152" s="6">
        <f>$C152*'Purdue-Sackler Payments'!F$11</f>
        <v>39249.836259184907</v>
      </c>
      <c r="J152" s="6">
        <f>$C152*'Purdue-Sackler Payments'!G$11</f>
        <v>19647.455324406958</v>
      </c>
      <c r="K152" s="6">
        <f>$C152*'Purdue-Sackler Payments'!H$11</f>
        <v>31508.858282701527</v>
      </c>
      <c r="L152" s="6">
        <f>$C152*'Purdue-Sackler Payments'!I$11</f>
        <v>35442.569200382895</v>
      </c>
      <c r="M152" s="6">
        <f>$C152*'Purdue-Sackler Payments'!J$11</f>
        <v>28842.3131918863</v>
      </c>
      <c r="N152" s="6">
        <f>$C152*'Purdue-Sackler Payments'!K$11</f>
        <v>29883.325309023036</v>
      </c>
      <c r="O152" s="6">
        <f>$C152*'Purdue-Sackler Payments'!L$11</f>
        <v>26837.13525794516</v>
      </c>
      <c r="P152" s="6">
        <f>$C152*'Purdue-Sackler Payments'!M$11</f>
        <v>29649.402770201486</v>
      </c>
      <c r="Q152" s="6">
        <f>$C152*'Purdue-Sackler Payments'!N$11</f>
        <v>29649.402770201486</v>
      </c>
      <c r="R152" s="6">
        <f>$C152*'Purdue-Sackler Payments'!O$11</f>
        <v>29649.402770201486</v>
      </c>
      <c r="S152" s="6">
        <f>$C152*'Purdue-Sackler Payments'!P$11</f>
        <v>55557.893157548227</v>
      </c>
      <c r="T152" s="6">
        <f>$C152*'Purdue-Sackler Payments'!Q$11</f>
        <v>55557.893157548227</v>
      </c>
      <c r="U152" s="6">
        <f>$C152*'Purdue-Sackler Payments'!R$11</f>
        <v>56584.407101223667</v>
      </c>
      <c r="V152" s="6">
        <f t="shared" si="12"/>
        <v>665271.74855588365</v>
      </c>
    </row>
    <row r="153" spans="1:22" ht="18.75" x14ac:dyDescent="0.3">
      <c r="A153" s="122">
        <v>151</v>
      </c>
      <c r="B153" s="3" t="s">
        <v>73</v>
      </c>
      <c r="C153" s="15">
        <v>6.68759179371164E-5</v>
      </c>
      <c r="D153" s="13" t="s">
        <v>178</v>
      </c>
      <c r="E153" s="13" t="s">
        <v>334</v>
      </c>
      <c r="F153" s="6">
        <f>$C153*'Purdue-Sackler Payments'!C$11</f>
        <v>902.28421182376985</v>
      </c>
      <c r="G153" s="6">
        <f>$C153*'Purdue-Sackler Payments'!D$11</f>
        <v>264.55408206903655</v>
      </c>
      <c r="H153" s="6">
        <f>$C153*'Purdue-Sackler Payments'!E$11</f>
        <v>327.83908956740936</v>
      </c>
      <c r="I153" s="6">
        <f>$C153*'Purdue-Sackler Payments'!F$11</f>
        <v>297.47624886737611</v>
      </c>
      <c r="J153" s="6">
        <f>$C153*'Purdue-Sackler Payments'!G$11</f>
        <v>148.90893483221151</v>
      </c>
      <c r="K153" s="6">
        <f>$C153*'Purdue-Sackler Payments'!H$11</f>
        <v>238.80703364306095</v>
      </c>
      <c r="L153" s="6">
        <f>$C153*'Purdue-Sackler Payments'!I$11</f>
        <v>268.62080306093105</v>
      </c>
      <c r="M153" s="6">
        <f>$C153*'Purdue-Sackler Payments'!J$11</f>
        <v>218.59717019768658</v>
      </c>
      <c r="N153" s="6">
        <f>$C153*'Purdue-Sackler Payments'!K$11</f>
        <v>226.48704717924605</v>
      </c>
      <c r="O153" s="6">
        <f>$C153*'Purdue-Sackler Payments'!L$11</f>
        <v>203.39983775121402</v>
      </c>
      <c r="P153" s="6">
        <f>$C153*'Purdue-Sackler Payments'!M$11</f>
        <v>224.71413788824529</v>
      </c>
      <c r="Q153" s="6">
        <f>$C153*'Purdue-Sackler Payments'!N$11</f>
        <v>224.71413788824529</v>
      </c>
      <c r="R153" s="6">
        <f>$C153*'Purdue-Sackler Payments'!O$11</f>
        <v>224.71413788824529</v>
      </c>
      <c r="S153" s="6">
        <f>$C153*'Purdue-Sackler Payments'!P$11</f>
        <v>421.07573500040689</v>
      </c>
      <c r="T153" s="6">
        <f>$C153*'Purdue-Sackler Payments'!Q$11</f>
        <v>421.07573500040689</v>
      </c>
      <c r="U153" s="6">
        <f>$C153*'Purdue-Sackler Payments'!R$11</f>
        <v>428.85572968263108</v>
      </c>
      <c r="V153" s="6">
        <f t="shared" si="12"/>
        <v>5042.1240723401224</v>
      </c>
    </row>
    <row r="154" spans="1:22" ht="18.75" x14ac:dyDescent="0.3">
      <c r="A154" s="122">
        <v>152</v>
      </c>
      <c r="B154" s="3" t="s">
        <v>53</v>
      </c>
      <c r="C154" s="15">
        <v>5.4332409981697403E-5</v>
      </c>
      <c r="D154" s="13" t="s">
        <v>179</v>
      </c>
      <c r="E154" s="31" t="str">
        <f>IF(C154&lt;0.000083,"Yes","No")</f>
        <v>Yes</v>
      </c>
      <c r="F154" s="6">
        <f>$C154*'Purdue-Sackler Payments'!C$11</f>
        <v>733.04826653622126</v>
      </c>
      <c r="G154" s="6">
        <f>$C154*'Purdue-Sackler Payments'!D$11</f>
        <v>214.93328678975735</v>
      </c>
      <c r="H154" s="6">
        <f>$C154*'Purdue-Sackler Payments'!E$11</f>
        <v>266.34831149759833</v>
      </c>
      <c r="I154" s="6">
        <f>$C154*'Purdue-Sackler Payments'!F$11</f>
        <v>241.68044360119978</v>
      </c>
      <c r="J154" s="6">
        <f>$C154*'Purdue-Sackler Payments'!G$11</f>
        <v>120.97899433468967</v>
      </c>
      <c r="K154" s="6">
        <f>$C154*'Purdue-Sackler Payments'!H$11</f>
        <v>194.01545516890224</v>
      </c>
      <c r="L154" s="6">
        <f>$C154*'Purdue-Sackler Payments'!I$11</f>
        <v>218.23723773396046</v>
      </c>
      <c r="M154" s="6">
        <f>$C154*'Purdue-Sackler Payments'!J$11</f>
        <v>177.59623252106209</v>
      </c>
      <c r="N154" s="6">
        <f>$C154*'Purdue-Sackler Payments'!K$11</f>
        <v>184.00625340885509</v>
      </c>
      <c r="O154" s="6">
        <f>$C154*'Purdue-Sackler Payments'!L$11</f>
        <v>165.24937101126849</v>
      </c>
      <c r="P154" s="6">
        <f>$C154*'Purdue-Sackler Payments'!M$11</f>
        <v>182.56587789805329</v>
      </c>
      <c r="Q154" s="6">
        <f>$C154*'Purdue-Sackler Payments'!N$11</f>
        <v>182.56587789805329</v>
      </c>
      <c r="R154" s="6">
        <f>$C154*'Purdue-Sackler Payments'!O$11</f>
        <v>182.56587789805329</v>
      </c>
      <c r="S154" s="6">
        <f>$C154*'Purdue-Sackler Payments'!P$11</f>
        <v>342.09712813062214</v>
      </c>
      <c r="T154" s="6">
        <f>$C154*'Purdue-Sackler Payments'!Q$11</f>
        <v>342.09712813062214</v>
      </c>
      <c r="U154" s="6">
        <f>$C154*'Purdue-Sackler Payments'!R$11</f>
        <v>348.41787667163652</v>
      </c>
      <c r="V154" s="6">
        <f t="shared" si="12"/>
        <v>4096.4036192305557</v>
      </c>
    </row>
    <row r="155" spans="1:22" ht="18.75" x14ac:dyDescent="0.3">
      <c r="A155" s="122">
        <v>153</v>
      </c>
      <c r="B155" s="3" t="s">
        <v>45</v>
      </c>
      <c r="C155" s="15">
        <v>1.0664953412549122E-4</v>
      </c>
      <c r="D155" s="13" t="s">
        <v>180</v>
      </c>
      <c r="E155" s="13" t="s">
        <v>334</v>
      </c>
      <c r="F155" s="6">
        <f>$C155*'Purdue-Sackler Payments'!C$11</f>
        <v>1438.9064675011221</v>
      </c>
      <c r="G155" s="6">
        <f>$C155*'Purdue-Sackler Payments'!D$11</f>
        <v>421.89431523302534</v>
      </c>
      <c r="H155" s="6">
        <f>$C155*'Purdue-Sackler Payments'!E$11</f>
        <v>522.81728982570428</v>
      </c>
      <c r="I155" s="6">
        <f>$C155*'Purdue-Sackler Payments'!F$11</f>
        <v>474.39652918014684</v>
      </c>
      <c r="J155" s="6">
        <f>$C155*'Purdue-Sackler Payments'!G$11</f>
        <v>237.47066233784633</v>
      </c>
      <c r="K155" s="6">
        <f>$C155*'Purdue-Sackler Payments'!H$11</f>
        <v>380.83453161527001</v>
      </c>
      <c r="L155" s="6">
        <f>$C155*'Purdue-Sackler Payments'!I$11</f>
        <v>428.37966769744645</v>
      </c>
      <c r="M155" s="6">
        <f>$C155*'Purdue-Sackler Payments'!J$11</f>
        <v>348.60510452590023</v>
      </c>
      <c r="N155" s="6">
        <f>$C155*'Purdue-Sackler Payments'!K$11</f>
        <v>361.18738721220251</v>
      </c>
      <c r="O155" s="6">
        <f>$C155*'Purdue-Sackler Payments'!L$11</f>
        <v>324.36934858621288</v>
      </c>
      <c r="P155" s="6">
        <f>$C155*'Purdue-Sackler Payments'!M$11</f>
        <v>358.36006228322316</v>
      </c>
      <c r="Q155" s="6">
        <f>$C155*'Purdue-Sackler Payments'!N$11</f>
        <v>358.36006228322316</v>
      </c>
      <c r="R155" s="6">
        <f>$C155*'Purdue-Sackler Payments'!O$11</f>
        <v>358.36006228322316</v>
      </c>
      <c r="S155" s="6">
        <f>$C155*'Purdue-Sackler Payments'!P$11</f>
        <v>671.50526459418268</v>
      </c>
      <c r="T155" s="6">
        <f>$C155*'Purdue-Sackler Payments'!Q$11</f>
        <v>671.50526459418268</v>
      </c>
      <c r="U155" s="6">
        <f>$C155*'Purdue-Sackler Payments'!R$11</f>
        <v>683.91231385724029</v>
      </c>
      <c r="V155" s="6">
        <f t="shared" si="12"/>
        <v>8040.8643336101504</v>
      </c>
    </row>
    <row r="156" spans="1:22" ht="18.75" x14ac:dyDescent="0.3">
      <c r="A156" s="122">
        <v>154</v>
      </c>
      <c r="B156" s="3" t="s">
        <v>20</v>
      </c>
      <c r="C156" s="15">
        <v>9.4938127254031108E-4</v>
      </c>
      <c r="D156" s="13" t="s">
        <v>181</v>
      </c>
      <c r="E156" s="31" t="str">
        <f t="shared" ref="E156:E165" si="14">IF(C156&lt;0.000083,"Yes","No")</f>
        <v>No</v>
      </c>
      <c r="F156" s="6">
        <f>$C156*'Purdue-Sackler Payments'!C$11</f>
        <v>12808.971594524601</v>
      </c>
      <c r="G156" s="6">
        <f>$C156*'Purdue-Sackler Payments'!D$11</f>
        <v>3755.6522413136036</v>
      </c>
      <c r="H156" s="6">
        <f>$C156*'Purdue-Sackler Payments'!E$11</f>
        <v>4654.0563724991107</v>
      </c>
      <c r="I156" s="6">
        <f>$C156*'Purdue-Sackler Payments'!F$11</f>
        <v>4223.0206090896054</v>
      </c>
      <c r="J156" s="6">
        <f>$C156*'Purdue-Sackler Payments'!G$11</f>
        <v>2113.9351563975401</v>
      </c>
      <c r="K156" s="6">
        <f>$C156*'Purdue-Sackler Payments'!H$11</f>
        <v>3390.1430064079341</v>
      </c>
      <c r="L156" s="6">
        <f>$C156*'Purdue-Sackler Payments'!I$11</f>
        <v>3813.3840657048822</v>
      </c>
      <c r="M156" s="6">
        <f>$C156*'Purdue-Sackler Payments'!J$11</f>
        <v>3103.2405388608436</v>
      </c>
      <c r="N156" s="6">
        <f>$C156*'Purdue-Sackler Payments'!K$11</f>
        <v>3215.2464997507227</v>
      </c>
      <c r="O156" s="6">
        <f>$C156*'Purdue-Sackler Payments'!L$11</f>
        <v>2887.496766479027</v>
      </c>
      <c r="P156" s="6">
        <f>$C156*'Purdue-Sackler Payments'!M$11</f>
        <v>3190.0779946937673</v>
      </c>
      <c r="Q156" s="6">
        <f>$C156*'Purdue-Sackler Payments'!N$11</f>
        <v>3190.0779946937673</v>
      </c>
      <c r="R156" s="6">
        <f>$C156*'Purdue-Sackler Payments'!O$11</f>
        <v>3190.0779946937673</v>
      </c>
      <c r="S156" s="6">
        <f>$C156*'Purdue-Sackler Payments'!P$11</f>
        <v>5977.6587665896386</v>
      </c>
      <c r="T156" s="6">
        <f>$C156*'Purdue-Sackler Payments'!Q$11</f>
        <v>5977.6587665896386</v>
      </c>
      <c r="U156" s="6">
        <f>$C156*'Purdue-Sackler Payments'!R$11</f>
        <v>6088.1048207090316</v>
      </c>
      <c r="V156" s="6">
        <f t="shared" si="12"/>
        <v>71578.803188997481</v>
      </c>
    </row>
    <row r="157" spans="1:22" ht="18.75" x14ac:dyDescent="0.3">
      <c r="A157" s="122">
        <v>155</v>
      </c>
      <c r="B157" s="3" t="s">
        <v>58</v>
      </c>
      <c r="C157" s="15">
        <v>1.4976536817760001E-2</v>
      </c>
      <c r="D157" s="13" t="s">
        <v>58</v>
      </c>
      <c r="E157" s="31" t="str">
        <f t="shared" si="14"/>
        <v>No</v>
      </c>
      <c r="F157" s="6">
        <f>$C157*'Purdue-Sackler Payments'!C$11</f>
        <v>202062.1643080645</v>
      </c>
      <c r="G157" s="6">
        <f>$C157*'Purdue-Sackler Payments'!D$11</f>
        <v>59245.600996777401</v>
      </c>
      <c r="H157" s="6">
        <f>$C157*'Purdue-Sackler Payments'!E$11</f>
        <v>73417.970872923368</v>
      </c>
      <c r="I157" s="6">
        <f>$C157*'Purdue-Sackler Payments'!F$11</f>
        <v>66618.360255788895</v>
      </c>
      <c r="J157" s="6">
        <f>$C157*'Purdue-Sackler Payments'!G$11</f>
        <v>33347.432286537689</v>
      </c>
      <c r="K157" s="6">
        <f>$C157*'Purdue-Sackler Payments'!H$11</f>
        <v>53479.674627544526</v>
      </c>
      <c r="L157" s="6">
        <f>$C157*'Purdue-Sackler Payments'!I$11</f>
        <v>60156.323399420675</v>
      </c>
      <c r="M157" s="6">
        <f>$C157*'Purdue-Sackler Payments'!J$11</f>
        <v>48953.773925050147</v>
      </c>
      <c r="N157" s="6">
        <f>$C157*'Purdue-Sackler Payments'!K$11</f>
        <v>50720.673531767046</v>
      </c>
      <c r="O157" s="6">
        <f>$C157*'Purdue-Sackler Payments'!L$11</f>
        <v>45550.405179811372</v>
      </c>
      <c r="P157" s="6">
        <f>$C157*'Purdue-Sackler Payments'!M$11</f>
        <v>50323.639112049794</v>
      </c>
      <c r="Q157" s="6">
        <f>$C157*'Purdue-Sackler Payments'!N$11</f>
        <v>50323.639112049794</v>
      </c>
      <c r="R157" s="6">
        <f>$C157*'Purdue-Sackler Payments'!O$11</f>
        <v>50323.639112049794</v>
      </c>
      <c r="S157" s="6">
        <f>$C157*'Purdue-Sackler Payments'!P$11</f>
        <v>94297.86450525788</v>
      </c>
      <c r="T157" s="6">
        <f>$C157*'Purdue-Sackler Payments'!Q$11</f>
        <v>94297.86450525788</v>
      </c>
      <c r="U157" s="6">
        <f>$C157*'Purdue-Sackler Payments'!R$11</f>
        <v>96040.156505045743</v>
      </c>
      <c r="V157" s="6">
        <f t="shared" si="12"/>
        <v>1129159.1822353969</v>
      </c>
    </row>
    <row r="158" spans="1:22" ht="18.75" x14ac:dyDescent="0.3">
      <c r="A158" s="122">
        <v>156</v>
      </c>
      <c r="B158" s="3" t="s">
        <v>20</v>
      </c>
      <c r="C158" s="15">
        <v>4.4797409664000002E-3</v>
      </c>
      <c r="D158" s="13" t="s">
        <v>182</v>
      </c>
      <c r="E158" s="31" t="str">
        <f t="shared" si="14"/>
        <v>No</v>
      </c>
      <c r="F158" s="6">
        <f>$C158*'Purdue-Sackler Payments'!C$11</f>
        <v>60440.285108962242</v>
      </c>
      <c r="G158" s="6">
        <f>$C158*'Purdue-Sackler Payments'!D$11</f>
        <v>17721.383060302742</v>
      </c>
      <c r="H158" s="6">
        <f>$C158*'Purdue-Sackler Payments'!E$11</f>
        <v>21960.583797942982</v>
      </c>
      <c r="I158" s="6">
        <f>$C158*'Purdue-Sackler Payments'!F$11</f>
        <v>19926.70276070452</v>
      </c>
      <c r="J158" s="6">
        <f>$C158*'Purdue-Sackler Payments'!G$11</f>
        <v>9974.7932620244064</v>
      </c>
      <c r="K158" s="6">
        <f>$C158*'Purdue-Sackler Payments'!H$11</f>
        <v>15996.69484434162</v>
      </c>
      <c r="L158" s="6">
        <f>$C158*'Purdue-Sackler Payments'!I$11</f>
        <v>17993.795868803387</v>
      </c>
      <c r="M158" s="6">
        <f>$C158*'Purdue-Sackler Payments'!J$11</f>
        <v>14642.919733744653</v>
      </c>
      <c r="N158" s="6">
        <f>$C158*'Purdue-Sackler Payments'!K$11</f>
        <v>15171.429939277577</v>
      </c>
      <c r="O158" s="6">
        <f>$C158*'Purdue-Sackler Payments'!L$11</f>
        <v>13624.913329638486</v>
      </c>
      <c r="P158" s="6">
        <f>$C158*'Purdue-Sackler Payments'!M$11</f>
        <v>15052.670083329502</v>
      </c>
      <c r="Q158" s="6">
        <f>$C158*'Purdue-Sackler Payments'!N$11</f>
        <v>15052.670083329502</v>
      </c>
      <c r="R158" s="6">
        <f>$C158*'Purdue-Sackler Payments'!O$11</f>
        <v>15052.670083329502</v>
      </c>
      <c r="S158" s="6">
        <f>$C158*'Purdue-Sackler Payments'!P$11</f>
        <v>28206.120801392448</v>
      </c>
      <c r="T158" s="6">
        <f>$C158*'Purdue-Sackler Payments'!Q$11</f>
        <v>28206.120801392448</v>
      </c>
      <c r="U158" s="6">
        <f>$C158*'Purdue-Sackler Payments'!R$11</f>
        <v>28727.270446457591</v>
      </c>
      <c r="V158" s="6">
        <f t="shared" si="12"/>
        <v>337751.02400497365</v>
      </c>
    </row>
    <row r="159" spans="1:22" ht="18.75" x14ac:dyDescent="0.3">
      <c r="A159" s="122">
        <v>157</v>
      </c>
      <c r="B159" s="3" t="s">
        <v>183</v>
      </c>
      <c r="C159" s="15">
        <v>7.1513735216000008E-4</v>
      </c>
      <c r="D159" s="13" t="s">
        <v>183</v>
      </c>
      <c r="E159" s="31" t="str">
        <f t="shared" si="14"/>
        <v>No</v>
      </c>
      <c r="F159" s="6">
        <f>$C159*'Purdue-Sackler Payments'!C$11</f>
        <v>9648.5724913138438</v>
      </c>
      <c r="G159" s="6">
        <f>$C159*'Purdue-Sackler Payments'!D$11</f>
        <v>2829.0079835893748</v>
      </c>
      <c r="H159" s="6">
        <f>$C159*'Purdue-Sackler Payments'!E$11</f>
        <v>3505.7459498086619</v>
      </c>
      <c r="I159" s="6">
        <f>$C159*'Purdue-Sackler Payments'!F$11</f>
        <v>3181.0610382281575</v>
      </c>
      <c r="J159" s="6">
        <f>$C159*'Purdue-Sackler Payments'!G$11</f>
        <v>1592.3570794049792</v>
      </c>
      <c r="K159" s="6">
        <f>$C159*'Purdue-Sackler Payments'!H$11</f>
        <v>2553.6820276211743</v>
      </c>
      <c r="L159" s="6">
        <f>$C159*'Purdue-Sackler Payments'!I$11</f>
        <v>2872.4954477143765</v>
      </c>
      <c r="M159" s="6">
        <f>$C159*'Purdue-Sackler Payments'!J$11</f>
        <v>2337.5679363659301</v>
      </c>
      <c r="N159" s="6">
        <f>$C159*'Purdue-Sackler Payments'!K$11</f>
        <v>2421.9383032708911</v>
      </c>
      <c r="O159" s="6">
        <f>$C159*'Purdue-Sackler Payments'!L$11</f>
        <v>2175.0553246379682</v>
      </c>
      <c r="P159" s="6">
        <f>$C159*'Purdue-Sackler Payments'!M$11</f>
        <v>2402.9797050924203</v>
      </c>
      <c r="Q159" s="6">
        <f>$C159*'Purdue-Sackler Payments'!N$11</f>
        <v>2402.9797050924203</v>
      </c>
      <c r="R159" s="6">
        <f>$C159*'Purdue-Sackler Payments'!O$11</f>
        <v>2402.9797050924203</v>
      </c>
      <c r="S159" s="6">
        <f>$C159*'Purdue-Sackler Payments'!P$11</f>
        <v>4502.7716325354568</v>
      </c>
      <c r="T159" s="6">
        <f>$C159*'Purdue-Sackler Payments'!Q$11</f>
        <v>4502.7716325354568</v>
      </c>
      <c r="U159" s="6">
        <f>$C159*'Purdue-Sackler Payments'!R$11</f>
        <v>4585.9669735264588</v>
      </c>
      <c r="V159" s="6">
        <f t="shared" si="12"/>
        <v>53917.93293582998</v>
      </c>
    </row>
    <row r="160" spans="1:22" ht="18.75" x14ac:dyDescent="0.3">
      <c r="A160" s="122">
        <v>158</v>
      </c>
      <c r="B160" s="3" t="s">
        <v>32</v>
      </c>
      <c r="C160" s="15">
        <v>3.6024341155030474E-5</v>
      </c>
      <c r="D160" s="13" t="s">
        <v>184</v>
      </c>
      <c r="E160" s="31" t="str">
        <f t="shared" si="14"/>
        <v>Yes</v>
      </c>
      <c r="F160" s="6">
        <f>$C160*'Purdue-Sackler Payments'!C$11</f>
        <v>486.03735497284754</v>
      </c>
      <c r="G160" s="6">
        <f>$C160*'Purdue-Sackler Payments'!D$11</f>
        <v>142.50849633753589</v>
      </c>
      <c r="H160" s="6">
        <f>$C160*'Purdue-Sackler Payments'!E$11</f>
        <v>176.59850617132608</v>
      </c>
      <c r="I160" s="6">
        <f>$C160*'Purdue-Sackler Payments'!F$11</f>
        <v>160.24282290665153</v>
      </c>
      <c r="J160" s="6">
        <f>$C160*'Purdue-Sackler Payments'!G$11</f>
        <v>80.213422632522168</v>
      </c>
      <c r="K160" s="6">
        <f>$C160*'Purdue-Sackler Payments'!H$11</f>
        <v>128.63922194335731</v>
      </c>
      <c r="L160" s="6">
        <f>$C160*'Purdue-Sackler Payments'!I$11</f>
        <v>144.69913459587107</v>
      </c>
      <c r="M160" s="6">
        <f>$C160*'Purdue-Sackler Payments'!J$11</f>
        <v>117.75268703048584</v>
      </c>
      <c r="N160" s="6">
        <f>$C160*'Purdue-Sackler Payments'!K$11</f>
        <v>122.00276132961068</v>
      </c>
      <c r="O160" s="6">
        <f>$C160*'Purdue-Sackler Payments'!L$11</f>
        <v>109.56627396004495</v>
      </c>
      <c r="P160" s="6">
        <f>$C160*'Purdue-Sackler Payments'!M$11</f>
        <v>121.04774058214237</v>
      </c>
      <c r="Q160" s="6">
        <f>$C160*'Purdue-Sackler Payments'!N$11</f>
        <v>121.04774058214237</v>
      </c>
      <c r="R160" s="6">
        <f>$C160*'Purdue-Sackler Payments'!O$11</f>
        <v>121.04774058214237</v>
      </c>
      <c r="S160" s="6">
        <f>$C160*'Purdue-Sackler Payments'!P$11</f>
        <v>226.82269489030853</v>
      </c>
      <c r="T160" s="6">
        <f>$C160*'Purdue-Sackler Payments'!Q$11</f>
        <v>226.82269489030853</v>
      </c>
      <c r="U160" s="6">
        <f>$C160*'Purdue-Sackler Payments'!R$11</f>
        <v>231.01357841403532</v>
      </c>
      <c r="V160" s="6">
        <f t="shared" si="12"/>
        <v>2716.062871821332</v>
      </c>
    </row>
    <row r="161" spans="1:22" ht="18.75" x14ac:dyDescent="0.3">
      <c r="A161" s="122">
        <v>159</v>
      </c>
      <c r="B161" s="3" t="s">
        <v>185</v>
      </c>
      <c r="C161" s="15">
        <v>5.4349003265225979E-4</v>
      </c>
      <c r="D161" s="13" t="s">
        <v>185</v>
      </c>
      <c r="E161" s="31" t="str">
        <f t="shared" si="14"/>
        <v>No</v>
      </c>
      <c r="F161" s="6">
        <f>$C161*'Purdue-Sackler Payments'!C$11</f>
        <v>7332.7214171000551</v>
      </c>
      <c r="G161" s="6">
        <f>$C161*'Purdue-Sackler Payments'!D$11</f>
        <v>2149.9892807032329</v>
      </c>
      <c r="H161" s="6">
        <f>$C161*'Purdue-Sackler Payments'!E$11</f>
        <v>2664.2965508334255</v>
      </c>
      <c r="I161" s="6">
        <f>$C161*'Purdue-Sackler Payments'!F$11</f>
        <v>2417.5425354493941</v>
      </c>
      <c r="J161" s="6">
        <f>$C161*'Purdue-Sackler Payments'!G$11</f>
        <v>1210.1594168811416</v>
      </c>
      <c r="K161" s="6">
        <f>$C161*'Purdue-Sackler Payments'!H$11</f>
        <v>1940.7470807996633</v>
      </c>
      <c r="L161" s="6">
        <f>$C161*'Purdue-Sackler Payments'!I$11</f>
        <v>2183.0388805121001</v>
      </c>
      <c r="M161" s="6">
        <f>$C161*'Purdue-Sackler Payments'!J$11</f>
        <v>1776.5047095150944</v>
      </c>
      <c r="N161" s="6">
        <f>$C161*'Purdue-Sackler Payments'!K$11</f>
        <v>1840.6244947920929</v>
      </c>
      <c r="O161" s="6">
        <f>$C161*'Purdue-Sackler Payments'!L$11</f>
        <v>1652.9983867259682</v>
      </c>
      <c r="P161" s="6">
        <f>$C161*'Purdue-Sackler Payments'!M$11</f>
        <v>1826.2163407333846</v>
      </c>
      <c r="Q161" s="6">
        <f>$C161*'Purdue-Sackler Payments'!N$11</f>
        <v>1826.2163407333846</v>
      </c>
      <c r="R161" s="6">
        <f>$C161*'Purdue-Sackler Payments'!O$11</f>
        <v>1826.2163407333846</v>
      </c>
      <c r="S161" s="6">
        <f>$C161*'Purdue-Sackler Payments'!P$11</f>
        <v>3422.0160563572995</v>
      </c>
      <c r="T161" s="6">
        <f>$C161*'Purdue-Sackler Payments'!Q$11</f>
        <v>3422.0160563572995</v>
      </c>
      <c r="U161" s="6">
        <f>$C161*'Purdue-Sackler Payments'!R$11</f>
        <v>3485.2428455260451</v>
      </c>
      <c r="V161" s="6">
        <f t="shared" si="12"/>
        <v>40976.546733752977</v>
      </c>
    </row>
    <row r="162" spans="1:22" ht="18.75" x14ac:dyDescent="0.3">
      <c r="A162" s="122">
        <v>160</v>
      </c>
      <c r="B162" s="3" t="s">
        <v>73</v>
      </c>
      <c r="C162" s="15">
        <v>8.6511046550880003E-2</v>
      </c>
      <c r="D162" s="13" t="s">
        <v>73</v>
      </c>
      <c r="E162" s="31" t="str">
        <f t="shared" si="14"/>
        <v>No</v>
      </c>
      <c r="F162" s="6">
        <f>$C162*'Purdue-Sackler Payments'!C$11</f>
        <v>1167199.7014621608</v>
      </c>
      <c r="G162" s="6">
        <f>$C162*'Purdue-Sackler Payments'!D$11</f>
        <v>342228.58115563088</v>
      </c>
      <c r="H162" s="6">
        <f>$C162*'Purdue-Sackler Payments'!E$11</f>
        <v>424094.40668063582</v>
      </c>
      <c r="I162" s="6">
        <f>$C162*'Purdue-Sackler Payments'!F$11</f>
        <v>384816.87290999742</v>
      </c>
      <c r="J162" s="6">
        <f>$C162*'Purdue-Sackler Payments'!G$11</f>
        <v>192629.39770373897</v>
      </c>
      <c r="K162" s="6">
        <f>$C162*'Purdue-Sackler Payments'!H$11</f>
        <v>308922.06105639617</v>
      </c>
      <c r="L162" s="6">
        <f>$C162*'Purdue-Sackler Payments'!I$11</f>
        <v>347489.31326804898</v>
      </c>
      <c r="M162" s="6">
        <f>$C162*'Purdue-Sackler Payments'!J$11</f>
        <v>282778.47318140487</v>
      </c>
      <c r="N162" s="6">
        <f>$C162*'Purdue-Sackler Payments'!K$11</f>
        <v>292984.86041147209</v>
      </c>
      <c r="O162" s="6">
        <f>$C162*'Purdue-Sackler Payments'!L$11</f>
        <v>263119.12232266617</v>
      </c>
      <c r="P162" s="6">
        <f>$C162*'Purdue-Sackler Payments'!M$11</f>
        <v>290691.41543254146</v>
      </c>
      <c r="Q162" s="6">
        <f>$C162*'Purdue-Sackler Payments'!N$11</f>
        <v>290691.41543254146</v>
      </c>
      <c r="R162" s="6">
        <f>$C162*'Purdue-Sackler Payments'!O$11</f>
        <v>290691.41543254146</v>
      </c>
      <c r="S162" s="6">
        <f>$C162*'Purdue-Sackler Payments'!P$11</f>
        <v>544705.83187088778</v>
      </c>
      <c r="T162" s="6">
        <f>$C162*'Purdue-Sackler Payments'!Q$11</f>
        <v>544705.83187088778</v>
      </c>
      <c r="U162" s="6">
        <f>$C162*'Purdue-Sackler Payments'!R$11</f>
        <v>554770.07476849365</v>
      </c>
      <c r="V162" s="6">
        <f t="shared" si="12"/>
        <v>6522518.7749600457</v>
      </c>
    </row>
    <row r="163" spans="1:22" ht="18.75" x14ac:dyDescent="0.3">
      <c r="A163" s="122">
        <v>161</v>
      </c>
      <c r="B163" s="3" t="s">
        <v>73</v>
      </c>
      <c r="C163" s="15">
        <v>6.4650348945139346E-4</v>
      </c>
      <c r="D163" s="13" t="s">
        <v>186</v>
      </c>
      <c r="E163" s="31" t="str">
        <f t="shared" si="14"/>
        <v>No</v>
      </c>
      <c r="F163" s="6">
        <f>$C163*'Purdue-Sackler Payments'!C$11</f>
        <v>8722.5702377569469</v>
      </c>
      <c r="G163" s="6">
        <f>$C163*'Purdue-Sackler Payments'!D$11</f>
        <v>2557.4996573066446</v>
      </c>
      <c r="H163" s="6">
        <f>$C163*'Purdue-Sackler Payments'!E$11</f>
        <v>3169.289064311527</v>
      </c>
      <c r="I163" s="6">
        <f>$C163*'Purdue-Sackler Payments'!F$11</f>
        <v>2875.7651312167145</v>
      </c>
      <c r="J163" s="6">
        <f>$C163*'Purdue-Sackler Payments'!G$11</f>
        <v>1439.533825465214</v>
      </c>
      <c r="K163" s="6">
        <f>$C163*'Purdue-Sackler Payments'!H$11</f>
        <v>2308.5975537703744</v>
      </c>
      <c r="L163" s="6">
        <f>$C163*'Purdue-Sackler Payments'!I$11</f>
        <v>2596.8134999122472</v>
      </c>
      <c r="M163" s="6">
        <f>$C163*'Purdue-Sackler Payments'!J$11</f>
        <v>2113.224575846446</v>
      </c>
      <c r="N163" s="6">
        <f>$C163*'Purdue-Sackler Payments'!K$11</f>
        <v>2189.4976672261673</v>
      </c>
      <c r="O163" s="6">
        <f>$C163*'Purdue-Sackler Payments'!L$11</f>
        <v>1966.3087837337157</v>
      </c>
      <c r="P163" s="6">
        <f>$C163*'Purdue-Sackler Payments'!M$11</f>
        <v>2172.3585822091877</v>
      </c>
      <c r="Q163" s="6">
        <f>$C163*'Purdue-Sackler Payments'!N$11</f>
        <v>2172.3585822091877</v>
      </c>
      <c r="R163" s="6">
        <f>$C163*'Purdue-Sackler Payments'!O$11</f>
        <v>2172.3585822091877</v>
      </c>
      <c r="S163" s="6">
        <f>$C163*'Purdue-Sackler Payments'!P$11</f>
        <v>4070.6272212524846</v>
      </c>
      <c r="T163" s="6">
        <f>$C163*'Purdue-Sackler Payments'!Q$11</f>
        <v>4070.6272212524846</v>
      </c>
      <c r="U163" s="6">
        <f>$C163*'Purdue-Sackler Payments'!R$11</f>
        <v>4145.8380574566427</v>
      </c>
      <c r="V163" s="6">
        <f t="shared" si="12"/>
        <v>48743.268243135171</v>
      </c>
    </row>
    <row r="164" spans="1:22" ht="18.75" x14ac:dyDescent="0.3">
      <c r="A164" s="122">
        <v>162</v>
      </c>
      <c r="B164" s="3" t="s">
        <v>32</v>
      </c>
      <c r="C164" s="15">
        <v>8.6236729860592748E-4</v>
      </c>
      <c r="D164" s="13" t="s">
        <v>187</v>
      </c>
      <c r="E164" s="31" t="str">
        <f t="shared" si="14"/>
        <v>No</v>
      </c>
      <c r="F164" s="6">
        <f>$C164*'Purdue-Sackler Payments'!C$11</f>
        <v>11634.986439466784</v>
      </c>
      <c r="G164" s="6">
        <f>$C164*'Purdue-Sackler Payments'!D$11</f>
        <v>3411.4341324416537</v>
      </c>
      <c r="H164" s="6">
        <f>$C164*'Purdue-Sackler Payments'!E$11</f>
        <v>4227.4965154648607</v>
      </c>
      <c r="I164" s="6">
        <f>$C164*'Purdue-Sackler Payments'!F$11</f>
        <v>3835.9666236866178</v>
      </c>
      <c r="J164" s="6">
        <f>$C164*'Purdue-Sackler Payments'!G$11</f>
        <v>1920.1859179007986</v>
      </c>
      <c r="K164" s="6">
        <f>$C164*'Purdue-Sackler Payments'!H$11</f>
        <v>3079.4250433243647</v>
      </c>
      <c r="L164" s="6">
        <f>$C164*'Purdue-Sackler Payments'!I$11</f>
        <v>3463.87464173323</v>
      </c>
      <c r="M164" s="6">
        <f>$C164*'Purdue-Sackler Payments'!J$11</f>
        <v>2818.8181480146045</v>
      </c>
      <c r="N164" s="6">
        <f>$C164*'Purdue-Sackler Payments'!K$11</f>
        <v>2920.5583873832566</v>
      </c>
      <c r="O164" s="6">
        <f>$C164*'Purdue-Sackler Payments'!L$11</f>
        <v>2622.8480150856772</v>
      </c>
      <c r="P164" s="6">
        <f>$C164*'Purdue-Sackler Payments'!M$11</f>
        <v>2897.6966601260497</v>
      </c>
      <c r="Q164" s="6">
        <f>$C164*'Purdue-Sackler Payments'!N$11</f>
        <v>2897.6966601260497</v>
      </c>
      <c r="R164" s="6">
        <f>$C164*'Purdue-Sackler Payments'!O$11</f>
        <v>2897.6966601260497</v>
      </c>
      <c r="S164" s="6">
        <f>$C164*'Purdue-Sackler Payments'!P$11</f>
        <v>5429.7863162379444</v>
      </c>
      <c r="T164" s="6">
        <f>$C164*'Purdue-Sackler Payments'!Q$11</f>
        <v>5429.7863162379444</v>
      </c>
      <c r="U164" s="6">
        <f>$C164*'Purdue-Sackler Payments'!R$11</f>
        <v>5530.1096195171131</v>
      </c>
      <c r="V164" s="6">
        <f t="shared" si="12"/>
        <v>65018.366096872996</v>
      </c>
    </row>
    <row r="165" spans="1:22" ht="18.75" x14ac:dyDescent="0.3">
      <c r="A165" s="122">
        <v>163</v>
      </c>
      <c r="B165" s="3" t="s">
        <v>188</v>
      </c>
      <c r="C165" s="15">
        <v>3.4954682537600003E-3</v>
      </c>
      <c r="D165" s="13" t="s">
        <v>188</v>
      </c>
      <c r="E165" s="31" t="str">
        <f t="shared" si="14"/>
        <v>No</v>
      </c>
      <c r="F165" s="6">
        <f>$C165*'Purdue-Sackler Payments'!C$11</f>
        <v>47160.561164401166</v>
      </c>
      <c r="G165" s="6">
        <f>$C165*'Purdue-Sackler Payments'!D$11</f>
        <v>13827.703959809134</v>
      </c>
      <c r="H165" s="6">
        <f>$C165*'Purdue-Sackler Payments'!E$11</f>
        <v>17135.482626227302</v>
      </c>
      <c r="I165" s="6">
        <f>$C165*'Purdue-Sackler Payments'!F$11</f>
        <v>15548.478678696667</v>
      </c>
      <c r="J165" s="6">
        <f>$C165*'Purdue-Sackler Payments'!G$11</f>
        <v>7783.1672515754562</v>
      </c>
      <c r="K165" s="6">
        <f>$C165*'Purdue-Sackler Payments'!H$11</f>
        <v>12481.958089290474</v>
      </c>
      <c r="L165" s="6">
        <f>$C165*'Purdue-Sackler Payments'!I$11</f>
        <v>14040.26319731273</v>
      </c>
      <c r="M165" s="6">
        <f>$C165*'Purdue-Sackler Payments'!J$11</f>
        <v>11425.629619114459</v>
      </c>
      <c r="N165" s="6">
        <f>$C165*'Purdue-Sackler Payments'!K$11</f>
        <v>11838.017446688584</v>
      </c>
      <c r="O165" s="6">
        <f>$C165*'Purdue-Sackler Payments'!L$11</f>
        <v>10631.295952420984</v>
      </c>
      <c r="P165" s="6">
        <f>$C165*'Purdue-Sackler Payments'!M$11</f>
        <v>11745.351082851657</v>
      </c>
      <c r="Q165" s="6">
        <f>$C165*'Purdue-Sackler Payments'!N$11</f>
        <v>11745.351082851657</v>
      </c>
      <c r="R165" s="6">
        <f>$C165*'Purdue-Sackler Payments'!O$11</f>
        <v>11745.351082851657</v>
      </c>
      <c r="S165" s="6">
        <f>$C165*'Purdue-Sackler Payments'!P$11</f>
        <v>22008.772507714537</v>
      </c>
      <c r="T165" s="6">
        <f>$C165*'Purdue-Sackler Payments'!Q$11</f>
        <v>22008.772507714537</v>
      </c>
      <c r="U165" s="6">
        <f>$C165*'Purdue-Sackler Payments'!R$11</f>
        <v>22415.417010922814</v>
      </c>
      <c r="V165" s="6">
        <f t="shared" si="12"/>
        <v>263541.57326044381</v>
      </c>
    </row>
    <row r="166" spans="1:22" ht="18.75" x14ac:dyDescent="0.3">
      <c r="A166" s="122">
        <v>164</v>
      </c>
      <c r="B166" s="3" t="s">
        <v>58</v>
      </c>
      <c r="C166" s="15">
        <v>1.1882634073892149E-6</v>
      </c>
      <c r="D166" s="13" t="s">
        <v>189</v>
      </c>
      <c r="E166" s="13" t="s">
        <v>334</v>
      </c>
      <c r="F166" s="6">
        <f>$C166*'Purdue-Sackler Payments'!C$11</f>
        <v>16.031949093892834</v>
      </c>
      <c r="G166" s="6">
        <f>$C166*'Purdue-Sackler Payments'!D$11</f>
        <v>4.7006447865683558</v>
      </c>
      <c r="H166" s="6">
        <f>$C166*'Purdue-Sackler Payments'!E$11</f>
        <v>5.8251042477061983</v>
      </c>
      <c r="I166" s="6">
        <f>$C166*'Purdue-Sackler Payments'!F$11</f>
        <v>5.2856118016785754</v>
      </c>
      <c r="J166" s="6">
        <f>$C166*'Purdue-Sackler Payments'!G$11</f>
        <v>2.645840890898906</v>
      </c>
      <c r="K166" s="6">
        <f>$C166*'Purdue-Sackler Payments'!H$11</f>
        <v>4.2431665726374037</v>
      </c>
      <c r="L166" s="6">
        <f>$C166*'Purdue-Sackler Payments'!I$11</f>
        <v>4.7729030207996024</v>
      </c>
      <c r="M166" s="6">
        <f>$C166*'Purdue-Sackler Payments'!J$11</f>
        <v>3.8840740630878181</v>
      </c>
      <c r="N166" s="6">
        <f>$C166*'Purdue-Sackler Payments'!K$11</f>
        <v>4.0242628245311396</v>
      </c>
      <c r="O166" s="6">
        <f>$C166*'Purdue-Sackler Payments'!L$11</f>
        <v>3.6140451110657681</v>
      </c>
      <c r="P166" s="6">
        <f>$C166*'Purdue-Sackler Payments'!M$11</f>
        <v>3.9927614515391836</v>
      </c>
      <c r="Q166" s="6">
        <f>$C166*'Purdue-Sackler Payments'!N$11</f>
        <v>3.9927614515391836</v>
      </c>
      <c r="R166" s="6">
        <f>$C166*'Purdue-Sackler Payments'!O$11</f>
        <v>3.9927614515391836</v>
      </c>
      <c r="S166" s="6">
        <f>$C166*'Purdue-Sackler Payments'!P$11</f>
        <v>7.4817498297515854</v>
      </c>
      <c r="T166" s="6">
        <f>$C166*'Purdue-Sackler Payments'!Q$11</f>
        <v>7.4817498297515854</v>
      </c>
      <c r="U166" s="6">
        <f>$C166*'Purdue-Sackler Payments'!R$11</f>
        <v>7.6199861826232187</v>
      </c>
      <c r="V166" s="6">
        <f t="shared" si="12"/>
        <v>89.589372609610535</v>
      </c>
    </row>
    <row r="167" spans="1:22" ht="18.75" x14ac:dyDescent="0.3">
      <c r="A167" s="122">
        <v>165</v>
      </c>
      <c r="B167" s="3" t="s">
        <v>190</v>
      </c>
      <c r="C167" s="15">
        <v>1.8731634511339281E-4</v>
      </c>
      <c r="D167" s="13" t="s">
        <v>191</v>
      </c>
      <c r="E167" s="31" t="str">
        <f t="shared" ref="E167:E177" si="15">IF(C167&lt;0.000083,"Yes","No")</f>
        <v>No</v>
      </c>
      <c r="F167" s="6">
        <f>$C167*'Purdue-Sackler Payments'!C$11</f>
        <v>2527.2562385053147</v>
      </c>
      <c r="G167" s="6">
        <f>$C167*'Purdue-Sackler Payments'!D$11</f>
        <v>741.00371653361799</v>
      </c>
      <c r="H167" s="6">
        <f>$C167*'Purdue-Sackler Payments'!E$11</f>
        <v>918.26208801818586</v>
      </c>
      <c r="I167" s="6">
        <f>$C167*'Purdue-Sackler Payments'!F$11</f>
        <v>833.21717913875432</v>
      </c>
      <c r="J167" s="6">
        <f>$C167*'Purdue-Sackler Payments'!G$11</f>
        <v>417.0870215751832</v>
      </c>
      <c r="K167" s="6">
        <f>$C167*'Purdue-Sackler Payments'!H$11</f>
        <v>668.88742778007565</v>
      </c>
      <c r="L167" s="6">
        <f>$C167*'Purdue-Sackler Payments'!I$11</f>
        <v>752.39441345853902</v>
      </c>
      <c r="M167" s="6">
        <f>$C167*'Purdue-Sackler Payments'!J$11</f>
        <v>612.28053739857944</v>
      </c>
      <c r="N167" s="6">
        <f>$C167*'Purdue-Sackler Payments'!K$11</f>
        <v>634.37971697125738</v>
      </c>
      <c r="O167" s="6">
        <f>$C167*'Purdue-Sackler Payments'!L$11</f>
        <v>569.71351391453265</v>
      </c>
      <c r="P167" s="6">
        <f>$C167*'Purdue-Sackler Payments'!M$11</f>
        <v>629.41388025676008</v>
      </c>
      <c r="Q167" s="6">
        <f>$C167*'Purdue-Sackler Payments'!N$11</f>
        <v>629.41388025676008</v>
      </c>
      <c r="R167" s="6">
        <f>$C167*'Purdue-Sackler Payments'!O$11</f>
        <v>629.41388025676008</v>
      </c>
      <c r="S167" s="6">
        <f>$C167*'Purdue-Sackler Payments'!P$11</f>
        <v>1179.4136085036998</v>
      </c>
      <c r="T167" s="6">
        <f>$C167*'Purdue-Sackler Payments'!Q$11</f>
        <v>1179.4136085036998</v>
      </c>
      <c r="U167" s="6">
        <f>$C167*'Purdue-Sackler Payments'!R$11</f>
        <v>1201.2050128511689</v>
      </c>
      <c r="V167" s="6">
        <f t="shared" si="12"/>
        <v>14122.755723922888</v>
      </c>
    </row>
    <row r="168" spans="1:22" ht="18.75" x14ac:dyDescent="0.3">
      <c r="A168" s="122">
        <v>166</v>
      </c>
      <c r="B168" s="3" t="s">
        <v>190</v>
      </c>
      <c r="C168" s="15">
        <v>6.0352741926400005E-3</v>
      </c>
      <c r="D168" s="13" t="s">
        <v>190</v>
      </c>
      <c r="E168" s="31" t="str">
        <f t="shared" si="15"/>
        <v>No</v>
      </c>
      <c r="F168" s="6">
        <f>$C168*'Purdue-Sackler Payments'!C$11</f>
        <v>81427.40744384205</v>
      </c>
      <c r="G168" s="6">
        <f>$C168*'Purdue-Sackler Payments'!D$11</f>
        <v>23874.908536884104</v>
      </c>
      <c r="H168" s="6">
        <f>$C168*'Purdue-Sackler Payments'!E$11</f>
        <v>29586.117957517399</v>
      </c>
      <c r="I168" s="6">
        <f>$C168*'Purdue-Sackler Payments'!F$11</f>
        <v>26845.997529346841</v>
      </c>
      <c r="J168" s="6">
        <f>$C168*'Purdue-Sackler Payments'!G$11</f>
        <v>13438.413694618945</v>
      </c>
      <c r="K168" s="6">
        <f>$C168*'Purdue-Sackler Payments'!H$11</f>
        <v>21551.34421514938</v>
      </c>
      <c r="L168" s="6">
        <f>$C168*'Purdue-Sackler Payments'!I$11</f>
        <v>24241.913237651377</v>
      </c>
      <c r="M168" s="6">
        <f>$C168*'Purdue-Sackler Payments'!J$11</f>
        <v>19727.48786968079</v>
      </c>
      <c r="N168" s="6">
        <f>$C168*'Purdue-Sackler Payments'!K$11</f>
        <v>20439.516540071305</v>
      </c>
      <c r="O168" s="6">
        <f>$C168*'Purdue-Sackler Payments'!L$11</f>
        <v>18355.991654893711</v>
      </c>
      <c r="P168" s="6">
        <f>$C168*'Purdue-Sackler Payments'!M$11</f>
        <v>20279.518830582969</v>
      </c>
      <c r="Q168" s="6">
        <f>$C168*'Purdue-Sackler Payments'!N$11</f>
        <v>20279.518830582969</v>
      </c>
      <c r="R168" s="6">
        <f>$C168*'Purdue-Sackler Payments'!O$11</f>
        <v>20279.518830582969</v>
      </c>
      <c r="S168" s="6">
        <f>$C168*'Purdue-Sackler Payments'!P$11</f>
        <v>38000.338462411441</v>
      </c>
      <c r="T168" s="6">
        <f>$C168*'Purdue-Sackler Payments'!Q$11</f>
        <v>38000.338462411441</v>
      </c>
      <c r="U168" s="6">
        <f>$C168*'Purdue-Sackler Payments'!R$11</f>
        <v>38702.45071107852</v>
      </c>
      <c r="V168" s="6">
        <f t="shared" si="12"/>
        <v>455030.78280730621</v>
      </c>
    </row>
    <row r="169" spans="1:22" ht="18.75" x14ac:dyDescent="0.3">
      <c r="A169" s="122">
        <v>167</v>
      </c>
      <c r="B169" s="3" t="s">
        <v>192</v>
      </c>
      <c r="C169" s="15">
        <v>2.7857703115200002E-3</v>
      </c>
      <c r="D169" s="13" t="s">
        <v>192</v>
      </c>
      <c r="E169" s="31" t="str">
        <f t="shared" si="15"/>
        <v>No</v>
      </c>
      <c r="F169" s="6">
        <f>$C169*'Purdue-Sackler Payments'!C$11</f>
        <v>37585.376730310978</v>
      </c>
      <c r="G169" s="6">
        <f>$C169*'Purdue-Sackler Payments'!D$11</f>
        <v>11020.213708503237</v>
      </c>
      <c r="H169" s="6">
        <f>$C169*'Purdue-Sackler Payments'!E$11</f>
        <v>13656.401748853736</v>
      </c>
      <c r="I169" s="6">
        <f>$C169*'Purdue-Sackler Payments'!F$11</f>
        <v>12391.613125315163</v>
      </c>
      <c r="J169" s="6">
        <f>$C169*'Purdue-Sackler Payments'!G$11</f>
        <v>6202.9218076034986</v>
      </c>
      <c r="K169" s="6">
        <f>$C169*'Purdue-Sackler Payments'!H$11</f>
        <v>9947.699635772391</v>
      </c>
      <c r="L169" s="6">
        <f>$C169*'Purdue-Sackler Payments'!I$11</f>
        <v>11189.616252108059</v>
      </c>
      <c r="M169" s="6">
        <f>$C169*'Purdue-Sackler Payments'!J$11</f>
        <v>9105.8414703422532</v>
      </c>
      <c r="N169" s="6">
        <f>$C169*'Purdue-Sackler Payments'!K$11</f>
        <v>9434.5006608963286</v>
      </c>
      <c r="O169" s="6">
        <f>$C169*'Purdue-Sackler Payments'!L$11</f>
        <v>8472.7843273585586</v>
      </c>
      <c r="P169" s="6">
        <f>$C169*'Purdue-Sackler Payments'!M$11</f>
        <v>9360.6486941460244</v>
      </c>
      <c r="Q169" s="6">
        <f>$C169*'Purdue-Sackler Payments'!N$11</f>
        <v>9360.6486941460244</v>
      </c>
      <c r="R169" s="6">
        <f>$C169*'Purdue-Sackler Payments'!O$11</f>
        <v>9360.6486941460244</v>
      </c>
      <c r="S169" s="6">
        <f>$C169*'Purdue-Sackler Payments'!P$11</f>
        <v>17540.249429826006</v>
      </c>
      <c r="T169" s="6">
        <f>$C169*'Purdue-Sackler Payments'!Q$11</f>
        <v>17540.249429826006</v>
      </c>
      <c r="U169" s="6">
        <f>$C169*'Purdue-Sackler Payments'!R$11</f>
        <v>17864.331384557496</v>
      </c>
      <c r="V169" s="6">
        <f t="shared" si="12"/>
        <v>210033.7457937118</v>
      </c>
    </row>
    <row r="170" spans="1:22" ht="18.75" x14ac:dyDescent="0.3">
      <c r="A170" s="122">
        <v>168</v>
      </c>
      <c r="B170" s="3" t="s">
        <v>50</v>
      </c>
      <c r="C170" s="15">
        <v>1.9846587479771158E-3</v>
      </c>
      <c r="D170" s="13" t="s">
        <v>50</v>
      </c>
      <c r="E170" s="31" t="str">
        <f t="shared" si="15"/>
        <v>No</v>
      </c>
      <c r="F170" s="6">
        <f>$C170*'Purdue-Sackler Payments'!C$11</f>
        <v>26776.847472082645</v>
      </c>
      <c r="G170" s="6">
        <f>$C170*'Purdue-Sackler Payments'!D$11</f>
        <v>7851.1008070958333</v>
      </c>
      <c r="H170" s="6">
        <f>$C170*'Purdue-Sackler Payments'!E$11</f>
        <v>9729.1930654412681</v>
      </c>
      <c r="I170" s="6">
        <f>$C170*'Purdue-Sackler Payments'!F$11</f>
        <v>8828.1231546638319</v>
      </c>
      <c r="J170" s="6">
        <f>$C170*'Purdue-Sackler Payments'!G$11</f>
        <v>4419.1306718898968</v>
      </c>
      <c r="K170" s="6">
        <f>$C170*'Purdue-Sackler Payments'!H$11</f>
        <v>7087.0125303375007</v>
      </c>
      <c r="L170" s="6">
        <f>$C170*'Purdue-Sackler Payments'!I$11</f>
        <v>7971.7877993810798</v>
      </c>
      <c r="M170" s="6">
        <f>$C170*'Purdue-Sackler Payments'!J$11</f>
        <v>6487.2498127625367</v>
      </c>
      <c r="N170" s="6">
        <f>$C170*'Purdue-Sackler Payments'!K$11</f>
        <v>6721.3955838402399</v>
      </c>
      <c r="O170" s="6">
        <f>$C170*'Purdue-Sackler Payments'!L$11</f>
        <v>6036.2426383388647</v>
      </c>
      <c r="P170" s="6">
        <f>$C170*'Purdue-Sackler Payments'!M$11</f>
        <v>6668.7814285165978</v>
      </c>
      <c r="Q170" s="6">
        <f>$C170*'Purdue-Sackler Payments'!N$11</f>
        <v>6668.7814285165978</v>
      </c>
      <c r="R170" s="6">
        <f>$C170*'Purdue-Sackler Payments'!O$11</f>
        <v>6668.7814285165978</v>
      </c>
      <c r="S170" s="6">
        <f>$C170*'Purdue-Sackler Payments'!P$11</f>
        <v>12496.152079964786</v>
      </c>
      <c r="T170" s="6">
        <f>$C170*'Purdue-Sackler Payments'!Q$11</f>
        <v>12496.152079964786</v>
      </c>
      <c r="U170" s="6">
        <f>$C170*'Purdue-Sackler Payments'!R$11</f>
        <v>12727.036903404674</v>
      </c>
      <c r="V170" s="6">
        <f t="shared" si="12"/>
        <v>149633.76888471772</v>
      </c>
    </row>
    <row r="171" spans="1:22" ht="18.75" x14ac:dyDescent="0.3">
      <c r="A171" s="122">
        <v>169</v>
      </c>
      <c r="B171" s="3" t="s">
        <v>20</v>
      </c>
      <c r="C171" s="15">
        <v>3.1054294121660652E-4</v>
      </c>
      <c r="D171" s="13" t="s">
        <v>193</v>
      </c>
      <c r="E171" s="31" t="str">
        <f t="shared" si="15"/>
        <v>No</v>
      </c>
      <c r="F171" s="6">
        <f>$C171*'Purdue-Sackler Payments'!C$11</f>
        <v>4189.8190200025665</v>
      </c>
      <c r="G171" s="6">
        <f>$C171*'Purdue-Sackler Payments'!D$11</f>
        <v>1228.4751415872761</v>
      </c>
      <c r="H171" s="6">
        <f>$C171*'Purdue-Sackler Payments'!E$11</f>
        <v>1522.3434423101041</v>
      </c>
      <c r="I171" s="6">
        <f>$C171*'Purdue-Sackler Payments'!F$11</f>
        <v>1381.3514956493389</v>
      </c>
      <c r="J171" s="6">
        <f>$C171*'Purdue-Sackler Payments'!G$11</f>
        <v>691.46891770082323</v>
      </c>
      <c r="K171" s="6">
        <f>$C171*'Purdue-Sackler Payments'!H$11</f>
        <v>1108.9169449675733</v>
      </c>
      <c r="L171" s="6">
        <f>$C171*'Purdue-Sackler Payments'!I$11</f>
        <v>1247.3592412286107</v>
      </c>
      <c r="M171" s="6">
        <f>$C171*'Purdue-Sackler Payments'!J$11</f>
        <v>1015.071049023178</v>
      </c>
      <c r="N171" s="6">
        <f>$C171*'Purdue-Sackler Payments'!K$11</f>
        <v>1051.7082374053182</v>
      </c>
      <c r="O171" s="6">
        <f>$C171*'Purdue-Sackler Payments'!L$11</f>
        <v>944.50118677453065</v>
      </c>
      <c r="P171" s="6">
        <f>$C171*'Purdue-Sackler Payments'!M$11</f>
        <v>1043.4756107331084</v>
      </c>
      <c r="Q171" s="6">
        <f>$C171*'Purdue-Sackler Payments'!N$11</f>
        <v>1043.4756107331084</v>
      </c>
      <c r="R171" s="6">
        <f>$C171*'Purdue-Sackler Payments'!O$11</f>
        <v>1043.4756107331084</v>
      </c>
      <c r="S171" s="6">
        <f>$C171*'Purdue-Sackler Payments'!P$11</f>
        <v>1955.2942412682348</v>
      </c>
      <c r="T171" s="6">
        <f>$C171*'Purdue-Sackler Payments'!Q$11</f>
        <v>1955.2942412682348</v>
      </c>
      <c r="U171" s="6">
        <f>$C171*'Purdue-Sackler Payments'!R$11</f>
        <v>1991.421183608514</v>
      </c>
      <c r="V171" s="6">
        <f t="shared" si="12"/>
        <v>23413.451174993628</v>
      </c>
    </row>
    <row r="172" spans="1:22" ht="18.75" x14ac:dyDescent="0.3">
      <c r="A172" s="122">
        <v>170</v>
      </c>
      <c r="B172" s="3" t="s">
        <v>194</v>
      </c>
      <c r="C172" s="15">
        <v>9.4422835263283285E-4</v>
      </c>
      <c r="D172" s="13" t="s">
        <v>194</v>
      </c>
      <c r="E172" s="31" t="str">
        <f t="shared" si="15"/>
        <v>No</v>
      </c>
      <c r="F172" s="6">
        <f>$C172*'Purdue-Sackler Payments'!C$11</f>
        <v>12739.448836247371</v>
      </c>
      <c r="G172" s="6">
        <f>$C172*'Purdue-Sackler Payments'!D$11</f>
        <v>3735.2678333211779</v>
      </c>
      <c r="H172" s="6">
        <f>$C172*'Purdue-Sackler Payments'!E$11</f>
        <v>4628.7957312519884</v>
      </c>
      <c r="I172" s="6">
        <f>$C172*'Purdue-Sackler Payments'!F$11</f>
        <v>4200.0994839361238</v>
      </c>
      <c r="J172" s="6">
        <f>$C172*'Purdue-Sackler Payments'!G$11</f>
        <v>2102.4614325464554</v>
      </c>
      <c r="K172" s="6">
        <f>$C172*'Purdue-Sackler Payments'!H$11</f>
        <v>3371.7424587120918</v>
      </c>
      <c r="L172" s="6">
        <f>$C172*'Purdue-Sackler Payments'!I$11</f>
        <v>3792.6863089285639</v>
      </c>
      <c r="M172" s="6">
        <f>$C172*'Purdue-Sackler Payments'!J$11</f>
        <v>3086.3972005594651</v>
      </c>
      <c r="N172" s="6">
        <f>$C172*'Purdue-Sackler Payments'!K$11</f>
        <v>3197.7952310400146</v>
      </c>
      <c r="O172" s="6">
        <f>$C172*'Purdue-Sackler Payments'!L$11</f>
        <v>2871.824412282534</v>
      </c>
      <c r="P172" s="6">
        <f>$C172*'Purdue-Sackler Payments'!M$11</f>
        <v>3172.7633321016974</v>
      </c>
      <c r="Q172" s="6">
        <f>$C172*'Purdue-Sackler Payments'!N$11</f>
        <v>3172.7633321016974</v>
      </c>
      <c r="R172" s="6">
        <f>$C172*'Purdue-Sackler Payments'!O$11</f>
        <v>3172.7633321016974</v>
      </c>
      <c r="S172" s="6">
        <f>$C172*'Purdue-Sackler Payments'!P$11</f>
        <v>5945.2140599692402</v>
      </c>
      <c r="T172" s="6">
        <f>$C172*'Purdue-Sackler Payments'!Q$11</f>
        <v>5945.2140599692402</v>
      </c>
      <c r="U172" s="6">
        <f>$C172*'Purdue-Sackler Payments'!R$11</f>
        <v>6055.0606503247736</v>
      </c>
      <c r="V172" s="6">
        <f t="shared" si="12"/>
        <v>71190.29769539414</v>
      </c>
    </row>
    <row r="173" spans="1:22" ht="18.75" x14ac:dyDescent="0.3">
      <c r="A173" s="122">
        <v>171</v>
      </c>
      <c r="B173" s="3" t="s">
        <v>88</v>
      </c>
      <c r="C173" s="15">
        <v>4.2307814899981359E-4</v>
      </c>
      <c r="D173" s="13" t="s">
        <v>195</v>
      </c>
      <c r="E173" s="31" t="str">
        <f t="shared" si="15"/>
        <v>No</v>
      </c>
      <c r="F173" s="6">
        <f>$C173*'Purdue-Sackler Payments'!C$11</f>
        <v>5708.1344972207226</v>
      </c>
      <c r="G173" s="6">
        <f>$C173*'Purdue-Sackler Payments'!D$11</f>
        <v>1673.6525614101936</v>
      </c>
      <c r="H173" s="6">
        <f>$C173*'Purdue-Sackler Payments'!E$11</f>
        <v>2074.0134784300844</v>
      </c>
      <c r="I173" s="6">
        <f>$C173*'Purdue-Sackler Payments'!F$11</f>
        <v>1881.928571964572</v>
      </c>
      <c r="J173" s="6">
        <f>$C173*'Purdue-Sackler Payments'!G$11</f>
        <v>942.04488643557886</v>
      </c>
      <c r="K173" s="6">
        <f>$C173*'Purdue-Sackler Payments'!H$11</f>
        <v>1510.768612654334</v>
      </c>
      <c r="L173" s="6">
        <f>$C173*'Purdue-Sackler Payments'!I$11</f>
        <v>1699.3799210161915</v>
      </c>
      <c r="M173" s="6">
        <f>$C173*'Purdue-Sackler Payments'!J$11</f>
        <v>1382.9146424696123</v>
      </c>
      <c r="N173" s="6">
        <f>$C173*'Purdue-Sackler Payments'!K$11</f>
        <v>1432.8284926590509</v>
      </c>
      <c r="O173" s="6">
        <f>$C173*'Purdue-Sackler Payments'!L$11</f>
        <v>1286.7715242961278</v>
      </c>
      <c r="P173" s="6">
        <f>$C173*'Purdue-Sackler Payments'!M$11</f>
        <v>1421.6125093227702</v>
      </c>
      <c r="Q173" s="6">
        <f>$C173*'Purdue-Sackler Payments'!N$11</f>
        <v>1421.6125093227702</v>
      </c>
      <c r="R173" s="6">
        <f>$C173*'Purdue-Sackler Payments'!O$11</f>
        <v>1421.6125093227702</v>
      </c>
      <c r="S173" s="6">
        <f>$C173*'Purdue-Sackler Payments'!P$11</f>
        <v>2663.8579035314501</v>
      </c>
      <c r="T173" s="6">
        <f>$C173*'Purdue-Sackler Payments'!Q$11</f>
        <v>2663.8579035314501</v>
      </c>
      <c r="U173" s="6">
        <f>$C173*'Purdue-Sackler Payments'!R$11</f>
        <v>2713.0766036392952</v>
      </c>
      <c r="V173" s="6">
        <f t="shared" si="12"/>
        <v>31898.067127226976</v>
      </c>
    </row>
    <row r="174" spans="1:22" ht="18.75" x14ac:dyDescent="0.3">
      <c r="A174" s="122">
        <v>172</v>
      </c>
      <c r="B174" s="3" t="s">
        <v>196</v>
      </c>
      <c r="C174" s="15">
        <v>1.8064208801171536E-3</v>
      </c>
      <c r="D174" s="13" t="s">
        <v>197</v>
      </c>
      <c r="E174" s="31" t="str">
        <f t="shared" si="15"/>
        <v>No</v>
      </c>
      <c r="F174" s="6">
        <f>$C174*'Purdue-Sackler Payments'!C$11</f>
        <v>24372.077278567009</v>
      </c>
      <c r="G174" s="6">
        <f>$C174*'Purdue-Sackler Payments'!D$11</f>
        <v>7146.0105896281175</v>
      </c>
      <c r="H174" s="6">
        <f>$C174*'Purdue-Sackler Payments'!E$11</f>
        <v>8855.4354838168747</v>
      </c>
      <c r="I174" s="6">
        <f>$C174*'Purdue-Sackler Payments'!F$11</f>
        <v>8035.2886938799529</v>
      </c>
      <c r="J174" s="6">
        <f>$C174*'Purdue-Sackler Payments'!G$11</f>
        <v>4022.2581971861</v>
      </c>
      <c r="K174" s="6">
        <f>$C174*'Purdue-Sackler Payments'!H$11</f>
        <v>6450.5434123132081</v>
      </c>
      <c r="L174" s="6">
        <f>$C174*'Purdue-Sackler Payments'!I$11</f>
        <v>7255.8589467045249</v>
      </c>
      <c r="M174" s="6">
        <f>$C174*'Purdue-Sackler Payments'!J$11</f>
        <v>5904.6440745819664</v>
      </c>
      <c r="N174" s="6">
        <f>$C174*'Purdue-Sackler Payments'!K$11</f>
        <v>6117.7617253100861</v>
      </c>
      <c r="O174" s="6">
        <f>$C174*'Purdue-Sackler Payments'!L$11</f>
        <v>5494.1408695388018</v>
      </c>
      <c r="P174" s="6">
        <f>$C174*'Purdue-Sackler Payments'!M$11</f>
        <v>6069.8727323720168</v>
      </c>
      <c r="Q174" s="6">
        <f>$C174*'Purdue-Sackler Payments'!N$11</f>
        <v>6069.8727323720168</v>
      </c>
      <c r="R174" s="6">
        <f>$C174*'Purdue-Sackler Payments'!O$11</f>
        <v>6069.8727323720168</v>
      </c>
      <c r="S174" s="6">
        <f>$C174*'Purdue-Sackler Payments'!P$11</f>
        <v>11373.899952007301</v>
      </c>
      <c r="T174" s="6">
        <f>$C174*'Purdue-Sackler Payments'!Q$11</f>
        <v>11373.899952007301</v>
      </c>
      <c r="U174" s="6">
        <f>$C174*'Purdue-Sackler Payments'!R$11</f>
        <v>11584.049513683376</v>
      </c>
      <c r="V174" s="6">
        <f t="shared" si="12"/>
        <v>136195.48688634069</v>
      </c>
    </row>
    <row r="175" spans="1:22" ht="18.75" x14ac:dyDescent="0.3">
      <c r="A175" s="122">
        <v>173</v>
      </c>
      <c r="B175" s="3" t="s">
        <v>198</v>
      </c>
      <c r="C175" s="15">
        <v>3.2176018624034916E-3</v>
      </c>
      <c r="D175" s="13" t="s">
        <v>198</v>
      </c>
      <c r="E175" s="31" t="str">
        <f t="shared" si="15"/>
        <v>No</v>
      </c>
      <c r="F175" s="6">
        <f>$C175*'Purdue-Sackler Payments'!C$11</f>
        <v>43411.611383208328</v>
      </c>
      <c r="G175" s="6">
        <f>$C175*'Purdue-Sackler Payments'!D$11</f>
        <v>12728.493805082298</v>
      </c>
      <c r="H175" s="6">
        <f>$C175*'Purdue-Sackler Payments'!E$11</f>
        <v>15773.326149371813</v>
      </c>
      <c r="I175" s="6">
        <f>$C175*'Purdue-Sackler Payments'!F$11</f>
        <v>14312.478421253134</v>
      </c>
      <c r="J175" s="6">
        <f>$C175*'Purdue-Sackler Payments'!G$11</f>
        <v>7164.4574134320037</v>
      </c>
      <c r="K175" s="6">
        <f>$C175*'Purdue-Sackler Payments'!H$11</f>
        <v>11489.725747427969</v>
      </c>
      <c r="L175" s="6">
        <f>$C175*'Purdue-Sackler Payments'!I$11</f>
        <v>12924.156002193356</v>
      </c>
      <c r="M175" s="6">
        <f>$C175*'Purdue-Sackler Payments'!J$11</f>
        <v>10517.368338862718</v>
      </c>
      <c r="N175" s="6">
        <f>$C175*'Purdue-Sackler Payments'!K$11</f>
        <v>10896.974087136277</v>
      </c>
      <c r="O175" s="6">
        <f>$C175*'Purdue-Sackler Payments'!L$11</f>
        <v>9786.1788959108471</v>
      </c>
      <c r="P175" s="6">
        <f>$C175*'Purdue-Sackler Payments'!M$11</f>
        <v>10811.67408060836</v>
      </c>
      <c r="Q175" s="6">
        <f>$C175*'Purdue-Sackler Payments'!N$11</f>
        <v>10811.67408060836</v>
      </c>
      <c r="R175" s="6">
        <f>$C175*'Purdue-Sackler Payments'!O$11</f>
        <v>10811.67408060836</v>
      </c>
      <c r="S175" s="6">
        <f>$C175*'Purdue-Sackler Payments'!P$11</f>
        <v>20259.222018069362</v>
      </c>
      <c r="T175" s="6">
        <f>$C175*'Purdue-Sackler Payments'!Q$11</f>
        <v>20259.222018069362</v>
      </c>
      <c r="U175" s="6">
        <f>$C175*'Purdue-Sackler Payments'!R$11</f>
        <v>20633.54099792325</v>
      </c>
      <c r="V175" s="6">
        <f t="shared" si="12"/>
        <v>242591.77751976578</v>
      </c>
    </row>
    <row r="176" spans="1:22" ht="18.75" x14ac:dyDescent="0.3">
      <c r="A176" s="122">
        <v>174</v>
      </c>
      <c r="B176" s="3" t="s">
        <v>32</v>
      </c>
      <c r="C176" s="15">
        <v>3.840748936462473E-5</v>
      </c>
      <c r="D176" s="13" t="s">
        <v>199</v>
      </c>
      <c r="E176" s="31" t="str">
        <f t="shared" si="15"/>
        <v>Yes</v>
      </c>
      <c r="F176" s="6">
        <f>$C176*'Purdue-Sackler Payments'!C$11</f>
        <v>518.19058845780535</v>
      </c>
      <c r="G176" s="6">
        <f>$C176*'Purdue-Sackler Payments'!D$11</f>
        <v>151.93597945061273</v>
      </c>
      <c r="H176" s="6">
        <f>$C176*'Purdue-Sackler Payments'!E$11</f>
        <v>188.28117406490523</v>
      </c>
      <c r="I176" s="6">
        <f>$C176*'Purdue-Sackler Payments'!F$11</f>
        <v>170.84349967869542</v>
      </c>
      <c r="J176" s="6">
        <f>$C176*'Purdue-Sackler Payments'!G$11</f>
        <v>85.519847910626908</v>
      </c>
      <c r="K176" s="6">
        <f>$C176*'Purdue-Sackler Payments'!H$11</f>
        <v>137.14919940938799</v>
      </c>
      <c r="L176" s="6">
        <f>$C176*'Purdue-Sackler Payments'!I$11</f>
        <v>154.2715368240749</v>
      </c>
      <c r="M176" s="6">
        <f>$C176*'Purdue-Sackler Payments'!J$11</f>
        <v>125.54247849576095</v>
      </c>
      <c r="N176" s="6">
        <f>$C176*'Purdue-Sackler Payments'!K$11</f>
        <v>130.07371149569349</v>
      </c>
      <c r="O176" s="6">
        <f>$C176*'Purdue-Sackler Payments'!L$11</f>
        <v>116.81450283107687</v>
      </c>
      <c r="P176" s="6">
        <f>$C176*'Purdue-Sackler Payments'!M$11</f>
        <v>129.05551246622247</v>
      </c>
      <c r="Q176" s="6">
        <f>$C176*'Purdue-Sackler Payments'!N$11</f>
        <v>129.05551246622247</v>
      </c>
      <c r="R176" s="6">
        <f>$C176*'Purdue-Sackler Payments'!O$11</f>
        <v>129.05551246622247</v>
      </c>
      <c r="S176" s="6">
        <f>$C176*'Purdue-Sackler Payments'!P$11</f>
        <v>241.82788532243666</v>
      </c>
      <c r="T176" s="6">
        <f>$C176*'Purdue-Sackler Payments'!Q$11</f>
        <v>241.82788532243666</v>
      </c>
      <c r="U176" s="6">
        <f>$C176*'Purdue-Sackler Payments'!R$11</f>
        <v>246.29601185036461</v>
      </c>
      <c r="V176" s="6">
        <f t="shared" si="12"/>
        <v>2895.7408385125445</v>
      </c>
    </row>
    <row r="177" spans="1:22" ht="18.75" x14ac:dyDescent="0.3">
      <c r="A177" s="122">
        <v>175</v>
      </c>
      <c r="B177" s="3" t="s">
        <v>200</v>
      </c>
      <c r="C177" s="15">
        <v>5.9922724256234404E-4</v>
      </c>
      <c r="D177" s="13" t="s">
        <v>200</v>
      </c>
      <c r="E177" s="31" t="str">
        <f t="shared" si="15"/>
        <v>No</v>
      </c>
      <c r="F177" s="6">
        <f>$C177*'Purdue-Sackler Payments'!C$11</f>
        <v>8084.7231251030007</v>
      </c>
      <c r="G177" s="6">
        <f>$C177*'Purdue-Sackler Payments'!D$11</f>
        <v>2370.4798079318352</v>
      </c>
      <c r="H177" s="6">
        <f>$C177*'Purdue-Sackler Payments'!E$11</f>
        <v>2937.5314717975252</v>
      </c>
      <c r="I177" s="6">
        <f>$C177*'Purdue-Sackler Payments'!F$11</f>
        <v>2665.4717846893982</v>
      </c>
      <c r="J177" s="6">
        <f>$C177*'Purdue-Sackler Payments'!G$11</f>
        <v>1334.2664020896934</v>
      </c>
      <c r="K177" s="6">
        <f>$C177*'Purdue-Sackler Payments'!H$11</f>
        <v>2139.7789322156495</v>
      </c>
      <c r="L177" s="6">
        <f>$C177*'Purdue-Sackler Payments'!I$11</f>
        <v>2406.918784493394</v>
      </c>
      <c r="M177" s="6">
        <f>$C177*'Purdue-Sackler Payments'!J$11</f>
        <v>1958.692808563178</v>
      </c>
      <c r="N177" s="6">
        <f>$C177*'Purdue-Sackler Payments'!K$11</f>
        <v>2029.3883500024983</v>
      </c>
      <c r="O177" s="6">
        <f>$C177*'Purdue-Sackler Payments'!L$11</f>
        <v>1822.5203880998656</v>
      </c>
      <c r="P177" s="6">
        <f>$C177*'Purdue-Sackler Payments'!M$11</f>
        <v>2013.5025785838764</v>
      </c>
      <c r="Q177" s="6">
        <f>$C177*'Purdue-Sackler Payments'!N$11</f>
        <v>2013.5025785838764</v>
      </c>
      <c r="R177" s="6">
        <f>$C177*'Purdue-Sackler Payments'!O$11</f>
        <v>2013.5025785838764</v>
      </c>
      <c r="S177" s="6">
        <f>$C177*'Purdue-Sackler Payments'!P$11</f>
        <v>3772.9583290574546</v>
      </c>
      <c r="T177" s="6">
        <f>$C177*'Purdue-Sackler Payments'!Q$11</f>
        <v>3772.9583290574546</v>
      </c>
      <c r="U177" s="6">
        <f>$C177*'Purdue-Sackler Payments'!R$11</f>
        <v>3842.6692938469405</v>
      </c>
      <c r="V177" s="6">
        <f t="shared" si="12"/>
        <v>45178.86554269951</v>
      </c>
    </row>
    <row r="178" spans="1:22" ht="18.75" x14ac:dyDescent="0.3">
      <c r="A178" s="122">
        <v>176</v>
      </c>
      <c r="B178" s="3" t="s">
        <v>34</v>
      </c>
      <c r="C178" s="15">
        <v>2.6396387324336113E-5</v>
      </c>
      <c r="D178" s="13" t="s">
        <v>201</v>
      </c>
      <c r="E178" s="13" t="s">
        <v>334</v>
      </c>
      <c r="F178" s="6">
        <f>$C178*'Purdue-Sackler Payments'!C$11</f>
        <v>356.13781861400071</v>
      </c>
      <c r="G178" s="6">
        <f>$C178*'Purdue-Sackler Payments'!D$11</f>
        <v>104.42132585148038</v>
      </c>
      <c r="H178" s="6">
        <f>$C178*'Purdue-Sackler Payments'!E$11</f>
        <v>129.4003559908698</v>
      </c>
      <c r="I178" s="6">
        <f>$C178*'Purdue-Sackler Payments'!F$11</f>
        <v>117.41593277683901</v>
      </c>
      <c r="J178" s="6">
        <f>$C178*'Purdue-Sackler Payments'!G$11</f>
        <v>58.775386434043241</v>
      </c>
      <c r="K178" s="6">
        <f>$C178*'Purdue-Sackler Payments'!H$11</f>
        <v>94.258787770888375</v>
      </c>
      <c r="L178" s="6">
        <f>$C178*'Purdue-Sackler Payments'!I$11</f>
        <v>106.02648875246655</v>
      </c>
      <c r="M178" s="6">
        <f>$C178*'Purdue-Sackler Payments'!J$11</f>
        <v>86.281814897369614</v>
      </c>
      <c r="N178" s="6">
        <f>$C178*'Purdue-Sackler Payments'!K$11</f>
        <v>89.396003908463854</v>
      </c>
      <c r="O178" s="6">
        <f>$C178*'Purdue-Sackler Payments'!L$11</f>
        <v>80.283322675834853</v>
      </c>
      <c r="P178" s="6">
        <f>$C178*'Purdue-Sackler Payments'!M$11</f>
        <v>88.696224349846432</v>
      </c>
      <c r="Q178" s="6">
        <f>$C178*'Purdue-Sackler Payments'!N$11</f>
        <v>88.696224349846432</v>
      </c>
      <c r="R178" s="6">
        <f>$C178*'Purdue-Sackler Payments'!O$11</f>
        <v>88.696224349846432</v>
      </c>
      <c r="S178" s="6">
        <f>$C178*'Purdue-Sackler Payments'!P$11</f>
        <v>166.20150476890055</v>
      </c>
      <c r="T178" s="6">
        <f>$C178*'Purdue-Sackler Payments'!Q$11</f>
        <v>166.20150476890055</v>
      </c>
      <c r="U178" s="6">
        <f>$C178*'Purdue-Sackler Payments'!R$11</f>
        <v>169.27232247649999</v>
      </c>
      <c r="V178" s="6">
        <f t="shared" si="12"/>
        <v>1990.1612427360972</v>
      </c>
    </row>
    <row r="179" spans="1:22" ht="18.75" x14ac:dyDescent="0.3">
      <c r="A179" s="122">
        <v>177</v>
      </c>
      <c r="B179" s="3" t="s">
        <v>43</v>
      </c>
      <c r="C179" s="15">
        <v>7.1543601524750355E-5</v>
      </c>
      <c r="D179" s="13" t="s">
        <v>202</v>
      </c>
      <c r="E179" s="31" t="str">
        <f t="shared" ref="E179:E184" si="16">IF(C179&lt;0.000083,"Yes","No")</f>
        <v>Yes</v>
      </c>
      <c r="F179" s="6">
        <f>$C179*'Purdue-Sackler Payments'!C$11</f>
        <v>965.26020283552998</v>
      </c>
      <c r="G179" s="6">
        <f>$C179*'Purdue-Sackler Payments'!D$11</f>
        <v>283.01894632819108</v>
      </c>
      <c r="H179" s="6">
        <f>$C179*'Purdue-Sackler Payments'!E$11</f>
        <v>350.72100558383778</v>
      </c>
      <c r="I179" s="6">
        <f>$C179*'Purdue-Sackler Payments'!F$11</f>
        <v>318.23895459733404</v>
      </c>
      <c r="J179" s="6">
        <f>$C179*'Purdue-Sackler Payments'!G$11</f>
        <v>159.30220961046479</v>
      </c>
      <c r="K179" s="6">
        <f>$C179*'Purdue-Sackler Payments'!H$11</f>
        <v>255.47485228287982</v>
      </c>
      <c r="L179" s="6">
        <f>$C179*'Purdue-Sackler Payments'!I$11</f>
        <v>287.36950890932849</v>
      </c>
      <c r="M179" s="6">
        <f>$C179*'Purdue-Sackler Payments'!J$11</f>
        <v>233.85441757624815</v>
      </c>
      <c r="N179" s="6">
        <f>$C179*'Purdue-Sackler Payments'!K$11</f>
        <v>242.29497782962312</v>
      </c>
      <c r="O179" s="6">
        <f>$C179*'Purdue-Sackler Payments'!L$11</f>
        <v>217.59636938299633</v>
      </c>
      <c r="P179" s="6">
        <f>$C179*'Purdue-Sackler Payments'!M$11</f>
        <v>240.398326243111</v>
      </c>
      <c r="Q179" s="6">
        <f>$C179*'Purdue-Sackler Payments'!N$11</f>
        <v>240.398326243111</v>
      </c>
      <c r="R179" s="6">
        <f>$C179*'Purdue-Sackler Payments'!O$11</f>
        <v>240.398326243111</v>
      </c>
      <c r="S179" s="6">
        <f>$C179*'Purdue-Sackler Payments'!P$11</f>
        <v>450.46521267846168</v>
      </c>
      <c r="T179" s="6">
        <f>$C179*'Purdue-Sackler Payments'!Q$11</f>
        <v>450.46521267846168</v>
      </c>
      <c r="U179" s="6">
        <f>$C179*'Purdue-Sackler Payments'!R$11</f>
        <v>458.78822126778829</v>
      </c>
      <c r="V179" s="6">
        <f t="shared" si="12"/>
        <v>5394.0450702904782</v>
      </c>
    </row>
    <row r="180" spans="1:22" ht="18.75" x14ac:dyDescent="0.3">
      <c r="A180" s="122">
        <v>178</v>
      </c>
      <c r="B180" s="3" t="s">
        <v>43</v>
      </c>
      <c r="C180" s="15">
        <v>1.256002277532938E-3</v>
      </c>
      <c r="D180" s="13" t="s">
        <v>203</v>
      </c>
      <c r="E180" s="31" t="str">
        <f t="shared" si="16"/>
        <v>No</v>
      </c>
      <c r="F180" s="6">
        <f>$C180*'Purdue-Sackler Payments'!C$11</f>
        <v>16945.876183685203</v>
      </c>
      <c r="G180" s="6">
        <f>$C180*'Purdue-Sackler Payments'!D$11</f>
        <v>4968.6126166042313</v>
      </c>
      <c r="H180" s="6">
        <f>$C180*'Purdue-Sackler Payments'!E$11</f>
        <v>6157.1737011247651</v>
      </c>
      <c r="I180" s="6">
        <f>$C180*'Purdue-Sackler Payments'!F$11</f>
        <v>5586.9266189468308</v>
      </c>
      <c r="J180" s="6">
        <f>$C180*'Purdue-Sackler Payments'!G$11</f>
        <v>2796.671314031551</v>
      </c>
      <c r="K180" s="6">
        <f>$C180*'Purdue-Sackler Payments'!H$11</f>
        <v>4485.0551199701804</v>
      </c>
      <c r="L180" s="6">
        <f>$C180*'Purdue-Sackler Payments'!I$11</f>
        <v>5044.9900479048874</v>
      </c>
      <c r="M180" s="6">
        <f>$C180*'Purdue-Sackler Payments'!J$11</f>
        <v>4105.4919633210529</v>
      </c>
      <c r="N180" s="6">
        <f>$C180*'Purdue-Sackler Payments'!K$11</f>
        <v>4253.6724109914912</v>
      </c>
      <c r="O180" s="6">
        <f>$C180*'Purdue-Sackler Payments'!L$11</f>
        <v>3820.0695758011816</v>
      </c>
      <c r="P180" s="6">
        <f>$C180*'Purdue-Sackler Payments'!M$11</f>
        <v>4220.375251475115</v>
      </c>
      <c r="Q180" s="6">
        <f>$C180*'Purdue-Sackler Payments'!N$11</f>
        <v>4220.375251475115</v>
      </c>
      <c r="R180" s="6">
        <f>$C180*'Purdue-Sackler Payments'!O$11</f>
        <v>4220.375251475115</v>
      </c>
      <c r="S180" s="6">
        <f>$C180*'Purdue-Sackler Payments'!P$11</f>
        <v>7908.2590338672699</v>
      </c>
      <c r="T180" s="6">
        <f>$C180*'Purdue-Sackler Payments'!Q$11</f>
        <v>7908.2590338672699</v>
      </c>
      <c r="U180" s="6">
        <f>$C180*'Purdue-Sackler Payments'!R$11</f>
        <v>8054.3757727695456</v>
      </c>
      <c r="V180" s="6">
        <f t="shared" si="12"/>
        <v>94696.559147310807</v>
      </c>
    </row>
    <row r="181" spans="1:22" ht="18.75" x14ac:dyDescent="0.3">
      <c r="A181" s="122">
        <v>179</v>
      </c>
      <c r="B181" s="3" t="s">
        <v>43</v>
      </c>
      <c r="C181" s="15">
        <v>1.7154393930240004E-2</v>
      </c>
      <c r="D181" s="13" t="s">
        <v>43</v>
      </c>
      <c r="E181" s="31" t="str">
        <f t="shared" si="16"/>
        <v>No</v>
      </c>
      <c r="F181" s="6">
        <f>$C181*'Purdue-Sackler Payments'!C$11</f>
        <v>231445.62772529264</v>
      </c>
      <c r="G181" s="6">
        <f>$C181*'Purdue-Sackler Payments'!D$11</f>
        <v>67860.974169096851</v>
      </c>
      <c r="H181" s="6">
        <f>$C181*'Purdue-Sackler Payments'!E$11</f>
        <v>84094.260858725349</v>
      </c>
      <c r="I181" s="6">
        <f>$C181*'Purdue-Sackler Payments'!F$11</f>
        <v>76305.86488187674</v>
      </c>
      <c r="J181" s="6">
        <f>$C181*'Purdue-Sackler Payments'!G$11</f>
        <v>38196.747149641255</v>
      </c>
      <c r="K181" s="6">
        <f>$C181*'Purdue-Sackler Payments'!H$11</f>
        <v>61256.578672717129</v>
      </c>
      <c r="L181" s="6">
        <f>$C181*'Purdue-Sackler Payments'!I$11</f>
        <v>68904.131946234687</v>
      </c>
      <c r="M181" s="6">
        <f>$C181*'Purdue-Sackler Payments'!J$11</f>
        <v>56072.530819433065</v>
      </c>
      <c r="N181" s="6">
        <f>$C181*'Purdue-Sackler Payments'!K$11</f>
        <v>58096.36932479863</v>
      </c>
      <c r="O181" s="6">
        <f>$C181*'Purdue-Sackler Payments'!L$11</f>
        <v>52174.251206721856</v>
      </c>
      <c r="P181" s="6">
        <f>$C181*'Purdue-Sackler Payments'!M$11</f>
        <v>57641.598978184367</v>
      </c>
      <c r="Q181" s="6">
        <f>$C181*'Purdue-Sackler Payments'!N$11</f>
        <v>57641.598978184367</v>
      </c>
      <c r="R181" s="6">
        <f>$C181*'Purdue-Sackler Payments'!O$11</f>
        <v>57641.598978184367</v>
      </c>
      <c r="S181" s="6">
        <f>$C181*'Purdue-Sackler Payments'!P$11</f>
        <v>108010.46558275903</v>
      </c>
      <c r="T181" s="6">
        <f>$C181*'Purdue-Sackler Payments'!Q$11</f>
        <v>108010.46558275903</v>
      </c>
      <c r="U181" s="6">
        <f>$C181*'Purdue-Sackler Payments'!R$11</f>
        <v>110006.1180937203</v>
      </c>
      <c r="V181" s="6">
        <f t="shared" si="12"/>
        <v>1293359.18294833</v>
      </c>
    </row>
    <row r="182" spans="1:22" ht="18.75" x14ac:dyDescent="0.3">
      <c r="A182" s="122">
        <v>180</v>
      </c>
      <c r="B182" s="3" t="s">
        <v>204</v>
      </c>
      <c r="C182" s="15">
        <v>6.9578341280000008E-3</v>
      </c>
      <c r="D182" s="13" t="s">
        <v>204</v>
      </c>
      <c r="E182" s="31" t="str">
        <f t="shared" si="16"/>
        <v>No</v>
      </c>
      <c r="F182" s="6">
        <f>$C182*'Purdue-Sackler Payments'!C$11</f>
        <v>93874.50783234369</v>
      </c>
      <c r="G182" s="6">
        <f>$C182*'Purdue-Sackler Payments'!D$11</f>
        <v>27524.458395509319</v>
      </c>
      <c r="H182" s="6">
        <f>$C182*'Purdue-Sackler Payments'!E$11</f>
        <v>34108.690785066268</v>
      </c>
      <c r="I182" s="6">
        <f>$C182*'Purdue-Sackler Payments'!F$11</f>
        <v>30949.711951394525</v>
      </c>
      <c r="J182" s="6">
        <f>$C182*'Purdue-Sackler Payments'!G$11</f>
        <v>15492.627252068845</v>
      </c>
      <c r="K182" s="6">
        <f>$C182*'Purdue-Sackler Payments'!H$11</f>
        <v>24845.710981500419</v>
      </c>
      <c r="L182" s="6">
        <f>$C182*'Purdue-Sackler Payments'!I$11</f>
        <v>27947.563916588879</v>
      </c>
      <c r="M182" s="6">
        <f>$C182*'Purdue-Sackler Payments'!J$11</f>
        <v>22743.057560957201</v>
      </c>
      <c r="N182" s="6">
        <f>$C182*'Purdue-Sackler Payments'!K$11</f>
        <v>23563.927868556348</v>
      </c>
      <c r="O182" s="6">
        <f>$C182*'Purdue-Sackler Payments'!L$11</f>
        <v>21161.91263446727</v>
      </c>
      <c r="P182" s="6">
        <f>$C182*'Purdue-Sackler Payments'!M$11</f>
        <v>23379.472699172766</v>
      </c>
      <c r="Q182" s="6">
        <f>$C182*'Purdue-Sackler Payments'!N$11</f>
        <v>23379.472699172766</v>
      </c>
      <c r="R182" s="6">
        <f>$C182*'Purdue-Sackler Payments'!O$11</f>
        <v>23379.472699172766</v>
      </c>
      <c r="S182" s="6">
        <f>$C182*'Purdue-Sackler Payments'!P$11</f>
        <v>43809.120081363086</v>
      </c>
      <c r="T182" s="6">
        <f>$C182*'Purdue-Sackler Payments'!Q$11</f>
        <v>43809.120081363086</v>
      </c>
      <c r="U182" s="6">
        <f>$C182*'Purdue-Sackler Payments'!R$11</f>
        <v>44618.55812999724</v>
      </c>
      <c r="V182" s="6">
        <f t="shared" si="12"/>
        <v>524587.38556869444</v>
      </c>
    </row>
    <row r="183" spans="1:22" ht="18.75" x14ac:dyDescent="0.3">
      <c r="A183" s="122">
        <v>181</v>
      </c>
      <c r="B183" s="3" t="s">
        <v>205</v>
      </c>
      <c r="C183" s="15">
        <v>9.8584816064000011E-4</v>
      </c>
      <c r="D183" s="13" t="s">
        <v>205</v>
      </c>
      <c r="E183" s="31" t="str">
        <f t="shared" si="16"/>
        <v>No</v>
      </c>
      <c r="F183" s="6">
        <f>$C183*'Purdue-Sackler Payments'!C$11</f>
        <v>13300.979755334187</v>
      </c>
      <c r="G183" s="6">
        <f>$C183*'Purdue-Sackler Payments'!D$11</f>
        <v>3899.9114067159994</v>
      </c>
      <c r="H183" s="6">
        <f>$C183*'Purdue-Sackler Payments'!E$11</f>
        <v>4832.8243320686552</v>
      </c>
      <c r="I183" s="6">
        <f>$C183*'Purdue-Sackler Payments'!F$11</f>
        <v>4385.2319613130212</v>
      </c>
      <c r="J183" s="6">
        <f>$C183*'Purdue-Sackler Payments'!G$11</f>
        <v>2195.1339740149106</v>
      </c>
      <c r="K183" s="6">
        <f>$C183*'Purdue-Sackler Payments'!H$11</f>
        <v>3520.362518033462</v>
      </c>
      <c r="L183" s="6">
        <f>$C183*'Purdue-Sackler Payments'!I$11</f>
        <v>3959.8607806216414</v>
      </c>
      <c r="M183" s="6">
        <f>$C183*'Purdue-Sackler Payments'!J$11</f>
        <v>3222.4397781446078</v>
      </c>
      <c r="N183" s="6">
        <f>$C183*'Purdue-Sackler Payments'!K$11</f>
        <v>3338.7480240704454</v>
      </c>
      <c r="O183" s="6">
        <f>$C183*'Purdue-Sackler Payments'!L$11</f>
        <v>2998.4090253543818</v>
      </c>
      <c r="P183" s="6">
        <f>$C183*'Purdue-Sackler Payments'!M$11</f>
        <v>3312.6127661565556</v>
      </c>
      <c r="Q183" s="6">
        <f>$C183*'Purdue-Sackler Payments'!N$11</f>
        <v>3312.6127661565556</v>
      </c>
      <c r="R183" s="6">
        <f>$C183*'Purdue-Sackler Payments'!O$11</f>
        <v>3312.6127661565556</v>
      </c>
      <c r="S183" s="6">
        <f>$C183*'Purdue-Sackler Payments'!P$11</f>
        <v>6207.2679021859949</v>
      </c>
      <c r="T183" s="6">
        <f>$C183*'Purdue-Sackler Payments'!Q$11</f>
        <v>6207.2679021859949</v>
      </c>
      <c r="U183" s="6">
        <f>$C183*'Purdue-Sackler Payments'!R$11</f>
        <v>6321.9563234271309</v>
      </c>
      <c r="V183" s="6">
        <f t="shared" si="12"/>
        <v>74328.231981940102</v>
      </c>
    </row>
    <row r="184" spans="1:22" ht="18.75" x14ac:dyDescent="0.3">
      <c r="A184" s="122">
        <v>182</v>
      </c>
      <c r="B184" s="3" t="s">
        <v>73</v>
      </c>
      <c r="C184" s="15">
        <v>3.0056747918547061E-4</v>
      </c>
      <c r="D184" s="13" t="s">
        <v>206</v>
      </c>
      <c r="E184" s="31" t="str">
        <f t="shared" si="16"/>
        <v>No</v>
      </c>
      <c r="F184" s="6">
        <f>$C184*'Purdue-Sackler Payments'!C$11</f>
        <v>4055.2309324819616</v>
      </c>
      <c r="G184" s="6">
        <f>$C184*'Purdue-Sackler Payments'!D$11</f>
        <v>1189.013265290592</v>
      </c>
      <c r="H184" s="6">
        <f>$C184*'Purdue-Sackler Payments'!E$11</f>
        <v>1473.4417376131012</v>
      </c>
      <c r="I184" s="6">
        <f>$C184*'Purdue-Sackler Payments'!F$11</f>
        <v>1336.9788258262261</v>
      </c>
      <c r="J184" s="6">
        <f>$C184*'Purdue-Sackler Payments'!G$11</f>
        <v>669.25710407140321</v>
      </c>
      <c r="K184" s="6">
        <f>$C184*'Purdue-Sackler Payments'!H$11</f>
        <v>1073.2955947064142</v>
      </c>
      <c r="L184" s="6">
        <f>$C184*'Purdue-Sackler Payments'!I$11</f>
        <v>1207.2907576195005</v>
      </c>
      <c r="M184" s="6">
        <f>$C184*'Purdue-Sackler Payments'!J$11</f>
        <v>982.46427757712172</v>
      </c>
      <c r="N184" s="6">
        <f>$C184*'Purdue-Sackler Payments'!K$11</f>
        <v>1017.9245824010595</v>
      </c>
      <c r="O184" s="6">
        <f>$C184*'Purdue-Sackler Payments'!L$11</f>
        <v>914.16130627323685</v>
      </c>
      <c r="P184" s="6">
        <f>$C184*'Purdue-Sackler Payments'!M$11</f>
        <v>1009.9564095092621</v>
      </c>
      <c r="Q184" s="6">
        <f>$C184*'Purdue-Sackler Payments'!N$11</f>
        <v>1009.9564095092621</v>
      </c>
      <c r="R184" s="6">
        <f>$C184*'Purdue-Sackler Payments'!O$11</f>
        <v>1009.9564095092621</v>
      </c>
      <c r="S184" s="6">
        <f>$C184*'Purdue-Sackler Payments'!P$11</f>
        <v>1892.4850098393836</v>
      </c>
      <c r="T184" s="6">
        <f>$C184*'Purdue-Sackler Payments'!Q$11</f>
        <v>1892.4850098393836</v>
      </c>
      <c r="U184" s="6">
        <f>$C184*'Purdue-Sackler Payments'!R$11</f>
        <v>1927.4514590761821</v>
      </c>
      <c r="V184" s="6">
        <f t="shared" si="12"/>
        <v>22661.349091143355</v>
      </c>
    </row>
    <row r="185" spans="1:22" ht="18.75" x14ac:dyDescent="0.3">
      <c r="A185" s="122">
        <v>183</v>
      </c>
      <c r="B185" s="3" t="s">
        <v>61</v>
      </c>
      <c r="C185" s="15">
        <v>1.4878159422548442E-4</v>
      </c>
      <c r="D185" s="13" t="s">
        <v>207</v>
      </c>
      <c r="E185" s="13" t="s">
        <v>334</v>
      </c>
      <c r="F185" s="6">
        <f>$C185*'Purdue-Sackler Payments'!C$11</f>
        <v>2007.3486483707702</v>
      </c>
      <c r="G185" s="6">
        <f>$C185*'Purdue-Sackler Payments'!D$11</f>
        <v>588.56430391134143</v>
      </c>
      <c r="H185" s="6">
        <f>$C185*'Purdue-Sackler Payments'!E$11</f>
        <v>729.35705258109715</v>
      </c>
      <c r="I185" s="6">
        <f>$C185*'Purdue-Sackler Payments'!F$11</f>
        <v>661.80759705342678</v>
      </c>
      <c r="J185" s="6">
        <f>$C185*'Purdue-Sackler Payments'!G$11</f>
        <v>331.28380741760458</v>
      </c>
      <c r="K185" s="6">
        <f>$C185*'Purdue-Sackler Payments'!H$11</f>
        <v>531.28379054299546</v>
      </c>
      <c r="L185" s="6">
        <f>$C185*'Purdue-Sackler Payments'!I$11</f>
        <v>597.61170469637784</v>
      </c>
      <c r="M185" s="6">
        <f>$C185*'Purdue-Sackler Payments'!J$11</f>
        <v>486.3220794333327</v>
      </c>
      <c r="N185" s="6">
        <f>$C185*'Purdue-Sackler Payments'!K$11</f>
        <v>503.87501196523698</v>
      </c>
      <c r="O185" s="6">
        <f>$C185*'Purdue-Sackler Payments'!L$11</f>
        <v>452.51195137666855</v>
      </c>
      <c r="P185" s="6">
        <f>$C185*'Purdue-Sackler Payments'!M$11</f>
        <v>499.93074803781997</v>
      </c>
      <c r="Q185" s="6">
        <f>$C185*'Purdue-Sackler Payments'!N$11</f>
        <v>499.93074803781997</v>
      </c>
      <c r="R185" s="6">
        <f>$C185*'Purdue-Sackler Payments'!O$11</f>
        <v>499.93074803781997</v>
      </c>
      <c r="S185" s="6">
        <f>$C185*'Purdue-Sackler Payments'!P$11</f>
        <v>936.78443714128196</v>
      </c>
      <c r="T185" s="6">
        <f>$C185*'Purdue-Sackler Payments'!Q$11</f>
        <v>936.78443714128196</v>
      </c>
      <c r="U185" s="6">
        <f>$C185*'Purdue-Sackler Payments'!R$11</f>
        <v>954.09291002049565</v>
      </c>
      <c r="V185" s="6">
        <f t="shared" si="12"/>
        <v>11217.41997576537</v>
      </c>
    </row>
    <row r="186" spans="1:22" ht="18.75" x14ac:dyDescent="0.3">
      <c r="A186" s="122">
        <v>184</v>
      </c>
      <c r="B186" s="3" t="s">
        <v>166</v>
      </c>
      <c r="C186" s="15">
        <v>2.1378856446827648E-4</v>
      </c>
      <c r="D186" s="13" t="s">
        <v>208</v>
      </c>
      <c r="E186" s="31" t="str">
        <f t="shared" ref="E186:E202" si="17">IF(C186&lt;0.000083,"Yes","No")</f>
        <v>No</v>
      </c>
      <c r="F186" s="6">
        <f>$C186*'Purdue-Sackler Payments'!C$11</f>
        <v>2884.4171764427456</v>
      </c>
      <c r="G186" s="6">
        <f>$C186*'Purdue-Sackler Payments'!D$11</f>
        <v>845.72502590460385</v>
      </c>
      <c r="H186" s="6">
        <f>$C186*'Purdue-Sackler Payments'!E$11</f>
        <v>1048.0341877491287</v>
      </c>
      <c r="I186" s="6">
        <f>$C186*'Purdue-Sackler Payments'!F$11</f>
        <v>950.9704265826233</v>
      </c>
      <c r="J186" s="6">
        <f>$C186*'Purdue-Sackler Payments'!G$11</f>
        <v>476.0312590282976</v>
      </c>
      <c r="K186" s="6">
        <f>$C186*'Purdue-Sackler Payments'!H$11</f>
        <v>763.41700394279167</v>
      </c>
      <c r="L186" s="6">
        <f>$C186*'Purdue-Sackler Payments'!I$11</f>
        <v>858.72549707223175</v>
      </c>
      <c r="M186" s="6">
        <f>$C186*'Purdue-Sackler Payments'!J$11</f>
        <v>698.81022429231734</v>
      </c>
      <c r="N186" s="6">
        <f>$C186*'Purdue-Sackler Payments'!K$11</f>
        <v>724.03253937597674</v>
      </c>
      <c r="O186" s="6">
        <f>$C186*'Purdue-Sackler Payments'!L$11</f>
        <v>650.22747600714865</v>
      </c>
      <c r="P186" s="6">
        <f>$C186*'Purdue-Sackler Payments'!M$11</f>
        <v>718.36491276318134</v>
      </c>
      <c r="Q186" s="6">
        <f>$C186*'Purdue-Sackler Payments'!N$11</f>
        <v>718.36491276318134</v>
      </c>
      <c r="R186" s="6">
        <f>$C186*'Purdue-Sackler Payments'!O$11</f>
        <v>718.36491276318134</v>
      </c>
      <c r="S186" s="6">
        <f>$C186*'Purdue-Sackler Payments'!P$11</f>
        <v>1346.0925800346927</v>
      </c>
      <c r="T186" s="6">
        <f>$C186*'Purdue-Sackler Payments'!Q$11</f>
        <v>1346.0925800346927</v>
      </c>
      <c r="U186" s="6">
        <f>$C186*'Purdue-Sackler Payments'!R$11</f>
        <v>1370.9636239917641</v>
      </c>
      <c r="V186" s="6">
        <f t="shared" si="12"/>
        <v>16118.634338748556</v>
      </c>
    </row>
    <row r="187" spans="1:22" ht="18.75" x14ac:dyDescent="0.3">
      <c r="A187" s="122">
        <v>185</v>
      </c>
      <c r="B187" s="3" t="s">
        <v>61</v>
      </c>
      <c r="C187" s="15">
        <v>9.0106553717547258E-5</v>
      </c>
      <c r="D187" s="13" t="s">
        <v>209</v>
      </c>
      <c r="E187" s="31" t="str">
        <f t="shared" si="17"/>
        <v>No</v>
      </c>
      <c r="F187" s="6">
        <f>$C187*'Purdue-Sackler Payments'!C$11</f>
        <v>1215.7099791533558</v>
      </c>
      <c r="G187" s="6">
        <f>$C187*'Purdue-Sackler Payments'!D$11</f>
        <v>356.4520285099494</v>
      </c>
      <c r="H187" s="6">
        <f>$C187*'Purdue-Sackler Payments'!E$11</f>
        <v>441.72030001284651</v>
      </c>
      <c r="I187" s="6">
        <f>$C187*'Purdue-Sackler Payments'!F$11</f>
        <v>400.81034287210946</v>
      </c>
      <c r="J187" s="6">
        <f>$C187*'Purdue-Sackler Payments'!G$11</f>
        <v>200.63531611032363</v>
      </c>
      <c r="K187" s="6">
        <f>$C187*'Purdue-Sackler Payments'!H$11</f>
        <v>321.76124782795642</v>
      </c>
      <c r="L187" s="6">
        <f>$C187*'Purdue-Sackler Payments'!I$11</f>
        <v>361.93140322081285</v>
      </c>
      <c r="M187" s="6">
        <f>$C187*'Purdue-Sackler Payments'!J$11</f>
        <v>294.53109978158119</v>
      </c>
      <c r="N187" s="6">
        <f>$C187*'Purdue-Sackler Payments'!K$11</f>
        <v>305.16167721503365</v>
      </c>
      <c r="O187" s="6">
        <f>$C187*'Purdue-Sackler Payments'!L$11</f>
        <v>274.05468174214383</v>
      </c>
      <c r="P187" s="6">
        <f>$C187*'Purdue-Sackler Payments'!M$11</f>
        <v>302.77291379774323</v>
      </c>
      <c r="Q187" s="6">
        <f>$C187*'Purdue-Sackler Payments'!N$11</f>
        <v>302.77291379774323</v>
      </c>
      <c r="R187" s="6">
        <f>$C187*'Purdue-Sackler Payments'!O$11</f>
        <v>302.77291379774323</v>
      </c>
      <c r="S187" s="6">
        <f>$C187*'Purdue-Sackler Payments'!P$11</f>
        <v>567.34448670516224</v>
      </c>
      <c r="T187" s="6">
        <f>$C187*'Purdue-Sackler Payments'!Q$11</f>
        <v>567.34448670516224</v>
      </c>
      <c r="U187" s="6">
        <f>$C187*'Purdue-Sackler Payments'!R$11</f>
        <v>577.82701211012557</v>
      </c>
      <c r="V187" s="6">
        <f t="shared" si="12"/>
        <v>6793.6028033597922</v>
      </c>
    </row>
    <row r="188" spans="1:22" ht="18.75" x14ac:dyDescent="0.3">
      <c r="A188" s="122">
        <v>186</v>
      </c>
      <c r="B188" s="3" t="s">
        <v>103</v>
      </c>
      <c r="C188" s="15">
        <v>2.1563493333176328E-4</v>
      </c>
      <c r="D188" s="13" t="s">
        <v>210</v>
      </c>
      <c r="E188" s="31" t="str">
        <f t="shared" si="17"/>
        <v>No</v>
      </c>
      <c r="F188" s="6">
        <f>$C188*'Purdue-Sackler Payments'!C$11</f>
        <v>2909.328228524208</v>
      </c>
      <c r="G188" s="6">
        <f>$C188*'Purdue-Sackler Payments'!D$11</f>
        <v>853.02906650558532</v>
      </c>
      <c r="H188" s="6">
        <f>$C188*'Purdue-Sackler Payments'!E$11</f>
        <v>1057.0854562159077</v>
      </c>
      <c r="I188" s="6">
        <f>$C188*'Purdue-Sackler Payments'!F$11</f>
        <v>959.18341117375871</v>
      </c>
      <c r="J188" s="6">
        <f>$C188*'Purdue-Sackler Payments'!G$11</f>
        <v>480.14246720681871</v>
      </c>
      <c r="K188" s="6">
        <f>$C188*'Purdue-Sackler Payments'!H$11</f>
        <v>770.01019750037096</v>
      </c>
      <c r="L188" s="6">
        <f>$C188*'Purdue-Sackler Payments'!I$11</f>
        <v>866.14181526502102</v>
      </c>
      <c r="M188" s="6">
        <f>$C188*'Purdue-Sackler Payments'!J$11</f>
        <v>704.8454462548608</v>
      </c>
      <c r="N188" s="6">
        <f>$C188*'Purdue-Sackler Payments'!K$11</f>
        <v>730.28559196641811</v>
      </c>
      <c r="O188" s="6">
        <f>$C188*'Purdue-Sackler Payments'!L$11</f>
        <v>655.84311671678699</v>
      </c>
      <c r="P188" s="6">
        <f>$C188*'Purdue-Sackler Payments'!M$11</f>
        <v>724.56901732249776</v>
      </c>
      <c r="Q188" s="6">
        <f>$C188*'Purdue-Sackler Payments'!N$11</f>
        <v>724.56901732249776</v>
      </c>
      <c r="R188" s="6">
        <f>$C188*'Purdue-Sackler Payments'!O$11</f>
        <v>724.56901732249776</v>
      </c>
      <c r="S188" s="6">
        <f>$C188*'Purdue-Sackler Payments'!P$11</f>
        <v>1357.7180073971344</v>
      </c>
      <c r="T188" s="6">
        <f>$C188*'Purdue-Sackler Payments'!Q$11</f>
        <v>1357.7180073971344</v>
      </c>
      <c r="U188" s="6">
        <f>$C188*'Purdue-Sackler Payments'!R$11</f>
        <v>1382.8038482554293</v>
      </c>
      <c r="V188" s="6">
        <f t="shared" si="12"/>
        <v>16257.841712346928</v>
      </c>
    </row>
    <row r="189" spans="1:22" ht="18.75" x14ac:dyDescent="0.3">
      <c r="A189" s="122">
        <v>187</v>
      </c>
      <c r="B189" s="3" t="s">
        <v>103</v>
      </c>
      <c r="C189" s="15">
        <v>1.0446192327570199E-3</v>
      </c>
      <c r="D189" s="13" t="s">
        <v>211</v>
      </c>
      <c r="E189" s="31" t="str">
        <f t="shared" si="17"/>
        <v>No</v>
      </c>
      <c r="F189" s="6">
        <f>$C189*'Purdue-Sackler Payments'!C$11</f>
        <v>14093.914074875129</v>
      </c>
      <c r="G189" s="6">
        <f>$C189*'Purdue-Sackler Payments'!D$11</f>
        <v>4132.4035730403748</v>
      </c>
      <c r="H189" s="6">
        <f>$C189*'Purdue-Sackler Payments'!E$11</f>
        <v>5120.9318507401986</v>
      </c>
      <c r="I189" s="6">
        <f>$C189*'Purdue-Sackler Payments'!F$11</f>
        <v>4646.6563815613445</v>
      </c>
      <c r="J189" s="6">
        <f>$C189*'Purdue-Sackler Payments'!G$11</f>
        <v>2325.9962936337843</v>
      </c>
      <c r="K189" s="6">
        <f>$C189*'Purdue-Sackler Payments'!H$11</f>
        <v>3730.2279797604324</v>
      </c>
      <c r="L189" s="6">
        <f>$C189*'Purdue-Sackler Payments'!I$11</f>
        <v>4195.9268126972001</v>
      </c>
      <c r="M189" s="6">
        <f>$C189*'Purdue-Sackler Payments'!J$11</f>
        <v>3414.5446561119643</v>
      </c>
      <c r="N189" s="6">
        <f>$C189*'Purdue-Sackler Payments'!K$11</f>
        <v>3537.7865867389773</v>
      </c>
      <c r="O189" s="6">
        <f>$C189*'Purdue-Sackler Payments'!L$11</f>
        <v>3177.1583704371233</v>
      </c>
      <c r="P189" s="6">
        <f>$C189*'Purdue-Sackler Payments'!M$11</f>
        <v>3510.0932824757824</v>
      </c>
      <c r="Q189" s="6">
        <f>$C189*'Purdue-Sackler Payments'!N$11</f>
        <v>3510.0932824757824</v>
      </c>
      <c r="R189" s="6">
        <f>$C189*'Purdue-Sackler Payments'!O$11</f>
        <v>3510.0932824757824</v>
      </c>
      <c r="S189" s="6">
        <f>$C189*'Purdue-Sackler Payments'!P$11</f>
        <v>6577.3125034684144</v>
      </c>
      <c r="T189" s="6">
        <f>$C189*'Purdue-Sackler Payments'!Q$11</f>
        <v>6577.3125034684144</v>
      </c>
      <c r="U189" s="6">
        <f>$C189*'Purdue-Sackler Payments'!R$11</f>
        <v>6698.8380439991724</v>
      </c>
      <c r="V189" s="6">
        <f t="shared" si="12"/>
        <v>78759.289477959886</v>
      </c>
    </row>
    <row r="190" spans="1:22" ht="18.75" x14ac:dyDescent="0.3">
      <c r="A190" s="122">
        <v>188</v>
      </c>
      <c r="B190" s="3" t="s">
        <v>103</v>
      </c>
      <c r="C190" s="15">
        <v>1.9100374032320001E-2</v>
      </c>
      <c r="D190" s="13" t="s">
        <v>103</v>
      </c>
      <c r="E190" s="31" t="str">
        <f t="shared" si="17"/>
        <v>No</v>
      </c>
      <c r="F190" s="6">
        <f>$C190*'Purdue-Sackler Payments'!C$11</f>
        <v>257700.62618798288</v>
      </c>
      <c r="G190" s="6">
        <f>$C190*'Purdue-Sackler Payments'!D$11</f>
        <v>75559.066330081725</v>
      </c>
      <c r="H190" s="6">
        <f>$C190*'Purdue-Sackler Payments'!E$11</f>
        <v>93633.843486691432</v>
      </c>
      <c r="I190" s="6">
        <f>$C190*'Purdue-Sackler Payments'!F$11</f>
        <v>84961.938383277287</v>
      </c>
      <c r="J190" s="6">
        <f>$C190*'Purdue-Sackler Payments'!G$11</f>
        <v>42529.754204256722</v>
      </c>
      <c r="K190" s="6">
        <f>$C190*'Purdue-Sackler Payments'!H$11</f>
        <v>68205.473731520149</v>
      </c>
      <c r="L190" s="6">
        <f>$C190*'Purdue-Sackler Payments'!I$11</f>
        <v>76720.559053117104</v>
      </c>
      <c r="M190" s="6">
        <f>$C190*'Purdue-Sackler Payments'!J$11</f>
        <v>62433.351824920923</v>
      </c>
      <c r="N190" s="6">
        <f>$C190*'Purdue-Sackler Payments'!K$11</f>
        <v>64686.772877899682</v>
      </c>
      <c r="O190" s="6">
        <f>$C190*'Purdue-Sackler Payments'!L$11</f>
        <v>58092.854632881114</v>
      </c>
      <c r="P190" s="6">
        <f>$C190*'Purdue-Sackler Payments'!M$11</f>
        <v>64180.413763467317</v>
      </c>
      <c r="Q190" s="6">
        <f>$C190*'Purdue-Sackler Payments'!N$11</f>
        <v>64180.413763467317</v>
      </c>
      <c r="R190" s="6">
        <f>$C190*'Purdue-Sackler Payments'!O$11</f>
        <v>64180.413763467317</v>
      </c>
      <c r="S190" s="6">
        <f>$C190*'Purdue-Sackler Payments'!P$11</f>
        <v>120263.08247468702</v>
      </c>
      <c r="T190" s="6">
        <f>$C190*'Purdue-Sackler Payments'!Q$11</f>
        <v>120263.08247468702</v>
      </c>
      <c r="U190" s="6">
        <f>$C190*'Purdue-Sackler Payments'!R$11</f>
        <v>122485.12013762679</v>
      </c>
      <c r="V190" s="6">
        <f t="shared" si="12"/>
        <v>1440076.7670900319</v>
      </c>
    </row>
    <row r="191" spans="1:22" ht="18.75" x14ac:dyDescent="0.3">
      <c r="A191" s="122">
        <v>189</v>
      </c>
      <c r="B191" s="3" t="s">
        <v>103</v>
      </c>
      <c r="C191" s="15">
        <v>2.9904211561436055E-4</v>
      </c>
      <c r="D191" s="13" t="s">
        <v>212</v>
      </c>
      <c r="E191" s="31" t="str">
        <f t="shared" si="17"/>
        <v>No</v>
      </c>
      <c r="F191" s="6">
        <f>$C191*'Purdue-Sackler Payments'!C$11</f>
        <v>4034.6508565748486</v>
      </c>
      <c r="G191" s="6">
        <f>$C191*'Purdue-Sackler Payments'!D$11</f>
        <v>1182.9790877895664</v>
      </c>
      <c r="H191" s="6">
        <f>$C191*'Purdue-Sackler Payments'!E$11</f>
        <v>1465.9641011209601</v>
      </c>
      <c r="I191" s="6">
        <f>$C191*'Purdue-Sackler Payments'!F$11</f>
        <v>1330.1937311719823</v>
      </c>
      <c r="J191" s="6">
        <f>$C191*'Purdue-Sackler Payments'!G$11</f>
        <v>665.86066075350459</v>
      </c>
      <c r="K191" s="6">
        <f>$C191*'Purdue-Sackler Payments'!H$11</f>
        <v>1067.8486780751316</v>
      </c>
      <c r="L191" s="6">
        <f>$C191*'Purdue-Sackler Payments'!I$11</f>
        <v>1201.1638228413228</v>
      </c>
      <c r="M191" s="6">
        <f>$C191*'Purdue-Sackler Payments'!J$11</f>
        <v>977.47832492850409</v>
      </c>
      <c r="N191" s="6">
        <f>$C191*'Purdue-Sackler Payments'!K$11</f>
        <v>1012.7586706386168</v>
      </c>
      <c r="O191" s="6">
        <f>$C191*'Purdue-Sackler Payments'!L$11</f>
        <v>909.52198748037722</v>
      </c>
      <c r="P191" s="6">
        <f>$C191*'Purdue-Sackler Payments'!M$11</f>
        <v>1004.8309357898518</v>
      </c>
      <c r="Q191" s="6">
        <f>$C191*'Purdue-Sackler Payments'!N$11</f>
        <v>1004.8309357898518</v>
      </c>
      <c r="R191" s="6">
        <f>$C191*'Purdue-Sackler Payments'!O$11</f>
        <v>1004.8309357898518</v>
      </c>
      <c r="S191" s="6">
        <f>$C191*'Purdue-Sackler Payments'!P$11</f>
        <v>1882.8807515852843</v>
      </c>
      <c r="T191" s="6">
        <f>$C191*'Purdue-Sackler Payments'!Q$11</f>
        <v>1882.8807515852843</v>
      </c>
      <c r="U191" s="6">
        <f>$C191*'Purdue-Sackler Payments'!R$11</f>
        <v>1917.6697479984393</v>
      </c>
      <c r="V191" s="6">
        <f t="shared" si="12"/>
        <v>22546.343979913385</v>
      </c>
    </row>
    <row r="192" spans="1:22" ht="18.75" x14ac:dyDescent="0.3">
      <c r="A192" s="122">
        <v>190</v>
      </c>
      <c r="B192" s="3" t="s">
        <v>73</v>
      </c>
      <c r="C192" s="15">
        <v>2.8708523658912223E-4</v>
      </c>
      <c r="D192" s="13" t="s">
        <v>213</v>
      </c>
      <c r="E192" s="31" t="str">
        <f t="shared" si="17"/>
        <v>No</v>
      </c>
      <c r="F192" s="6">
        <f>$C192*'Purdue-Sackler Payments'!C$11</f>
        <v>3873.3296590504456</v>
      </c>
      <c r="G192" s="6">
        <f>$C192*'Purdue-Sackler Payments'!D$11</f>
        <v>1135.6789347224064</v>
      </c>
      <c r="H192" s="6">
        <f>$C192*'Purdue-Sackler Payments'!E$11</f>
        <v>1407.3490950826474</v>
      </c>
      <c r="I192" s="6">
        <f>$C192*'Purdue-Sackler Payments'!F$11</f>
        <v>1277.0073581051715</v>
      </c>
      <c r="J192" s="6">
        <f>$C192*'Purdue-Sackler Payments'!G$11</f>
        <v>639.2369346875679</v>
      </c>
      <c r="K192" s="6">
        <f>$C192*'Purdue-Sackler Payments'!H$11</f>
        <v>1025.1518912537374</v>
      </c>
      <c r="L192" s="6">
        <f>$C192*'Purdue-Sackler Payments'!I$11</f>
        <v>1153.136572600331</v>
      </c>
      <c r="M192" s="6">
        <f>$C192*'Purdue-Sackler Payments'!J$11</f>
        <v>938.39489998365514</v>
      </c>
      <c r="N192" s="6">
        <f>$C192*'Purdue-Sackler Payments'!K$11</f>
        <v>972.26459881963842</v>
      </c>
      <c r="O192" s="6">
        <f>$C192*'Purdue-Sackler Payments'!L$11</f>
        <v>873.15572397680626</v>
      </c>
      <c r="P192" s="6">
        <f>$C192*'Purdue-Sackler Payments'!M$11</f>
        <v>964.65384596632282</v>
      </c>
      <c r="Q192" s="6">
        <f>$C192*'Purdue-Sackler Payments'!N$11</f>
        <v>964.65384596632282</v>
      </c>
      <c r="R192" s="6">
        <f>$C192*'Purdue-Sackler Payments'!O$11</f>
        <v>964.65384596632282</v>
      </c>
      <c r="S192" s="6">
        <f>$C192*'Purdue-Sackler Payments'!P$11</f>
        <v>1807.5957793685686</v>
      </c>
      <c r="T192" s="6">
        <f>$C192*'Purdue-Sackler Payments'!Q$11</f>
        <v>1807.5957793685686</v>
      </c>
      <c r="U192" s="6">
        <f>$C192*'Purdue-Sackler Payments'!R$11</f>
        <v>1840.9937749835017</v>
      </c>
      <c r="V192" s="6">
        <f t="shared" si="12"/>
        <v>21644.852539902015</v>
      </c>
    </row>
    <row r="193" spans="1:22" ht="18.75" x14ac:dyDescent="0.3">
      <c r="A193" s="122">
        <v>191</v>
      </c>
      <c r="B193" s="3" t="s">
        <v>214</v>
      </c>
      <c r="C193" s="15">
        <v>5.2318127209600006E-3</v>
      </c>
      <c r="D193" s="13" t="s">
        <v>214</v>
      </c>
      <c r="E193" s="31" t="str">
        <f t="shared" si="17"/>
        <v>No</v>
      </c>
      <c r="F193" s="6">
        <f>$C193*'Purdue-Sackler Payments'!C$11</f>
        <v>70587.173424366934</v>
      </c>
      <c r="G193" s="6">
        <f>$C193*'Purdue-Sackler Payments'!D$11</f>
        <v>20696.499646586562</v>
      </c>
      <c r="H193" s="6">
        <f>$C193*'Purdue-Sackler Payments'!E$11</f>
        <v>25647.389555677091</v>
      </c>
      <c r="I193" s="6">
        <f>$C193*'Purdue-Sackler Payments'!F$11</f>
        <v>23272.054739812793</v>
      </c>
      <c r="J193" s="6">
        <f>$C193*'Purdue-Sackler Payments'!G$11</f>
        <v>11649.390147471673</v>
      </c>
      <c r="K193" s="6">
        <f>$C193*'Purdue-Sackler Payments'!H$11</f>
        <v>18682.26582913295</v>
      </c>
      <c r="L193" s="6">
        <f>$C193*'Purdue-Sackler Payments'!I$11</f>
        <v>21014.645898246163</v>
      </c>
      <c r="M193" s="6">
        <f>$C193*'Purdue-Sackler Payments'!J$11</f>
        <v>17101.21507238975</v>
      </c>
      <c r="N193" s="6">
        <f>$C193*'Purdue-Sackler Payments'!K$11</f>
        <v>17718.453086195354</v>
      </c>
      <c r="O193" s="6">
        <f>$C193*'Purdue-Sackler Payments'!L$11</f>
        <v>15912.302835059767</v>
      </c>
      <c r="P193" s="6">
        <f>$C193*'Purdue-Sackler Payments'!M$11</f>
        <v>17579.75548520709</v>
      </c>
      <c r="Q193" s="6">
        <f>$C193*'Purdue-Sackler Payments'!N$11</f>
        <v>17579.75548520709</v>
      </c>
      <c r="R193" s="6">
        <f>$C193*'Purdue-Sackler Payments'!O$11</f>
        <v>17579.75548520709</v>
      </c>
      <c r="S193" s="6">
        <f>$C193*'Purdue-Sackler Payments'!P$11</f>
        <v>32941.445214018415</v>
      </c>
      <c r="T193" s="6">
        <f>$C193*'Purdue-Sackler Payments'!Q$11</f>
        <v>32941.445214018415</v>
      </c>
      <c r="U193" s="6">
        <f>$C193*'Purdue-Sackler Payments'!R$11</f>
        <v>33550.08695536595</v>
      </c>
      <c r="V193" s="6">
        <f t="shared" si="12"/>
        <v>394453.63407396298</v>
      </c>
    </row>
    <row r="194" spans="1:22" ht="18.75" x14ac:dyDescent="0.3">
      <c r="A194" s="122">
        <v>192</v>
      </c>
      <c r="B194" s="3" t="s">
        <v>215</v>
      </c>
      <c r="C194" s="15">
        <v>3.4855560519191808E-4</v>
      </c>
      <c r="D194" s="13" t="s">
        <v>216</v>
      </c>
      <c r="E194" s="31" t="str">
        <f t="shared" si="17"/>
        <v>No</v>
      </c>
      <c r="F194" s="6">
        <f>$C194*'Purdue-Sackler Payments'!C$11</f>
        <v>4702.6826578002037</v>
      </c>
      <c r="G194" s="6">
        <f>$C194*'Purdue-Sackler Payments'!D$11</f>
        <v>1378.8492334157179</v>
      </c>
      <c r="H194" s="6">
        <f>$C194*'Purdue-Sackler Payments'!E$11</f>
        <v>1708.6891035601834</v>
      </c>
      <c r="I194" s="6">
        <f>$C194*'Purdue-Sackler Payments'!F$11</f>
        <v>1550.4387401708202</v>
      </c>
      <c r="J194" s="6">
        <f>$C194*'Purdue-Sackler Payments'!G$11</f>
        <v>776.1096295938687</v>
      </c>
      <c r="K194" s="6">
        <f>$C194*'Purdue-Sackler Payments'!H$11</f>
        <v>1244.6562634671022</v>
      </c>
      <c r="L194" s="6">
        <f>$C194*'Purdue-Sackler Payments'!I$11</f>
        <v>1400.0448811197139</v>
      </c>
      <c r="M194" s="6">
        <f>$C194*'Purdue-Sackler Payments'!J$11</f>
        <v>1139.3229626117445</v>
      </c>
      <c r="N194" s="6">
        <f>$C194*'Purdue-Sackler Payments'!K$11</f>
        <v>1180.444803343458</v>
      </c>
      <c r="O194" s="6">
        <f>$C194*'Purdue-Sackler Payments'!L$11</f>
        <v>1060.1148474698498</v>
      </c>
      <c r="P194" s="6">
        <f>$C194*'Purdue-Sackler Payments'!M$11</f>
        <v>1171.2044446323266</v>
      </c>
      <c r="Q194" s="6">
        <f>$C194*'Purdue-Sackler Payments'!N$11</f>
        <v>1171.2044446323266</v>
      </c>
      <c r="R194" s="6">
        <f>$C194*'Purdue-Sackler Payments'!O$11</f>
        <v>1171.2044446323266</v>
      </c>
      <c r="S194" s="6">
        <f>$C194*'Purdue-Sackler Payments'!P$11</f>
        <v>2194.636158605033</v>
      </c>
      <c r="T194" s="6">
        <f>$C194*'Purdue-Sackler Payments'!Q$11</f>
        <v>2194.636158605033</v>
      </c>
      <c r="U194" s="6">
        <f>$C194*'Purdue-Sackler Payments'!R$11</f>
        <v>2235.185295551496</v>
      </c>
      <c r="V194" s="6">
        <f t="shared" si="12"/>
        <v>26279.424069211207</v>
      </c>
    </row>
    <row r="195" spans="1:22" ht="18.75" x14ac:dyDescent="0.3">
      <c r="A195" s="122">
        <v>193</v>
      </c>
      <c r="B195" s="3" t="s">
        <v>45</v>
      </c>
      <c r="C195" s="15">
        <v>1.2868028544570567E-4</v>
      </c>
      <c r="D195" s="13" t="s">
        <v>217</v>
      </c>
      <c r="E195" s="31" t="str">
        <f t="shared" si="17"/>
        <v>No</v>
      </c>
      <c r="F195" s="6">
        <f>$C195*'Purdue-Sackler Payments'!C$11</f>
        <v>1736.1434954778672</v>
      </c>
      <c r="G195" s="6">
        <f>$C195*'Purdue-Sackler Payments'!D$11</f>
        <v>509.04564522734319</v>
      </c>
      <c r="H195" s="6">
        <f>$C195*'Purdue-Sackler Payments'!E$11</f>
        <v>630.81642730440751</v>
      </c>
      <c r="I195" s="6">
        <f>$C195*'Purdue-Sackler Payments'!F$11</f>
        <v>572.39331882615625</v>
      </c>
      <c r="J195" s="6">
        <f>$C195*'Purdue-Sackler Payments'!G$11</f>
        <v>286.52532676475118</v>
      </c>
      <c r="K195" s="6">
        <f>$C195*'Purdue-Sackler Payments'!H$11</f>
        <v>459.50408164156477</v>
      </c>
      <c r="L195" s="6">
        <f>$C195*'Purdue-Sackler Payments'!I$11</f>
        <v>516.87068650090134</v>
      </c>
      <c r="M195" s="6">
        <f>$C195*'Purdue-Sackler Payments'!J$11</f>
        <v>420.61697433613881</v>
      </c>
      <c r="N195" s="6">
        <f>$C195*'Purdue-Sackler Payments'!K$11</f>
        <v>435.79839768606928</v>
      </c>
      <c r="O195" s="6">
        <f>$C195*'Purdue-Sackler Payments'!L$11</f>
        <v>391.37480260155075</v>
      </c>
      <c r="P195" s="6">
        <f>$C195*'Purdue-Sackler Payments'!M$11</f>
        <v>432.38702808289105</v>
      </c>
      <c r="Q195" s="6">
        <f>$C195*'Purdue-Sackler Payments'!N$11</f>
        <v>432.38702808289105</v>
      </c>
      <c r="R195" s="6">
        <f>$C195*'Purdue-Sackler Payments'!O$11</f>
        <v>432.38702808289105</v>
      </c>
      <c r="S195" s="6">
        <f>$C195*'Purdue-Sackler Payments'!P$11</f>
        <v>810.21909598403079</v>
      </c>
      <c r="T195" s="6">
        <f>$C195*'Purdue-Sackler Payments'!Q$11</f>
        <v>810.21909598403079</v>
      </c>
      <c r="U195" s="6">
        <f>$C195*'Purdue-Sackler Payments'!R$11</f>
        <v>825.18908768442202</v>
      </c>
      <c r="V195" s="6">
        <f t="shared" si="12"/>
        <v>9701.8775202679099</v>
      </c>
    </row>
    <row r="196" spans="1:22" ht="18.75" x14ac:dyDescent="0.3">
      <c r="A196" s="122">
        <v>194</v>
      </c>
      <c r="B196" s="3" t="s">
        <v>20</v>
      </c>
      <c r="C196" s="15">
        <v>9.3741051152000014E-4</v>
      </c>
      <c r="D196" s="13" t="s">
        <v>218</v>
      </c>
      <c r="E196" s="31" t="str">
        <f t="shared" si="17"/>
        <v>No</v>
      </c>
      <c r="F196" s="6">
        <f>$C196*'Purdue-Sackler Payments'!C$11</f>
        <v>12647.463102300266</v>
      </c>
      <c r="G196" s="6">
        <f>$C196*'Purdue-Sackler Payments'!D$11</f>
        <v>3708.2971725372167</v>
      </c>
      <c r="H196" s="6">
        <f>$C196*'Purdue-Sackler Payments'!E$11</f>
        <v>4595.3733141518896</v>
      </c>
      <c r="I196" s="6">
        <f>$C196*'Purdue-Sackler Payments'!F$11</f>
        <v>4169.7724863833373</v>
      </c>
      <c r="J196" s="6">
        <f>$C196*'Purdue-Sackler Payments'!G$11</f>
        <v>2087.280520055328</v>
      </c>
      <c r="K196" s="6">
        <f>$C196*'Purdue-Sackler Payments'!H$11</f>
        <v>3347.3966484080565</v>
      </c>
      <c r="L196" s="6">
        <f>$C196*'Purdue-Sackler Payments'!I$11</f>
        <v>3765.3010555912861</v>
      </c>
      <c r="M196" s="6">
        <f>$C196*'Purdue-Sackler Payments'!J$11</f>
        <v>3064.1117378683352</v>
      </c>
      <c r="N196" s="6">
        <f>$C196*'Purdue-Sackler Payments'!K$11</f>
        <v>3174.7054141161598</v>
      </c>
      <c r="O196" s="6">
        <f>$C196*'Purdue-Sackler Payments'!L$11</f>
        <v>2851.0882815655295</v>
      </c>
      <c r="P196" s="6">
        <f>$C196*'Purdue-Sackler Payments'!M$11</f>
        <v>3149.8542590723023</v>
      </c>
      <c r="Q196" s="6">
        <f>$C196*'Purdue-Sackler Payments'!N$11</f>
        <v>3149.8542590723023</v>
      </c>
      <c r="R196" s="6">
        <f>$C196*'Purdue-Sackler Payments'!O$11</f>
        <v>3149.8542590723023</v>
      </c>
      <c r="S196" s="6">
        <f>$C196*'Purdue-Sackler Payments'!P$11</f>
        <v>5902.2863881516887</v>
      </c>
      <c r="T196" s="6">
        <f>$C196*'Purdue-Sackler Payments'!Q$11</f>
        <v>5902.2863881516887</v>
      </c>
      <c r="U196" s="6">
        <f>$C196*'Purdue-Sackler Payments'!R$11</f>
        <v>6011.3398265141241</v>
      </c>
      <c r="V196" s="6">
        <f t="shared" si="12"/>
        <v>70676.265113011803</v>
      </c>
    </row>
    <row r="197" spans="1:22" ht="18.75" x14ac:dyDescent="0.3">
      <c r="A197" s="122">
        <v>195</v>
      </c>
      <c r="B197" s="3" t="s">
        <v>103</v>
      </c>
      <c r="C197" s="15">
        <v>4.1937412125987635E-4</v>
      </c>
      <c r="D197" s="13" t="s">
        <v>219</v>
      </c>
      <c r="E197" s="31" t="str">
        <f t="shared" si="17"/>
        <v>No</v>
      </c>
      <c r="F197" s="6">
        <f>$C197*'Purdue-Sackler Payments'!C$11</f>
        <v>5658.1600691606072</v>
      </c>
      <c r="G197" s="6">
        <f>$C197*'Purdue-Sackler Payments'!D$11</f>
        <v>1658.9998181070098</v>
      </c>
      <c r="H197" s="6">
        <f>$C197*'Purdue-Sackler Payments'!E$11</f>
        <v>2055.8555956009427</v>
      </c>
      <c r="I197" s="6">
        <f>$C197*'Purdue-Sackler Payments'!F$11</f>
        <v>1865.4523827507908</v>
      </c>
      <c r="J197" s="6">
        <f>$C197*'Purdue-Sackler Payments'!G$11</f>
        <v>933.7973312265176</v>
      </c>
      <c r="K197" s="6">
        <f>$C197*'Purdue-Sackler Payments'!H$11</f>
        <v>1497.5419100625616</v>
      </c>
      <c r="L197" s="6">
        <f>$C197*'Purdue-Sackler Payments'!I$11</f>
        <v>1684.5019359843077</v>
      </c>
      <c r="M197" s="6">
        <f>$C197*'Purdue-Sackler Payments'!J$11</f>
        <v>1370.8072949032526</v>
      </c>
      <c r="N197" s="6">
        <f>$C197*'Purdue-Sackler Payments'!K$11</f>
        <v>1420.284151865445</v>
      </c>
      <c r="O197" s="6">
        <f>$C197*'Purdue-Sackler Payments'!L$11</f>
        <v>1275.5059048538999</v>
      </c>
      <c r="P197" s="6">
        <f>$C197*'Purdue-Sackler Payments'!M$11</f>
        <v>1409.166363894504</v>
      </c>
      <c r="Q197" s="6">
        <f>$C197*'Purdue-Sackler Payments'!N$11</f>
        <v>1409.166363894504</v>
      </c>
      <c r="R197" s="6">
        <f>$C197*'Purdue-Sackler Payments'!O$11</f>
        <v>1409.166363894504</v>
      </c>
      <c r="S197" s="6">
        <f>$C197*'Purdue-Sackler Payments'!P$11</f>
        <v>2640.5359626719237</v>
      </c>
      <c r="T197" s="6">
        <f>$C197*'Purdue-Sackler Payments'!Q$11</f>
        <v>2640.5359626719237</v>
      </c>
      <c r="U197" s="6">
        <f>$C197*'Purdue-Sackler Payments'!R$11</f>
        <v>2689.3237555562355</v>
      </c>
      <c r="V197" s="6">
        <f t="shared" ref="V197:V260" si="18">SUM(F197:U197)</f>
        <v>31618.801167098929</v>
      </c>
    </row>
    <row r="198" spans="1:22" ht="18.75" x14ac:dyDescent="0.3">
      <c r="A198" s="122">
        <v>196</v>
      </c>
      <c r="B198" s="3" t="s">
        <v>32</v>
      </c>
      <c r="C198" s="15">
        <v>8.7589028181219765E-4</v>
      </c>
      <c r="D198" s="13" t="s">
        <v>220</v>
      </c>
      <c r="E198" s="31" t="str">
        <f t="shared" si="17"/>
        <v>No</v>
      </c>
      <c r="F198" s="6">
        <f>$C198*'Purdue-Sackler Payments'!C$11</f>
        <v>11817.437381751401</v>
      </c>
      <c r="G198" s="6">
        <f>$C198*'Purdue-Sackler Payments'!D$11</f>
        <v>3464.9296285682831</v>
      </c>
      <c r="H198" s="6">
        <f>$C198*'Purdue-Sackler Payments'!E$11</f>
        <v>4293.7888765917414</v>
      </c>
      <c r="I198" s="6">
        <f>$C198*'Purdue-Sackler Payments'!F$11</f>
        <v>3896.1193130520242</v>
      </c>
      <c r="J198" s="6">
        <f>$C198*'Purdue-Sackler Payments'!G$11</f>
        <v>1950.2968021639956</v>
      </c>
      <c r="K198" s="6">
        <f>$C198*'Purdue-Sackler Payments'!H$11</f>
        <v>3127.7142273103086</v>
      </c>
      <c r="L198" s="6">
        <f>$C198*'Purdue-Sackler Payments'!I$11</f>
        <v>3518.1924697451532</v>
      </c>
      <c r="M198" s="6">
        <f>$C198*'Purdue-Sackler Payments'!J$11</f>
        <v>2863.0206943527514</v>
      </c>
      <c r="N198" s="6">
        <f>$C198*'Purdue-Sackler Payments'!K$11</f>
        <v>2966.3563461989038</v>
      </c>
      <c r="O198" s="6">
        <f>$C198*'Purdue-Sackler Payments'!L$11</f>
        <v>2663.9775079571486</v>
      </c>
      <c r="P198" s="6">
        <f>$C198*'Purdue-Sackler Payments'!M$11</f>
        <v>2943.1361188521582</v>
      </c>
      <c r="Q198" s="6">
        <f>$C198*'Purdue-Sackler Payments'!N$11</f>
        <v>2943.1361188521582</v>
      </c>
      <c r="R198" s="6">
        <f>$C198*'Purdue-Sackler Payments'!O$11</f>
        <v>2943.1361188521582</v>
      </c>
      <c r="S198" s="6">
        <f>$C198*'Purdue-Sackler Payments'!P$11</f>
        <v>5514.9320647917457</v>
      </c>
      <c r="T198" s="6">
        <f>$C198*'Purdue-Sackler Payments'!Q$11</f>
        <v>5514.9320647917457</v>
      </c>
      <c r="U198" s="6">
        <f>$C198*'Purdue-Sackler Payments'!R$11</f>
        <v>5616.828561242356</v>
      </c>
      <c r="V198" s="6">
        <f t="shared" si="18"/>
        <v>66037.934295074025</v>
      </c>
    </row>
    <row r="199" spans="1:22" ht="18.75" x14ac:dyDescent="0.3">
      <c r="A199" s="122">
        <v>197</v>
      </c>
      <c r="B199" s="3" t="s">
        <v>32</v>
      </c>
      <c r="C199" s="15">
        <v>6.2011746176264277E-4</v>
      </c>
      <c r="D199" s="13" t="s">
        <v>221</v>
      </c>
      <c r="E199" s="31" t="str">
        <f t="shared" si="17"/>
        <v>No</v>
      </c>
      <c r="F199" s="6">
        <f>$C199*'Purdue-Sackler Payments'!C$11</f>
        <v>8366.572190467472</v>
      </c>
      <c r="G199" s="6">
        <f>$C199*'Purdue-Sackler Payments'!D$11</f>
        <v>2453.1193130815464</v>
      </c>
      <c r="H199" s="6">
        <f>$C199*'Purdue-Sackler Payments'!E$11</f>
        <v>3039.9394933207486</v>
      </c>
      <c r="I199" s="6">
        <f>$C199*'Purdue-Sackler Payments'!F$11</f>
        <v>2758.3952799835561</v>
      </c>
      <c r="J199" s="6">
        <f>$C199*'Purdue-Sackler Payments'!G$11</f>
        <v>1380.7815062629613</v>
      </c>
      <c r="K199" s="6">
        <f>$C199*'Purdue-Sackler Payments'!H$11</f>
        <v>2214.3757591940484</v>
      </c>
      <c r="L199" s="6">
        <f>$C199*'Purdue-Sackler Payments'!I$11</f>
        <v>2490.8286227550489</v>
      </c>
      <c r="M199" s="6">
        <f>$C199*'Purdue-Sackler Payments'!J$11</f>
        <v>2026.9766234677991</v>
      </c>
      <c r="N199" s="6">
        <f>$C199*'Purdue-Sackler Payments'!K$11</f>
        <v>2100.136748043954</v>
      </c>
      <c r="O199" s="6">
        <f>$C199*'Purdue-Sackler Payments'!L$11</f>
        <v>1886.0569693834821</v>
      </c>
      <c r="P199" s="6">
        <f>$C199*'Purdue-Sackler Payments'!M$11</f>
        <v>2083.6971679472058</v>
      </c>
      <c r="Q199" s="6">
        <f>$C199*'Purdue-Sackler Payments'!N$11</f>
        <v>2083.6971679472058</v>
      </c>
      <c r="R199" s="6">
        <f>$C199*'Purdue-Sackler Payments'!O$11</f>
        <v>2083.6971679472058</v>
      </c>
      <c r="S199" s="6">
        <f>$C199*'Purdue-Sackler Payments'!P$11</f>
        <v>3904.4909446150705</v>
      </c>
      <c r="T199" s="6">
        <f>$C199*'Purdue-Sackler Payments'!Q$11</f>
        <v>3904.4909446150705</v>
      </c>
      <c r="U199" s="6">
        <f>$C199*'Purdue-Sackler Payments'!R$11</f>
        <v>3976.6321682974758</v>
      </c>
      <c r="V199" s="6">
        <f t="shared" si="18"/>
        <v>46753.888067329848</v>
      </c>
    </row>
    <row r="200" spans="1:22" ht="18.75" x14ac:dyDescent="0.3">
      <c r="A200" s="122">
        <v>198</v>
      </c>
      <c r="B200" s="3" t="s">
        <v>32</v>
      </c>
      <c r="C200" s="15">
        <v>1.6393846172607529E-4</v>
      </c>
      <c r="D200" s="13" t="s">
        <v>222</v>
      </c>
      <c r="E200" s="31" t="str">
        <f t="shared" si="17"/>
        <v>No</v>
      </c>
      <c r="F200" s="6">
        <f>$C200*'Purdue-Sackler Payments'!C$11</f>
        <v>2211.8438189544077</v>
      </c>
      <c r="G200" s="6">
        <f>$C200*'Purdue-Sackler Payments'!D$11</f>
        <v>648.52327408101098</v>
      </c>
      <c r="H200" s="6">
        <f>$C200*'Purdue-Sackler Payments'!E$11</f>
        <v>803.65904043208923</v>
      </c>
      <c r="I200" s="6">
        <f>$C200*'Purdue-Sackler Payments'!F$11</f>
        <v>729.22810099170931</v>
      </c>
      <c r="J200" s="6">
        <f>$C200*'Purdue-Sackler Payments'!G$11</f>
        <v>365.03277213504151</v>
      </c>
      <c r="K200" s="6">
        <f>$C200*'Purdue-Sackler Payments'!H$11</f>
        <v>585.40740751585713</v>
      </c>
      <c r="L200" s="6">
        <f>$C200*'Purdue-Sackler Payments'!I$11</f>
        <v>658.49236316786596</v>
      </c>
      <c r="M200" s="6">
        <f>$C200*'Purdue-Sackler Payments'!J$11</f>
        <v>535.86529987639119</v>
      </c>
      <c r="N200" s="6">
        <f>$C200*'Purdue-Sackler Payments'!K$11</f>
        <v>555.20640704117159</v>
      </c>
      <c r="O200" s="6">
        <f>$C200*'Purdue-Sackler Payments'!L$11</f>
        <v>498.61082351978729</v>
      </c>
      <c r="P200" s="6">
        <f>$C200*'Purdue-Sackler Payments'!M$11</f>
        <v>550.86032805022853</v>
      </c>
      <c r="Q200" s="6">
        <f>$C200*'Purdue-Sackler Payments'!N$11</f>
        <v>550.86032805022853</v>
      </c>
      <c r="R200" s="6">
        <f>$C200*'Purdue-Sackler Payments'!O$11</f>
        <v>550.86032805022853</v>
      </c>
      <c r="S200" s="6">
        <f>$C200*'Purdue-Sackler Payments'!P$11</f>
        <v>1032.217730918517</v>
      </c>
      <c r="T200" s="6">
        <f>$C200*'Purdue-Sackler Payments'!Q$11</f>
        <v>1032.217730918517</v>
      </c>
      <c r="U200" s="6">
        <f>$C200*'Purdue-Sackler Payments'!R$11</f>
        <v>1051.2894745264352</v>
      </c>
      <c r="V200" s="6">
        <f t="shared" si="18"/>
        <v>12360.175228229486</v>
      </c>
    </row>
    <row r="201" spans="1:22" ht="18.75" x14ac:dyDescent="0.3">
      <c r="A201" s="122">
        <v>199</v>
      </c>
      <c r="B201" s="3" t="s">
        <v>32</v>
      </c>
      <c r="C201" s="15">
        <v>5.8535727113920008E-2</v>
      </c>
      <c r="D201" s="13" t="s">
        <v>32</v>
      </c>
      <c r="E201" s="31" t="str">
        <f t="shared" si="17"/>
        <v>No</v>
      </c>
      <c r="F201" s="6">
        <f>$C201*'Purdue-Sackler Payments'!C$11</f>
        <v>789759.0647230813</v>
      </c>
      <c r="G201" s="6">
        <f>$C201*'Purdue-Sackler Payments'!D$11</f>
        <v>231561.16629947606</v>
      </c>
      <c r="H201" s="6">
        <f>$C201*'Purdue-Sackler Payments'!E$11</f>
        <v>286953.8105217269</v>
      </c>
      <c r="I201" s="6">
        <f>$C201*'Purdue-Sackler Payments'!F$11</f>
        <v>260377.56286121951</v>
      </c>
      <c r="J201" s="6">
        <f>$C201*'Purdue-Sackler Payments'!G$11</f>
        <v>130338.28982144172</v>
      </c>
      <c r="K201" s="6">
        <f>$C201*'Purdue-Sackler Payments'!H$11</f>
        <v>209025.06889489247</v>
      </c>
      <c r="L201" s="6">
        <f>$C201*'Purdue-Sackler Payments'!I$11</f>
        <v>235120.72073361214</v>
      </c>
      <c r="M201" s="6">
        <f>$C201*'Purdue-Sackler Payments'!J$11</f>
        <v>191335.60625812688</v>
      </c>
      <c r="N201" s="6">
        <f>$C201*'Purdue-Sackler Payments'!K$11</f>
        <v>198241.525461946</v>
      </c>
      <c r="O201" s="6">
        <f>$C201*'Purdue-Sackler Payments'!L$11</f>
        <v>178033.55475159324</v>
      </c>
      <c r="P201" s="6">
        <f>$C201*'Purdue-Sackler Payments'!M$11</f>
        <v>196689.7182096951</v>
      </c>
      <c r="Q201" s="6">
        <f>$C201*'Purdue-Sackler Payments'!N$11</f>
        <v>196689.7182096951</v>
      </c>
      <c r="R201" s="6">
        <f>$C201*'Purdue-Sackler Payments'!O$11</f>
        <v>196689.7182096951</v>
      </c>
      <c r="S201" s="6">
        <f>$C201*'Purdue-Sackler Payments'!P$11</f>
        <v>368562.78132067912</v>
      </c>
      <c r="T201" s="6">
        <f>$C201*'Purdue-Sackler Payments'!Q$11</f>
        <v>368562.78132067912</v>
      </c>
      <c r="U201" s="6">
        <f>$C201*'Purdue-Sackler Payments'!R$11</f>
        <v>375372.5218029652</v>
      </c>
      <c r="V201" s="6">
        <f t="shared" si="18"/>
        <v>4413313.6094005248</v>
      </c>
    </row>
    <row r="202" spans="1:22" ht="18.75" x14ac:dyDescent="0.3">
      <c r="A202" s="122">
        <v>200</v>
      </c>
      <c r="B202" s="3" t="s">
        <v>223</v>
      </c>
      <c r="C202" s="15">
        <v>2.4376421473599999E-3</v>
      </c>
      <c r="D202" s="13" t="s">
        <v>223</v>
      </c>
      <c r="E202" s="31" t="str">
        <f t="shared" si="17"/>
        <v>No</v>
      </c>
      <c r="F202" s="6">
        <f>$C202*'Purdue-Sackler Payments'!C$11</f>
        <v>32888.461070654223</v>
      </c>
      <c r="G202" s="6">
        <f>$C202*'Purdue-Sackler Payments'!D$11</f>
        <v>9643.0553867538692</v>
      </c>
      <c r="H202" s="6">
        <f>$C202*'Purdue-Sackler Payments'!E$11</f>
        <v>11949.808046494316</v>
      </c>
      <c r="I202" s="6">
        <f>$C202*'Purdue-Sackler Payments'!F$11</f>
        <v>10843.075720613211</v>
      </c>
      <c r="J202" s="6">
        <f>$C202*'Purdue-Sackler Payments'!G$11</f>
        <v>5427.7639374879263</v>
      </c>
      <c r="K202" s="6">
        <f>$C202*'Purdue-Sackler Payments'!H$11</f>
        <v>8704.5697203247</v>
      </c>
      <c r="L202" s="6">
        <f>$C202*'Purdue-Sackler Payments'!I$11</f>
        <v>9791.288275320976</v>
      </c>
      <c r="M202" s="6">
        <f>$C202*'Purdue-Sackler Payments'!J$11</f>
        <v>7967.9156833190582</v>
      </c>
      <c r="N202" s="6">
        <f>$C202*'Purdue-Sackler Payments'!K$11</f>
        <v>8255.5034617151541</v>
      </c>
      <c r="O202" s="6">
        <f>$C202*'Purdue-Sackler Payments'!L$11</f>
        <v>7413.9695209082884</v>
      </c>
      <c r="P202" s="6">
        <f>$C202*'Purdue-Sackler Payments'!M$11</f>
        <v>8190.8805220307468</v>
      </c>
      <c r="Q202" s="6">
        <f>$C202*'Purdue-Sackler Payments'!N$11</f>
        <v>8190.8805220307468</v>
      </c>
      <c r="R202" s="6">
        <f>$C202*'Purdue-Sackler Payments'!O$11</f>
        <v>8190.8805220307468</v>
      </c>
      <c r="S202" s="6">
        <f>$C202*'Purdue-Sackler Payments'!P$11</f>
        <v>15348.304599463425</v>
      </c>
      <c r="T202" s="6">
        <f>$C202*'Purdue-Sackler Payments'!Q$11</f>
        <v>15348.304599463425</v>
      </c>
      <c r="U202" s="6">
        <f>$C202*'Purdue-Sackler Payments'!R$11</f>
        <v>15631.887143503553</v>
      </c>
      <c r="V202" s="6">
        <f t="shared" si="18"/>
        <v>183786.54873211432</v>
      </c>
    </row>
    <row r="203" spans="1:22" ht="18.75" x14ac:dyDescent="0.3">
      <c r="A203" s="122">
        <v>201</v>
      </c>
      <c r="B203" s="3" t="s">
        <v>58</v>
      </c>
      <c r="C203" s="15">
        <v>2.1604790854926307E-6</v>
      </c>
      <c r="D203" s="13" t="s">
        <v>224</v>
      </c>
      <c r="E203" s="13" t="s">
        <v>334</v>
      </c>
      <c r="F203" s="6">
        <f>$C203*'Purdue-Sackler Payments'!C$11</f>
        <v>29.149000551266472</v>
      </c>
      <c r="G203" s="6">
        <f>$C203*'Purdue-Sackler Payments'!D$11</f>
        <v>8.5466275293491627</v>
      </c>
      <c r="H203" s="6">
        <f>$C203*'Purdue-Sackler Payments'!E$11</f>
        <v>10.591099431088777</v>
      </c>
      <c r="I203" s="6">
        <f>$C203*'Purdue-Sackler Payments'!F$11</f>
        <v>9.6102040006851368</v>
      </c>
      <c r="J203" s="6">
        <f>$C203*'Purdue-Sackler Payments'!G$11</f>
        <v>4.8106201645035691</v>
      </c>
      <c r="K203" s="6">
        <f>$C203*'Purdue-Sackler Payments'!H$11</f>
        <v>7.7148488958238408</v>
      </c>
      <c r="L203" s="6">
        <f>$C203*'Purdue-Sackler Payments'!I$11</f>
        <v>8.67800614695234</v>
      </c>
      <c r="M203" s="6">
        <f>$C203*'Purdue-Sackler Payments'!J$11</f>
        <v>7.0619533746670351</v>
      </c>
      <c r="N203" s="6">
        <f>$C203*'Purdue-Sackler Payments'!K$11</f>
        <v>7.3168420510631824</v>
      </c>
      <c r="O203" s="6">
        <f>$C203*'Purdue-Sackler Payments'!L$11</f>
        <v>6.5709916066841867</v>
      </c>
      <c r="P203" s="6">
        <f>$C203*'Purdue-Sackler Payments'!M$11</f>
        <v>7.2595668231211237</v>
      </c>
      <c r="Q203" s="6">
        <f>$C203*'Purdue-Sackler Payments'!N$11</f>
        <v>7.2595668231211237</v>
      </c>
      <c r="R203" s="6">
        <f>$C203*'Purdue-Sackler Payments'!O$11</f>
        <v>7.2595668231211237</v>
      </c>
      <c r="S203" s="6">
        <f>$C203*'Purdue-Sackler Payments'!P$11</f>
        <v>13.60318253473894</v>
      </c>
      <c r="T203" s="6">
        <f>$C203*'Purdue-Sackler Payments'!Q$11</f>
        <v>13.60318253473894</v>
      </c>
      <c r="U203" s="6">
        <f>$C203*'Purdue-Sackler Payments'!R$11</f>
        <v>13.854521377100616</v>
      </c>
      <c r="V203" s="6">
        <f t="shared" si="18"/>
        <v>162.88978066802557</v>
      </c>
    </row>
    <row r="204" spans="1:22" ht="18.75" x14ac:dyDescent="0.3">
      <c r="A204" s="122">
        <v>202</v>
      </c>
      <c r="B204" s="3" t="s">
        <v>225</v>
      </c>
      <c r="C204" s="15">
        <v>6.2312530156800007E-3</v>
      </c>
      <c r="D204" s="13" t="s">
        <v>225</v>
      </c>
      <c r="E204" s="31" t="str">
        <f t="shared" ref="E204:E241" si="19">IF(C204&lt;0.000083,"Yes","No")</f>
        <v>No</v>
      </c>
      <c r="F204" s="6">
        <f>$C204*'Purdue-Sackler Payments'!C$11</f>
        <v>84071.537099708134</v>
      </c>
      <c r="G204" s="6">
        <f>$C204*'Purdue-Sackler Payments'!D$11</f>
        <v>24650.180102996575</v>
      </c>
      <c r="H204" s="6">
        <f>$C204*'Purdue-Sackler Payments'!E$11</f>
        <v>30546.84524024928</v>
      </c>
      <c r="I204" s="6">
        <f>$C204*'Purdue-Sackler Payments'!F$11</f>
        <v>27717.746986157308</v>
      </c>
      <c r="J204" s="6">
        <f>$C204*'Purdue-Sackler Payments'!G$11</f>
        <v>13874.788980203775</v>
      </c>
      <c r="K204" s="6">
        <f>$C204*'Purdue-Sackler Payments'!H$11</f>
        <v>22251.164461819459</v>
      </c>
      <c r="L204" s="6">
        <f>$C204*'Purdue-Sackler Payments'!I$11</f>
        <v>25029.102265508045</v>
      </c>
      <c r="M204" s="6">
        <f>$C204*'Purdue-Sackler Payments'!J$11</f>
        <v>20368.083430185845</v>
      </c>
      <c r="N204" s="6">
        <f>$C204*'Purdue-Sackler Payments'!K$11</f>
        <v>21103.233260666162</v>
      </c>
      <c r="O204" s="6">
        <f>$C204*'Purdue-Sackler Payments'!L$11</f>
        <v>18952.05167229029</v>
      </c>
      <c r="P204" s="6">
        <f>$C204*'Purdue-Sackler Payments'!M$11</f>
        <v>20938.040068455124</v>
      </c>
      <c r="Q204" s="6">
        <f>$C204*'Purdue-Sackler Payments'!N$11</f>
        <v>20938.040068455124</v>
      </c>
      <c r="R204" s="6">
        <f>$C204*'Purdue-Sackler Payments'!O$11</f>
        <v>20938.040068455124</v>
      </c>
      <c r="S204" s="6">
        <f>$C204*'Purdue-Sackler Payments'!P$11</f>
        <v>39234.29426446381</v>
      </c>
      <c r="T204" s="6">
        <f>$C204*'Purdue-Sackler Payments'!Q$11</f>
        <v>39234.29426446381</v>
      </c>
      <c r="U204" s="6">
        <f>$C204*'Purdue-Sackler Payments'!R$11</f>
        <v>39959.205664875073</v>
      </c>
      <c r="V204" s="6">
        <f t="shared" si="18"/>
        <v>469806.64789895294</v>
      </c>
    </row>
    <row r="205" spans="1:22" ht="18.75" x14ac:dyDescent="0.3">
      <c r="A205" s="122">
        <v>203</v>
      </c>
      <c r="B205" s="3" t="s">
        <v>226</v>
      </c>
      <c r="C205" s="15">
        <v>5.6487088447999996E-4</v>
      </c>
      <c r="D205" s="13" t="s">
        <v>226</v>
      </c>
      <c r="E205" s="31" t="str">
        <f t="shared" si="19"/>
        <v>No</v>
      </c>
      <c r="F205" s="6">
        <f>$C205*'Purdue-Sackler Payments'!C$11</f>
        <v>7621.190056254336</v>
      </c>
      <c r="G205" s="6">
        <f>$C205*'Purdue-Sackler Payments'!D$11</f>
        <v>2234.569676810253</v>
      </c>
      <c r="H205" s="6">
        <f>$C205*'Purdue-Sackler Payments'!E$11</f>
        <v>2769.1097513635932</v>
      </c>
      <c r="I205" s="6">
        <f>$C205*'Purdue-Sackler Payments'!F$11</f>
        <v>2512.6484539249495</v>
      </c>
      <c r="J205" s="6">
        <f>$C205*'Purdue-Sackler Payments'!G$11</f>
        <v>1257.7669857890983</v>
      </c>
      <c r="K205" s="6">
        <f>$C205*'Purdue-Sackler Payments'!H$11</f>
        <v>2017.0959064942213</v>
      </c>
      <c r="L205" s="6">
        <f>$C205*'Purdue-Sackler Payments'!I$11</f>
        <v>2268.9194450748896</v>
      </c>
      <c r="M205" s="6">
        <f>$C205*'Purdue-Sackler Payments'!J$11</f>
        <v>1846.3922542416553</v>
      </c>
      <c r="N205" s="6">
        <f>$C205*'Purdue-Sackler Payments'!K$11</f>
        <v>1913.0345064377686</v>
      </c>
      <c r="O205" s="6">
        <f>$C205*'Purdue-Sackler Payments'!L$11</f>
        <v>1718.027203180261</v>
      </c>
      <c r="P205" s="6">
        <f>$C205*'Purdue-Sackler Payments'!M$11</f>
        <v>1898.0595368193765</v>
      </c>
      <c r="Q205" s="6">
        <f>$C205*'Purdue-Sackler Payments'!N$11</f>
        <v>1898.0595368193765</v>
      </c>
      <c r="R205" s="6">
        <f>$C205*'Purdue-Sackler Payments'!O$11</f>
        <v>1898.0595368193765</v>
      </c>
      <c r="S205" s="6">
        <f>$C205*'Purdue-Sackler Payments'!P$11</f>
        <v>3556.6378780235978</v>
      </c>
      <c r="T205" s="6">
        <f>$C205*'Purdue-Sackler Payments'!Q$11</f>
        <v>3556.6378780235978</v>
      </c>
      <c r="U205" s="6">
        <f>$C205*'Purdue-Sackler Payments'!R$11</f>
        <v>3622.3520037202347</v>
      </c>
      <c r="V205" s="6">
        <f t="shared" si="18"/>
        <v>42588.560609796579</v>
      </c>
    </row>
    <row r="206" spans="1:22" ht="18.75" x14ac:dyDescent="0.3">
      <c r="A206" s="122">
        <v>204</v>
      </c>
      <c r="B206" s="3" t="s">
        <v>32</v>
      </c>
      <c r="C206" s="15">
        <v>2.8958027866277504E-4</v>
      </c>
      <c r="D206" s="13" t="s">
        <v>227</v>
      </c>
      <c r="E206" s="31" t="str">
        <f t="shared" si="19"/>
        <v>No</v>
      </c>
      <c r="F206" s="6">
        <f>$C206*'Purdue-Sackler Payments'!C$11</f>
        <v>3906.9925550574926</v>
      </c>
      <c r="G206" s="6">
        <f>$C206*'Purdue-Sackler Payments'!D$11</f>
        <v>1145.5490581671345</v>
      </c>
      <c r="H206" s="6">
        <f>$C206*'Purdue-Sackler Payments'!E$11</f>
        <v>1419.5802890174784</v>
      </c>
      <c r="I206" s="6">
        <f>$C206*'Purdue-Sackler Payments'!F$11</f>
        <v>1288.105759139972</v>
      </c>
      <c r="J206" s="6">
        <f>$C206*'Purdue-Sackler Payments'!G$11</f>
        <v>644.79250788954687</v>
      </c>
      <c r="K206" s="6">
        <f>$C206*'Purdue-Sackler Payments'!H$11</f>
        <v>1034.0614302148913</v>
      </c>
      <c r="L206" s="6">
        <f>$C206*'Purdue-Sackler Payments'!I$11</f>
        <v>1163.1584194200732</v>
      </c>
      <c r="M206" s="6">
        <f>$C206*'Purdue-Sackler Payments'!J$11</f>
        <v>946.55043868351299</v>
      </c>
      <c r="N206" s="6">
        <f>$C206*'Purdue-Sackler Payments'!K$11</f>
        <v>980.71449721775787</v>
      </c>
      <c r="O206" s="6">
        <f>$C206*'Purdue-Sackler Payments'!L$11</f>
        <v>880.74427256974855</v>
      </c>
      <c r="P206" s="6">
        <f>$C206*'Purdue-Sackler Payments'!M$11</f>
        <v>973.03759972807302</v>
      </c>
      <c r="Q206" s="6">
        <f>$C206*'Purdue-Sackler Payments'!N$11</f>
        <v>973.03759972807302</v>
      </c>
      <c r="R206" s="6">
        <f>$C206*'Purdue-Sackler Payments'!O$11</f>
        <v>973.03759972807302</v>
      </c>
      <c r="S206" s="6">
        <f>$C206*'Purdue-Sackler Payments'!P$11</f>
        <v>1823.3054953235433</v>
      </c>
      <c r="T206" s="6">
        <f>$C206*'Purdue-Sackler Payments'!Q$11</f>
        <v>1823.3054953235433</v>
      </c>
      <c r="U206" s="6">
        <f>$C206*'Purdue-Sackler Payments'!R$11</f>
        <v>1856.993751089869</v>
      </c>
      <c r="V206" s="6">
        <f t="shared" si="18"/>
        <v>21832.966768298786</v>
      </c>
    </row>
    <row r="207" spans="1:22" ht="18.75" x14ac:dyDescent="0.3">
      <c r="A207" s="122">
        <v>205</v>
      </c>
      <c r="B207" s="3" t="s">
        <v>228</v>
      </c>
      <c r="C207" s="15">
        <v>2.1551218640000003E-3</v>
      </c>
      <c r="D207" s="13" t="s">
        <v>228</v>
      </c>
      <c r="E207" s="31" t="str">
        <f t="shared" si="19"/>
        <v>No</v>
      </c>
      <c r="F207" s="6">
        <f>$C207*'Purdue-Sackler Payments'!C$11</f>
        <v>29076.721373332966</v>
      </c>
      <c r="G207" s="6">
        <f>$C207*'Purdue-Sackler Payments'!D$11</f>
        <v>8525.4349258209986</v>
      </c>
      <c r="H207" s="6">
        <f>$C207*'Purdue-Sackler Payments'!E$11</f>
        <v>10564.837262718896</v>
      </c>
      <c r="I207" s="6">
        <f>$C207*'Purdue-Sackler Payments'!F$11</f>
        <v>9586.3741049149157</v>
      </c>
      <c r="J207" s="6">
        <f>$C207*'Purdue-Sackler Payments'!G$11</f>
        <v>4798.6915335294425</v>
      </c>
      <c r="K207" s="6">
        <f>$C207*'Purdue-Sackler Payments'!H$11</f>
        <v>7695.7188081527165</v>
      </c>
      <c r="L207" s="6">
        <f>$C207*'Purdue-Sackler Payments'!I$11</f>
        <v>8656.487771071821</v>
      </c>
      <c r="M207" s="6">
        <f>$C207*'Purdue-Sackler Payments'!J$11</f>
        <v>7044.4422362104024</v>
      </c>
      <c r="N207" s="6">
        <f>$C207*'Purdue-Sackler Payments'!K$11</f>
        <v>7298.6988791355543</v>
      </c>
      <c r="O207" s="6">
        <f>$C207*'Purdue-Sackler Payments'!L$11</f>
        <v>6554.6978791958709</v>
      </c>
      <c r="P207" s="6">
        <f>$C207*'Purdue-Sackler Payments'!M$11</f>
        <v>7241.5656734348531</v>
      </c>
      <c r="Q207" s="6">
        <f>$C207*'Purdue-Sackler Payments'!N$11</f>
        <v>7241.5656734348531</v>
      </c>
      <c r="R207" s="6">
        <f>$C207*'Purdue-Sackler Payments'!O$11</f>
        <v>7241.5656734348531</v>
      </c>
      <c r="S207" s="6">
        <f>$C207*'Purdue-Sackler Payments'!P$11</f>
        <v>13569.451469100477</v>
      </c>
      <c r="T207" s="6">
        <f>$C207*'Purdue-Sackler Payments'!Q$11</f>
        <v>13569.451469100477</v>
      </c>
      <c r="U207" s="6">
        <f>$C207*'Purdue-Sackler Payments'!R$11</f>
        <v>13820.167080319914</v>
      </c>
      <c r="V207" s="6">
        <f t="shared" si="18"/>
        <v>162485.87181290906</v>
      </c>
    </row>
    <row r="208" spans="1:22" ht="18.75" x14ac:dyDescent="0.3">
      <c r="A208" s="122">
        <v>206</v>
      </c>
      <c r="B208" s="3" t="s">
        <v>229</v>
      </c>
      <c r="C208" s="15">
        <v>5.8661152369835065E-4</v>
      </c>
      <c r="D208" s="13" t="s">
        <v>229</v>
      </c>
      <c r="E208" s="31" t="str">
        <f t="shared" si="19"/>
        <v>No</v>
      </c>
      <c r="F208" s="6">
        <f>$C208*'Purdue-Sackler Payments'!C$11</f>
        <v>7914.5129163625097</v>
      </c>
      <c r="G208" s="6">
        <f>$C208*'Purdue-Sackler Payments'!D$11</f>
        <v>2320.5733539098792</v>
      </c>
      <c r="H208" s="6">
        <f>$C208*'Purdue-Sackler Payments'!E$11</f>
        <v>2875.6867014498644</v>
      </c>
      <c r="I208" s="6">
        <f>$C208*'Purdue-Sackler Payments'!F$11</f>
        <v>2609.3547721654732</v>
      </c>
      <c r="J208" s="6">
        <f>$C208*'Purdue-Sackler Payments'!G$11</f>
        <v>1306.1756735265903</v>
      </c>
      <c r="K208" s="6">
        <f>$C208*'Purdue-Sackler Payments'!H$11</f>
        <v>2094.7294960042777</v>
      </c>
      <c r="L208" s="6">
        <f>$C208*'Purdue-Sackler Payments'!I$11</f>
        <v>2356.2451692822597</v>
      </c>
      <c r="M208" s="6">
        <f>$C208*'Purdue-Sackler Payments'!J$11</f>
        <v>1917.4558352438487</v>
      </c>
      <c r="N208" s="6">
        <f>$C208*'Purdue-Sackler Payments'!K$11</f>
        <v>1986.6630013016984</v>
      </c>
      <c r="O208" s="6">
        <f>$C208*'Purdue-Sackler Payments'!L$11</f>
        <v>1784.1502954087412</v>
      </c>
      <c r="P208" s="6">
        <f>$C208*'Purdue-Sackler Payments'!M$11</f>
        <v>1971.1116780054583</v>
      </c>
      <c r="Q208" s="6">
        <f>$C208*'Purdue-Sackler Payments'!N$11</f>
        <v>1971.1116780054583</v>
      </c>
      <c r="R208" s="6">
        <f>$C208*'Purdue-Sackler Payments'!O$11</f>
        <v>1971.1116780054583</v>
      </c>
      <c r="S208" s="6">
        <f>$C208*'Purdue-Sackler Payments'!P$11</f>
        <v>3693.5250553607916</v>
      </c>
      <c r="T208" s="6">
        <f>$C208*'Purdue-Sackler Payments'!Q$11</f>
        <v>3693.5250553607916</v>
      </c>
      <c r="U208" s="6">
        <f>$C208*'Purdue-Sackler Payments'!R$11</f>
        <v>3761.7683733694653</v>
      </c>
      <c r="V208" s="6">
        <f t="shared" si="18"/>
        <v>44227.700732762562</v>
      </c>
    </row>
    <row r="209" spans="1:22" ht="18.75" x14ac:dyDescent="0.3">
      <c r="A209" s="122">
        <v>207</v>
      </c>
      <c r="B209" s="3" t="s">
        <v>81</v>
      </c>
      <c r="C209" s="15">
        <v>7.4328491705644338E-5</v>
      </c>
      <c r="D209" s="13" t="s">
        <v>230</v>
      </c>
      <c r="E209" s="31" t="str">
        <f t="shared" si="19"/>
        <v>Yes</v>
      </c>
      <c r="F209" s="6">
        <f>$C209*'Purdue-Sackler Payments'!C$11</f>
        <v>1002.8337049180948</v>
      </c>
      <c r="G209" s="6">
        <f>$C209*'Purdue-Sackler Payments'!D$11</f>
        <v>294.03567833271103</v>
      </c>
      <c r="H209" s="6">
        <f>$C209*'Purdue-Sackler Payments'!E$11</f>
        <v>364.37309275680178</v>
      </c>
      <c r="I209" s="6">
        <f>$C209*'Purdue-Sackler Payments'!F$11</f>
        <v>330.62665274151374</v>
      </c>
      <c r="J209" s="6">
        <f>$C209*'Purdue-Sackler Payments'!G$11</f>
        <v>165.50317167952448</v>
      </c>
      <c r="K209" s="6">
        <f>$C209*'Purdue-Sackler Payments'!H$11</f>
        <v>265.41940906259128</v>
      </c>
      <c r="L209" s="6">
        <f>$C209*'Purdue-Sackler Payments'!I$11</f>
        <v>298.55558993675697</v>
      </c>
      <c r="M209" s="6">
        <f>$C209*'Purdue-Sackler Payments'!J$11</f>
        <v>242.95738216549199</v>
      </c>
      <c r="N209" s="6">
        <f>$C209*'Purdue-Sackler Payments'!K$11</f>
        <v>251.7264977735025</v>
      </c>
      <c r="O209" s="6">
        <f>$C209*'Purdue-Sackler Payments'!L$11</f>
        <v>226.06647683604714</v>
      </c>
      <c r="P209" s="6">
        <f>$C209*'Purdue-Sackler Payments'!M$11</f>
        <v>249.75601755288076</v>
      </c>
      <c r="Q209" s="6">
        <f>$C209*'Purdue-Sackler Payments'!N$11</f>
        <v>249.75601755288076</v>
      </c>
      <c r="R209" s="6">
        <f>$C209*'Purdue-Sackler Payments'!O$11</f>
        <v>249.75601755288076</v>
      </c>
      <c r="S209" s="6">
        <f>$C209*'Purdue-Sackler Payments'!P$11</f>
        <v>467.99992047743342</v>
      </c>
      <c r="T209" s="6">
        <f>$C209*'Purdue-Sackler Payments'!Q$11</f>
        <v>467.99992047743342</v>
      </c>
      <c r="U209" s="6">
        <f>$C209*'Purdue-Sackler Payments'!R$11</f>
        <v>476.64690863169562</v>
      </c>
      <c r="V209" s="6">
        <f t="shared" si="18"/>
        <v>5604.0124584482401</v>
      </c>
    </row>
    <row r="210" spans="1:22" ht="18.75" x14ac:dyDescent="0.3">
      <c r="A210" s="122">
        <v>208</v>
      </c>
      <c r="B210" s="3" t="s">
        <v>231</v>
      </c>
      <c r="C210" s="15">
        <v>3.1792059880000004E-3</v>
      </c>
      <c r="D210" s="13" t="s">
        <v>231</v>
      </c>
      <c r="E210" s="31" t="str">
        <f t="shared" si="19"/>
        <v>No</v>
      </c>
      <c r="F210" s="6">
        <f>$C210*'Purdue-Sackler Payments'!C$11</f>
        <v>42893.577502820859</v>
      </c>
      <c r="G210" s="6">
        <f>$C210*'Purdue-Sackler Payments'!D$11</f>
        <v>12576.603773193614</v>
      </c>
      <c r="H210" s="6">
        <f>$C210*'Purdue-Sackler Payments'!E$11</f>
        <v>15585.101914163237</v>
      </c>
      <c r="I210" s="6">
        <f>$C210*'Purdue-Sackler Payments'!F$11</f>
        <v>14141.686587034523</v>
      </c>
      <c r="J210" s="6">
        <f>$C210*'Purdue-Sackler Payments'!G$11</f>
        <v>7078.9634279176453</v>
      </c>
      <c r="K210" s="6">
        <f>$C210*'Purdue-Sackler Payments'!H$11</f>
        <v>11352.618023851732</v>
      </c>
      <c r="L210" s="6">
        <f>$C210*'Purdue-Sackler Payments'!I$11</f>
        <v>12769.931119236377</v>
      </c>
      <c r="M210" s="6">
        <f>$C210*'Purdue-Sackler Payments'!J$11</f>
        <v>10391.86382616562</v>
      </c>
      <c r="N210" s="6">
        <f>$C210*'Purdue-Sackler Payments'!K$11</f>
        <v>10766.939711747382</v>
      </c>
      <c r="O210" s="6">
        <f>$C210*'Purdue-Sackler Payments'!L$11</f>
        <v>9669.3997194167077</v>
      </c>
      <c r="P210" s="6">
        <f>$C210*'Purdue-Sackler Payments'!M$11</f>
        <v>10682.65759633133</v>
      </c>
      <c r="Q210" s="6">
        <f>$C210*'Purdue-Sackler Payments'!N$11</f>
        <v>10682.65759633133</v>
      </c>
      <c r="R210" s="6">
        <f>$C210*'Purdue-Sackler Payments'!O$11</f>
        <v>10682.65759633133</v>
      </c>
      <c r="S210" s="6">
        <f>$C210*'Purdue-Sackler Payments'!P$11</f>
        <v>20017.467264876504</v>
      </c>
      <c r="T210" s="6">
        <f>$C210*'Purdue-Sackler Payments'!Q$11</f>
        <v>20017.467264876504</v>
      </c>
      <c r="U210" s="6">
        <f>$C210*'Purdue-Sackler Payments'!R$11</f>
        <v>20387.319469426322</v>
      </c>
      <c r="V210" s="6">
        <f t="shared" si="18"/>
        <v>239696.91239372097</v>
      </c>
    </row>
    <row r="211" spans="1:22" ht="18.75" x14ac:dyDescent="0.3">
      <c r="A211" s="122">
        <v>209</v>
      </c>
      <c r="B211" s="3" t="s">
        <v>22</v>
      </c>
      <c r="C211" s="15">
        <v>8.8613450937211676E-3</v>
      </c>
      <c r="D211" s="13" t="s">
        <v>22</v>
      </c>
      <c r="E211" s="31" t="str">
        <f t="shared" si="19"/>
        <v>No</v>
      </c>
      <c r="F211" s="6">
        <f>$C211*'Purdue-Sackler Payments'!C$11</f>
        <v>119556.51630987372</v>
      </c>
      <c r="G211" s="6">
        <f>$C211*'Purdue-Sackler Payments'!D$11</f>
        <v>35054.547129666622</v>
      </c>
      <c r="H211" s="6">
        <f>$C211*'Purdue-Sackler Payments'!E$11</f>
        <v>43440.081235219026</v>
      </c>
      <c r="I211" s="6">
        <f>$C211*'Purdue-Sackler Payments'!F$11</f>
        <v>39416.875008402501</v>
      </c>
      <c r="J211" s="6">
        <f>$C211*'Purdue-Sackler Payments'!G$11</f>
        <v>19731.070612405249</v>
      </c>
      <c r="K211" s="6">
        <f>$C211*'Purdue-Sackler Payments'!H$11</f>
        <v>31642.953116678964</v>
      </c>
      <c r="L211" s="6">
        <f>$C211*'Purdue-Sackler Payments'!I$11</f>
        <v>35593.405050733854</v>
      </c>
      <c r="M211" s="6">
        <f>$C211*'Purdue-Sackler Payments'!J$11</f>
        <v>28965.059791089945</v>
      </c>
      <c r="N211" s="6">
        <f>$C211*'Purdue-Sackler Payments'!K$11</f>
        <v>30010.502228924543</v>
      </c>
      <c r="O211" s="6">
        <f>$C211*'Purdue-Sackler Payments'!L$11</f>
        <v>26951.348256859812</v>
      </c>
      <c r="P211" s="6">
        <f>$C211*'Purdue-Sackler Payments'!M$11</f>
        <v>29775.58416675761</v>
      </c>
      <c r="Q211" s="6">
        <f>$C211*'Purdue-Sackler Payments'!N$11</f>
        <v>29775.58416675761</v>
      </c>
      <c r="R211" s="6">
        <f>$C211*'Purdue-Sackler Payments'!O$11</f>
        <v>29775.58416675761</v>
      </c>
      <c r="S211" s="6">
        <f>$C211*'Purdue-Sackler Payments'!P$11</f>
        <v>55794.335442833682</v>
      </c>
      <c r="T211" s="6">
        <f>$C211*'Purdue-Sackler Payments'!Q$11</f>
        <v>55794.335442833682</v>
      </c>
      <c r="U211" s="6">
        <f>$C211*'Purdue-Sackler Payments'!R$11</f>
        <v>56825.218006140392</v>
      </c>
      <c r="V211" s="6">
        <f t="shared" si="18"/>
        <v>668103.00013193488</v>
      </c>
    </row>
    <row r="212" spans="1:22" ht="18.75" x14ac:dyDescent="0.3">
      <c r="A212" s="122">
        <v>210</v>
      </c>
      <c r="B212" s="3" t="s">
        <v>232</v>
      </c>
      <c r="C212" s="15">
        <v>3.587611178190589E-4</v>
      </c>
      <c r="D212" s="13" t="s">
        <v>233</v>
      </c>
      <c r="E212" s="31" t="str">
        <f t="shared" si="19"/>
        <v>No</v>
      </c>
      <c r="F212" s="6">
        <f>$C212*'Purdue-Sackler Payments'!C$11</f>
        <v>4840.3745684472606</v>
      </c>
      <c r="G212" s="6">
        <f>$C212*'Purdue-Sackler Payments'!D$11</f>
        <v>1419.2211656209092</v>
      </c>
      <c r="H212" s="6">
        <f>$C212*'Purdue-Sackler Payments'!E$11</f>
        <v>1758.7185621673398</v>
      </c>
      <c r="I212" s="6">
        <f>$C212*'Purdue-Sackler Payments'!F$11</f>
        <v>1595.8347168951345</v>
      </c>
      <c r="J212" s="6">
        <f>$C212*'Purdue-Sackler Payments'!G$11</f>
        <v>798.83368425511753</v>
      </c>
      <c r="K212" s="6">
        <f>$C212*'Purdue-Sackler Payments'!H$11</f>
        <v>1281.0991007764301</v>
      </c>
      <c r="L212" s="6">
        <f>$C212*'Purdue-Sackler Payments'!I$11</f>
        <v>1441.0374100017666</v>
      </c>
      <c r="M212" s="6">
        <f>$C212*'Purdue-Sackler Payments'!J$11</f>
        <v>1172.6816999498617</v>
      </c>
      <c r="N212" s="6">
        <f>$C212*'Purdue-Sackler Payments'!K$11</f>
        <v>1215.0075651143704</v>
      </c>
      <c r="O212" s="6">
        <f>$C212*'Purdue-Sackler Payments'!L$11</f>
        <v>1091.154415621726</v>
      </c>
      <c r="P212" s="6">
        <f>$C212*'Purdue-Sackler Payments'!M$11</f>
        <v>1205.4966538827771</v>
      </c>
      <c r="Q212" s="6">
        <f>$C212*'Purdue-Sackler Payments'!N$11</f>
        <v>1205.4966538827771</v>
      </c>
      <c r="R212" s="6">
        <f>$C212*'Purdue-Sackler Payments'!O$11</f>
        <v>1205.4966538827771</v>
      </c>
      <c r="S212" s="6">
        <f>$C212*'Purdue-Sackler Payments'!P$11</f>
        <v>2258.8938744328743</v>
      </c>
      <c r="T212" s="6">
        <f>$C212*'Purdue-Sackler Payments'!Q$11</f>
        <v>2258.8938744328743</v>
      </c>
      <c r="U212" s="6">
        <f>$C212*'Purdue-Sackler Payments'!R$11</f>
        <v>2300.63026736651</v>
      </c>
      <c r="V212" s="6">
        <f t="shared" si="18"/>
        <v>27048.8708667305</v>
      </c>
    </row>
    <row r="213" spans="1:22" ht="18.75" x14ac:dyDescent="0.3">
      <c r="A213" s="122">
        <v>211</v>
      </c>
      <c r="B213" s="3" t="s">
        <v>32</v>
      </c>
      <c r="C213" s="15">
        <v>1.3184908745622357E-4</v>
      </c>
      <c r="D213" s="13" t="s">
        <v>234</v>
      </c>
      <c r="E213" s="31" t="str">
        <f t="shared" si="19"/>
        <v>No</v>
      </c>
      <c r="F213" s="6">
        <f>$C213*'Purdue-Sackler Payments'!C$11</f>
        <v>1778.8967033990532</v>
      </c>
      <c r="G213" s="6">
        <f>$C213*'Purdue-Sackler Payments'!D$11</f>
        <v>521.58109196228531</v>
      </c>
      <c r="H213" s="6">
        <f>$C213*'Purdue-Sackler Payments'!E$11</f>
        <v>646.35052684565642</v>
      </c>
      <c r="I213" s="6">
        <f>$C213*'Purdue-Sackler Payments'!F$11</f>
        <v>586.48872662868746</v>
      </c>
      <c r="J213" s="6">
        <f>$C213*'Purdue-Sackler Payments'!G$11</f>
        <v>293.58112422721121</v>
      </c>
      <c r="K213" s="6">
        <f>$C213*'Purdue-Sackler Payments'!H$11</f>
        <v>470.81954813049589</v>
      </c>
      <c r="L213" s="6">
        <f>$C213*'Purdue-Sackler Payments'!I$11</f>
        <v>529.59882791657208</v>
      </c>
      <c r="M213" s="6">
        <f>$C213*'Purdue-Sackler Payments'!J$11</f>
        <v>430.97483070331856</v>
      </c>
      <c r="N213" s="6">
        <f>$C213*'Purdue-Sackler Payments'!K$11</f>
        <v>446.53010249994128</v>
      </c>
      <c r="O213" s="6">
        <f>$C213*'Purdue-Sackler Payments'!L$11</f>
        <v>401.01255913165357</v>
      </c>
      <c r="P213" s="6">
        <f>$C213*'Purdue-Sackler Payments'!M$11</f>
        <v>443.0347265952559</v>
      </c>
      <c r="Q213" s="6">
        <f>$C213*'Purdue-Sackler Payments'!N$11</f>
        <v>443.0347265952559</v>
      </c>
      <c r="R213" s="6">
        <f>$C213*'Purdue-Sackler Payments'!O$11</f>
        <v>443.0347265952559</v>
      </c>
      <c r="S213" s="6">
        <f>$C213*'Purdue-Sackler Payments'!P$11</f>
        <v>830.17105592429277</v>
      </c>
      <c r="T213" s="6">
        <f>$C213*'Purdue-Sackler Payments'!Q$11</f>
        <v>830.17105592429277</v>
      </c>
      <c r="U213" s="6">
        <f>$C213*'Purdue-Sackler Payments'!R$11</f>
        <v>845.50968948488287</v>
      </c>
      <c r="V213" s="6">
        <f t="shared" si="18"/>
        <v>9940.7900225641115</v>
      </c>
    </row>
    <row r="214" spans="1:22" ht="18.75" x14ac:dyDescent="0.3">
      <c r="A214" s="122">
        <v>212</v>
      </c>
      <c r="B214" s="3" t="s">
        <v>22</v>
      </c>
      <c r="C214" s="15">
        <v>4.1475564429802469E-5</v>
      </c>
      <c r="D214" s="13" t="s">
        <v>235</v>
      </c>
      <c r="E214" s="31" t="str">
        <f t="shared" si="19"/>
        <v>Yes</v>
      </c>
      <c r="F214" s="6">
        <f>$C214*'Purdue-Sackler Payments'!C$11</f>
        <v>559.58479697697771</v>
      </c>
      <c r="G214" s="6">
        <f>$C214*'Purdue-Sackler Payments'!D$11</f>
        <v>164.07296100726535</v>
      </c>
      <c r="H214" s="6">
        <f>$C214*'Purdue-Sackler Payments'!E$11</f>
        <v>203.32149002794185</v>
      </c>
      <c r="I214" s="6">
        <f>$C214*'Purdue-Sackler Payments'!F$11</f>
        <v>184.49085570438464</v>
      </c>
      <c r="J214" s="6">
        <f>$C214*'Purdue-Sackler Payments'!G$11</f>
        <v>92.351362214033927</v>
      </c>
      <c r="K214" s="6">
        <f>$C214*'Purdue-Sackler Payments'!H$11</f>
        <v>148.1049803229042</v>
      </c>
      <c r="L214" s="6">
        <f>$C214*'Purdue-Sackler Payments'!I$11</f>
        <v>166.59508786129896</v>
      </c>
      <c r="M214" s="6">
        <f>$C214*'Purdue-Sackler Payments'!J$11</f>
        <v>135.57108891173417</v>
      </c>
      <c r="N214" s="6">
        <f>$C214*'Purdue-Sackler Payments'!K$11</f>
        <v>140.46428680996095</v>
      </c>
      <c r="O214" s="6">
        <f>$C214*'Purdue-Sackler Payments'!L$11</f>
        <v>126.14590327708629</v>
      </c>
      <c r="P214" s="6">
        <f>$C214*'Purdue-Sackler Payments'!M$11</f>
        <v>139.36475179354085</v>
      </c>
      <c r="Q214" s="6">
        <f>$C214*'Purdue-Sackler Payments'!N$11</f>
        <v>139.36475179354085</v>
      </c>
      <c r="R214" s="6">
        <f>$C214*'Purdue-Sackler Payments'!O$11</f>
        <v>139.36475179354085</v>
      </c>
      <c r="S214" s="6">
        <f>$C214*'Purdue-Sackler Payments'!P$11</f>
        <v>261.14563082719229</v>
      </c>
      <c r="T214" s="6">
        <f>$C214*'Purdue-Sackler Payments'!Q$11</f>
        <v>261.14563082719229</v>
      </c>
      <c r="U214" s="6">
        <f>$C214*'Purdue-Sackler Payments'!R$11</f>
        <v>265.9706811690736</v>
      </c>
      <c r="V214" s="6">
        <f t="shared" si="18"/>
        <v>3127.059011317669</v>
      </c>
    </row>
    <row r="215" spans="1:22" ht="18.75" x14ac:dyDescent="0.3">
      <c r="A215" s="122">
        <v>213</v>
      </c>
      <c r="B215" s="3" t="s">
        <v>26</v>
      </c>
      <c r="C215" s="15">
        <v>2.8482037360000003E-4</v>
      </c>
      <c r="D215" s="13" t="s">
        <v>236</v>
      </c>
      <c r="E215" s="31" t="str">
        <f t="shared" si="19"/>
        <v>No</v>
      </c>
      <c r="F215" s="6">
        <f>$C215*'Purdue-Sackler Payments'!C$11</f>
        <v>3842.7723197261389</v>
      </c>
      <c r="G215" s="6">
        <f>$C215*'Purdue-Sackler Payments'!D$11</f>
        <v>1126.7193754732493</v>
      </c>
      <c r="H215" s="6">
        <f>$C215*'Purdue-Sackler Payments'!E$11</f>
        <v>1396.2462849343526</v>
      </c>
      <c r="I215" s="6">
        <f>$C215*'Purdue-Sackler Payments'!F$11</f>
        <v>1266.9328355119094</v>
      </c>
      <c r="J215" s="6">
        <f>$C215*'Purdue-Sackler Payments'!G$11</f>
        <v>634.19388861576351</v>
      </c>
      <c r="K215" s="6">
        <f>$C215*'Purdue-Sackler Payments'!H$11</f>
        <v>1017.0642981600801</v>
      </c>
      <c r="L215" s="6">
        <f>$C215*'Purdue-Sackler Payments'!I$11</f>
        <v>1144.0392871539755</v>
      </c>
      <c r="M215" s="6">
        <f>$C215*'Purdue-Sackler Payments'!J$11</f>
        <v>930.99174716602761</v>
      </c>
      <c r="N215" s="6">
        <f>$C215*'Purdue-Sackler Payments'!K$11</f>
        <v>964.59424233714219</v>
      </c>
      <c r="O215" s="6">
        <f>$C215*'Purdue-Sackler Payments'!L$11</f>
        <v>866.26725382602103</v>
      </c>
      <c r="P215" s="6">
        <f>$C215*'Purdue-Sackler Payments'!M$11</f>
        <v>957.04353197386069</v>
      </c>
      <c r="Q215" s="6">
        <f>$C215*'Purdue-Sackler Payments'!N$11</f>
        <v>957.04353197386069</v>
      </c>
      <c r="R215" s="6">
        <f>$C215*'Purdue-Sackler Payments'!O$11</f>
        <v>957.04353197386069</v>
      </c>
      <c r="S215" s="6">
        <f>$C215*'Purdue-Sackler Payments'!P$11</f>
        <v>1793.335356824289</v>
      </c>
      <c r="T215" s="6">
        <f>$C215*'Purdue-Sackler Payments'!Q$11</f>
        <v>1793.335356824289</v>
      </c>
      <c r="U215" s="6">
        <f>$C215*'Purdue-Sackler Payments'!R$11</f>
        <v>1826.4698701192051</v>
      </c>
      <c r="V215" s="6">
        <f t="shared" si="18"/>
        <v>21474.092712594025</v>
      </c>
    </row>
    <row r="216" spans="1:22" ht="18.75" x14ac:dyDescent="0.3">
      <c r="A216" s="122">
        <v>214</v>
      </c>
      <c r="B216" s="3" t="s">
        <v>12</v>
      </c>
      <c r="C216" s="15">
        <v>8.7988886930075511E-5</v>
      </c>
      <c r="D216" s="13" t="s">
        <v>237</v>
      </c>
      <c r="E216" s="31" t="str">
        <f t="shared" si="19"/>
        <v>No</v>
      </c>
      <c r="F216" s="6">
        <f>$C216*'Purdue-Sackler Payments'!C$11</f>
        <v>1187.138598495284</v>
      </c>
      <c r="G216" s="6">
        <f>$C216*'Purdue-Sackler Payments'!D$11</f>
        <v>348.07476191879073</v>
      </c>
      <c r="H216" s="6">
        <f>$C216*'Purdue-Sackler Payments'!E$11</f>
        <v>431.33907500648945</v>
      </c>
      <c r="I216" s="6">
        <f>$C216*'Purdue-Sackler Payments'!F$11</f>
        <v>391.39057576131677</v>
      </c>
      <c r="J216" s="6">
        <f>$C216*'Purdue-Sackler Payments'!G$11</f>
        <v>195.92002373933167</v>
      </c>
      <c r="K216" s="6">
        <f>$C216*'Purdue-Sackler Payments'!H$11</f>
        <v>314.19927725080368</v>
      </c>
      <c r="L216" s="6">
        <f>$C216*'Purdue-Sackler Payments'!I$11</f>
        <v>353.42536142560323</v>
      </c>
      <c r="M216" s="6">
        <f>$C216*'Purdue-Sackler Payments'!J$11</f>
        <v>287.60908687406146</v>
      </c>
      <c r="N216" s="6">
        <f>$C216*'Purdue-Sackler Payments'!K$11</f>
        <v>297.98982653397042</v>
      </c>
      <c r="O216" s="6">
        <f>$C216*'Purdue-Sackler Payments'!L$11</f>
        <v>267.61390164865924</v>
      </c>
      <c r="P216" s="6">
        <f>$C216*'Purdue-Sackler Payments'!M$11</f>
        <v>295.65720337222439</v>
      </c>
      <c r="Q216" s="6">
        <f>$C216*'Purdue-Sackler Payments'!N$11</f>
        <v>295.65720337222439</v>
      </c>
      <c r="R216" s="6">
        <f>$C216*'Purdue-Sackler Payments'!O$11</f>
        <v>295.65720337222439</v>
      </c>
      <c r="S216" s="6">
        <f>$C216*'Purdue-Sackler Payments'!P$11</f>
        <v>554.01086637476055</v>
      </c>
      <c r="T216" s="6">
        <f>$C216*'Purdue-Sackler Payments'!Q$11</f>
        <v>554.01086637476055</v>
      </c>
      <c r="U216" s="6">
        <f>$C216*'Purdue-Sackler Payments'!R$11</f>
        <v>564.24703349630192</v>
      </c>
      <c r="V216" s="6">
        <f t="shared" si="18"/>
        <v>6633.9408650168061</v>
      </c>
    </row>
    <row r="217" spans="1:22" ht="18.75" x14ac:dyDescent="0.3">
      <c r="A217" s="122">
        <v>215</v>
      </c>
      <c r="B217" s="3" t="s">
        <v>20</v>
      </c>
      <c r="C217" s="15">
        <v>3.6990834623853557E-4</v>
      </c>
      <c r="D217" s="13" t="s">
        <v>238</v>
      </c>
      <c r="E217" s="31" t="str">
        <f t="shared" si="19"/>
        <v>No</v>
      </c>
      <c r="F217" s="6">
        <f>$C217*'Purdue-Sackler Payments'!C$11</f>
        <v>4990.7720286801732</v>
      </c>
      <c r="G217" s="6">
        <f>$C217*'Purdue-Sackler Payments'!D$11</f>
        <v>1463.3184262357322</v>
      </c>
      <c r="H217" s="6">
        <f>$C217*'Purdue-Sackler Payments'!E$11</f>
        <v>1813.3644994339882</v>
      </c>
      <c r="I217" s="6">
        <f>$C217*'Purdue-Sackler Payments'!F$11</f>
        <v>1645.419616778106</v>
      </c>
      <c r="J217" s="6">
        <f>$C217*'Purdue-Sackler Payments'!G$11</f>
        <v>823.65460576884482</v>
      </c>
      <c r="K217" s="6">
        <f>$C217*'Purdue-Sackler Payments'!H$11</f>
        <v>1320.9047084497329</v>
      </c>
      <c r="L217" s="6">
        <f>$C217*'Purdue-Sackler Payments'!I$11</f>
        <v>1485.8125329804011</v>
      </c>
      <c r="M217" s="6">
        <f>$C217*'Purdue-Sackler Payments'!J$11</f>
        <v>1209.1186216880592</v>
      </c>
      <c r="N217" s="6">
        <f>$C217*'Purdue-Sackler Payments'!K$11</f>
        <v>1252.7596128893831</v>
      </c>
      <c r="O217" s="6">
        <f>$C217*'Purdue-Sackler Payments'!L$11</f>
        <v>1125.0581663564715</v>
      </c>
      <c r="P217" s="6">
        <f>$C217*'Purdue-Sackler Payments'!M$11</f>
        <v>1242.9531838474416</v>
      </c>
      <c r="Q217" s="6">
        <f>$C217*'Purdue-Sackler Payments'!N$11</f>
        <v>1242.9531838474416</v>
      </c>
      <c r="R217" s="6">
        <f>$C217*'Purdue-Sackler Payments'!O$11</f>
        <v>1242.9531838474416</v>
      </c>
      <c r="S217" s="6">
        <f>$C217*'Purdue-Sackler Payments'!P$11</f>
        <v>2329.0809843034585</v>
      </c>
      <c r="T217" s="6">
        <f>$C217*'Purdue-Sackler Payments'!Q$11</f>
        <v>2329.0809843034585</v>
      </c>
      <c r="U217" s="6">
        <f>$C217*'Purdue-Sackler Payments'!R$11</f>
        <v>2372.1141875164926</v>
      </c>
      <c r="V217" s="6">
        <f t="shared" si="18"/>
        <v>27889.318526926632</v>
      </c>
    </row>
    <row r="218" spans="1:22" ht="18.75" x14ac:dyDescent="0.3">
      <c r="A218" s="122">
        <v>216</v>
      </c>
      <c r="B218" s="3" t="s">
        <v>32</v>
      </c>
      <c r="C218" s="15">
        <v>3.3688147393600002E-3</v>
      </c>
      <c r="D218" s="13" t="s">
        <v>239</v>
      </c>
      <c r="E218" s="31" t="str">
        <f t="shared" si="19"/>
        <v>No</v>
      </c>
      <c r="F218" s="6">
        <f>$C218*'Purdue-Sackler Payments'!C$11</f>
        <v>45451.762691944008</v>
      </c>
      <c r="G218" s="6">
        <f>$C218*'Purdue-Sackler Payments'!D$11</f>
        <v>13326.676007199705</v>
      </c>
      <c r="H218" s="6">
        <f>$C218*'Purdue-Sackler Payments'!E$11</f>
        <v>16514.601834872003</v>
      </c>
      <c r="I218" s="6">
        <f>$C218*'Purdue-Sackler Payments'!F$11</f>
        <v>14985.100806186425</v>
      </c>
      <c r="J218" s="6">
        <f>$C218*'Purdue-Sackler Payments'!G$11</f>
        <v>7501.1548246238872</v>
      </c>
      <c r="K218" s="6">
        <f>$C218*'Purdue-Sackler Payments'!H$11</f>
        <v>12029.691398868776</v>
      </c>
      <c r="L218" s="6">
        <f>$C218*'Purdue-Sackler Payments'!I$11</f>
        <v>13531.5334512686</v>
      </c>
      <c r="M218" s="6">
        <f>$C218*'Purdue-Sackler Payments'!J$11</f>
        <v>11011.637546968768</v>
      </c>
      <c r="N218" s="6">
        <f>$C218*'Purdue-Sackler Payments'!K$11</f>
        <v>11409.083065282364</v>
      </c>
      <c r="O218" s="6">
        <f>$C218*'Purdue-Sackler Payments'!L$11</f>
        <v>10246.085474954274</v>
      </c>
      <c r="P218" s="6">
        <f>$C218*'Purdue-Sackler Payments'!M$11</f>
        <v>11319.774340478203</v>
      </c>
      <c r="Q218" s="6">
        <f>$C218*'Purdue-Sackler Payments'!N$11</f>
        <v>11319.774340478203</v>
      </c>
      <c r="R218" s="6">
        <f>$C218*'Purdue-Sackler Payments'!O$11</f>
        <v>11319.774340478203</v>
      </c>
      <c r="S218" s="6">
        <f>$C218*'Purdue-Sackler Payments'!P$11</f>
        <v>21211.314718551756</v>
      </c>
      <c r="T218" s="6">
        <f>$C218*'Purdue-Sackler Payments'!Q$11</f>
        <v>21211.314718551756</v>
      </c>
      <c r="U218" s="6">
        <f>$C218*'Purdue-Sackler Payments'!R$11</f>
        <v>21603.225014007643</v>
      </c>
      <c r="V218" s="6">
        <f t="shared" si="18"/>
        <v>253992.50457471461</v>
      </c>
    </row>
    <row r="219" spans="1:22" ht="18.75" x14ac:dyDescent="0.3">
      <c r="A219" s="122">
        <v>217</v>
      </c>
      <c r="B219" s="3" t="s">
        <v>119</v>
      </c>
      <c r="C219" s="15">
        <v>8.6247881362653192E-5</v>
      </c>
      <c r="D219" s="13" t="s">
        <v>240</v>
      </c>
      <c r="E219" s="31" t="str">
        <f t="shared" si="19"/>
        <v>No</v>
      </c>
      <c r="F219" s="6">
        <f>$C219*'Purdue-Sackler Payments'!C$11</f>
        <v>1163.6490990665127</v>
      </c>
      <c r="G219" s="6">
        <f>$C219*'Purdue-Sackler Payments'!D$11</f>
        <v>341.18752741085336</v>
      </c>
      <c r="H219" s="6">
        <f>$C219*'Purdue-Sackler Payments'!E$11</f>
        <v>422.80431843399316</v>
      </c>
      <c r="I219" s="6">
        <f>$C219*'Purdue-Sackler Payments'!F$11</f>
        <v>383.64626627847719</v>
      </c>
      <c r="J219" s="6">
        <f>$C219*'Purdue-Sackler Payments'!G$11</f>
        <v>192.0434222274753</v>
      </c>
      <c r="K219" s="6">
        <f>$C219*'Purdue-Sackler Payments'!H$11</f>
        <v>307.98232520084269</v>
      </c>
      <c r="L219" s="6">
        <f>$C219*'Purdue-Sackler Payments'!I$11</f>
        <v>346.43225646225471</v>
      </c>
      <c r="M219" s="6">
        <f>$C219*'Purdue-Sackler Payments'!J$11</f>
        <v>281.91826569243977</v>
      </c>
      <c r="N219" s="6">
        <f>$C219*'Purdue-Sackler Payments'!K$11</f>
        <v>292.09360525953673</v>
      </c>
      <c r="O219" s="6">
        <f>$C219*'Purdue-Sackler Payments'!L$11</f>
        <v>262.31871825737272</v>
      </c>
      <c r="P219" s="6">
        <f>$C219*'Purdue-Sackler Payments'!M$11</f>
        <v>289.80713690270966</v>
      </c>
      <c r="Q219" s="6">
        <f>$C219*'Purdue-Sackler Payments'!N$11</f>
        <v>289.80713690270966</v>
      </c>
      <c r="R219" s="6">
        <f>$C219*'Purdue-Sackler Payments'!O$11</f>
        <v>289.80713690270966</v>
      </c>
      <c r="S219" s="6">
        <f>$C219*'Purdue-Sackler Payments'!P$11</f>
        <v>543.04884564210329</v>
      </c>
      <c r="T219" s="6">
        <f>$C219*'Purdue-Sackler Payments'!Q$11</f>
        <v>543.04884564210329</v>
      </c>
      <c r="U219" s="6">
        <f>$C219*'Purdue-Sackler Payments'!R$11</f>
        <v>553.08247327747256</v>
      </c>
      <c r="V219" s="6">
        <f t="shared" si="18"/>
        <v>6502.6773795595664</v>
      </c>
    </row>
    <row r="220" spans="1:22" ht="18.75" x14ac:dyDescent="0.3">
      <c r="A220" s="122">
        <v>218</v>
      </c>
      <c r="B220" s="3" t="s">
        <v>119</v>
      </c>
      <c r="C220" s="15">
        <v>1.5570980204524306E-3</v>
      </c>
      <c r="D220" s="13" t="s">
        <v>241</v>
      </c>
      <c r="E220" s="31" t="str">
        <f t="shared" si="19"/>
        <v>No</v>
      </c>
      <c r="F220" s="6">
        <f>$C220*'Purdue-Sackler Payments'!C$11</f>
        <v>21008.234405654766</v>
      </c>
      <c r="G220" s="6">
        <f>$C220*'Purdue-Sackler Payments'!D$11</f>
        <v>6159.7156375431259</v>
      </c>
      <c r="H220" s="6">
        <f>$C220*'Purdue-Sackler Payments'!E$11</f>
        <v>7633.205092935601</v>
      </c>
      <c r="I220" s="6">
        <f>$C220*'Purdue-Sackler Payments'!F$11</f>
        <v>6926.2552579622725</v>
      </c>
      <c r="J220" s="6">
        <f>$C220*'Purdue-Sackler Payments'!G$11</f>
        <v>3467.1046739566332</v>
      </c>
      <c r="K220" s="6">
        <f>$C220*'Purdue-Sackler Payments'!H$11</f>
        <v>5560.2370902089888</v>
      </c>
      <c r="L220" s="6">
        <f>$C220*'Purdue-Sackler Payments'!I$11</f>
        <v>6254.4026848620952</v>
      </c>
      <c r="M220" s="6">
        <f>$C220*'Purdue-Sackler Payments'!J$11</f>
        <v>5089.6829754378614</v>
      </c>
      <c r="N220" s="6">
        <f>$C220*'Purdue-Sackler Payments'!K$11</f>
        <v>5273.3860513515456</v>
      </c>
      <c r="O220" s="6">
        <f>$C220*'Purdue-Sackler Payments'!L$11</f>
        <v>4735.8375704176115</v>
      </c>
      <c r="P220" s="6">
        <f>$C220*'Purdue-Sackler Payments'!M$11</f>
        <v>5232.1067144450262</v>
      </c>
      <c r="Q220" s="6">
        <f>$C220*'Purdue-Sackler Payments'!N$11</f>
        <v>5232.1067144450262</v>
      </c>
      <c r="R220" s="6">
        <f>$C220*'Purdue-Sackler Payments'!O$11</f>
        <v>5232.1067144450262</v>
      </c>
      <c r="S220" s="6">
        <f>$C220*'Purdue-Sackler Payments'!P$11</f>
        <v>9804.0701893049318</v>
      </c>
      <c r="T220" s="6">
        <f>$C220*'Purdue-Sackler Payments'!Q$11</f>
        <v>9804.0701893049318</v>
      </c>
      <c r="U220" s="6">
        <f>$C220*'Purdue-Sackler Payments'!R$11</f>
        <v>9985.2148328851908</v>
      </c>
      <c r="V220" s="6">
        <f t="shared" si="18"/>
        <v>117397.7367951606</v>
      </c>
    </row>
    <row r="221" spans="1:22" ht="18.75" x14ac:dyDescent="0.3">
      <c r="A221" s="122">
        <v>219</v>
      </c>
      <c r="B221" s="3" t="s">
        <v>81</v>
      </c>
      <c r="C221" s="15">
        <v>5.8689546567199742E-4</v>
      </c>
      <c r="D221" s="13" t="s">
        <v>242</v>
      </c>
      <c r="E221" s="31" t="str">
        <f t="shared" si="19"/>
        <v>No</v>
      </c>
      <c r="F221" s="6">
        <f>$C221*'Purdue-Sackler Payments'!C$11</f>
        <v>7918.3438373845802</v>
      </c>
      <c r="G221" s="6">
        <f>$C221*'Purdue-Sackler Payments'!D$11</f>
        <v>2321.6965984277281</v>
      </c>
      <c r="H221" s="6">
        <f>$C221*'Purdue-Sackler Payments'!E$11</f>
        <v>2877.0786416430124</v>
      </c>
      <c r="I221" s="6">
        <f>$C221*'Purdue-Sackler Payments'!F$11</f>
        <v>2610.6177977181969</v>
      </c>
      <c r="J221" s="6">
        <f>$C221*'Purdue-Sackler Payments'!G$11</f>
        <v>1306.8079115302562</v>
      </c>
      <c r="K221" s="6">
        <f>$C221*'Purdue-Sackler Payments'!H$11</f>
        <v>2095.7434236264316</v>
      </c>
      <c r="L221" s="6">
        <f>$C221*'Purdue-Sackler Payments'!I$11</f>
        <v>2357.3856802963355</v>
      </c>
      <c r="M221" s="6">
        <f>$C221*'Purdue-Sackler Payments'!J$11</f>
        <v>1918.3839557669628</v>
      </c>
      <c r="N221" s="6">
        <f>$C221*'Purdue-Sackler Payments'!K$11</f>
        <v>1987.6246206882461</v>
      </c>
      <c r="O221" s="6">
        <f>$C221*'Purdue-Sackler Payments'!L$11</f>
        <v>1785.0138910520161</v>
      </c>
      <c r="P221" s="6">
        <f>$C221*'Purdue-Sackler Payments'!M$11</f>
        <v>1972.0657699684025</v>
      </c>
      <c r="Q221" s="6">
        <f>$C221*'Purdue-Sackler Payments'!N$11</f>
        <v>1972.0657699684025</v>
      </c>
      <c r="R221" s="6">
        <f>$C221*'Purdue-Sackler Payments'!O$11</f>
        <v>1972.0657699684025</v>
      </c>
      <c r="S221" s="6">
        <f>$C221*'Purdue-Sackler Payments'!P$11</f>
        <v>3695.3128599837237</v>
      </c>
      <c r="T221" s="6">
        <f>$C221*'Purdue-Sackler Payments'!Q$11</f>
        <v>3695.3128599837237</v>
      </c>
      <c r="U221" s="6">
        <f>$C221*'Purdue-Sackler Payments'!R$11</f>
        <v>3763.5892103172332</v>
      </c>
      <c r="V221" s="6">
        <f t="shared" si="18"/>
        <v>44249.108598323648</v>
      </c>
    </row>
    <row r="222" spans="1:22" ht="18.75" x14ac:dyDescent="0.3">
      <c r="A222" s="122">
        <v>220</v>
      </c>
      <c r="B222" s="3" t="s">
        <v>243</v>
      </c>
      <c r="C222" s="15">
        <v>1.6298467953600002E-3</v>
      </c>
      <c r="D222" s="13" t="s">
        <v>243</v>
      </c>
      <c r="E222" s="31" t="str">
        <f t="shared" si="19"/>
        <v>No</v>
      </c>
      <c r="F222" s="6">
        <f>$C222*'Purdue-Sackler Payments'!C$11</f>
        <v>21989.754705538246</v>
      </c>
      <c r="G222" s="6">
        <f>$C222*'Purdue-Sackler Payments'!D$11</f>
        <v>6447.5021227382313</v>
      </c>
      <c r="H222" s="6">
        <f>$C222*'Purdue-Sackler Payments'!E$11</f>
        <v>7989.8340988397613</v>
      </c>
      <c r="I222" s="6">
        <f>$C222*'Purdue-Sackler Payments'!F$11</f>
        <v>7249.8550430082141</v>
      </c>
      <c r="J222" s="6">
        <f>$C222*'Purdue-Sackler Payments'!G$11</f>
        <v>3629.0903769718916</v>
      </c>
      <c r="K222" s="6">
        <f>$C222*'Purdue-Sackler Payments'!H$11</f>
        <v>5820.0154928498205</v>
      </c>
      <c r="L222" s="6">
        <f>$C222*'Purdue-Sackler Payments'!I$11</f>
        <v>6546.6130191672701</v>
      </c>
      <c r="M222" s="6">
        <f>$C222*'Purdue-Sackler Payments'!J$11</f>
        <v>5327.4767406777864</v>
      </c>
      <c r="N222" s="6">
        <f>$C222*'Purdue-Sackler Payments'!K$11</f>
        <v>5519.7625606088259</v>
      </c>
      <c r="O222" s="6">
        <f>$C222*'Purdue-Sackler Payments'!L$11</f>
        <v>4957.0994157759515</v>
      </c>
      <c r="P222" s="6">
        <f>$C222*'Purdue-Sackler Payments'!M$11</f>
        <v>5476.5546224520949</v>
      </c>
      <c r="Q222" s="6">
        <f>$C222*'Purdue-Sackler Payments'!N$11</f>
        <v>5476.5546224520949</v>
      </c>
      <c r="R222" s="6">
        <f>$C222*'Purdue-Sackler Payments'!O$11</f>
        <v>5476.5546224520949</v>
      </c>
      <c r="S222" s="6">
        <f>$C222*'Purdue-Sackler Payments'!P$11</f>
        <v>10262.123623328642</v>
      </c>
      <c r="T222" s="6">
        <f>$C222*'Purdue-Sackler Payments'!Q$11</f>
        <v>10262.123623328642</v>
      </c>
      <c r="U222" s="6">
        <f>$C222*'Purdue-Sackler Payments'!R$11</f>
        <v>10451.731479069242</v>
      </c>
      <c r="V222" s="6">
        <f t="shared" si="18"/>
        <v>122882.64616925883</v>
      </c>
    </row>
    <row r="223" spans="1:22" ht="18.75" x14ac:dyDescent="0.3">
      <c r="A223" s="122">
        <v>221</v>
      </c>
      <c r="B223" s="3" t="s">
        <v>20</v>
      </c>
      <c r="C223" s="15">
        <v>1.2666525541676524E-3</v>
      </c>
      <c r="D223" s="13" t="s">
        <v>244</v>
      </c>
      <c r="E223" s="31" t="str">
        <f t="shared" si="19"/>
        <v>No</v>
      </c>
      <c r="F223" s="6">
        <f>$C223*'Purdue-Sackler Payments'!C$11</f>
        <v>17089.568812593774</v>
      </c>
      <c r="G223" s="6">
        <f>$C223*'Purdue-Sackler Payments'!D$11</f>
        <v>5010.7439883414763</v>
      </c>
      <c r="H223" s="6">
        <f>$C223*'Purdue-Sackler Payments'!E$11</f>
        <v>6209.3834816147901</v>
      </c>
      <c r="I223" s="6">
        <f>$C223*'Purdue-Sackler Payments'!F$11</f>
        <v>5634.3009868870777</v>
      </c>
      <c r="J223" s="6">
        <f>$C223*'Purdue-Sackler Payments'!G$11</f>
        <v>2820.385700289919</v>
      </c>
      <c r="K223" s="6">
        <f>$C223*'Purdue-Sackler Payments'!H$11</f>
        <v>4523.086163865617</v>
      </c>
      <c r="L223" s="6">
        <f>$C223*'Purdue-Sackler Payments'!I$11</f>
        <v>5087.7690623945</v>
      </c>
      <c r="M223" s="6">
        <f>$C223*'Purdue-Sackler Payments'!J$11</f>
        <v>4140.3044998212654</v>
      </c>
      <c r="N223" s="6">
        <f>$C223*'Purdue-Sackler Payments'!K$11</f>
        <v>4289.7414442256477</v>
      </c>
      <c r="O223" s="6">
        <f>$C223*'Purdue-Sackler Payments'!L$11</f>
        <v>3852.4618719569276</v>
      </c>
      <c r="P223" s="6">
        <f>$C223*'Purdue-Sackler Payments'!M$11</f>
        <v>4256.1619413040535</v>
      </c>
      <c r="Q223" s="6">
        <f>$C223*'Purdue-Sackler Payments'!N$11</f>
        <v>4256.1619413040535</v>
      </c>
      <c r="R223" s="6">
        <f>$C223*'Purdue-Sackler Payments'!O$11</f>
        <v>4256.1619413040535</v>
      </c>
      <c r="S223" s="6">
        <f>$C223*'Purdue-Sackler Payments'!P$11</f>
        <v>7975.3171498565989</v>
      </c>
      <c r="T223" s="6">
        <f>$C223*'Purdue-Sackler Payments'!Q$11</f>
        <v>7975.3171498565989</v>
      </c>
      <c r="U223" s="6">
        <f>$C223*'Purdue-Sackler Payments'!R$11</f>
        <v>8122.6728862655737</v>
      </c>
      <c r="V223" s="6">
        <f t="shared" si="18"/>
        <v>95499.539021881894</v>
      </c>
    </row>
    <row r="224" spans="1:22" ht="18.75" x14ac:dyDescent="0.3">
      <c r="A224" s="122">
        <v>222</v>
      </c>
      <c r="B224" s="3" t="s">
        <v>20</v>
      </c>
      <c r="C224" s="15">
        <v>2.8839077355712506E-4</v>
      </c>
      <c r="D224" s="13" t="s">
        <v>245</v>
      </c>
      <c r="E224" s="31" t="str">
        <f t="shared" si="19"/>
        <v>No</v>
      </c>
      <c r="F224" s="6">
        <f>$C224*'Purdue-Sackler Payments'!C$11</f>
        <v>3890.9438530759971</v>
      </c>
      <c r="G224" s="6">
        <f>$C224*'Purdue-Sackler Payments'!D$11</f>
        <v>1140.8435013531321</v>
      </c>
      <c r="H224" s="6">
        <f>$C224*'Purdue-Sackler Payments'!E$11</f>
        <v>1413.7490977172147</v>
      </c>
      <c r="I224" s="6">
        <f>$C224*'Purdue-Sackler Payments'!F$11</f>
        <v>1282.8146240385431</v>
      </c>
      <c r="J224" s="6">
        <f>$C224*'Purdue-Sackler Payments'!G$11</f>
        <v>642.14390217730272</v>
      </c>
      <c r="K224" s="6">
        <f>$C224*'Purdue-Sackler Payments'!H$11</f>
        <v>1029.8138296653085</v>
      </c>
      <c r="L224" s="6">
        <f>$C224*'Purdue-Sackler Payments'!I$11</f>
        <v>1158.3805288642347</v>
      </c>
      <c r="M224" s="6">
        <f>$C224*'Purdue-Sackler Payments'!J$11</f>
        <v>942.66230588397093</v>
      </c>
      <c r="N224" s="6">
        <f>$C224*'Purdue-Sackler Payments'!K$11</f>
        <v>976.68602916388204</v>
      </c>
      <c r="O224" s="6">
        <f>$C224*'Purdue-Sackler Payments'!L$11</f>
        <v>877.12645089407533</v>
      </c>
      <c r="P224" s="6">
        <f>$C224*'Purdue-Sackler Payments'!M$11</f>
        <v>969.04066596514292</v>
      </c>
      <c r="Q224" s="6">
        <f>$C224*'Purdue-Sackler Payments'!N$11</f>
        <v>969.04066596514292</v>
      </c>
      <c r="R224" s="6">
        <f>$C224*'Purdue-Sackler Payments'!O$11</f>
        <v>969.04066596514292</v>
      </c>
      <c r="S224" s="6">
        <f>$C224*'Purdue-Sackler Payments'!P$11</f>
        <v>1815.8159272981852</v>
      </c>
      <c r="T224" s="6">
        <f>$C224*'Purdue-Sackler Payments'!Q$11</f>
        <v>1815.8159272981852</v>
      </c>
      <c r="U224" s="6">
        <f>$C224*'Purdue-Sackler Payments'!R$11</f>
        <v>1849.3658022589548</v>
      </c>
      <c r="V224" s="6">
        <f t="shared" si="18"/>
        <v>21743.283777584416</v>
      </c>
    </row>
    <row r="225" spans="1:22" ht="18.75" x14ac:dyDescent="0.3">
      <c r="A225" s="122">
        <v>223</v>
      </c>
      <c r="B225" s="3" t="s">
        <v>32</v>
      </c>
      <c r="C225" s="15">
        <v>2.3853655851105939E-4</v>
      </c>
      <c r="D225" s="13" t="s">
        <v>246</v>
      </c>
      <c r="E225" s="31" t="str">
        <f t="shared" si="19"/>
        <v>No</v>
      </c>
      <c r="F225" s="6">
        <f>$C225*'Purdue-Sackler Payments'!C$11</f>
        <v>3218.3150127327599</v>
      </c>
      <c r="G225" s="6">
        <f>$C225*'Purdue-Sackler Payments'!D$11</f>
        <v>943.62548168892306</v>
      </c>
      <c r="H225" s="6">
        <f>$C225*'Purdue-Sackler Payments'!E$11</f>
        <v>1169.3537910663442</v>
      </c>
      <c r="I225" s="6">
        <f>$C225*'Purdue-Sackler Payments'!F$11</f>
        <v>1061.054006171941</v>
      </c>
      <c r="J225" s="6">
        <f>$C225*'Purdue-Sackler Payments'!G$11</f>
        <v>531.13625864280641</v>
      </c>
      <c r="K225" s="6">
        <f>$C225*'Purdue-Sackler Payments'!H$11</f>
        <v>851.78954862367846</v>
      </c>
      <c r="L225" s="6">
        <f>$C225*'Purdue-Sackler Payments'!I$11</f>
        <v>958.13087705027476</v>
      </c>
      <c r="M225" s="6">
        <f>$C225*'Purdue-Sackler Payments'!J$11</f>
        <v>779.70393958918157</v>
      </c>
      <c r="N225" s="6">
        <f>$C225*'Purdue-Sackler Payments'!K$11</f>
        <v>807.84596978944728</v>
      </c>
      <c r="O225" s="6">
        <f>$C225*'Purdue-Sackler Payments'!L$11</f>
        <v>725.49729103538186</v>
      </c>
      <c r="P225" s="6">
        <f>$C225*'Purdue-Sackler Payments'!M$11</f>
        <v>801.52226323150126</v>
      </c>
      <c r="Q225" s="6">
        <f>$C225*'Purdue-Sackler Payments'!N$11</f>
        <v>801.52226323150126</v>
      </c>
      <c r="R225" s="6">
        <f>$C225*'Purdue-Sackler Payments'!O$11</f>
        <v>801.52226323150126</v>
      </c>
      <c r="S225" s="6">
        <f>$C225*'Purdue-Sackler Payments'!P$11</f>
        <v>1501.9151855823159</v>
      </c>
      <c r="T225" s="6">
        <f>$C225*'Purdue-Sackler Payments'!Q$11</f>
        <v>1501.9151855823159</v>
      </c>
      <c r="U225" s="6">
        <f>$C225*'Purdue-Sackler Payments'!R$11</f>
        <v>1529.6652817899987</v>
      </c>
      <c r="V225" s="6">
        <f t="shared" si="18"/>
        <v>17984.514619039877</v>
      </c>
    </row>
    <row r="226" spans="1:22" ht="18.75" x14ac:dyDescent="0.3">
      <c r="A226" s="122">
        <v>224</v>
      </c>
      <c r="B226" s="3" t="s">
        <v>32</v>
      </c>
      <c r="C226" s="15">
        <v>4.0386057204984545E-4</v>
      </c>
      <c r="D226" s="13" t="s">
        <v>247</v>
      </c>
      <c r="E226" s="31" t="str">
        <f t="shared" si="19"/>
        <v>No</v>
      </c>
      <c r="F226" s="6">
        <f>$C226*'Purdue-Sackler Payments'!C$11</f>
        <v>5448.852579209979</v>
      </c>
      <c r="G226" s="6">
        <f>$C226*'Purdue-Sackler Payments'!D$11</f>
        <v>1597.6298526920796</v>
      </c>
      <c r="H226" s="6">
        <f>$C226*'Purdue-Sackler Payments'!E$11</f>
        <v>1979.80508286244</v>
      </c>
      <c r="I226" s="6">
        <f>$C226*'Purdue-Sackler Payments'!F$11</f>
        <v>1796.4452936823634</v>
      </c>
      <c r="J226" s="6">
        <f>$C226*'Purdue-Sackler Payments'!G$11</f>
        <v>899.2541629292989</v>
      </c>
      <c r="K226" s="6">
        <f>$C226*'Purdue-Sackler Payments'!H$11</f>
        <v>1442.1446193426539</v>
      </c>
      <c r="L226" s="6">
        <f>$C226*'Purdue-Sackler Payments'!I$11</f>
        <v>1622.1885924718902</v>
      </c>
      <c r="M226" s="6">
        <f>$C226*'Purdue-Sackler Payments'!J$11</f>
        <v>1320.0981897179738</v>
      </c>
      <c r="N226" s="6">
        <f>$C226*'Purdue-Sackler Payments'!K$11</f>
        <v>1367.7447915062544</v>
      </c>
      <c r="O226" s="6">
        <f>$C226*'Purdue-Sackler Payments'!L$11</f>
        <v>1228.3222027141724</v>
      </c>
      <c r="P226" s="6">
        <f>$C226*'Purdue-Sackler Payments'!M$11</f>
        <v>1357.0382743840621</v>
      </c>
      <c r="Q226" s="6">
        <f>$C226*'Purdue-Sackler Payments'!N$11</f>
        <v>1357.0382743840621</v>
      </c>
      <c r="R226" s="6">
        <f>$C226*'Purdue-Sackler Payments'!O$11</f>
        <v>1357.0382743840621</v>
      </c>
      <c r="S226" s="6">
        <f>$C226*'Purdue-Sackler Payments'!P$11</f>
        <v>2542.8568677513699</v>
      </c>
      <c r="T226" s="6">
        <f>$C226*'Purdue-Sackler Payments'!Q$11</f>
        <v>2542.8568677513699</v>
      </c>
      <c r="U226" s="6">
        <f>$C226*'Purdue-Sackler Payments'!R$11</f>
        <v>2589.8398954215436</v>
      </c>
      <c r="V226" s="6">
        <f t="shared" si="18"/>
        <v>30449.153821205578</v>
      </c>
    </row>
    <row r="227" spans="1:22" ht="18.75" x14ac:dyDescent="0.3">
      <c r="A227" s="122">
        <v>225</v>
      </c>
      <c r="B227" s="3" t="s">
        <v>20</v>
      </c>
      <c r="C227" s="15">
        <v>1.0430545820800002E-3</v>
      </c>
      <c r="D227" s="13" t="s">
        <v>248</v>
      </c>
      <c r="E227" s="31" t="str">
        <f t="shared" si="19"/>
        <v>No</v>
      </c>
      <c r="F227" s="6">
        <f>$C227*'Purdue-Sackler Payments'!C$11</f>
        <v>14072.803940667747</v>
      </c>
      <c r="G227" s="6">
        <f>$C227*'Purdue-Sackler Payments'!D$11</f>
        <v>4126.2139798895651</v>
      </c>
      <c r="H227" s="6">
        <f>$C227*'Purdue-Sackler Payments'!E$11</f>
        <v>5113.2616210182305</v>
      </c>
      <c r="I227" s="6">
        <f>$C227*'Purdue-Sackler Payments'!F$11</f>
        <v>4639.6965307130122</v>
      </c>
      <c r="J227" s="6">
        <f>$C227*'Purdue-Sackler Payments'!G$11</f>
        <v>2322.512371874107</v>
      </c>
      <c r="K227" s="6">
        <f>$C227*'Purdue-Sackler Payments'!H$11</f>
        <v>3724.6407729094099</v>
      </c>
      <c r="L227" s="6">
        <f>$C227*'Purdue-Sackler Payments'!I$11</f>
        <v>4189.6420732224306</v>
      </c>
      <c r="M227" s="6">
        <f>$C227*'Purdue-Sackler Payments'!J$11</f>
        <v>3409.4302857841276</v>
      </c>
      <c r="N227" s="6">
        <f>$C227*'Purdue-Sackler Payments'!K$11</f>
        <v>3532.4876222890475</v>
      </c>
      <c r="O227" s="6">
        <f>$C227*'Purdue-Sackler Payments'!L$11</f>
        <v>3172.3995618306767</v>
      </c>
      <c r="P227" s="6">
        <f>$C227*'Purdue-Sackler Payments'!M$11</f>
        <v>3504.8357975869267</v>
      </c>
      <c r="Q227" s="6">
        <f>$C227*'Purdue-Sackler Payments'!N$11</f>
        <v>3504.8357975869267</v>
      </c>
      <c r="R227" s="6">
        <f>$C227*'Purdue-Sackler Payments'!O$11</f>
        <v>3504.8357975869267</v>
      </c>
      <c r="S227" s="6">
        <f>$C227*'Purdue-Sackler Payments'!P$11</f>
        <v>6567.4608789349841</v>
      </c>
      <c r="T227" s="6">
        <f>$C227*'Purdue-Sackler Payments'!Q$11</f>
        <v>6567.4608789349841</v>
      </c>
      <c r="U227" s="6">
        <f>$C227*'Purdue-Sackler Payments'!R$11</f>
        <v>6688.8043961855801</v>
      </c>
      <c r="V227" s="6">
        <f t="shared" si="18"/>
        <v>78641.322307014692</v>
      </c>
    </row>
    <row r="228" spans="1:22" ht="18.75" x14ac:dyDescent="0.3">
      <c r="A228" s="122">
        <v>226</v>
      </c>
      <c r="B228" s="3" t="s">
        <v>249</v>
      </c>
      <c r="C228" s="15">
        <v>4.3018366798400001E-3</v>
      </c>
      <c r="D228" s="13" t="s">
        <v>249</v>
      </c>
      <c r="E228" s="31" t="str">
        <f t="shared" si="19"/>
        <v>No</v>
      </c>
      <c r="F228" s="6">
        <f>$C228*'Purdue-Sackler Payments'!C$11</f>
        <v>58040.015566048489</v>
      </c>
      <c r="G228" s="6">
        <f>$C228*'Purdue-Sackler Payments'!D$11</f>
        <v>17017.612455295373</v>
      </c>
      <c r="H228" s="6">
        <f>$C228*'Purdue-Sackler Payments'!E$11</f>
        <v>21088.461498390963</v>
      </c>
      <c r="I228" s="6">
        <f>$C228*'Purdue-Sackler Payments'!F$11</f>
        <v>19135.352130227067</v>
      </c>
      <c r="J228" s="6">
        <f>$C228*'Purdue-Sackler Payments'!G$11</f>
        <v>9578.6635544868714</v>
      </c>
      <c r="K228" s="6">
        <f>$C228*'Purdue-Sackler Payments'!H$11</f>
        <v>15361.416910874939</v>
      </c>
      <c r="L228" s="6">
        <f>$C228*'Purdue-Sackler Payments'!I$11</f>
        <v>17279.206913648184</v>
      </c>
      <c r="M228" s="6">
        <f>$C228*'Purdue-Sackler Payments'!J$11</f>
        <v>14061.404372047156</v>
      </c>
      <c r="N228" s="6">
        <f>$C228*'Purdue-Sackler Payments'!K$11</f>
        <v>14568.9258124349</v>
      </c>
      <c r="O228" s="6">
        <f>$C228*'Purdue-Sackler Payments'!L$11</f>
        <v>13083.826132067979</v>
      </c>
      <c r="P228" s="6">
        <f>$C228*'Purdue-Sackler Payments'!M$11</f>
        <v>14454.882275488944</v>
      </c>
      <c r="Q228" s="6">
        <f>$C228*'Purdue-Sackler Payments'!N$11</f>
        <v>14454.882275488944</v>
      </c>
      <c r="R228" s="6">
        <f>$C228*'Purdue-Sackler Payments'!O$11</f>
        <v>14454.882275488944</v>
      </c>
      <c r="S228" s="6">
        <f>$C228*'Purdue-Sackler Payments'!P$11</f>
        <v>27085.969025779974</v>
      </c>
      <c r="T228" s="6">
        <f>$C228*'Purdue-Sackler Payments'!Q$11</f>
        <v>27085.969025779974</v>
      </c>
      <c r="U228" s="6">
        <f>$C228*'Purdue-Sackler Payments'!R$11</f>
        <v>27586.42221618586</v>
      </c>
      <c r="V228" s="6">
        <f t="shared" si="18"/>
        <v>324337.89243973454</v>
      </c>
    </row>
    <row r="229" spans="1:22" ht="18.75" x14ac:dyDescent="0.3">
      <c r="A229" s="122">
        <v>227</v>
      </c>
      <c r="B229" s="3" t="s">
        <v>73</v>
      </c>
      <c r="C229" s="15">
        <v>2.5535928015214338E-3</v>
      </c>
      <c r="D229" s="13" t="s">
        <v>250</v>
      </c>
      <c r="E229" s="31" t="str">
        <f t="shared" si="19"/>
        <v>No</v>
      </c>
      <c r="F229" s="6">
        <f>$C229*'Purdue-Sackler Payments'!C$11</f>
        <v>34452.857460680221</v>
      </c>
      <c r="G229" s="6">
        <f>$C229*'Purdue-Sackler Payments'!D$11</f>
        <v>10101.743952431973</v>
      </c>
      <c r="H229" s="6">
        <f>$C229*'Purdue-Sackler Payments'!E$11</f>
        <v>12518.221282044577</v>
      </c>
      <c r="I229" s="6">
        <f>$C229*'Purdue-Sackler Payments'!F$11</f>
        <v>11358.84532374741</v>
      </c>
      <c r="J229" s="6">
        <f>$C229*'Purdue-Sackler Payments'!G$11</f>
        <v>5685.9448931573888</v>
      </c>
      <c r="K229" s="6">
        <f>$C229*'Purdue-Sackler Payments'!H$11</f>
        <v>9118.6175962028483</v>
      </c>
      <c r="L229" s="6">
        <f>$C229*'Purdue-Sackler Payments'!I$11</f>
        <v>10257.027794075277</v>
      </c>
      <c r="M229" s="6">
        <f>$C229*'Purdue-Sackler Payments'!J$11</f>
        <v>8346.923339050878</v>
      </c>
      <c r="N229" s="6">
        <f>$C229*'Purdue-Sackler Payments'!K$11</f>
        <v>8648.1907262730565</v>
      </c>
      <c r="O229" s="6">
        <f>$C229*'Purdue-Sackler Payments'!L$11</f>
        <v>7766.6277717566618</v>
      </c>
      <c r="P229" s="6">
        <f>$C229*'Purdue-Sackler Payments'!M$11</f>
        <v>8580.4938849750124</v>
      </c>
      <c r="Q229" s="6">
        <f>$C229*'Purdue-Sackler Payments'!N$11</f>
        <v>8580.4938849750124</v>
      </c>
      <c r="R229" s="6">
        <f>$C229*'Purdue-Sackler Payments'!O$11</f>
        <v>8580.4938849750124</v>
      </c>
      <c r="S229" s="6">
        <f>$C229*'Purdue-Sackler Payments'!P$11</f>
        <v>16078.373186644734</v>
      </c>
      <c r="T229" s="6">
        <f>$C229*'Purdue-Sackler Payments'!Q$11</f>
        <v>16078.373186644734</v>
      </c>
      <c r="U229" s="6">
        <f>$C229*'Purdue-Sackler Payments'!R$11</f>
        <v>16375.44482362897</v>
      </c>
      <c r="V229" s="6">
        <f t="shared" si="18"/>
        <v>192528.67299126377</v>
      </c>
    </row>
    <row r="230" spans="1:22" ht="18.75" x14ac:dyDescent="0.3">
      <c r="A230" s="122">
        <v>228</v>
      </c>
      <c r="B230" s="3" t="s">
        <v>32</v>
      </c>
      <c r="C230" s="15">
        <v>1.5512635402572228E-3</v>
      </c>
      <c r="D230" s="13" t="s">
        <v>251</v>
      </c>
      <c r="E230" s="31" t="str">
        <f t="shared" si="19"/>
        <v>No</v>
      </c>
      <c r="F230" s="6">
        <f>$C230*'Purdue-Sackler Payments'!C$11</f>
        <v>20929.516093791226</v>
      </c>
      <c r="G230" s="6">
        <f>$C230*'Purdue-Sackler Payments'!D$11</f>
        <v>6136.63504889469</v>
      </c>
      <c r="H230" s="6">
        <f>$C230*'Purdue-Sackler Payments'!E$11</f>
        <v>7604.6033072061764</v>
      </c>
      <c r="I230" s="6">
        <f>$C230*'Purdue-Sackler Payments'!F$11</f>
        <v>6900.3024286613963</v>
      </c>
      <c r="J230" s="6">
        <f>$C230*'Purdue-Sackler Payments'!G$11</f>
        <v>3454.1133572320546</v>
      </c>
      <c r="K230" s="6">
        <f>$C230*'Purdue-Sackler Payments'!H$11</f>
        <v>5539.4027607336629</v>
      </c>
      <c r="L230" s="6">
        <f>$C230*'Purdue-Sackler Payments'!I$11</f>
        <v>6230.9673017851328</v>
      </c>
      <c r="M230" s="6">
        <f>$C230*'Purdue-Sackler Payments'!J$11</f>
        <v>5070.6118224789425</v>
      </c>
      <c r="N230" s="6">
        <f>$C230*'Purdue-Sackler Payments'!K$11</f>
        <v>5253.6265589662462</v>
      </c>
      <c r="O230" s="6">
        <f>$C230*'Purdue-Sackler Payments'!L$11</f>
        <v>4718.092283897824</v>
      </c>
      <c r="P230" s="6">
        <f>$C230*'Purdue-Sackler Payments'!M$11</f>
        <v>5212.5018966341513</v>
      </c>
      <c r="Q230" s="6">
        <f>$C230*'Purdue-Sackler Payments'!N$11</f>
        <v>5212.5018966341513</v>
      </c>
      <c r="R230" s="6">
        <f>$C230*'Purdue-Sackler Payments'!O$11</f>
        <v>5212.5018966341513</v>
      </c>
      <c r="S230" s="6">
        <f>$C230*'Purdue-Sackler Payments'!P$11</f>
        <v>9767.3341247793942</v>
      </c>
      <c r="T230" s="6">
        <f>$C230*'Purdue-Sackler Payments'!Q$11</f>
        <v>9767.3341247793942</v>
      </c>
      <c r="U230" s="6">
        <f>$C230*'Purdue-Sackler Payments'!R$11</f>
        <v>9947.8000154349484</v>
      </c>
      <c r="V230" s="6">
        <f t="shared" si="18"/>
        <v>116957.8449185435</v>
      </c>
    </row>
    <row r="231" spans="1:22" ht="18.75" x14ac:dyDescent="0.3">
      <c r="A231" s="122">
        <v>229</v>
      </c>
      <c r="B231" s="3" t="s">
        <v>252</v>
      </c>
      <c r="C231" s="15">
        <v>4.1352700239291102E-4</v>
      </c>
      <c r="D231" s="13" t="s">
        <v>253</v>
      </c>
      <c r="E231" s="31" t="str">
        <f t="shared" si="19"/>
        <v>No</v>
      </c>
      <c r="F231" s="6">
        <f>$C231*'Purdue-Sackler Payments'!C$11</f>
        <v>5579.2712374098337</v>
      </c>
      <c r="G231" s="6">
        <f>$C231*'Purdue-Sackler Payments'!D$11</f>
        <v>1635.8692322053241</v>
      </c>
      <c r="H231" s="6">
        <f>$C231*'Purdue-Sackler Payments'!E$11</f>
        <v>2027.1918525815076</v>
      </c>
      <c r="I231" s="6">
        <f>$C231*'Purdue-Sackler Payments'!F$11</f>
        <v>1839.4433343387443</v>
      </c>
      <c r="J231" s="6">
        <f>$C231*'Purdue-Sackler Payments'!G$11</f>
        <v>920.77787266542771</v>
      </c>
      <c r="K231" s="6">
        <f>$C231*'Purdue-Sackler Payments'!H$11</f>
        <v>1476.6624491885989</v>
      </c>
      <c r="L231" s="6">
        <f>$C231*'Purdue-Sackler Payments'!I$11</f>
        <v>1661.0157870971427</v>
      </c>
      <c r="M231" s="6">
        <f>$C231*'Purdue-Sackler Payments'!J$11</f>
        <v>1351.69482994494</v>
      </c>
      <c r="N231" s="6">
        <f>$C231*'Purdue-Sackler Payments'!K$11</f>
        <v>1400.481856397437</v>
      </c>
      <c r="O231" s="6">
        <f>$C231*'Purdue-Sackler Payments'!L$11</f>
        <v>1257.7221784313165</v>
      </c>
      <c r="P231" s="6">
        <f>$C231*'Purdue-Sackler Payments'!M$11</f>
        <v>1389.5190780575349</v>
      </c>
      <c r="Q231" s="6">
        <f>$C231*'Purdue-Sackler Payments'!N$11</f>
        <v>1389.5190780575349</v>
      </c>
      <c r="R231" s="6">
        <f>$C231*'Purdue-Sackler Payments'!O$11</f>
        <v>1389.5190780575349</v>
      </c>
      <c r="S231" s="6">
        <f>$C231*'Purdue-Sackler Payments'!P$11</f>
        <v>2603.7203203527069</v>
      </c>
      <c r="T231" s="6">
        <f>$C231*'Purdue-Sackler Payments'!Q$11</f>
        <v>2603.7203203527069</v>
      </c>
      <c r="U231" s="6">
        <f>$C231*'Purdue-Sackler Payments'!R$11</f>
        <v>2651.8278899953116</v>
      </c>
      <c r="V231" s="6">
        <f t="shared" si="18"/>
        <v>31177.956395133602</v>
      </c>
    </row>
    <row r="232" spans="1:22" ht="18.75" x14ac:dyDescent="0.3">
      <c r="A232" s="122">
        <v>230</v>
      </c>
      <c r="B232" s="3" t="s">
        <v>252</v>
      </c>
      <c r="C232" s="15">
        <v>2.5740509013613654E-3</v>
      </c>
      <c r="D232" s="13" t="s">
        <v>254</v>
      </c>
      <c r="E232" s="31" t="str">
        <f t="shared" si="19"/>
        <v>No</v>
      </c>
      <c r="F232" s="6">
        <f>$C232*'Purdue-Sackler Payments'!C$11</f>
        <v>34728.876408290656</v>
      </c>
      <c r="G232" s="6">
        <f>$C232*'Purdue-Sackler Payments'!D$11</f>
        <v>10182.674038941124</v>
      </c>
      <c r="H232" s="6">
        <f>$C232*'Purdue-Sackler Payments'!E$11</f>
        <v>12618.510968267783</v>
      </c>
      <c r="I232" s="6">
        <f>$C232*'Purdue-Sackler Payments'!F$11</f>
        <v>11449.846673516689</v>
      </c>
      <c r="J232" s="6">
        <f>$C232*'Purdue-Sackler Payments'!G$11</f>
        <v>5731.4978208752518</v>
      </c>
      <c r="K232" s="6">
        <f>$C232*'Purdue-Sackler Payments'!H$11</f>
        <v>9191.6713693314887</v>
      </c>
      <c r="L232" s="6">
        <f>$C232*'Purdue-Sackler Payments'!I$11</f>
        <v>10339.201936541187</v>
      </c>
      <c r="M232" s="6">
        <f>$C232*'Purdue-Sackler Payments'!J$11</f>
        <v>8413.7946863247344</v>
      </c>
      <c r="N232" s="6">
        <f>$C232*'Purdue-Sackler Payments'!K$11</f>
        <v>8717.475676170885</v>
      </c>
      <c r="O232" s="6">
        <f>$C232*'Purdue-Sackler Payments'!L$11</f>
        <v>7828.8500831132396</v>
      </c>
      <c r="P232" s="6">
        <f>$C232*'Purdue-Sackler Payments'!M$11</f>
        <v>8649.2364818644437</v>
      </c>
      <c r="Q232" s="6">
        <f>$C232*'Purdue-Sackler Payments'!N$11</f>
        <v>8649.2364818644437</v>
      </c>
      <c r="R232" s="6">
        <f>$C232*'Purdue-Sackler Payments'!O$11</f>
        <v>8649.2364818644437</v>
      </c>
      <c r="S232" s="6">
        <f>$C232*'Purdue-Sackler Payments'!P$11</f>
        <v>16207.185017458198</v>
      </c>
      <c r="T232" s="6">
        <f>$C232*'Purdue-Sackler Payments'!Q$11</f>
        <v>16207.185017458198</v>
      </c>
      <c r="U232" s="6">
        <f>$C232*'Purdue-Sackler Payments'!R$11</f>
        <v>16506.63664282798</v>
      </c>
      <c r="V232" s="6">
        <f t="shared" si="18"/>
        <v>194071.11578471074</v>
      </c>
    </row>
    <row r="233" spans="1:22" ht="18.75" x14ac:dyDescent="0.3">
      <c r="A233" s="122">
        <v>231</v>
      </c>
      <c r="B233" s="3" t="s">
        <v>252</v>
      </c>
      <c r="C233" s="15">
        <v>1.8052764385600002E-2</v>
      </c>
      <c r="D233" s="13" t="s">
        <v>252</v>
      </c>
      <c r="E233" s="31" t="str">
        <f t="shared" si="19"/>
        <v>No</v>
      </c>
      <c r="F233" s="6">
        <f>$C233*'Purdue-Sackler Payments'!C$11</f>
        <v>243566.36570159157</v>
      </c>
      <c r="G233" s="6">
        <f>$C233*'Purdue-Sackler Payments'!D$11</f>
        <v>71414.832994618861</v>
      </c>
      <c r="H233" s="6">
        <f>$C233*'Purdue-Sackler Payments'!E$11</f>
        <v>88498.252030202348</v>
      </c>
      <c r="I233" s="6">
        <f>$C233*'Purdue-Sackler Payments'!F$11</f>
        <v>80301.98009640073</v>
      </c>
      <c r="J233" s="6">
        <f>$C233*'Purdue-Sackler Payments'!G$11</f>
        <v>40197.09932003203</v>
      </c>
      <c r="K233" s="6">
        <f>$C233*'Purdue-Sackler Payments'!H$11</f>
        <v>64464.567290665029</v>
      </c>
      <c r="L233" s="6">
        <f>$C233*'Purdue-Sackler Payments'!I$11</f>
        <v>72512.620631084312</v>
      </c>
      <c r="M233" s="6">
        <f>$C233*'Purdue-Sackler Payments'!J$11</f>
        <v>59009.032409071959</v>
      </c>
      <c r="N233" s="6">
        <f>$C233*'Purdue-Sackler Payments'!K$11</f>
        <v>61138.858728815234</v>
      </c>
      <c r="O233" s="6">
        <f>$C233*'Purdue-Sackler Payments'!L$11</f>
        <v>54906.601064446848</v>
      </c>
      <c r="P233" s="6">
        <f>$C233*'Purdue-Sackler Payments'!M$11</f>
        <v>60660.27219580386</v>
      </c>
      <c r="Q233" s="6">
        <f>$C233*'Purdue-Sackler Payments'!N$11</f>
        <v>60660.27219580386</v>
      </c>
      <c r="R233" s="6">
        <f>$C233*'Purdue-Sackler Payments'!O$11</f>
        <v>60660.27219580386</v>
      </c>
      <c r="S233" s="6">
        <f>$C233*'Purdue-Sackler Payments'!P$11</f>
        <v>113666.94120899359</v>
      </c>
      <c r="T233" s="6">
        <f>$C233*'Purdue-Sackler Payments'!Q$11</f>
        <v>113666.94120899359</v>
      </c>
      <c r="U233" s="6">
        <f>$C233*'Purdue-Sackler Payments'!R$11</f>
        <v>115767.10544227529</v>
      </c>
      <c r="V233" s="6">
        <f t="shared" si="18"/>
        <v>1361092.0147146028</v>
      </c>
    </row>
    <row r="234" spans="1:22" ht="18.75" x14ac:dyDescent="0.3">
      <c r="A234" s="122">
        <v>232</v>
      </c>
      <c r="B234" s="3" t="s">
        <v>255</v>
      </c>
      <c r="C234" s="15">
        <v>3.8845852225600007E-3</v>
      </c>
      <c r="D234" s="13" t="s">
        <v>255</v>
      </c>
      <c r="E234" s="31" t="str">
        <f t="shared" si="19"/>
        <v>No</v>
      </c>
      <c r="F234" s="6">
        <f>$C234*'Purdue-Sackler Payments'!C$11</f>
        <v>52410.494299241982</v>
      </c>
      <c r="G234" s="6">
        <f>$C234*'Purdue-Sackler Payments'!D$11</f>
        <v>15367.009672145929</v>
      </c>
      <c r="H234" s="6">
        <f>$C234*'Purdue-Sackler Payments'!E$11</f>
        <v>19043.011625030344</v>
      </c>
      <c r="I234" s="6">
        <f>$C234*'Purdue-Sackler Payments'!F$11</f>
        <v>17279.341743007961</v>
      </c>
      <c r="J234" s="6">
        <f>$C234*'Purdue-Sackler Payments'!G$11</f>
        <v>8649.5926426053175</v>
      </c>
      <c r="K234" s="6">
        <f>$C234*'Purdue-Sackler Payments'!H$11</f>
        <v>13871.454815850311</v>
      </c>
      <c r="L234" s="6">
        <f>$C234*'Purdue-Sackler Payments'!I$11</f>
        <v>15603.231091704496</v>
      </c>
      <c r="M234" s="6">
        <f>$C234*'Purdue-Sackler Payments'!J$11</f>
        <v>12697.535424363572</v>
      </c>
      <c r="N234" s="6">
        <f>$C234*'Purdue-Sackler Payments'!K$11</f>
        <v>13155.830435120679</v>
      </c>
      <c r="O234" s="6">
        <f>$C234*'Purdue-Sackler Payments'!L$11</f>
        <v>11814.776206024168</v>
      </c>
      <c r="P234" s="6">
        <f>$C234*'Purdue-Sackler Payments'!M$11</f>
        <v>13052.848413412405</v>
      </c>
      <c r="Q234" s="6">
        <f>$C234*'Purdue-Sackler Payments'!N$11</f>
        <v>13052.848413412405</v>
      </c>
      <c r="R234" s="6">
        <f>$C234*'Purdue-Sackler Payments'!O$11</f>
        <v>13052.848413412405</v>
      </c>
      <c r="S234" s="6">
        <f>$C234*'Purdue-Sackler Payments'!P$11</f>
        <v>24458.798147626607</v>
      </c>
      <c r="T234" s="6">
        <f>$C234*'Purdue-Sackler Payments'!Q$11</f>
        <v>24458.798147626607</v>
      </c>
      <c r="U234" s="6">
        <f>$C234*'Purdue-Sackler Payments'!R$11</f>
        <v>24910.710484778843</v>
      </c>
      <c r="V234" s="6">
        <f t="shared" si="18"/>
        <v>292879.12997536402</v>
      </c>
    </row>
    <row r="235" spans="1:22" ht="18.75" x14ac:dyDescent="0.3">
      <c r="A235" s="122">
        <v>233</v>
      </c>
      <c r="B235" s="3" t="s">
        <v>75</v>
      </c>
      <c r="C235" s="15">
        <v>1.1028617297600002E-3</v>
      </c>
      <c r="D235" s="13" t="s">
        <v>256</v>
      </c>
      <c r="E235" s="31" t="str">
        <f t="shared" si="19"/>
        <v>No</v>
      </c>
      <c r="F235" s="6">
        <f>$C235*'Purdue-Sackler Payments'!C$11</f>
        <v>14879.716903815681</v>
      </c>
      <c r="G235" s="6">
        <f>$C235*'Purdue-Sackler Payments'!D$11</f>
        <v>4362.8047519299189</v>
      </c>
      <c r="H235" s="6">
        <f>$C235*'Purdue-Sackler Payments'!E$11</f>
        <v>5406.448188767049</v>
      </c>
      <c r="I235" s="6">
        <f>$C235*'Purdue-Sackler Payments'!F$11</f>
        <v>4905.7296035454892</v>
      </c>
      <c r="J235" s="6">
        <f>$C235*'Purdue-Sackler Payments'!G$11</f>
        <v>2455.6816640661891</v>
      </c>
      <c r="K235" s="6">
        <f>$C235*'Purdue-Sackler Payments'!H$11</f>
        <v>3938.2059540489495</v>
      </c>
      <c r="L235" s="6">
        <f>$C235*'Purdue-Sackler Payments'!I$11</f>
        <v>4429.8697147135226</v>
      </c>
      <c r="M235" s="6">
        <f>$C235*'Purdue-Sackler Payments'!J$11</f>
        <v>3604.9217817324352</v>
      </c>
      <c r="N235" s="6">
        <f>$C235*'Purdue-Sackler Payments'!K$11</f>
        <v>3735.0350369053704</v>
      </c>
      <c r="O235" s="6">
        <f>$C235*'Purdue-Sackler Payments'!L$11</f>
        <v>3354.300080129558</v>
      </c>
      <c r="P235" s="6">
        <f>$C235*'Purdue-Sackler Payments'!M$11</f>
        <v>3705.7976990460347</v>
      </c>
      <c r="Q235" s="6">
        <f>$C235*'Purdue-Sackler Payments'!N$11</f>
        <v>3705.7976990460347</v>
      </c>
      <c r="R235" s="6">
        <f>$C235*'Purdue-Sackler Payments'!O$11</f>
        <v>3705.7976990460347</v>
      </c>
      <c r="S235" s="6">
        <f>$C235*'Purdue-Sackler Payments'!P$11</f>
        <v>6944.0289985877689</v>
      </c>
      <c r="T235" s="6">
        <f>$C235*'Purdue-Sackler Payments'!Q$11</f>
        <v>6944.0289985877689</v>
      </c>
      <c r="U235" s="6">
        <f>$C235*'Purdue-Sackler Payments'!R$11</f>
        <v>7072.3301667426404</v>
      </c>
      <c r="V235" s="6">
        <f t="shared" si="18"/>
        <v>83150.494940710472</v>
      </c>
    </row>
    <row r="236" spans="1:22" ht="18.75" x14ac:dyDescent="0.3">
      <c r="A236" s="122">
        <v>234</v>
      </c>
      <c r="B236" s="3" t="s">
        <v>257</v>
      </c>
      <c r="C236" s="15">
        <v>4.7180115840645136E-4</v>
      </c>
      <c r="D236" s="13" t="s">
        <v>257</v>
      </c>
      <c r="E236" s="31" t="str">
        <f t="shared" si="19"/>
        <v>No</v>
      </c>
      <c r="F236" s="6">
        <f>$C236*'Purdue-Sackler Payments'!C$11</f>
        <v>6365.5012070352768</v>
      </c>
      <c r="G236" s="6">
        <f>$C236*'Purdue-Sackler Payments'!D$11</f>
        <v>1866.3956508035155</v>
      </c>
      <c r="H236" s="6">
        <f>$C236*'Purdue-Sackler Payments'!E$11</f>
        <v>2312.8633893931938</v>
      </c>
      <c r="I236" s="6">
        <f>$C236*'Purdue-Sackler Payments'!F$11</f>
        <v>2098.6573813611799</v>
      </c>
      <c r="J236" s="6">
        <f>$C236*'Purdue-Sackler Payments'!G$11</f>
        <v>1050.5337364784959</v>
      </c>
      <c r="K236" s="6">
        <f>$C236*'Purdue-Sackler Payments'!H$11</f>
        <v>1684.7534745518997</v>
      </c>
      <c r="L236" s="6">
        <f>$C236*'Purdue-Sackler Payments'!I$11</f>
        <v>1895.08585400485</v>
      </c>
      <c r="M236" s="6">
        <f>$C236*'Purdue-Sackler Payments'!J$11</f>
        <v>1542.1754393056449</v>
      </c>
      <c r="N236" s="6">
        <f>$C236*'Purdue-Sackler Payments'!K$11</f>
        <v>1597.8375253660467</v>
      </c>
      <c r="O236" s="6">
        <f>$C236*'Purdue-Sackler Payments'!L$11</f>
        <v>1434.9601774579378</v>
      </c>
      <c r="P236" s="6">
        <f>$C236*'Purdue-Sackler Payments'!M$11</f>
        <v>1585.3298741360443</v>
      </c>
      <c r="Q236" s="6">
        <f>$C236*'Purdue-Sackler Payments'!N$11</f>
        <v>1585.3298741360443</v>
      </c>
      <c r="R236" s="6">
        <f>$C236*'Purdue-Sackler Payments'!O$11</f>
        <v>1585.3298741360443</v>
      </c>
      <c r="S236" s="6">
        <f>$C236*'Purdue-Sackler Payments'!P$11</f>
        <v>2970.6361524165427</v>
      </c>
      <c r="T236" s="6">
        <f>$C236*'Purdue-Sackler Payments'!Q$11</f>
        <v>2970.6361524165427</v>
      </c>
      <c r="U236" s="6">
        <f>$C236*'Purdue-Sackler Payments'!R$11</f>
        <v>3025.5230327270438</v>
      </c>
      <c r="V236" s="6">
        <f t="shared" si="18"/>
        <v>35571.548795726303</v>
      </c>
    </row>
    <row r="237" spans="1:22" ht="18.75" x14ac:dyDescent="0.3">
      <c r="A237" s="122">
        <v>235</v>
      </c>
      <c r="B237" s="3" t="s">
        <v>26</v>
      </c>
      <c r="C237" s="15">
        <v>3.0790140802788518E-5</v>
      </c>
      <c r="D237" s="13" t="s">
        <v>258</v>
      </c>
      <c r="E237" s="31" t="str">
        <f t="shared" si="19"/>
        <v>Yes</v>
      </c>
      <c r="F237" s="6">
        <f>$C237*'Purdue-Sackler Payments'!C$11</f>
        <v>415.41796782976365</v>
      </c>
      <c r="G237" s="6">
        <f>$C237*'Purdue-Sackler Payments'!D$11</f>
        <v>121.80255147327456</v>
      </c>
      <c r="H237" s="6">
        <f>$C237*'Purdue-Sackler Payments'!E$11</f>
        <v>150.93941197084047</v>
      </c>
      <c r="I237" s="6">
        <f>$C237*'Purdue-Sackler Payments'!F$11</f>
        <v>136.96014754854528</v>
      </c>
      <c r="J237" s="6">
        <f>$C237*'Purdue-Sackler Payments'!G$11</f>
        <v>68.5587160775613</v>
      </c>
      <c r="K237" s="6">
        <f>$C237*'Purdue-Sackler Payments'!H$11</f>
        <v>109.94843012816743</v>
      </c>
      <c r="L237" s="6">
        <f>$C237*'Purdue-Sackler Payments'!I$11</f>
        <v>123.67489828821961</v>
      </c>
      <c r="M237" s="6">
        <f>$C237*'Purdue-Sackler Payments'!J$11</f>
        <v>100.64366751282176</v>
      </c>
      <c r="N237" s="6">
        <f>$C237*'Purdue-Sackler Payments'!K$11</f>
        <v>104.27622211053695</v>
      </c>
      <c r="O237" s="6">
        <f>$C237*'Purdue-Sackler Payments'!L$11</f>
        <v>93.646709261068551</v>
      </c>
      <c r="P237" s="6">
        <f>$C237*'Purdue-Sackler Payments'!M$11</f>
        <v>103.45996226118707</v>
      </c>
      <c r="Q237" s="6">
        <f>$C237*'Purdue-Sackler Payments'!N$11</f>
        <v>103.45996226118707</v>
      </c>
      <c r="R237" s="6">
        <f>$C237*'Purdue-Sackler Payments'!O$11</f>
        <v>103.45996226118707</v>
      </c>
      <c r="S237" s="6">
        <f>$C237*'Purdue-Sackler Payments'!P$11</f>
        <v>193.86621625876148</v>
      </c>
      <c r="T237" s="6">
        <f>$C237*'Purdue-Sackler Payments'!Q$11</f>
        <v>193.86621625876148</v>
      </c>
      <c r="U237" s="6">
        <f>$C237*'Purdue-Sackler Payments'!R$11</f>
        <v>197.44818027659935</v>
      </c>
      <c r="V237" s="6">
        <f t="shared" si="18"/>
        <v>2321.4292217784832</v>
      </c>
    </row>
    <row r="238" spans="1:22" ht="18.75" x14ac:dyDescent="0.3">
      <c r="A238" s="122">
        <v>236</v>
      </c>
      <c r="B238" s="3" t="s">
        <v>73</v>
      </c>
      <c r="C238" s="15">
        <v>3.0268607449793141E-3</v>
      </c>
      <c r="D238" s="13" t="s">
        <v>259</v>
      </c>
      <c r="E238" s="31" t="str">
        <f t="shared" si="19"/>
        <v>No</v>
      </c>
      <c r="F238" s="6">
        <f>$C238*'Purdue-Sackler Payments'!C$11</f>
        <v>40838.1484072042</v>
      </c>
      <c r="G238" s="6">
        <f>$C238*'Purdue-Sackler Payments'!D$11</f>
        <v>11973.942050287329</v>
      </c>
      <c r="H238" s="6">
        <f>$C238*'Purdue-Sackler Payments'!E$11</f>
        <v>14838.275144341689</v>
      </c>
      <c r="I238" s="6">
        <f>$C238*'Purdue-Sackler Payments'!F$11</f>
        <v>13464.027231850849</v>
      </c>
      <c r="J238" s="6">
        <f>$C238*'Purdue-Sackler Payments'!G$11</f>
        <v>6739.7446393801019</v>
      </c>
      <c r="K238" s="6">
        <f>$C238*'Purdue-Sackler Payments'!H$11</f>
        <v>10808.608809509275</v>
      </c>
      <c r="L238" s="6">
        <f>$C238*'Purdue-Sackler Payments'!I$11</f>
        <v>12158.005290252471</v>
      </c>
      <c r="M238" s="6">
        <f>$C238*'Purdue-Sackler Payments'!J$11</f>
        <v>9893.8932555229094</v>
      </c>
      <c r="N238" s="6">
        <f>$C238*'Purdue-Sackler Payments'!K$11</f>
        <v>10250.995776951537</v>
      </c>
      <c r="O238" s="6">
        <f>$C238*'Purdue-Sackler Payments'!L$11</f>
        <v>9206.0491043012044</v>
      </c>
      <c r="P238" s="6">
        <f>$C238*'Purdue-Sackler Payments'!M$11</f>
        <v>10170.752399322158</v>
      </c>
      <c r="Q238" s="6">
        <f>$C238*'Purdue-Sackler Payments'!N$11</f>
        <v>10170.752399322158</v>
      </c>
      <c r="R238" s="6">
        <f>$C238*'Purdue-Sackler Payments'!O$11</f>
        <v>10170.752399322158</v>
      </c>
      <c r="S238" s="6">
        <f>$C238*'Purdue-Sackler Payments'!P$11</f>
        <v>19058.244765096082</v>
      </c>
      <c r="T238" s="6">
        <f>$C238*'Purdue-Sackler Payments'!Q$11</f>
        <v>19058.244765096082</v>
      </c>
      <c r="U238" s="6">
        <f>$C238*'Purdue-Sackler Payments'!R$11</f>
        <v>19410.37392049572</v>
      </c>
      <c r="V238" s="6">
        <f t="shared" si="18"/>
        <v>228210.81035825596</v>
      </c>
    </row>
    <row r="239" spans="1:22" ht="18.75" x14ac:dyDescent="0.3">
      <c r="A239" s="122">
        <v>237</v>
      </c>
      <c r="B239" s="3" t="s">
        <v>232</v>
      </c>
      <c r="C239" s="15">
        <v>8.1260410302400003E-3</v>
      </c>
      <c r="D239" s="13" t="s">
        <v>232</v>
      </c>
      <c r="E239" s="31" t="str">
        <f t="shared" si="19"/>
        <v>No</v>
      </c>
      <c r="F239" s="6">
        <f>$C239*'Purdue-Sackler Payments'!C$11</f>
        <v>109635.85626012656</v>
      </c>
      <c r="G239" s="6">
        <f>$C239*'Purdue-Sackler Payments'!D$11</f>
        <v>32145.761761833503</v>
      </c>
      <c r="H239" s="6">
        <f>$C239*'Purdue-Sackler Payments'!E$11</f>
        <v>39835.474043829847</v>
      </c>
      <c r="I239" s="6">
        <f>$C239*'Purdue-Sackler Payments'!F$11</f>
        <v>36146.108769545128</v>
      </c>
      <c r="J239" s="6">
        <f>$C239*'Purdue-Sackler Payments'!G$11</f>
        <v>18093.809424099254</v>
      </c>
      <c r="K239" s="6">
        <f>$C239*'Purdue-Sackler Payments'!H$11</f>
        <v>29017.257834399028</v>
      </c>
      <c r="L239" s="6">
        <f>$C239*'Purdue-Sackler Payments'!I$11</f>
        <v>32639.905882139206</v>
      </c>
      <c r="M239" s="6">
        <f>$C239*'Purdue-Sackler Payments'!J$11</f>
        <v>26561.572968479402</v>
      </c>
      <c r="N239" s="6">
        <f>$C239*'Purdue-Sackler Payments'!K$11</f>
        <v>27520.26581417588</v>
      </c>
      <c r="O239" s="6">
        <f>$C239*'Purdue-Sackler Payments'!L$11</f>
        <v>24714.956864811778</v>
      </c>
      <c r="P239" s="6">
        <f>$C239*'Purdue-Sackler Payments'!M$11</f>
        <v>27304.840978361102</v>
      </c>
      <c r="Q239" s="6">
        <f>$C239*'Purdue-Sackler Payments'!N$11</f>
        <v>27304.840978361102</v>
      </c>
      <c r="R239" s="6">
        <f>$C239*'Purdue-Sackler Payments'!O$11</f>
        <v>27304.840978361102</v>
      </c>
      <c r="S239" s="6">
        <f>$C239*'Purdue-Sackler Payments'!P$11</f>
        <v>51164.586670334538</v>
      </c>
      <c r="T239" s="6">
        <f>$C239*'Purdue-Sackler Payments'!Q$11</f>
        <v>51164.586670334538</v>
      </c>
      <c r="U239" s="6">
        <f>$C239*'Purdue-Sackler Payments'!R$11</f>
        <v>52109.927802881663</v>
      </c>
      <c r="V239" s="6">
        <f t="shared" si="18"/>
        <v>612664.59370207367</v>
      </c>
    </row>
    <row r="240" spans="1:22" ht="18.75" x14ac:dyDescent="0.3">
      <c r="A240" s="122">
        <v>238</v>
      </c>
      <c r="B240" s="3" t="s">
        <v>32</v>
      </c>
      <c r="C240" s="15">
        <v>1.547383996257214E-4</v>
      </c>
      <c r="D240" s="13" t="s">
        <v>260</v>
      </c>
      <c r="E240" s="31" t="str">
        <f t="shared" si="19"/>
        <v>No</v>
      </c>
      <c r="F240" s="6">
        <f>$C240*'Purdue-Sackler Payments'!C$11</f>
        <v>2087.7173615239008</v>
      </c>
      <c r="G240" s="6">
        <f>$C240*'Purdue-Sackler Payments'!D$11</f>
        <v>612.12879817675685</v>
      </c>
      <c r="H240" s="6">
        <f>$C240*'Purdue-Sackler Payments'!E$11</f>
        <v>758.55850086596729</v>
      </c>
      <c r="I240" s="6">
        <f>$C240*'Purdue-Sackler Payments'!F$11</f>
        <v>688.30455111933804</v>
      </c>
      <c r="J240" s="6">
        <f>$C240*'Purdue-Sackler Payments'!G$11</f>
        <v>344.54749896029296</v>
      </c>
      <c r="K240" s="6">
        <f>$C240*'Purdue-Sackler Payments'!H$11</f>
        <v>552.55493076057223</v>
      </c>
      <c r="L240" s="6">
        <f>$C240*'Purdue-Sackler Payments'!I$11</f>
        <v>621.53843197949266</v>
      </c>
      <c r="M240" s="6">
        <f>$C240*'Purdue-Sackler Payments'!J$11</f>
        <v>505.79307652879697</v>
      </c>
      <c r="N240" s="6">
        <f>$C240*'Purdue-Sackler Payments'!K$11</f>
        <v>524.04878015171118</v>
      </c>
      <c r="O240" s="6">
        <f>$C240*'Purdue-Sackler Payments'!L$11</f>
        <v>470.62928403239431</v>
      </c>
      <c r="P240" s="6">
        <f>$C240*'Purdue-Sackler Payments'!M$11</f>
        <v>519.94659875617515</v>
      </c>
      <c r="Q240" s="6">
        <f>$C240*'Purdue-Sackler Payments'!N$11</f>
        <v>519.94659875617515</v>
      </c>
      <c r="R240" s="6">
        <f>$C240*'Purdue-Sackler Payments'!O$11</f>
        <v>519.94659875617515</v>
      </c>
      <c r="S240" s="6">
        <f>$C240*'Purdue-Sackler Payments'!P$11</f>
        <v>974.29070680501513</v>
      </c>
      <c r="T240" s="6">
        <f>$C240*'Purdue-Sackler Payments'!Q$11</f>
        <v>974.29070680501513</v>
      </c>
      <c r="U240" s="6">
        <f>$C240*'Purdue-Sackler Payments'!R$11</f>
        <v>992.29216328380301</v>
      </c>
      <c r="V240" s="6">
        <f t="shared" si="18"/>
        <v>11666.534587261582</v>
      </c>
    </row>
    <row r="241" spans="1:22" ht="18.75" x14ac:dyDescent="0.3">
      <c r="A241" s="122">
        <v>239</v>
      </c>
      <c r="B241" s="3" t="s">
        <v>32</v>
      </c>
      <c r="C241" s="15">
        <v>2.3508376415386128E-3</v>
      </c>
      <c r="D241" s="13" t="s">
        <v>261</v>
      </c>
      <c r="E241" s="31" t="str">
        <f t="shared" si="19"/>
        <v>No</v>
      </c>
      <c r="F241" s="6">
        <f>$C241*'Purdue-Sackler Payments'!C$11</f>
        <v>31717.302041608091</v>
      </c>
      <c r="G241" s="6">
        <f>$C241*'Purdue-Sackler Payments'!D$11</f>
        <v>9299.6659116572137</v>
      </c>
      <c r="H241" s="6">
        <f>$C241*'Purdue-Sackler Payments'!E$11</f>
        <v>11524.275043932894</v>
      </c>
      <c r="I241" s="6">
        <f>$C241*'Purdue-Sackler Payments'!F$11</f>
        <v>10456.953487482695</v>
      </c>
      <c r="J241" s="6">
        <f>$C241*'Purdue-Sackler Payments'!G$11</f>
        <v>5234.4811101381229</v>
      </c>
      <c r="K241" s="6">
        <f>$C241*'Purdue-Sackler Payments'!H$11</f>
        <v>8394.5997463566509</v>
      </c>
      <c r="L241" s="6">
        <f>$C241*'Purdue-Sackler Payments'!I$11</f>
        <v>9442.6202228693637</v>
      </c>
      <c r="M241" s="6">
        <f>$C241*'Purdue-Sackler Payments'!J$11</f>
        <v>7684.1779804466087</v>
      </c>
      <c r="N241" s="6">
        <f>$C241*'Purdue-Sackler Payments'!K$11</f>
        <v>7961.5247499189863</v>
      </c>
      <c r="O241" s="6">
        <f>$C241*'Purdue-Sackler Payments'!L$11</f>
        <v>7149.9578565488337</v>
      </c>
      <c r="P241" s="6">
        <f>$C241*'Purdue-Sackler Payments'!M$11</f>
        <v>7899.2030349447386</v>
      </c>
      <c r="Q241" s="6">
        <f>$C241*'Purdue-Sackler Payments'!N$11</f>
        <v>7899.2030349447386</v>
      </c>
      <c r="R241" s="6">
        <f>$C241*'Purdue-Sackler Payments'!O$11</f>
        <v>7899.2030349447386</v>
      </c>
      <c r="S241" s="6">
        <f>$C241*'Purdue-Sackler Payments'!P$11</f>
        <v>14801.751038517063</v>
      </c>
      <c r="T241" s="6">
        <f>$C241*'Purdue-Sackler Payments'!Q$11</f>
        <v>14801.751038517063</v>
      </c>
      <c r="U241" s="6">
        <f>$C241*'Purdue-Sackler Payments'!R$11</f>
        <v>15075.235200142184</v>
      </c>
      <c r="V241" s="6">
        <f t="shared" si="18"/>
        <v>177241.90453297002</v>
      </c>
    </row>
    <row r="242" spans="1:22" ht="18.75" x14ac:dyDescent="0.3">
      <c r="A242" s="122">
        <v>240</v>
      </c>
      <c r="B242" s="3" t="s">
        <v>32</v>
      </c>
      <c r="C242" s="15">
        <v>6.650644637706374E-7</v>
      </c>
      <c r="D242" s="13" t="s">
        <v>262</v>
      </c>
      <c r="E242" s="13" t="s">
        <v>334</v>
      </c>
      <c r="F242" s="6">
        <f>$C242*'Purdue-Sackler Payments'!C$11</f>
        <v>8.972993328772576</v>
      </c>
      <c r="G242" s="6">
        <f>$C242*'Purdue-Sackler Payments'!D$11</f>
        <v>2.6309249152291119</v>
      </c>
      <c r="H242" s="6">
        <f>$C242*'Purdue-Sackler Payments'!E$11</f>
        <v>3.2602786628098497</v>
      </c>
      <c r="I242" s="6">
        <f>$C242*'Purdue-Sackler Payments'!F$11</f>
        <v>2.9583277215501171</v>
      </c>
      <c r="J242" s="6">
        <f>$C242*'Purdue-Sackler Payments'!G$11</f>
        <v>1.480862527942622</v>
      </c>
      <c r="K242" s="6">
        <f>$C242*'Purdue-Sackler Payments'!H$11</f>
        <v>2.3748768865321552</v>
      </c>
      <c r="L242" s="6">
        <f>$C242*'Purdue-Sackler Payments'!I$11</f>
        <v>2.6713674496900559</v>
      </c>
      <c r="M242" s="6">
        <f>$C242*'Purdue-Sackler Payments'!J$11</f>
        <v>2.1738947929807186</v>
      </c>
      <c r="N242" s="6">
        <f>$C242*'Purdue-Sackler Payments'!K$11</f>
        <v>2.2523576681952489</v>
      </c>
      <c r="O242" s="6">
        <f>$C242*'Purdue-Sackler Payments'!L$11</f>
        <v>2.0227610804870642</v>
      </c>
      <c r="P242" s="6">
        <f>$C242*'Purdue-Sackler Payments'!M$11</f>
        <v>2.2347265237817679</v>
      </c>
      <c r="Q242" s="6">
        <f>$C242*'Purdue-Sackler Payments'!N$11</f>
        <v>2.2347265237817679</v>
      </c>
      <c r="R242" s="6">
        <f>$C242*'Purdue-Sackler Payments'!O$11</f>
        <v>2.2347265237817679</v>
      </c>
      <c r="S242" s="6">
        <f>$C242*'Purdue-Sackler Payments'!P$11</f>
        <v>4.1874940418492246</v>
      </c>
      <c r="T242" s="6">
        <f>$C242*'Purdue-Sackler Payments'!Q$11</f>
        <v>4.1874940418492246</v>
      </c>
      <c r="U242" s="6">
        <f>$C242*'Purdue-Sackler Payments'!R$11</f>
        <v>4.2648641647735506</v>
      </c>
      <c r="V242" s="6">
        <f t="shared" si="18"/>
        <v>50.14267685400683</v>
      </c>
    </row>
    <row r="243" spans="1:22" ht="18.75" x14ac:dyDescent="0.3">
      <c r="A243" s="122">
        <v>241</v>
      </c>
      <c r="B243" s="3" t="s">
        <v>20</v>
      </c>
      <c r="C243" s="15">
        <v>5.308730362373128E-4</v>
      </c>
      <c r="D243" s="13" t="s">
        <v>263</v>
      </c>
      <c r="E243" s="31" t="str">
        <f t="shared" ref="E243:E250" si="20">IF(C243&lt;0.000083,"Yes","No")</f>
        <v>No</v>
      </c>
      <c r="F243" s="6">
        <f>$C243*'Purdue-Sackler Payments'!C$11</f>
        <v>7162.4939717504703</v>
      </c>
      <c r="G243" s="6">
        <f>$C243*'Purdue-Sackler Payments'!D$11</f>
        <v>2100.0777728243688</v>
      </c>
      <c r="H243" s="6">
        <f>$C243*'Purdue-Sackler Payments'!E$11</f>
        <v>2602.4455176761553</v>
      </c>
      <c r="I243" s="6">
        <f>$C243*'Purdue-Sackler Payments'!F$11</f>
        <v>2361.4198401464187</v>
      </c>
      <c r="J243" s="6">
        <f>$C243*'Purdue-Sackler Payments'!G$11</f>
        <v>1182.0658436654705</v>
      </c>
      <c r="K243" s="6">
        <f>$C243*'Purdue-Sackler Payments'!H$11</f>
        <v>1895.6930825850627</v>
      </c>
      <c r="L243" s="6">
        <f>$C243*'Purdue-Sackler Payments'!I$11</f>
        <v>2132.3601337562527</v>
      </c>
      <c r="M243" s="6">
        <f>$C243*'Purdue-Sackler Payments'!J$11</f>
        <v>1735.2635602676903</v>
      </c>
      <c r="N243" s="6">
        <f>$C243*'Purdue-Sackler Payments'!K$11</f>
        <v>1797.8948194405041</v>
      </c>
      <c r="O243" s="6">
        <f>$C243*'Purdue-Sackler Payments'!L$11</f>
        <v>1614.6244084260222</v>
      </c>
      <c r="P243" s="6">
        <f>$C243*'Purdue-Sackler Payments'!M$11</f>
        <v>1783.8211473726019</v>
      </c>
      <c r="Q243" s="6">
        <f>$C243*'Purdue-Sackler Payments'!N$11</f>
        <v>1783.8211473726019</v>
      </c>
      <c r="R243" s="6">
        <f>$C243*'Purdue-Sackler Payments'!O$11</f>
        <v>1783.8211473726019</v>
      </c>
      <c r="S243" s="6">
        <f>$C243*'Purdue-Sackler Payments'!P$11</f>
        <v>3342.5747387230972</v>
      </c>
      <c r="T243" s="6">
        <f>$C243*'Purdue-Sackler Payments'!Q$11</f>
        <v>3342.5747387230972</v>
      </c>
      <c r="U243" s="6">
        <f>$C243*'Purdue-Sackler Payments'!R$11</f>
        <v>3404.3337324874315</v>
      </c>
      <c r="V243" s="6">
        <f t="shared" si="18"/>
        <v>40025.285602589836</v>
      </c>
    </row>
    <row r="244" spans="1:22" ht="18.75" x14ac:dyDescent="0.3">
      <c r="A244" s="122">
        <v>242</v>
      </c>
      <c r="B244" s="3" t="s">
        <v>22</v>
      </c>
      <c r="C244" s="15">
        <v>6.2120900177538814E-5</v>
      </c>
      <c r="D244" s="13" t="s">
        <v>264</v>
      </c>
      <c r="E244" s="31" t="str">
        <f t="shared" si="20"/>
        <v>Yes</v>
      </c>
      <c r="F244" s="6">
        <f>$C244*'Purdue-Sackler Payments'!C$11</f>
        <v>838.12991557257305</v>
      </c>
      <c r="G244" s="6">
        <f>$C244*'Purdue-Sackler Payments'!D$11</f>
        <v>245.74373303143716</v>
      </c>
      <c r="H244" s="6">
        <f>$C244*'Purdue-Sackler Payments'!E$11</f>
        <v>304.52904401943505</v>
      </c>
      <c r="I244" s="6">
        <f>$C244*'Purdue-Sackler Payments'!F$11</f>
        <v>276.32506485302048</v>
      </c>
      <c r="J244" s="6">
        <f>$C244*'Purdue-Sackler Payments'!G$11</f>
        <v>138.32119784813389</v>
      </c>
      <c r="K244" s="6">
        <f>$C244*'Purdue-Sackler Payments'!H$11</f>
        <v>221.82735364595734</v>
      </c>
      <c r="L244" s="6">
        <f>$C244*'Purdue-Sackler Payments'!I$11</f>
        <v>249.52130164776517</v>
      </c>
      <c r="M244" s="6">
        <f>$C244*'Purdue-Sackler Payments'!J$11</f>
        <v>203.05445379772948</v>
      </c>
      <c r="N244" s="6">
        <f>$C244*'Purdue-Sackler Payments'!K$11</f>
        <v>210.38334400967969</v>
      </c>
      <c r="O244" s="6">
        <f>$C244*'Purdue-Sackler Payments'!L$11</f>
        <v>188.93768350143378</v>
      </c>
      <c r="P244" s="6">
        <f>$C244*'Purdue-Sackler Payments'!M$11</f>
        <v>208.7364922805767</v>
      </c>
      <c r="Q244" s="6">
        <f>$C244*'Purdue-Sackler Payments'!N$11</f>
        <v>208.7364922805767</v>
      </c>
      <c r="R244" s="6">
        <f>$C244*'Purdue-Sackler Payments'!O$11</f>
        <v>208.7364922805767</v>
      </c>
      <c r="S244" s="6">
        <f>$C244*'Purdue-Sackler Payments'!P$11</f>
        <v>391.13636878584794</v>
      </c>
      <c r="T244" s="6">
        <f>$C244*'Purdue-Sackler Payments'!Q$11</f>
        <v>391.13636878584794</v>
      </c>
      <c r="U244" s="6">
        <f>$C244*'Purdue-Sackler Payments'!R$11</f>
        <v>398.36318955996694</v>
      </c>
      <c r="V244" s="6">
        <f t="shared" si="18"/>
        <v>4683.6184959005586</v>
      </c>
    </row>
    <row r="245" spans="1:22" ht="18.75" x14ac:dyDescent="0.3">
      <c r="A245" s="122">
        <v>243</v>
      </c>
      <c r="B245" s="3" t="s">
        <v>32</v>
      </c>
      <c r="C245" s="15">
        <v>2.6713434479427391E-5</v>
      </c>
      <c r="D245" s="13" t="s">
        <v>265</v>
      </c>
      <c r="E245" s="31" t="str">
        <f t="shared" si="20"/>
        <v>Yes</v>
      </c>
      <c r="F245" s="6">
        <f>$C245*'Purdue-Sackler Payments'!C$11</f>
        <v>360.41539193585766</v>
      </c>
      <c r="G245" s="6">
        <f>$C245*'Purdue-Sackler Payments'!D$11</f>
        <v>105.67553097755642</v>
      </c>
      <c r="H245" s="6">
        <f>$C245*'Purdue-Sackler Payments'!E$11</f>
        <v>130.95458438699885</v>
      </c>
      <c r="I245" s="6">
        <f>$C245*'Purdue-Sackler Payments'!F$11</f>
        <v>118.82621619903159</v>
      </c>
      <c r="J245" s="6">
        <f>$C245*'Purdue-Sackler Payments'!G$11</f>
        <v>59.481337927682816</v>
      </c>
      <c r="K245" s="6">
        <f>$C245*'Purdue-Sackler Payments'!H$11</f>
        <v>95.390930595507442</v>
      </c>
      <c r="L245" s="6">
        <f>$C245*'Purdue-Sackler Payments'!I$11</f>
        <v>107.29997349908167</v>
      </c>
      <c r="M245" s="6">
        <f>$C245*'Purdue-Sackler Payments'!J$11</f>
        <v>87.31814625640007</v>
      </c>
      <c r="N245" s="6">
        <f>$C245*'Purdue-Sackler Payments'!K$11</f>
        <v>90.469739809042068</v>
      </c>
      <c r="O245" s="6">
        <f>$C245*'Purdue-Sackler Payments'!L$11</f>
        <v>81.247606111401112</v>
      </c>
      <c r="P245" s="6">
        <f>$C245*'Purdue-Sackler Payments'!M$11</f>
        <v>89.761555194250676</v>
      </c>
      <c r="Q245" s="6">
        <f>$C245*'Purdue-Sackler Payments'!N$11</f>
        <v>89.761555194250676</v>
      </c>
      <c r="R245" s="6">
        <f>$C245*'Purdue-Sackler Payments'!O$11</f>
        <v>89.761555194250676</v>
      </c>
      <c r="S245" s="6">
        <f>$C245*'Purdue-Sackler Payments'!P$11</f>
        <v>168.19775196786057</v>
      </c>
      <c r="T245" s="6">
        <f>$C245*'Purdue-Sackler Payments'!Q$11</f>
        <v>168.19775196786057</v>
      </c>
      <c r="U245" s="6">
        <f>$C245*'Purdue-Sackler Payments'!R$11</f>
        <v>171.30545328404006</v>
      </c>
      <c r="V245" s="6">
        <f t="shared" si="18"/>
        <v>2014.065080501073</v>
      </c>
    </row>
    <row r="246" spans="1:22" ht="18.75" x14ac:dyDescent="0.3">
      <c r="A246" s="122">
        <v>244</v>
      </c>
      <c r="B246" s="3" t="s">
        <v>119</v>
      </c>
      <c r="C246" s="15">
        <v>2.2355271010240003E-2</v>
      </c>
      <c r="D246" s="13" t="s">
        <v>119</v>
      </c>
      <c r="E246" s="31" t="str">
        <f t="shared" si="20"/>
        <v>No</v>
      </c>
      <c r="F246" s="6">
        <f>$C246*'Purdue-Sackler Payments'!C$11</f>
        <v>301615.42010605126</v>
      </c>
      <c r="G246" s="6">
        <f>$C246*'Purdue-Sackler Payments'!D$11</f>
        <v>88435.095680925166</v>
      </c>
      <c r="H246" s="6">
        <f>$C246*'Purdue-Sackler Payments'!E$11</f>
        <v>109589.99773163781</v>
      </c>
      <c r="I246" s="6">
        <f>$C246*'Purdue-Sackler Payments'!F$11</f>
        <v>99440.312262972715</v>
      </c>
      <c r="J246" s="6">
        <f>$C246*'Purdue-Sackler Payments'!G$11</f>
        <v>49777.254603823589</v>
      </c>
      <c r="K246" s="6">
        <f>$C246*'Purdue-Sackler Payments'!H$11</f>
        <v>79828.376505605876</v>
      </c>
      <c r="L246" s="6">
        <f>$C246*'Purdue-Sackler Payments'!I$11</f>
        <v>89794.518515050862</v>
      </c>
      <c r="M246" s="6">
        <f>$C246*'Purdue-Sackler Payments'!J$11</f>
        <v>73072.626628256708</v>
      </c>
      <c r="N246" s="6">
        <f>$C246*'Purdue-Sackler Payments'!K$11</f>
        <v>75710.053427034523</v>
      </c>
      <c r="O246" s="6">
        <f>$C246*'Purdue-Sackler Payments'!L$11</f>
        <v>67992.464800899572</v>
      </c>
      <c r="P246" s="6">
        <f>$C246*'Purdue-Sackler Payments'!M$11</f>
        <v>75117.40559655297</v>
      </c>
      <c r="Q246" s="6">
        <f>$C246*'Purdue-Sackler Payments'!N$11</f>
        <v>75117.40559655297</v>
      </c>
      <c r="R246" s="6">
        <f>$C246*'Purdue-Sackler Payments'!O$11</f>
        <v>75117.40559655297</v>
      </c>
      <c r="S246" s="6">
        <f>$C246*'Purdue-Sackler Payments'!P$11</f>
        <v>140757.12845723348</v>
      </c>
      <c r="T246" s="6">
        <f>$C246*'Purdue-Sackler Payments'!Q$11</f>
        <v>140757.12845723348</v>
      </c>
      <c r="U246" s="6">
        <f>$C246*'Purdue-Sackler Payments'!R$11</f>
        <v>143357.82381879681</v>
      </c>
      <c r="V246" s="6">
        <f t="shared" si="18"/>
        <v>1685480.4177851807</v>
      </c>
    </row>
    <row r="247" spans="1:22" ht="18.75" x14ac:dyDescent="0.3">
      <c r="A247" s="122">
        <v>245</v>
      </c>
      <c r="B247" s="3" t="s">
        <v>266</v>
      </c>
      <c r="C247" s="15">
        <v>2.5489421581211444E-3</v>
      </c>
      <c r="D247" s="13" t="s">
        <v>266</v>
      </c>
      <c r="E247" s="31" t="str">
        <f t="shared" si="20"/>
        <v>No</v>
      </c>
      <c r="F247" s="6">
        <f>$C247*'Purdue-Sackler Payments'!C$11</f>
        <v>34390.11137443062</v>
      </c>
      <c r="G247" s="6">
        <f>$C247*'Purdue-Sackler Payments'!D$11</f>
        <v>10083.346497357772</v>
      </c>
      <c r="H247" s="6">
        <f>$C247*'Purdue-Sackler Payments'!E$11</f>
        <v>12495.422900425543</v>
      </c>
      <c r="I247" s="6">
        <f>$C247*'Purdue-Sackler Payments'!F$11</f>
        <v>11338.158415870665</v>
      </c>
      <c r="J247" s="6">
        <f>$C247*'Purdue-Sackler Payments'!G$11</f>
        <v>5675.589560828751</v>
      </c>
      <c r="K247" s="6">
        <f>$C247*'Purdue-Sackler Payments'!H$11</f>
        <v>9102.0106263217167</v>
      </c>
      <c r="L247" s="6">
        <f>$C247*'Purdue-Sackler Payments'!I$11</f>
        <v>10238.347533624716</v>
      </c>
      <c r="M247" s="6">
        <f>$C247*'Purdue-Sackler Payments'!J$11</f>
        <v>8331.7217908963139</v>
      </c>
      <c r="N247" s="6">
        <f>$C247*'Purdue-Sackler Payments'!K$11</f>
        <v>8632.4405052113343</v>
      </c>
      <c r="O247" s="6">
        <f>$C247*'Purdue-Sackler Payments'!L$11</f>
        <v>7752.4830670223346</v>
      </c>
      <c r="P247" s="6">
        <f>$C247*'Purdue-Sackler Payments'!M$11</f>
        <v>8564.8669544661207</v>
      </c>
      <c r="Q247" s="6">
        <f>$C247*'Purdue-Sackler Payments'!N$11</f>
        <v>8564.8669544661207</v>
      </c>
      <c r="R247" s="6">
        <f>$C247*'Purdue-Sackler Payments'!O$11</f>
        <v>8564.8669544661207</v>
      </c>
      <c r="S247" s="6">
        <f>$C247*'Purdue-Sackler Payments'!P$11</f>
        <v>16049.091000344981</v>
      </c>
      <c r="T247" s="6">
        <f>$C247*'Purdue-Sackler Payments'!Q$11</f>
        <v>16049.091000344981</v>
      </c>
      <c r="U247" s="6">
        <f>$C247*'Purdue-Sackler Payments'!R$11</f>
        <v>16345.621605788428</v>
      </c>
      <c r="V247" s="6">
        <f t="shared" si="18"/>
        <v>192178.0367418665</v>
      </c>
    </row>
    <row r="248" spans="1:22" ht="18.75" x14ac:dyDescent="0.3">
      <c r="A248" s="122">
        <v>246</v>
      </c>
      <c r="B248" s="3" t="s">
        <v>73</v>
      </c>
      <c r="C248" s="15">
        <v>2.0311040435780645E-3</v>
      </c>
      <c r="D248" s="13" t="s">
        <v>267</v>
      </c>
      <c r="E248" s="31" t="str">
        <f t="shared" si="20"/>
        <v>No</v>
      </c>
      <c r="F248" s="6">
        <f>$C248*'Purdue-Sackler Payments'!C$11</f>
        <v>27403.483460445888</v>
      </c>
      <c r="G248" s="6">
        <f>$C248*'Purdue-Sackler Payments'!D$11</f>
        <v>8034.8335007642445</v>
      </c>
      <c r="H248" s="6">
        <f>$C248*'Purdue-Sackler Payments'!E$11</f>
        <v>9956.8771689899004</v>
      </c>
      <c r="I248" s="6">
        <f>$C248*'Purdue-Sackler Payments'!F$11</f>
        <v>9034.720278697303</v>
      </c>
      <c r="J248" s="6">
        <f>$C248*'Purdue-Sackler Payments'!G$11</f>
        <v>4522.5478616532992</v>
      </c>
      <c r="K248" s="6">
        <f>$C248*'Purdue-Sackler Payments'!H$11</f>
        <v>7252.8639101954486</v>
      </c>
      <c r="L248" s="6">
        <f>$C248*'Purdue-Sackler Payments'!I$11</f>
        <v>8158.3448289901617</v>
      </c>
      <c r="M248" s="6">
        <f>$C248*'Purdue-Sackler Payments'!J$11</f>
        <v>6639.0654513442632</v>
      </c>
      <c r="N248" s="6">
        <f>$C248*'Purdue-Sackler Payments'!K$11</f>
        <v>6878.6907385163577</v>
      </c>
      <c r="O248" s="6">
        <f>$C248*'Purdue-Sackler Payments'!L$11</f>
        <v>6177.5037362190187</v>
      </c>
      <c r="P248" s="6">
        <f>$C248*'Purdue-Sackler Payments'!M$11</f>
        <v>6824.8452984696914</v>
      </c>
      <c r="Q248" s="6">
        <f>$C248*'Purdue-Sackler Payments'!N$11</f>
        <v>6824.8452984696914</v>
      </c>
      <c r="R248" s="6">
        <f>$C248*'Purdue-Sackler Payments'!O$11</f>
        <v>6824.8452984696914</v>
      </c>
      <c r="S248" s="6">
        <f>$C248*'Purdue-Sackler Payments'!P$11</f>
        <v>12788.588992769035</v>
      </c>
      <c r="T248" s="6">
        <f>$C248*'Purdue-Sackler Payments'!Q$11</f>
        <v>12788.588992769035</v>
      </c>
      <c r="U248" s="6">
        <f>$C248*'Purdue-Sackler Payments'!R$11</f>
        <v>13024.877019094743</v>
      </c>
      <c r="V248" s="6">
        <f t="shared" si="18"/>
        <v>153135.52183585777</v>
      </c>
    </row>
    <row r="249" spans="1:22" ht="18.75" x14ac:dyDescent="0.3">
      <c r="A249" s="122">
        <v>247</v>
      </c>
      <c r="B249" s="3" t="s">
        <v>73</v>
      </c>
      <c r="C249" s="15">
        <v>1.053645978224E-2</v>
      </c>
      <c r="D249" s="13" t="s">
        <v>269</v>
      </c>
      <c r="E249" s="31" t="str">
        <f t="shared" si="20"/>
        <v>No</v>
      </c>
      <c r="F249" s="6">
        <f>$C249*'Purdue-Sackler Payments'!C$11</f>
        <v>142157.02158990345</v>
      </c>
      <c r="G249" s="6">
        <f>$C249*'Purdue-Sackler Payments'!D$11</f>
        <v>41681.124266120481</v>
      </c>
      <c r="H249" s="6">
        <f>$C249*'Purdue-Sackler Payments'!E$11</f>
        <v>51651.827575977935</v>
      </c>
      <c r="I249" s="6">
        <f>$C249*'Purdue-Sackler Payments'!F$11</f>
        <v>46868.089875191843</v>
      </c>
      <c r="J249" s="6">
        <f>$C249*'Purdue-Sackler Payments'!G$11</f>
        <v>23460.956521764725</v>
      </c>
      <c r="K249" s="6">
        <f>$C249*'Purdue-Sackler Payments'!H$11</f>
        <v>37624.615606205472</v>
      </c>
      <c r="L249" s="6">
        <f>$C249*'Purdue-Sackler Payments'!I$11</f>
        <v>42321.845821777904</v>
      </c>
      <c r="M249" s="6">
        <f>$C249*'Purdue-Sackler Payments'!J$11</f>
        <v>34440.50359750037</v>
      </c>
      <c r="N249" s="6">
        <f>$C249*'Purdue-Sackler Payments'!K$11</f>
        <v>35683.572463952281</v>
      </c>
      <c r="O249" s="6">
        <f>$C249*'Purdue-Sackler Payments'!L$11</f>
        <v>32046.127758500206</v>
      </c>
      <c r="P249" s="6">
        <f>$C249*'Purdue-Sackler Payments'!M$11</f>
        <v>35404.246392349734</v>
      </c>
      <c r="Q249" s="6">
        <f>$C249*'Purdue-Sackler Payments'!N$11</f>
        <v>35404.246392349734</v>
      </c>
      <c r="R249" s="6">
        <f>$C249*'Purdue-Sackler Payments'!O$11</f>
        <v>35404.246392349734</v>
      </c>
      <c r="S249" s="6">
        <f>$C249*'Purdue-Sackler Payments'!P$11</f>
        <v>66341.482613827102</v>
      </c>
      <c r="T249" s="6">
        <f>$C249*'Purdue-Sackler Payments'!Q$11</f>
        <v>66341.482613827102</v>
      </c>
      <c r="U249" s="6">
        <f>$C249*'Purdue-Sackler Payments'!R$11</f>
        <v>67567.239262915275</v>
      </c>
      <c r="V249" s="6">
        <f t="shared" si="18"/>
        <v>794398.62874451349</v>
      </c>
    </row>
    <row r="250" spans="1:22" ht="18.75" x14ac:dyDescent="0.3">
      <c r="A250" s="122">
        <v>248</v>
      </c>
      <c r="B250" s="3" t="s">
        <v>266</v>
      </c>
      <c r="C250" s="15">
        <v>3.5811995813821466E-4</v>
      </c>
      <c r="D250" s="13" t="s">
        <v>270</v>
      </c>
      <c r="E250" s="31" t="str">
        <f t="shared" si="20"/>
        <v>No</v>
      </c>
      <c r="F250" s="6">
        <f>$C250*'Purdue-Sackler Payments'!C$11</f>
        <v>4831.7240964219236</v>
      </c>
      <c r="G250" s="6">
        <f>$C250*'Purdue-Sackler Payments'!D$11</f>
        <v>1416.6848055071696</v>
      </c>
      <c r="H250" s="6">
        <f>$C250*'Purdue-Sackler Payments'!E$11</f>
        <v>1755.5754695187579</v>
      </c>
      <c r="I250" s="6">
        <f>$C250*'Purdue-Sackler Payments'!F$11</f>
        <v>1592.9827219967335</v>
      </c>
      <c r="J250" s="6">
        <f>$C250*'Purdue-Sackler Payments'!G$11</f>
        <v>797.40604919489078</v>
      </c>
      <c r="K250" s="6">
        <f>$C250*'Purdue-Sackler Payments'!H$11</f>
        <v>1278.8095854142946</v>
      </c>
      <c r="L250" s="6">
        <f>$C250*'Purdue-Sackler Payments'!I$11</f>
        <v>1438.462061002137</v>
      </c>
      <c r="M250" s="6">
        <f>$C250*'Purdue-Sackler Payments'!J$11</f>
        <v>1170.5859426698016</v>
      </c>
      <c r="N250" s="6">
        <f>$C250*'Purdue-Sackler Payments'!K$11</f>
        <v>1212.8361651939783</v>
      </c>
      <c r="O250" s="6">
        <f>$C250*'Purdue-Sackler Payments'!L$11</f>
        <v>1089.2043597708448</v>
      </c>
      <c r="P250" s="6">
        <f>$C250*'Purdue-Sackler Payments'!M$11</f>
        <v>1203.342251380742</v>
      </c>
      <c r="Q250" s="6">
        <f>$C250*'Purdue-Sackler Payments'!N$11</f>
        <v>1203.342251380742</v>
      </c>
      <c r="R250" s="6">
        <f>$C250*'Purdue-Sackler Payments'!O$11</f>
        <v>1203.342251380742</v>
      </c>
      <c r="S250" s="6">
        <f>$C250*'Purdue-Sackler Payments'!P$11</f>
        <v>2254.8568938247281</v>
      </c>
      <c r="T250" s="6">
        <f>$C250*'Purdue-Sackler Payments'!Q$11</f>
        <v>2254.8568938247281</v>
      </c>
      <c r="U250" s="6">
        <f>$C250*'Purdue-Sackler Payments'!R$11</f>
        <v>2296.5186975929169</v>
      </c>
      <c r="V250" s="6">
        <f t="shared" si="18"/>
        <v>27000.530496075124</v>
      </c>
    </row>
    <row r="251" spans="1:22" ht="18.75" x14ac:dyDescent="0.3">
      <c r="A251" s="122">
        <v>249</v>
      </c>
      <c r="B251" s="3" t="s">
        <v>53</v>
      </c>
      <c r="C251" s="15">
        <v>8.7972621758440581E-5</v>
      </c>
      <c r="D251" s="13" t="s">
        <v>271</v>
      </c>
      <c r="E251" s="13" t="s">
        <v>334</v>
      </c>
      <c r="F251" s="6">
        <f>$C251*'Purdue-Sackler Payments'!C$11</f>
        <v>1186.9191501793355</v>
      </c>
      <c r="G251" s="6">
        <f>$C251*'Purdue-Sackler Payments'!D$11</f>
        <v>348.0104186142903</v>
      </c>
      <c r="H251" s="6">
        <f>$C251*'Purdue-Sackler Payments'!E$11</f>
        <v>431.25933989069682</v>
      </c>
      <c r="I251" s="6">
        <f>$C251*'Purdue-Sackler Payments'!F$11</f>
        <v>391.31822531896927</v>
      </c>
      <c r="J251" s="6">
        <f>$C251*'Purdue-Sackler Payments'!G$11</f>
        <v>195.88380697464669</v>
      </c>
      <c r="K251" s="6">
        <f>$C251*'Purdue-Sackler Payments'!H$11</f>
        <v>314.14119599360902</v>
      </c>
      <c r="L251" s="6">
        <f>$C251*'Purdue-Sackler Payments'!I$11</f>
        <v>353.36002903688586</v>
      </c>
      <c r="M251" s="6">
        <f>$C251*'Purdue-Sackler Payments'!J$11</f>
        <v>287.55592094226046</v>
      </c>
      <c r="N251" s="6">
        <f>$C251*'Purdue-Sackler Payments'!K$11</f>
        <v>297.93474167219819</v>
      </c>
      <c r="O251" s="6">
        <f>$C251*'Purdue-Sackler Payments'!L$11</f>
        <v>267.56443192362832</v>
      </c>
      <c r="P251" s="6">
        <f>$C251*'Purdue-Sackler Payments'!M$11</f>
        <v>295.60254970713396</v>
      </c>
      <c r="Q251" s="6">
        <f>$C251*'Purdue-Sackler Payments'!N$11</f>
        <v>295.60254970713396</v>
      </c>
      <c r="R251" s="6">
        <f>$C251*'Purdue-Sackler Payments'!O$11</f>
        <v>295.60254970713396</v>
      </c>
      <c r="S251" s="6">
        <f>$C251*'Purdue-Sackler Payments'!P$11</f>
        <v>553.90845478457459</v>
      </c>
      <c r="T251" s="6">
        <f>$C251*'Purdue-Sackler Payments'!Q$11</f>
        <v>553.90845478457459</v>
      </c>
      <c r="U251" s="6">
        <f>$C251*'Purdue-Sackler Payments'!R$11</f>
        <v>564.14272970107822</v>
      </c>
      <c r="V251" s="6">
        <f t="shared" si="18"/>
        <v>6632.7145489381492</v>
      </c>
    </row>
    <row r="252" spans="1:22" ht="18.75" x14ac:dyDescent="0.3">
      <c r="A252" s="122">
        <v>250</v>
      </c>
      <c r="B252" s="3" t="s">
        <v>26</v>
      </c>
      <c r="C252" s="15">
        <v>7.2444420150405935E-5</v>
      </c>
      <c r="D252" s="13" t="s">
        <v>272</v>
      </c>
      <c r="E252" s="31" t="str">
        <f t="shared" ref="E252:E259" si="21">IF(C252&lt;0.000083,"Yes","No")</f>
        <v>Yes</v>
      </c>
      <c r="F252" s="6">
        <f>$C252*'Purdue-Sackler Payments'!C$11</f>
        <v>977.41397131778217</v>
      </c>
      <c r="G252" s="6">
        <f>$C252*'Purdue-Sackler Payments'!D$11</f>
        <v>286.5824898573444</v>
      </c>
      <c r="H252" s="6">
        <f>$C252*'Purdue-Sackler Payments'!E$11</f>
        <v>355.13699817444393</v>
      </c>
      <c r="I252" s="6">
        <f>$C252*'Purdue-Sackler Payments'!F$11</f>
        <v>322.24595971869718</v>
      </c>
      <c r="J252" s="6">
        <f>$C252*'Purdue-Sackler Payments'!G$11</f>
        <v>161.30801298724268</v>
      </c>
      <c r="K252" s="6">
        <f>$C252*'Purdue-Sackler Payments'!H$11</f>
        <v>258.69158306548394</v>
      </c>
      <c r="L252" s="6">
        <f>$C252*'Purdue-Sackler Payments'!I$11</f>
        <v>290.98783117091415</v>
      </c>
      <c r="M252" s="6">
        <f>$C252*'Purdue-Sackler Payments'!J$11</f>
        <v>236.79892149490598</v>
      </c>
      <c r="N252" s="6">
        <f>$C252*'Purdue-Sackler Payments'!K$11</f>
        <v>245.34575839252534</v>
      </c>
      <c r="O252" s="6">
        <f>$C252*'Purdue-Sackler Payments'!L$11</f>
        <v>220.33616523109077</v>
      </c>
      <c r="P252" s="6">
        <f>$C252*'Purdue-Sackler Payments'!M$11</f>
        <v>243.4252257175707</v>
      </c>
      <c r="Q252" s="6">
        <f>$C252*'Purdue-Sackler Payments'!N$11</f>
        <v>243.4252257175707</v>
      </c>
      <c r="R252" s="6">
        <f>$C252*'Purdue-Sackler Payments'!O$11</f>
        <v>243.4252257175707</v>
      </c>
      <c r="S252" s="6">
        <f>$C252*'Purdue-Sackler Payments'!P$11</f>
        <v>456.13710289844562</v>
      </c>
      <c r="T252" s="6">
        <f>$C252*'Purdue-Sackler Payments'!Q$11</f>
        <v>456.13710289844562</v>
      </c>
      <c r="U252" s="6">
        <f>$C252*'Purdue-Sackler Payments'!R$11</f>
        <v>464.56490801742643</v>
      </c>
      <c r="V252" s="6">
        <f t="shared" si="18"/>
        <v>5461.9624823774611</v>
      </c>
    </row>
    <row r="253" spans="1:22" ht="18.75" x14ac:dyDescent="0.3">
      <c r="A253" s="122">
        <v>251</v>
      </c>
      <c r="B253" s="3" t="s">
        <v>20</v>
      </c>
      <c r="C253" s="15">
        <v>2.2496241948760823E-3</v>
      </c>
      <c r="D253" s="13" t="s">
        <v>273</v>
      </c>
      <c r="E253" s="31" t="str">
        <f t="shared" si="21"/>
        <v>No</v>
      </c>
      <c r="F253" s="6">
        <f>$C253*'Purdue-Sackler Payments'!C$11</f>
        <v>30351.738805022091</v>
      </c>
      <c r="G253" s="6">
        <f>$C253*'Purdue-Sackler Payments'!D$11</f>
        <v>8899.2761854178352</v>
      </c>
      <c r="H253" s="6">
        <f>$C253*'Purdue-Sackler Payments'!E$11</f>
        <v>11028.106539195143</v>
      </c>
      <c r="I253" s="6">
        <f>$C253*'Purdue-Sackler Payments'!F$11</f>
        <v>10006.737664255879</v>
      </c>
      <c r="J253" s="6">
        <f>$C253*'Purdue-Sackler Payments'!G$11</f>
        <v>5009.1146853006185</v>
      </c>
      <c r="K253" s="6">
        <f>$C253*'Purdue-Sackler Payments'!H$11</f>
        <v>8033.1769246916592</v>
      </c>
      <c r="L253" s="6">
        <f>$C253*'Purdue-Sackler Payments'!I$11</f>
        <v>9036.0757123533567</v>
      </c>
      <c r="M253" s="6">
        <f>$C253*'Purdue-Sackler Payments'!J$11</f>
        <v>7353.3418034062006</v>
      </c>
      <c r="N253" s="6">
        <f>$C253*'Purdue-Sackler Payments'!K$11</f>
        <v>7618.7476281008494</v>
      </c>
      <c r="O253" s="6">
        <f>$C253*'Purdue-Sackler Payments'!L$11</f>
        <v>6842.1221024473689</v>
      </c>
      <c r="P253" s="6">
        <f>$C253*'Purdue-Sackler Payments'!M$11</f>
        <v>7559.1091250434984</v>
      </c>
      <c r="Q253" s="6">
        <f>$C253*'Purdue-Sackler Payments'!N$11</f>
        <v>7559.1091250434984</v>
      </c>
      <c r="R253" s="6">
        <f>$C253*'Purdue-Sackler Payments'!O$11</f>
        <v>7559.1091250434984</v>
      </c>
      <c r="S253" s="6">
        <f>$C253*'Purdue-Sackler Payments'!P$11</f>
        <v>14164.473409140463</v>
      </c>
      <c r="T253" s="6">
        <f>$C253*'Purdue-Sackler Payments'!Q$11</f>
        <v>14164.473409140463</v>
      </c>
      <c r="U253" s="6">
        <f>$C253*'Purdue-Sackler Payments'!R$11</f>
        <v>14426.182927499463</v>
      </c>
      <c r="V253" s="6">
        <f t="shared" si="18"/>
        <v>169610.8951711019</v>
      </c>
    </row>
    <row r="254" spans="1:22" ht="18.75" x14ac:dyDescent="0.3">
      <c r="A254" s="122">
        <v>252</v>
      </c>
      <c r="B254" s="3" t="s">
        <v>81</v>
      </c>
      <c r="C254" s="15">
        <v>3.1110081270188996E-5</v>
      </c>
      <c r="D254" s="13" t="s">
        <v>274</v>
      </c>
      <c r="E254" s="31" t="str">
        <f t="shared" si="21"/>
        <v>Yes</v>
      </c>
      <c r="F254" s="6">
        <f>$C254*'Purdue-Sackler Payments'!C$11</f>
        <v>419.73457747586093</v>
      </c>
      <c r="G254" s="6">
        <f>$C254*'Purdue-Sackler Payments'!D$11</f>
        <v>123.06820223786609</v>
      </c>
      <c r="H254" s="6">
        <f>$C254*'Purdue-Sackler Payments'!E$11</f>
        <v>152.50782396104253</v>
      </c>
      <c r="I254" s="6">
        <f>$C254*'Purdue-Sackler Payments'!F$11</f>
        <v>138.38330095023261</v>
      </c>
      <c r="J254" s="6">
        <f>$C254*'Purdue-Sackler Payments'!G$11</f>
        <v>69.271109950870411</v>
      </c>
      <c r="K254" s="6">
        <f>$C254*'Purdue-Sackler Payments'!H$11</f>
        <v>111.09090467384956</v>
      </c>
      <c r="L254" s="6">
        <f>$C254*'Purdue-Sackler Payments'!I$11</f>
        <v>124.96000461551695</v>
      </c>
      <c r="M254" s="6">
        <f>$C254*'Purdue-Sackler Payments'!J$11</f>
        <v>101.68945623562078</v>
      </c>
      <c r="N254" s="6">
        <f>$C254*'Purdue-Sackler Payments'!K$11</f>
        <v>105.35975672164791</v>
      </c>
      <c r="O254" s="6">
        <f>$C254*'Purdue-Sackler Payments'!L$11</f>
        <v>94.619792564695061</v>
      </c>
      <c r="P254" s="6">
        <f>$C254*'Purdue-Sackler Payments'!M$11</f>
        <v>104.5350151131728</v>
      </c>
      <c r="Q254" s="6">
        <f>$C254*'Purdue-Sackler Payments'!N$11</f>
        <v>104.5350151131728</v>
      </c>
      <c r="R254" s="6">
        <f>$C254*'Purdue-Sackler Payments'!O$11</f>
        <v>104.5350151131728</v>
      </c>
      <c r="S254" s="6">
        <f>$C254*'Purdue-Sackler Payments'!P$11</f>
        <v>195.88068083169949</v>
      </c>
      <c r="T254" s="6">
        <f>$C254*'Purdue-Sackler Payments'!Q$11</f>
        <v>195.88068083169949</v>
      </c>
      <c r="U254" s="6">
        <f>$C254*'Purdue-Sackler Payments'!R$11</f>
        <v>199.49986505094591</v>
      </c>
      <c r="V254" s="6">
        <f t="shared" si="18"/>
        <v>2345.5512014410665</v>
      </c>
    </row>
    <row r="255" spans="1:22" ht="18.75" x14ac:dyDescent="0.3">
      <c r="A255" s="122">
        <v>253</v>
      </c>
      <c r="B255" s="3" t="s">
        <v>252</v>
      </c>
      <c r="C255" s="15">
        <v>7.5956312712067208E-5</v>
      </c>
      <c r="D255" s="13" t="s">
        <v>275</v>
      </c>
      <c r="E255" s="31" t="str">
        <f t="shared" si="21"/>
        <v>Yes</v>
      </c>
      <c r="F255" s="6">
        <f>$C255*'Purdue-Sackler Payments'!C$11</f>
        <v>1024.796127851138</v>
      </c>
      <c r="G255" s="6">
        <f>$C255*'Purdue-Sackler Payments'!D$11</f>
        <v>300.47516664794932</v>
      </c>
      <c r="H255" s="6">
        <f>$C255*'Purdue-Sackler Payments'!E$11</f>
        <v>372.35299603418457</v>
      </c>
      <c r="I255" s="6">
        <f>$C255*'Purdue-Sackler Payments'!F$11</f>
        <v>337.86749670680365</v>
      </c>
      <c r="J255" s="6">
        <f>$C255*'Purdue-Sackler Payments'!G$11</f>
        <v>169.12775134349044</v>
      </c>
      <c r="K255" s="6">
        <f>$C255*'Purdue-Sackler Payments'!H$11</f>
        <v>271.23219067123011</v>
      </c>
      <c r="L255" s="6">
        <f>$C255*'Purdue-Sackler Payments'!I$11</f>
        <v>305.09406596030743</v>
      </c>
      <c r="M255" s="6">
        <f>$C255*'Purdue-Sackler Payments'!J$11</f>
        <v>248.27823721419554</v>
      </c>
      <c r="N255" s="6">
        <f>$C255*'Purdue-Sackler Payments'!K$11</f>
        <v>257.23939964391474</v>
      </c>
      <c r="O255" s="6">
        <f>$C255*'Purdue-Sackler Payments'!L$11</f>
        <v>231.01741491372351</v>
      </c>
      <c r="P255" s="6">
        <f>$C255*'Purdue-Sackler Payments'!M$11</f>
        <v>255.22576518967057</v>
      </c>
      <c r="Q255" s="6">
        <f>$C255*'Purdue-Sackler Payments'!N$11</f>
        <v>255.22576518967057</v>
      </c>
      <c r="R255" s="6">
        <f>$C255*'Purdue-Sackler Payments'!O$11</f>
        <v>255.22576518967057</v>
      </c>
      <c r="S255" s="6">
        <f>$C255*'Purdue-Sackler Payments'!P$11</f>
        <v>478.2492889776629</v>
      </c>
      <c r="T255" s="6">
        <f>$C255*'Purdue-Sackler Payments'!Q$11</f>
        <v>478.2492889776629</v>
      </c>
      <c r="U255" s="6">
        <f>$C255*'Purdue-Sackler Payments'!R$11</f>
        <v>487.08564931797105</v>
      </c>
      <c r="V255" s="6">
        <f t="shared" si="18"/>
        <v>5726.7423698292459</v>
      </c>
    </row>
    <row r="256" spans="1:22" ht="18.75" x14ac:dyDescent="0.3">
      <c r="A256" s="122">
        <v>254</v>
      </c>
      <c r="B256" s="3" t="s">
        <v>276</v>
      </c>
      <c r="C256" s="15">
        <v>6.9474875120000001E-4</v>
      </c>
      <c r="D256" s="13" t="s">
        <v>277</v>
      </c>
      <c r="E256" s="31" t="str">
        <f t="shared" si="21"/>
        <v>No</v>
      </c>
      <c r="F256" s="6">
        <f>$C256*'Purdue-Sackler Payments'!C$11</f>
        <v>9373.4912166959602</v>
      </c>
      <c r="G256" s="6">
        <f>$C256*'Purdue-Sackler Payments'!D$11</f>
        <v>2748.3528273234588</v>
      </c>
      <c r="H256" s="6">
        <f>$C256*'Purdue-Sackler Payments'!E$11</f>
        <v>3405.796960957925</v>
      </c>
      <c r="I256" s="6">
        <f>$C256*'Purdue-Sackler Payments'!F$11</f>
        <v>3090.3688321198592</v>
      </c>
      <c r="J256" s="6">
        <f>$C256*'Purdue-Sackler Payments'!G$11</f>
        <v>1546.9589010274142</v>
      </c>
      <c r="K256" s="6">
        <f>$C256*'Purdue-Sackler Payments'!H$11</f>
        <v>2480.8764278540361</v>
      </c>
      <c r="L256" s="6">
        <f>$C256*'Purdue-Sackler Payments'!I$11</f>
        <v>2790.6004617148733</v>
      </c>
      <c r="M256" s="6">
        <f>$C256*'Purdue-Sackler Payments'!J$11</f>
        <v>2270.9237599325438</v>
      </c>
      <c r="N256" s="6">
        <f>$C256*'Purdue-Sackler Payments'!K$11</f>
        <v>2352.8887235419302</v>
      </c>
      <c r="O256" s="6">
        <f>$C256*'Purdue-Sackler Payments'!L$11</f>
        <v>2113.0443907299245</v>
      </c>
      <c r="P256" s="6">
        <f>$C256*'Purdue-Sackler Payments'!M$11</f>
        <v>2334.4706359267166</v>
      </c>
      <c r="Q256" s="6">
        <f>$C256*'Purdue-Sackler Payments'!N$11</f>
        <v>2334.4706359267166</v>
      </c>
      <c r="R256" s="6">
        <f>$C256*'Purdue-Sackler Payments'!O$11</f>
        <v>2334.4706359267166</v>
      </c>
      <c r="S256" s="6">
        <f>$C256*'Purdue-Sackler Payments'!P$11</f>
        <v>4374.3973926045055</v>
      </c>
      <c r="T256" s="6">
        <f>$C256*'Purdue-Sackler Payments'!Q$11</f>
        <v>4374.3973926045055</v>
      </c>
      <c r="U256" s="6">
        <f>$C256*'Purdue-Sackler Payments'!R$11</f>
        <v>4455.2208303463294</v>
      </c>
      <c r="V256" s="6">
        <f t="shared" si="18"/>
        <v>52380.73002523341</v>
      </c>
    </row>
    <row r="257" spans="1:22" ht="18.75" x14ac:dyDescent="0.3">
      <c r="A257" s="122">
        <v>255</v>
      </c>
      <c r="B257" s="3" t="s">
        <v>20</v>
      </c>
      <c r="C257" s="15">
        <v>2.8792492159318973E-4</v>
      </c>
      <c r="D257" s="13" t="s">
        <v>278</v>
      </c>
      <c r="E257" s="31" t="str">
        <f t="shared" si="21"/>
        <v>No</v>
      </c>
      <c r="F257" s="6">
        <f>$C257*'Purdue-Sackler Payments'!C$11</f>
        <v>3884.6586178961047</v>
      </c>
      <c r="G257" s="6">
        <f>$C257*'Purdue-Sackler Payments'!D$11</f>
        <v>1139.0006400885607</v>
      </c>
      <c r="H257" s="6">
        <f>$C257*'Purdue-Sackler Payments'!E$11</f>
        <v>1411.4653984658137</v>
      </c>
      <c r="I257" s="6">
        <f>$C257*'Purdue-Sackler Payments'!F$11</f>
        <v>1280.7424297564505</v>
      </c>
      <c r="J257" s="6">
        <f>$C257*'Purdue-Sackler Payments'!G$11</f>
        <v>641.10661518552899</v>
      </c>
      <c r="K257" s="6">
        <f>$C257*'Purdue-Sackler Payments'!H$11</f>
        <v>1028.1503201531282</v>
      </c>
      <c r="L257" s="6">
        <f>$C257*'Purdue-Sackler Payments'!I$11</f>
        <v>1156.5093391666594</v>
      </c>
      <c r="M257" s="6">
        <f>$C257*'Purdue-Sackler Payments'!J$11</f>
        <v>941.13957656393302</v>
      </c>
      <c r="N257" s="6">
        <f>$C257*'Purdue-Sackler Payments'!K$11</f>
        <v>975.10833963095365</v>
      </c>
      <c r="O257" s="6">
        <f>$C257*'Purdue-Sackler Payments'!L$11</f>
        <v>875.70958490100395</v>
      </c>
      <c r="P257" s="6">
        <f>$C257*'Purdue-Sackler Payments'!M$11</f>
        <v>967.47532636774542</v>
      </c>
      <c r="Q257" s="6">
        <f>$C257*'Purdue-Sackler Payments'!N$11</f>
        <v>967.47532636774542</v>
      </c>
      <c r="R257" s="6">
        <f>$C257*'Purdue-Sackler Payments'!O$11</f>
        <v>967.47532636774542</v>
      </c>
      <c r="S257" s="6">
        <f>$C257*'Purdue-Sackler Payments'!P$11</f>
        <v>1812.8827494941825</v>
      </c>
      <c r="T257" s="6">
        <f>$C257*'Purdue-Sackler Payments'!Q$11</f>
        <v>1812.8827494941825</v>
      </c>
      <c r="U257" s="6">
        <f>$C257*'Purdue-Sackler Payments'!R$11</f>
        <v>1846.3784296728254</v>
      </c>
      <c r="V257" s="6">
        <f t="shared" si="18"/>
        <v>21708.160769572565</v>
      </c>
    </row>
    <row r="258" spans="1:22" ht="18.75" x14ac:dyDescent="0.3">
      <c r="A258" s="122">
        <v>256</v>
      </c>
      <c r="B258" s="3" t="s">
        <v>32</v>
      </c>
      <c r="C258" s="15">
        <v>1.4103252340808051E-3</v>
      </c>
      <c r="D258" s="13" t="s">
        <v>279</v>
      </c>
      <c r="E258" s="31" t="str">
        <f t="shared" si="21"/>
        <v>No</v>
      </c>
      <c r="F258" s="6">
        <f>$C258*'Purdue-Sackler Payments'!C$11</f>
        <v>19027.988422444105</v>
      </c>
      <c r="G258" s="6">
        <f>$C258*'Purdue-Sackler Payments'!D$11</f>
        <v>5579.0979657562275</v>
      </c>
      <c r="H258" s="6">
        <f>$C258*'Purdue-Sackler Payments'!E$11</f>
        <v>6913.6956171540369</v>
      </c>
      <c r="I258" s="6">
        <f>$C258*'Purdue-Sackler Payments'!F$11</f>
        <v>6273.3832036796102</v>
      </c>
      <c r="J258" s="6">
        <f>$C258*'Purdue-Sackler Payments'!G$11</f>
        <v>3140.2937686991454</v>
      </c>
      <c r="K258" s="6">
        <f>$C258*'Purdue-Sackler Payments'!H$11</f>
        <v>5036.1265461729054</v>
      </c>
      <c r="L258" s="6">
        <f>$C258*'Purdue-Sackler Payments'!I$11</f>
        <v>5664.8597677882826</v>
      </c>
      <c r="M258" s="6">
        <f>$C258*'Purdue-Sackler Payments'!J$11</f>
        <v>4609.9270819481344</v>
      </c>
      <c r="N258" s="6">
        <f>$C258*'Purdue-Sackler Payments'!K$11</f>
        <v>4776.3142201605724</v>
      </c>
      <c r="O258" s="6">
        <f>$C258*'Purdue-Sackler Payments'!L$11</f>
        <v>4289.4353100052222</v>
      </c>
      <c r="P258" s="6">
        <f>$C258*'Purdue-Sackler Payments'!M$11</f>
        <v>4738.9258928229829</v>
      </c>
      <c r="Q258" s="6">
        <f>$C258*'Purdue-Sackler Payments'!N$11</f>
        <v>4738.9258928229829</v>
      </c>
      <c r="R258" s="6">
        <f>$C258*'Purdue-Sackler Payments'!O$11</f>
        <v>4738.9258928229829</v>
      </c>
      <c r="S258" s="6">
        <f>$C258*'Purdue-Sackler Payments'!P$11</f>
        <v>8879.9339560258177</v>
      </c>
      <c r="T258" s="6">
        <f>$C258*'Purdue-Sackler Payments'!Q$11</f>
        <v>8879.9339560258177</v>
      </c>
      <c r="U258" s="6">
        <f>$C258*'Purdue-Sackler Payments'!R$11</f>
        <v>9044.0038209310369</v>
      </c>
      <c r="V258" s="6">
        <f t="shared" si="18"/>
        <v>106331.77131525989</v>
      </c>
    </row>
    <row r="259" spans="1:22" ht="18.75" x14ac:dyDescent="0.3">
      <c r="A259" s="122">
        <v>257</v>
      </c>
      <c r="B259" s="3" t="s">
        <v>280</v>
      </c>
      <c r="C259" s="15">
        <v>4.9641098763200005E-3</v>
      </c>
      <c r="D259" s="13" t="s">
        <v>280</v>
      </c>
      <c r="E259" s="31" t="str">
        <f t="shared" si="21"/>
        <v>No</v>
      </c>
      <c r="F259" s="6">
        <f>$C259*'Purdue-Sackler Payments'!C$11</f>
        <v>66975.349353314814</v>
      </c>
      <c r="G259" s="6">
        <f>$C259*'Purdue-Sackler Payments'!D$11</f>
        <v>19637.495411346023</v>
      </c>
      <c r="H259" s="6">
        <f>$C259*'Purdue-Sackler Payments'!E$11</f>
        <v>24335.056812163835</v>
      </c>
      <c r="I259" s="6">
        <f>$C259*'Purdue-Sackler Payments'!F$11</f>
        <v>22081.263787088759</v>
      </c>
      <c r="J259" s="6">
        <f>$C259*'Purdue-Sackler Payments'!G$11</f>
        <v>11053.310920800286</v>
      </c>
      <c r="K259" s="6">
        <f>$C259*'Purdue-Sackler Payments'!H$11</f>
        <v>17726.326468623531</v>
      </c>
      <c r="L259" s="6">
        <f>$C259*'Purdue-Sackler Payments'!I$11</f>
        <v>19939.362667345165</v>
      </c>
      <c r="M259" s="6">
        <f>$C259*'Purdue-Sackler Payments'!J$11</f>
        <v>16226.175355593628</v>
      </c>
      <c r="N259" s="6">
        <f>$C259*'Purdue-Sackler Payments'!K$11</f>
        <v>16811.830363483572</v>
      </c>
      <c r="O259" s="6">
        <f>$C259*'Purdue-Sackler Payments'!L$11</f>
        <v>15098.097709434207</v>
      </c>
      <c r="P259" s="6">
        <f>$C259*'Purdue-Sackler Payments'!M$11</f>
        <v>16680.229679818163</v>
      </c>
      <c r="Q259" s="6">
        <f>$C259*'Purdue-Sackler Payments'!N$11</f>
        <v>16680.229679818163</v>
      </c>
      <c r="R259" s="6">
        <f>$C259*'Purdue-Sackler Payments'!O$11</f>
        <v>16680.229679818163</v>
      </c>
      <c r="S259" s="6">
        <f>$C259*'Purdue-Sackler Payments'!P$11</f>
        <v>31255.88820716758</v>
      </c>
      <c r="T259" s="6">
        <f>$C259*'Purdue-Sackler Payments'!Q$11</f>
        <v>31255.88820716758</v>
      </c>
      <c r="U259" s="6">
        <f>$C259*'Purdue-Sackler Payments'!R$11</f>
        <v>31833.386799053245</v>
      </c>
      <c r="V259" s="6">
        <f t="shared" si="18"/>
        <v>374270.12110203662</v>
      </c>
    </row>
    <row r="260" spans="1:22" ht="18.75" x14ac:dyDescent="0.3">
      <c r="A260" s="122">
        <v>258</v>
      </c>
      <c r="B260" s="3" t="s">
        <v>58</v>
      </c>
      <c r="C260" s="15">
        <v>5.757676198157949E-5</v>
      </c>
      <c r="D260" s="13" t="s">
        <v>281</v>
      </c>
      <c r="E260" s="13" t="s">
        <v>334</v>
      </c>
      <c r="F260" s="6">
        <f>$C260*'Purdue-Sackler Payments'!C$11</f>
        <v>776.82078850511675</v>
      </c>
      <c r="G260" s="6">
        <f>$C260*'Purdue-Sackler Payments'!D$11</f>
        <v>227.7676013190131</v>
      </c>
      <c r="H260" s="6">
        <f>$C260*'Purdue-Sackler Payments'!E$11</f>
        <v>282.25277215678028</v>
      </c>
      <c r="I260" s="6">
        <f>$C260*'Purdue-Sackler Payments'!F$11</f>
        <v>256.11191150026917</v>
      </c>
      <c r="J260" s="6">
        <f>$C260*'Purdue-Sackler Payments'!G$11</f>
        <v>128.20301481060253</v>
      </c>
      <c r="K260" s="6">
        <f>$C260*'Purdue-Sackler Payments'!H$11</f>
        <v>205.60070290956571</v>
      </c>
      <c r="L260" s="6">
        <f>$C260*'Purdue-Sackler Payments'!I$11</f>
        <v>231.26884113475623</v>
      </c>
      <c r="M260" s="6">
        <f>$C260*'Purdue-Sackler Payments'!J$11</f>
        <v>188.20103897719625</v>
      </c>
      <c r="N260" s="6">
        <f>$C260*'Purdue-Sackler Payments'!K$11</f>
        <v>194.99382153695637</v>
      </c>
      <c r="O260" s="6">
        <f>$C260*'Purdue-Sackler Payments'!L$11</f>
        <v>175.11690914366989</v>
      </c>
      <c r="P260" s="6">
        <f>$C260*'Purdue-Sackler Payments'!M$11</f>
        <v>193.46743686199957</v>
      </c>
      <c r="Q260" s="6">
        <f>$C260*'Purdue-Sackler Payments'!N$11</f>
        <v>193.46743686199957</v>
      </c>
      <c r="R260" s="6">
        <f>$C260*'Purdue-Sackler Payments'!O$11</f>
        <v>193.46743686199957</v>
      </c>
      <c r="S260" s="6">
        <f>$C260*'Purdue-Sackler Payments'!P$11</f>
        <v>362.52477899643833</v>
      </c>
      <c r="T260" s="6">
        <f>$C260*'Purdue-Sackler Payments'!Q$11</f>
        <v>362.52477899643833</v>
      </c>
      <c r="U260" s="6">
        <f>$C260*'Purdue-Sackler Payments'!R$11</f>
        <v>369.22295848845789</v>
      </c>
      <c r="V260" s="6">
        <f t="shared" si="18"/>
        <v>4341.0122290612589</v>
      </c>
    </row>
    <row r="261" spans="1:22" ht="18.75" x14ac:dyDescent="0.3">
      <c r="A261" s="122">
        <v>259</v>
      </c>
      <c r="B261" s="3" t="s">
        <v>166</v>
      </c>
      <c r="C261" s="15">
        <v>3.0609535252973091E-7</v>
      </c>
      <c r="D261" s="13" t="s">
        <v>282</v>
      </c>
      <c r="E261" s="31" t="str">
        <f t="shared" ref="E261:E263" si="22">IF(C261&lt;0.000083,"Yes","No")</f>
        <v>Yes</v>
      </c>
      <c r="F261" s="6">
        <f>$C261*'Purdue-Sackler Payments'!C$11</f>
        <v>4.1298125307215177</v>
      </c>
      <c r="G261" s="6">
        <f>$C261*'Purdue-Sackler Payments'!D$11</f>
        <v>1.2108809495556483</v>
      </c>
      <c r="H261" s="6">
        <f>$C261*'Purdue-Sackler Payments'!E$11</f>
        <v>1.500540475399853</v>
      </c>
      <c r="I261" s="6">
        <f>$C261*'Purdue-Sackler Payments'!F$11</f>
        <v>1.3615678120770129</v>
      </c>
      <c r="J261" s="6">
        <f>$C261*'Purdue-Sackler Payments'!G$11</f>
        <v>0.68156571615438333</v>
      </c>
      <c r="K261" s="6">
        <f>$C261*'Purdue-Sackler Payments'!H$11</f>
        <v>1.0930350626108196</v>
      </c>
      <c r="L261" s="6">
        <f>$C261*'Purdue-Sackler Payments'!I$11</f>
        <v>1.22949459156688</v>
      </c>
      <c r="M261" s="6">
        <f>$C261*'Purdue-Sackler Payments'!J$11</f>
        <v>1.0005332253768777</v>
      </c>
      <c r="N261" s="6">
        <f>$C261*'Purdue-Sackler Payments'!K$11</f>
        <v>1.0366456968102797</v>
      </c>
      <c r="O261" s="6">
        <f>$C261*'Purdue-Sackler Payments'!L$11</f>
        <v>0.93097406303253927</v>
      </c>
      <c r="P261" s="6">
        <f>$C261*'Purdue-Sackler Payments'!M$11</f>
        <v>1.0285309776232863</v>
      </c>
      <c r="Q261" s="6">
        <f>$C261*'Purdue-Sackler Payments'!N$11</f>
        <v>1.0285309776232863</v>
      </c>
      <c r="R261" s="6">
        <f>$C261*'Purdue-Sackler Payments'!O$11</f>
        <v>1.0285309776232863</v>
      </c>
      <c r="S261" s="6">
        <f>$C261*'Purdue-Sackler Payments'!P$11</f>
        <v>1.9272905632167932</v>
      </c>
      <c r="T261" s="6">
        <f>$C261*'Purdue-Sackler Payments'!Q$11</f>
        <v>1.9272905632167932</v>
      </c>
      <c r="U261" s="6">
        <f>$C261*'Purdue-Sackler Payments'!R$11</f>
        <v>1.9629000963401231</v>
      </c>
      <c r="V261" s="6">
        <f t="shared" ref="V261:V283" si="23">SUM(F261:U261)</f>
        <v>23.078124278949385</v>
      </c>
    </row>
    <row r="262" spans="1:22" ht="18.75" x14ac:dyDescent="0.3">
      <c r="A262" s="122">
        <v>260</v>
      </c>
      <c r="B262" s="3" t="s">
        <v>20</v>
      </c>
      <c r="C262" s="15">
        <v>7.6929149136000007E-4</v>
      </c>
      <c r="D262" s="13" t="s">
        <v>283</v>
      </c>
      <c r="E262" s="31" t="str">
        <f t="shared" si="22"/>
        <v>No</v>
      </c>
      <c r="F262" s="6">
        <f>$C262*'Purdue-Sackler Payments'!C$11</f>
        <v>10379.215543585848</v>
      </c>
      <c r="G262" s="6">
        <f>$C262*'Purdue-Sackler Payments'!D$11</f>
        <v>3043.2360499579931</v>
      </c>
      <c r="H262" s="6">
        <f>$C262*'Purdue-Sackler Payments'!E$11</f>
        <v>3771.220342374439</v>
      </c>
      <c r="I262" s="6">
        <f>$C262*'Purdue-Sackler Payments'!F$11</f>
        <v>3421.948500961837</v>
      </c>
      <c r="J262" s="6">
        <f>$C262*'Purdue-Sackler Payments'!G$11</f>
        <v>1712.9391279775305</v>
      </c>
      <c r="K262" s="6">
        <f>$C262*'Purdue-Sackler Payments'!H$11</f>
        <v>2747.0608961401194</v>
      </c>
      <c r="L262" s="6">
        <f>$C262*'Purdue-Sackler Payments'!I$11</f>
        <v>3090.0166243905001</v>
      </c>
      <c r="M262" s="6">
        <f>$C262*'Purdue-Sackler Payments'!J$11</f>
        <v>2514.5814555634211</v>
      </c>
      <c r="N262" s="6">
        <f>$C262*'Purdue-Sackler Payments'!K$11</f>
        <v>2605.3408113527221</v>
      </c>
      <c r="O262" s="6">
        <f>$C262*'Purdue-Sackler Payments'!L$11</f>
        <v>2339.7624937746077</v>
      </c>
      <c r="P262" s="6">
        <f>$C262*'Purdue-Sackler Payments'!M$11</f>
        <v>2584.946563698395</v>
      </c>
      <c r="Q262" s="6">
        <f>$C262*'Purdue-Sackler Payments'!N$11</f>
        <v>2584.946563698395</v>
      </c>
      <c r="R262" s="6">
        <f>$C262*'Purdue-Sackler Payments'!O$11</f>
        <v>2584.946563698395</v>
      </c>
      <c r="S262" s="6">
        <f>$C262*'Purdue-Sackler Payments'!P$11</f>
        <v>4843.7463013003189</v>
      </c>
      <c r="T262" s="6">
        <f>$C262*'Purdue-Sackler Payments'!Q$11</f>
        <v>4843.7463013003189</v>
      </c>
      <c r="U262" s="6">
        <f>$C262*'Purdue-Sackler Payments'!R$11</f>
        <v>4933.2416517415477</v>
      </c>
      <c r="V262" s="6">
        <f t="shared" si="23"/>
        <v>58000.895791516392</v>
      </c>
    </row>
    <row r="263" spans="1:22" ht="18.75" x14ac:dyDescent="0.3">
      <c r="A263" s="122">
        <v>261</v>
      </c>
      <c r="B263" s="3" t="s">
        <v>29</v>
      </c>
      <c r="C263" s="15">
        <v>4.5586529889378655E-3</v>
      </c>
      <c r="D263" s="13" t="s">
        <v>29</v>
      </c>
      <c r="E263" s="31" t="str">
        <f t="shared" si="22"/>
        <v>No</v>
      </c>
      <c r="F263" s="6">
        <f>$C263*'Purdue-Sackler Payments'!C$11</f>
        <v>61504.959423054614</v>
      </c>
      <c r="G263" s="6">
        <f>$C263*'Purdue-Sackler Payments'!D$11</f>
        <v>18033.550703464611</v>
      </c>
      <c r="H263" s="6">
        <f>$C263*'Purdue-Sackler Payments'!E$11</f>
        <v>22347.426273123099</v>
      </c>
      <c r="I263" s="6">
        <f>$C263*'Purdue-Sackler Payments'!F$11</f>
        <v>20277.717792411077</v>
      </c>
      <c r="J263" s="6">
        <f>$C263*'Purdue-Sackler Payments'!G$11</f>
        <v>10150.502330161882</v>
      </c>
      <c r="K263" s="6">
        <f>$C263*'Purdue-Sackler Payments'!H$11</f>
        <v>16278.48157119839</v>
      </c>
      <c r="L263" s="6">
        <f>$C263*'Purdue-Sackler Payments'!I$11</f>
        <v>18310.76214783399</v>
      </c>
      <c r="M263" s="6">
        <f>$C263*'Purdue-Sackler Payments'!J$11</f>
        <v>14900.859293356734</v>
      </c>
      <c r="N263" s="6">
        <f>$C263*'Purdue-Sackler Payments'!K$11</f>
        <v>15438.679369608371</v>
      </c>
      <c r="O263" s="6">
        <f>$C263*'Purdue-Sackler Payments'!L$11</f>
        <v>13864.920391611293</v>
      </c>
      <c r="P263" s="6">
        <f>$C263*'Purdue-Sackler Payments'!M$11</f>
        <v>15317.827522069831</v>
      </c>
      <c r="Q263" s="6">
        <f>$C263*'Purdue-Sackler Payments'!N$11</f>
        <v>15317.827522069831</v>
      </c>
      <c r="R263" s="6">
        <f>$C263*'Purdue-Sackler Payments'!O$11</f>
        <v>15317.827522069831</v>
      </c>
      <c r="S263" s="6">
        <f>$C263*'Purdue-Sackler Payments'!P$11</f>
        <v>28702.980342397099</v>
      </c>
      <c r="T263" s="6">
        <f>$C263*'Purdue-Sackler Payments'!Q$11</f>
        <v>28702.980342397099</v>
      </c>
      <c r="U263" s="6">
        <f>$C263*'Purdue-Sackler Payments'!R$11</f>
        <v>29233.310199631967</v>
      </c>
      <c r="V263" s="6">
        <f t="shared" si="23"/>
        <v>343700.61274645972</v>
      </c>
    </row>
    <row r="264" spans="1:22" ht="18.75" x14ac:dyDescent="0.3">
      <c r="A264" s="122">
        <v>262</v>
      </c>
      <c r="B264" s="3" t="s">
        <v>61</v>
      </c>
      <c r="C264" s="15">
        <v>5.1656580704585642E-5</v>
      </c>
      <c r="D264" s="13" t="s">
        <v>284</v>
      </c>
      <c r="E264" s="13" t="s">
        <v>334</v>
      </c>
      <c r="F264" s="6">
        <f>$C264*'Purdue-Sackler Payments'!C$11</f>
        <v>696.94620491601324</v>
      </c>
      <c r="G264" s="6">
        <f>$C264*'Purdue-Sackler Payments'!D$11</f>
        <v>204.34798822465359</v>
      </c>
      <c r="H264" s="6">
        <f>$C264*'Purdue-Sackler Payments'!E$11</f>
        <v>253.23086262951682</v>
      </c>
      <c r="I264" s="6">
        <f>$C264*'Purdue-Sackler Payments'!F$11</f>
        <v>229.77786819710312</v>
      </c>
      <c r="J264" s="6">
        <f>$C264*'Purdue-Sackler Payments'!G$11</f>
        <v>115.02087219239284</v>
      </c>
      <c r="K264" s="6">
        <f>$C264*'Purdue-Sackler Payments'!H$11</f>
        <v>184.46034367416095</v>
      </c>
      <c r="L264" s="6">
        <f>$C264*'Purdue-Sackler Payments'!I$11</f>
        <v>207.4892221336724</v>
      </c>
      <c r="M264" s="6">
        <f>$C264*'Purdue-Sackler Payments'!J$11</f>
        <v>168.84975507519346</v>
      </c>
      <c r="N264" s="6">
        <f>$C264*'Purdue-Sackler Payments'!K$11</f>
        <v>174.94408737924365</v>
      </c>
      <c r="O264" s="6">
        <f>$C264*'Purdue-Sackler Payments'!L$11</f>
        <v>157.11096696982784</v>
      </c>
      <c r="P264" s="6">
        <f>$C264*'Purdue-Sackler Payments'!M$11</f>
        <v>173.57464925117779</v>
      </c>
      <c r="Q264" s="6">
        <f>$C264*'Purdue-Sackler Payments'!N$11</f>
        <v>173.57464925117779</v>
      </c>
      <c r="R264" s="6">
        <f>$C264*'Purdue-Sackler Payments'!O$11</f>
        <v>173.57464925117779</v>
      </c>
      <c r="S264" s="6">
        <f>$C264*'Purdue-Sackler Payments'!P$11</f>
        <v>325.24910847943909</v>
      </c>
      <c r="T264" s="6">
        <f>$C264*'Purdue-Sackler Payments'!Q$11</f>
        <v>325.24910847943909</v>
      </c>
      <c r="U264" s="6">
        <f>$C264*'Purdue-Sackler Payments'!R$11</f>
        <v>331.25856503092081</v>
      </c>
      <c r="V264" s="6">
        <f t="shared" si="23"/>
        <v>3894.6589011351111</v>
      </c>
    </row>
    <row r="265" spans="1:22" ht="18.75" x14ac:dyDescent="0.3">
      <c r="A265" s="122">
        <v>263</v>
      </c>
      <c r="B265" s="3" t="s">
        <v>12</v>
      </c>
      <c r="C265" s="15">
        <v>3.4487897129946177E-4</v>
      </c>
      <c r="D265" s="13" t="s">
        <v>285</v>
      </c>
      <c r="E265" s="31" t="str">
        <f t="shared" ref="E265:E282" si="24">IF(C265&lt;0.000083,"Yes","No")</f>
        <v>No</v>
      </c>
      <c r="F265" s="6">
        <f>$C265*'Purdue-Sackler Payments'!C$11</f>
        <v>4653.077825206522</v>
      </c>
      <c r="G265" s="6">
        <f>$C265*'Purdue-Sackler Payments'!D$11</f>
        <v>1364.3048572856244</v>
      </c>
      <c r="H265" s="6">
        <f>$C265*'Purdue-Sackler Payments'!E$11</f>
        <v>1690.6655108356852</v>
      </c>
      <c r="I265" s="6">
        <f>$C265*'Purdue-Sackler Payments'!F$11</f>
        <v>1534.0844037740476</v>
      </c>
      <c r="J265" s="6">
        <f>$C265*'Purdue-Sackler Payments'!G$11</f>
        <v>767.9230707610094</v>
      </c>
      <c r="K265" s="6">
        <f>$C265*'Purdue-Sackler Payments'!H$11</f>
        <v>1231.5273814908633</v>
      </c>
      <c r="L265" s="6">
        <f>$C265*'Purdue-Sackler Payments'!I$11</f>
        <v>1385.2769290793199</v>
      </c>
      <c r="M265" s="6">
        <f>$C265*'Purdue-Sackler Payments'!J$11</f>
        <v>1127.3051572561667</v>
      </c>
      <c r="N265" s="6">
        <f>$C265*'Purdue-Sackler Payments'!K$11</f>
        <v>1167.9932366278495</v>
      </c>
      <c r="O265" s="6">
        <f>$C265*'Purdue-Sackler Payments'!L$11</f>
        <v>1048.9325450766414</v>
      </c>
      <c r="P265" s="6">
        <f>$C265*'Purdue-Sackler Payments'!M$11</f>
        <v>1158.8503470594021</v>
      </c>
      <c r="Q265" s="6">
        <f>$C265*'Purdue-Sackler Payments'!N$11</f>
        <v>1158.8503470594021</v>
      </c>
      <c r="R265" s="6">
        <f>$C265*'Purdue-Sackler Payments'!O$11</f>
        <v>1158.8503470594021</v>
      </c>
      <c r="S265" s="6">
        <f>$C265*'Purdue-Sackler Payments'!P$11</f>
        <v>2171.4866996316373</v>
      </c>
      <c r="T265" s="6">
        <f>$C265*'Purdue-Sackler Payments'!Q$11</f>
        <v>2171.4866996316373</v>
      </c>
      <c r="U265" s="6">
        <f>$C265*'Purdue-Sackler Payments'!R$11</f>
        <v>2211.6081162115747</v>
      </c>
      <c r="V265" s="6">
        <f t="shared" si="23"/>
        <v>26002.223474046783</v>
      </c>
    </row>
    <row r="266" spans="1:22" ht="18.75" x14ac:dyDescent="0.3">
      <c r="A266" s="122">
        <v>264</v>
      </c>
      <c r="B266" s="3" t="s">
        <v>73</v>
      </c>
      <c r="C266" s="15">
        <v>1.3154129039520002E-2</v>
      </c>
      <c r="D266" s="13" t="s">
        <v>286</v>
      </c>
      <c r="E266" s="31" t="str">
        <f t="shared" si="24"/>
        <v>No</v>
      </c>
      <c r="F266" s="6">
        <f>$C266*'Purdue-Sackler Payments'!C$11</f>
        <v>177474.39315616866</v>
      </c>
      <c r="G266" s="6">
        <f>$C266*'Purdue-Sackler Payments'!D$11</f>
        <v>52036.347923330264</v>
      </c>
      <c r="H266" s="6">
        <f>$C266*'Purdue-Sackler Payments'!E$11</f>
        <v>64484.164425577757</v>
      </c>
      <c r="I266" s="6">
        <f>$C266*'Purdue-Sackler Payments'!F$11</f>
        <v>58511.958930765984</v>
      </c>
      <c r="J266" s="6">
        <f>$C266*'Purdue-Sackler Payments'!G$11</f>
        <v>29289.576941018127</v>
      </c>
      <c r="K266" s="6">
        <f>$C266*'Purdue-Sackler Payments'!H$11</f>
        <v>46972.043644164849</v>
      </c>
      <c r="L266" s="6">
        <f>$C266*'Purdue-Sackler Payments'!I$11</f>
        <v>52836.249806477579</v>
      </c>
      <c r="M266" s="6">
        <f>$C266*'Purdue-Sackler Payments'!J$11</f>
        <v>42996.873510702069</v>
      </c>
      <c r="N266" s="6">
        <f>$C266*'Purdue-Sackler Payments'!K$11</f>
        <v>44548.769366830136</v>
      </c>
      <c r="O266" s="6">
        <f>$C266*'Purdue-Sackler Payments'!L$11</f>
        <v>40007.640940535959</v>
      </c>
      <c r="P266" s="6">
        <f>$C266*'Purdue-Sackler Payments'!M$11</f>
        <v>44200.047759582565</v>
      </c>
      <c r="Q266" s="6">
        <f>$C266*'Purdue-Sackler Payments'!N$11</f>
        <v>44200.047759582565</v>
      </c>
      <c r="R266" s="6">
        <f>$C266*'Purdue-Sackler Payments'!O$11</f>
        <v>44200.047759582565</v>
      </c>
      <c r="S266" s="6">
        <f>$C266*'Purdue-Sackler Payments'!P$11</f>
        <v>82823.305076938297</v>
      </c>
      <c r="T266" s="6">
        <f>$C266*'Purdue-Sackler Payments'!Q$11</f>
        <v>82823.305076938297</v>
      </c>
      <c r="U266" s="6">
        <f>$C266*'Purdue-Sackler Payments'!R$11</f>
        <v>84353.587682897967</v>
      </c>
      <c r="V266" s="6">
        <f t="shared" si="23"/>
        <v>991758.35976109351</v>
      </c>
    </row>
    <row r="267" spans="1:22" ht="18.75" x14ac:dyDescent="0.3">
      <c r="A267" s="122">
        <v>265</v>
      </c>
      <c r="B267" s="3" t="s">
        <v>73</v>
      </c>
      <c r="C267" s="15">
        <v>4.8332605371401058E-4</v>
      </c>
      <c r="D267" s="13" t="s">
        <v>287</v>
      </c>
      <c r="E267" s="31" t="str">
        <f t="shared" si="24"/>
        <v>No</v>
      </c>
      <c r="F267" s="6">
        <f>$C267*'Purdue-Sackler Payments'!C$11</f>
        <v>6520.9941168852838</v>
      </c>
      <c r="G267" s="6">
        <f>$C267*'Purdue-Sackler Payments'!D$11</f>
        <v>1911.9869218182928</v>
      </c>
      <c r="H267" s="6">
        <f>$C267*'Purdue-Sackler Payments'!E$11</f>
        <v>2369.3607250790033</v>
      </c>
      <c r="I267" s="6">
        <f>$C267*'Purdue-Sackler Payments'!F$11</f>
        <v>2149.9222122664642</v>
      </c>
      <c r="J267" s="6">
        <f>$C267*'Purdue-Sackler Payments'!G$11</f>
        <v>1076.1955881171548</v>
      </c>
      <c r="K267" s="6">
        <f>$C267*'Purdue-Sackler Payments'!H$11</f>
        <v>1725.907691889641</v>
      </c>
      <c r="L267" s="6">
        <f>$C267*'Purdue-Sackler Payments'!I$11</f>
        <v>1941.3779532866981</v>
      </c>
      <c r="M267" s="6">
        <f>$C267*'Purdue-Sackler Payments'!J$11</f>
        <v>1579.8468399946933</v>
      </c>
      <c r="N267" s="6">
        <f>$C267*'Purdue-Sackler Payments'!K$11</f>
        <v>1636.8686084191938</v>
      </c>
      <c r="O267" s="6">
        <f>$C267*'Purdue-Sackler Payments'!L$11</f>
        <v>1470.0125835850804</v>
      </c>
      <c r="P267" s="6">
        <f>$C267*'Purdue-Sackler Payments'!M$11</f>
        <v>1624.0554272675265</v>
      </c>
      <c r="Q267" s="6">
        <f>$C267*'Purdue-Sackler Payments'!N$11</f>
        <v>1624.0554272675265</v>
      </c>
      <c r="R267" s="6">
        <f>$C267*'Purdue-Sackler Payments'!O$11</f>
        <v>1624.0554272675265</v>
      </c>
      <c r="S267" s="6">
        <f>$C267*'Purdue-Sackler Payments'!P$11</f>
        <v>3043.2011939460867</v>
      </c>
      <c r="T267" s="6">
        <f>$C267*'Purdue-Sackler Payments'!Q$11</f>
        <v>3043.2011939460867</v>
      </c>
      <c r="U267" s="6">
        <f>$C267*'Purdue-Sackler Payments'!R$11</f>
        <v>3099.4288203273977</v>
      </c>
      <c r="V267" s="6">
        <f t="shared" si="23"/>
        <v>36440.470731363654</v>
      </c>
    </row>
    <row r="268" spans="1:22" ht="18.75" x14ac:dyDescent="0.3">
      <c r="A268" s="122">
        <v>266</v>
      </c>
      <c r="B268" s="3" t="s">
        <v>26</v>
      </c>
      <c r="C268" s="15">
        <v>2.6615292034240005E-2</v>
      </c>
      <c r="D268" s="13" t="s">
        <v>26</v>
      </c>
      <c r="E268" s="31" t="str">
        <f t="shared" si="24"/>
        <v>No</v>
      </c>
      <c r="F268" s="6">
        <f>$C268*'Purdue-Sackler Payments'!C$11</f>
        <v>359091.26239066588</v>
      </c>
      <c r="G268" s="6">
        <f>$C268*'Purdue-Sackler Payments'!D$11</f>
        <v>105287.28980944306</v>
      </c>
      <c r="H268" s="6">
        <f>$C268*'Purdue-Sackler Payments'!E$11</f>
        <v>130473.47054406951</v>
      </c>
      <c r="I268" s="6">
        <f>$C268*'Purdue-Sackler Payments'!F$11</f>
        <v>118389.66074903436</v>
      </c>
      <c r="J268" s="6">
        <f>$C268*'Purdue-Sackler Payments'!G$11</f>
        <v>59262.809533225125</v>
      </c>
      <c r="K268" s="6">
        <f>$C268*'Purdue-Sackler Payments'!H$11</f>
        <v>95040.474004665361</v>
      </c>
      <c r="L268" s="6">
        <f>$C268*'Purdue-Sackler Payments'!I$11</f>
        <v>106905.76429412709</v>
      </c>
      <c r="M268" s="6">
        <f>$C268*'Purdue-Sackler Payments'!J$11</f>
        <v>86997.348255325647</v>
      </c>
      <c r="N268" s="6">
        <f>$C268*'Purdue-Sackler Payments'!K$11</f>
        <v>90137.363173339763</v>
      </c>
      <c r="O268" s="6">
        <f>$C268*'Purdue-Sackler Payments'!L$11</f>
        <v>80949.110658278631</v>
      </c>
      <c r="P268" s="6">
        <f>$C268*'Purdue-Sackler Payments'!M$11</f>
        <v>89431.780356897943</v>
      </c>
      <c r="Q268" s="6">
        <f>$C268*'Purdue-Sackler Payments'!N$11</f>
        <v>89431.780356897943</v>
      </c>
      <c r="R268" s="6">
        <f>$C268*'Purdue-Sackler Payments'!O$11</f>
        <v>89431.780356897943</v>
      </c>
      <c r="S268" s="6">
        <f>$C268*'Purdue-Sackler Payments'!P$11</f>
        <v>167579.8105097579</v>
      </c>
      <c r="T268" s="6">
        <f>$C268*'Purdue-Sackler Payments'!Q$11</f>
        <v>167579.8105097579</v>
      </c>
      <c r="U268" s="6">
        <f>$C268*'Purdue-Sackler Payments'!R$11</f>
        <v>170676.09444692847</v>
      </c>
      <c r="V268" s="6">
        <f t="shared" si="23"/>
        <v>2006665.6099493126</v>
      </c>
    </row>
    <row r="269" spans="1:22" ht="18.75" x14ac:dyDescent="0.3">
      <c r="A269" s="122">
        <v>267</v>
      </c>
      <c r="B269" s="3" t="s">
        <v>32</v>
      </c>
      <c r="C269" s="15">
        <v>1.306353444363766E-3</v>
      </c>
      <c r="D269" s="13" t="s">
        <v>288</v>
      </c>
      <c r="E269" s="31" t="str">
        <f t="shared" si="24"/>
        <v>No</v>
      </c>
      <c r="F269" s="6">
        <f>$C269*'Purdue-Sackler Payments'!C$11</f>
        <v>17625.209855352776</v>
      </c>
      <c r="G269" s="6">
        <f>$C269*'Purdue-Sackler Payments'!D$11</f>
        <v>5167.7965251460173</v>
      </c>
      <c r="H269" s="6">
        <f>$C269*'Purdue-Sackler Payments'!E$11</f>
        <v>6404.0051645522581</v>
      </c>
      <c r="I269" s="6">
        <f>$C269*'Purdue-Sackler Payments'!F$11</f>
        <v>5810.8977687561573</v>
      </c>
      <c r="J269" s="6">
        <f>$C269*'Purdue-Sackler Payments'!G$11</f>
        <v>2908.7854928214065</v>
      </c>
      <c r="K269" s="6">
        <f>$C269*'Purdue-Sackler Payments'!H$11</f>
        <v>4664.853964789675</v>
      </c>
      <c r="L269" s="6">
        <f>$C269*'Purdue-Sackler Payments'!I$11</f>
        <v>5247.235808207869</v>
      </c>
      <c r="M269" s="6">
        <f>$C269*'Purdue-Sackler Payments'!J$11</f>
        <v>4270.0747148538267</v>
      </c>
      <c r="N269" s="6">
        <f>$C269*'Purdue-Sackler Payments'!K$11</f>
        <v>4424.1954849067815</v>
      </c>
      <c r="O269" s="6">
        <f>$C269*'Purdue-Sackler Payments'!L$11</f>
        <v>3973.210190238874</v>
      </c>
      <c r="P269" s="6">
        <f>$C269*'Purdue-Sackler Payments'!M$11</f>
        <v>4389.563494344482</v>
      </c>
      <c r="Q269" s="6">
        <f>$C269*'Purdue-Sackler Payments'!N$11</f>
        <v>4389.563494344482</v>
      </c>
      <c r="R269" s="6">
        <f>$C269*'Purdue-Sackler Payments'!O$11</f>
        <v>4389.563494344482</v>
      </c>
      <c r="S269" s="6">
        <f>$C269*'Purdue-Sackler Payments'!P$11</f>
        <v>8225.2887694643941</v>
      </c>
      <c r="T269" s="6">
        <f>$C269*'Purdue-Sackler Payments'!Q$11</f>
        <v>8225.2887694643941</v>
      </c>
      <c r="U269" s="6">
        <f>$C269*'Purdue-Sackler Payments'!R$11</f>
        <v>8377.263099892456</v>
      </c>
      <c r="V269" s="6">
        <f t="shared" si="23"/>
        <v>98492.796091480341</v>
      </c>
    </row>
    <row r="270" spans="1:22" ht="18.75" x14ac:dyDescent="0.3">
      <c r="A270" s="122">
        <v>268</v>
      </c>
      <c r="B270" s="3" t="s">
        <v>20</v>
      </c>
      <c r="C270" s="15">
        <v>9.3847771248000008E-4</v>
      </c>
      <c r="D270" s="13" t="s">
        <v>289</v>
      </c>
      <c r="E270" s="31" t="str">
        <f t="shared" si="24"/>
        <v>No</v>
      </c>
      <c r="F270" s="6">
        <f>$C270*'Purdue-Sackler Payments'!C$11</f>
        <v>12661.86168712353</v>
      </c>
      <c r="G270" s="6">
        <f>$C270*'Purdue-Sackler Payments'!D$11</f>
        <v>3712.5189070429242</v>
      </c>
      <c r="H270" s="6">
        <f>$C270*'Purdue-Sackler Payments'!E$11</f>
        <v>4600.6049461339853</v>
      </c>
      <c r="I270" s="6">
        <f>$C270*'Purdue-Sackler Payments'!F$11</f>
        <v>4174.519590395681</v>
      </c>
      <c r="J270" s="6">
        <f>$C270*'Purdue-Sackler Payments'!G$11</f>
        <v>2089.6567978412259</v>
      </c>
      <c r="K270" s="6">
        <f>$C270*'Purdue-Sackler Payments'!H$11</f>
        <v>3351.2075134162683</v>
      </c>
      <c r="L270" s="6">
        <f>$C270*'Purdue-Sackler Payments'!I$11</f>
        <v>3769.5876865302757</v>
      </c>
      <c r="M270" s="6">
        <f>$C270*'Purdue-Sackler Payments'!J$11</f>
        <v>3067.60009536808</v>
      </c>
      <c r="N270" s="6">
        <f>$C270*'Purdue-Sackler Payments'!K$11</f>
        <v>3178.3196776901495</v>
      </c>
      <c r="O270" s="6">
        <f>$C270*'Purdue-Sackler Payments'!L$11</f>
        <v>2854.3341211563375</v>
      </c>
      <c r="P270" s="6">
        <f>$C270*'Purdue-Sackler Payments'!M$11</f>
        <v>3153.4402306907464</v>
      </c>
      <c r="Q270" s="6">
        <f>$C270*'Purdue-Sackler Payments'!N$11</f>
        <v>3153.4402306907464</v>
      </c>
      <c r="R270" s="6">
        <f>$C270*'Purdue-Sackler Payments'!O$11</f>
        <v>3153.4402306907464</v>
      </c>
      <c r="S270" s="6">
        <f>$C270*'Purdue-Sackler Payments'!P$11</f>
        <v>5909.0058836365606</v>
      </c>
      <c r="T270" s="6">
        <f>$C270*'Purdue-Sackler Payments'!Q$11</f>
        <v>5909.0058836365606</v>
      </c>
      <c r="U270" s="6">
        <f>$C270*'Purdue-Sackler Payments'!R$11</f>
        <v>6018.1834745796223</v>
      </c>
      <c r="V270" s="6">
        <f t="shared" si="23"/>
        <v>70756.726956623432</v>
      </c>
    </row>
    <row r="271" spans="1:22" ht="18.75" x14ac:dyDescent="0.3">
      <c r="A271" s="122">
        <v>269</v>
      </c>
      <c r="B271" s="3" t="s">
        <v>20</v>
      </c>
      <c r="C271" s="15">
        <v>0.11408752734624</v>
      </c>
      <c r="D271" s="13" t="s">
        <v>20</v>
      </c>
      <c r="E271" s="31" t="str">
        <f t="shared" si="24"/>
        <v>No</v>
      </c>
      <c r="F271" s="6">
        <f>$C271*'Purdue-Sackler Payments'!C$11</f>
        <v>1539259.2410816567</v>
      </c>
      <c r="G271" s="6">
        <f>$C271*'Purdue-Sackler Payments'!D$11</f>
        <v>451318.23238659912</v>
      </c>
      <c r="H271" s="6">
        <f>$C271*'Purdue-Sackler Payments'!E$11</f>
        <v>559279.81626147951</v>
      </c>
      <c r="I271" s="6">
        <f>$C271*'Purdue-Sackler Payments'!F$11</f>
        <v>507482.07612530963</v>
      </c>
      <c r="J271" s="6">
        <f>$C271*'Purdue-Sackler Payments'!G$11</f>
        <v>254032.43347992434</v>
      </c>
      <c r="K271" s="6">
        <f>$C271*'Purdue-Sackler Payments'!H$11</f>
        <v>407394.84139635478</v>
      </c>
      <c r="L271" s="6">
        <f>$C271*'Purdue-Sackler Payments'!I$11</f>
        <v>458255.88882084133</v>
      </c>
      <c r="M271" s="6">
        <f>$C271*'Purdue-Sackler Payments'!J$11</f>
        <v>372917.65708830574</v>
      </c>
      <c r="N271" s="6">
        <f>$C271*'Purdue-Sackler Payments'!K$11</f>
        <v>386377.45821938757</v>
      </c>
      <c r="O271" s="6">
        <f>$C271*'Purdue-Sackler Payments'!L$11</f>
        <v>346991.64164718444</v>
      </c>
      <c r="P271" s="6">
        <f>$C271*'Purdue-Sackler Payments'!M$11</f>
        <v>383352.94889736758</v>
      </c>
      <c r="Q271" s="6">
        <f>$C271*'Purdue-Sackler Payments'!N$11</f>
        <v>383352.94889736758</v>
      </c>
      <c r="R271" s="6">
        <f>$C271*'Purdue-Sackler Payments'!O$11</f>
        <v>383352.94889736758</v>
      </c>
      <c r="S271" s="6">
        <f>$C271*'Purdue-Sackler Payments'!P$11</f>
        <v>718337.64550145972</v>
      </c>
      <c r="T271" s="6">
        <f>$C271*'Purdue-Sackler Payments'!Q$11</f>
        <v>718337.64550145972</v>
      </c>
      <c r="U271" s="6">
        <f>$C271*'Purdue-Sackler Payments'!R$11</f>
        <v>731609.99201185023</v>
      </c>
      <c r="V271" s="6">
        <f t="shared" si="23"/>
        <v>8601653.4162139148</v>
      </c>
    </row>
    <row r="272" spans="1:22" ht="18.75" x14ac:dyDescent="0.3">
      <c r="A272" s="122">
        <v>270</v>
      </c>
      <c r="B272" s="3" t="s">
        <v>32</v>
      </c>
      <c r="C272" s="15">
        <v>1.5671696722706324E-3</v>
      </c>
      <c r="D272" s="13" t="s">
        <v>290</v>
      </c>
      <c r="E272" s="31" t="str">
        <f t="shared" si="24"/>
        <v>No</v>
      </c>
      <c r="F272" s="6">
        <f>$C272*'Purdue-Sackler Payments'!C$11</f>
        <v>21144.120277622831</v>
      </c>
      <c r="G272" s="6">
        <f>$C272*'Purdue-Sackler Payments'!D$11</f>
        <v>6199.5580304982213</v>
      </c>
      <c r="H272" s="6">
        <f>$C272*'Purdue-Sackler Payments'!E$11</f>
        <v>7682.5783391559225</v>
      </c>
      <c r="I272" s="6">
        <f>$C272*'Purdue-Sackler Payments'!F$11</f>
        <v>6971.0557974568355</v>
      </c>
      <c r="J272" s="6">
        <f>$C272*'Purdue-Sackler Payments'!G$11</f>
        <v>3489.5306681038774</v>
      </c>
      <c r="K272" s="6">
        <f>$C272*'Purdue-Sackler Payments'!H$11</f>
        <v>5596.20192431941</v>
      </c>
      <c r="L272" s="6">
        <f>$C272*'Purdue-Sackler Payments'!I$11</f>
        <v>6294.8575344254223</v>
      </c>
      <c r="M272" s="6">
        <f>$C272*'Purdue-Sackler Payments'!J$11</f>
        <v>5122.6041622355588</v>
      </c>
      <c r="N272" s="6">
        <f>$C272*'Purdue-Sackler Payments'!K$11</f>
        <v>5307.4954699716673</v>
      </c>
      <c r="O272" s="6">
        <f>$C272*'Purdue-Sackler Payments'!L$11</f>
        <v>4766.4700074577322</v>
      </c>
      <c r="P272" s="6">
        <f>$C272*'Purdue-Sackler Payments'!M$11</f>
        <v>5265.9491292521907</v>
      </c>
      <c r="Q272" s="6">
        <f>$C272*'Purdue-Sackler Payments'!N$11</f>
        <v>5265.9491292521907</v>
      </c>
      <c r="R272" s="6">
        <f>$C272*'Purdue-Sackler Payments'!O$11</f>
        <v>5265.9491292521907</v>
      </c>
      <c r="S272" s="6">
        <f>$C272*'Purdue-Sackler Payments'!P$11</f>
        <v>9867.4850675276921</v>
      </c>
      <c r="T272" s="6">
        <f>$C272*'Purdue-Sackler Payments'!Q$11</f>
        <v>9867.4850675276921</v>
      </c>
      <c r="U272" s="6">
        <f>$C272*'Purdue-Sackler Payments'!R$11</f>
        <v>10049.801394428403</v>
      </c>
      <c r="V272" s="6">
        <f t="shared" si="23"/>
        <v>118157.09112848782</v>
      </c>
    </row>
    <row r="273" spans="1:22" ht="18.75" x14ac:dyDescent="0.3">
      <c r="A273" s="122">
        <v>271</v>
      </c>
      <c r="B273" s="3" t="s">
        <v>20</v>
      </c>
      <c r="C273" s="15">
        <v>3.6531164913600001E-3</v>
      </c>
      <c r="D273" s="13" t="s">
        <v>291</v>
      </c>
      <c r="E273" s="31" t="str">
        <f t="shared" si="24"/>
        <v>No</v>
      </c>
      <c r="F273" s="6">
        <f>$C273*'Purdue-Sackler Payments'!C$11</f>
        <v>49287.537813036841</v>
      </c>
      <c r="G273" s="6">
        <f>$C273*'Purdue-Sackler Payments'!D$11</f>
        <v>14451.343770290479</v>
      </c>
      <c r="H273" s="6">
        <f>$C273*'Purdue-Sackler Payments'!E$11</f>
        <v>17908.305733272926</v>
      </c>
      <c r="I273" s="6">
        <f>$C273*'Purdue-Sackler Payments'!F$11</f>
        <v>16249.726718475318</v>
      </c>
      <c r="J273" s="6">
        <f>$C273*'Purdue-Sackler Payments'!G$11</f>
        <v>8134.1939269964232</v>
      </c>
      <c r="K273" s="6">
        <f>$C273*'Purdue-Sackler Payments'!H$11</f>
        <v>13044.903752566639</v>
      </c>
      <c r="L273" s="6">
        <f>$C273*'Purdue-Sackler Payments'!I$11</f>
        <v>14673.489588688351</v>
      </c>
      <c r="M273" s="6">
        <f>$C273*'Purdue-Sackler Payments'!J$11</f>
        <v>11940.934076818003</v>
      </c>
      <c r="N273" s="6">
        <f>$C273*'Purdue-Sackler Payments'!K$11</f>
        <v>12371.920904441642</v>
      </c>
      <c r="O273" s="6">
        <f>$C273*'Purdue-Sackler Payments'!L$11</f>
        <v>11110.775366516746</v>
      </c>
      <c r="P273" s="6">
        <f>$C273*'Purdue-Sackler Payments'!M$11</f>
        <v>12275.075218155433</v>
      </c>
      <c r="Q273" s="6">
        <f>$C273*'Purdue-Sackler Payments'!N$11</f>
        <v>12275.075218155433</v>
      </c>
      <c r="R273" s="6">
        <f>$C273*'Purdue-Sackler Payments'!O$11</f>
        <v>12275.075218155433</v>
      </c>
      <c r="S273" s="6">
        <f>$C273*'Purdue-Sackler Payments'!P$11</f>
        <v>23001.384640251661</v>
      </c>
      <c r="T273" s="6">
        <f>$C273*'Purdue-Sackler Payments'!Q$11</f>
        <v>23001.384640251661</v>
      </c>
      <c r="U273" s="6">
        <f>$C273*'Purdue-Sackler Payments'!R$11</f>
        <v>23426.369115276746</v>
      </c>
      <c r="V273" s="6">
        <f t="shared" si="23"/>
        <v>275427.49570134975</v>
      </c>
    </row>
    <row r="274" spans="1:22" ht="18.75" x14ac:dyDescent="0.3">
      <c r="A274" s="122">
        <v>272</v>
      </c>
      <c r="B274" s="3" t="s">
        <v>64</v>
      </c>
      <c r="C274" s="15">
        <v>3.3453814497600002E-3</v>
      </c>
      <c r="D274" s="13" t="s">
        <v>64</v>
      </c>
      <c r="E274" s="31" t="str">
        <f t="shared" si="24"/>
        <v>No</v>
      </c>
      <c r="F274" s="6">
        <f>$C274*'Purdue-Sackler Payments'!C$11</f>
        <v>45135.602736471614</v>
      </c>
      <c r="G274" s="6">
        <f>$C274*'Purdue-Sackler Payments'!D$11</f>
        <v>13233.976383610012</v>
      </c>
      <c r="H274" s="6">
        <f>$C274*'Purdue-Sackler Payments'!E$11</f>
        <v>16399.727174979376</v>
      </c>
      <c r="I274" s="6">
        <f>$C274*'Purdue-Sackler Payments'!F$11</f>
        <v>14880.865271126022</v>
      </c>
      <c r="J274" s="6">
        <f>$C274*'Purdue-Sackler Payments'!G$11</f>
        <v>7448.9772052118915</v>
      </c>
      <c r="K274" s="6">
        <f>$C274*'Purdue-Sackler Payments'!H$11</f>
        <v>11946.013528710242</v>
      </c>
      <c r="L274" s="6">
        <f>$C274*'Purdue-Sackler Payments'!I$11</f>
        <v>13437.408850592012</v>
      </c>
      <c r="M274" s="6">
        <f>$C274*'Purdue-Sackler Payments'!J$11</f>
        <v>10935.041203277464</v>
      </c>
      <c r="N274" s="6">
        <f>$C274*'Purdue-Sackler Payments'!K$11</f>
        <v>11329.72211247734</v>
      </c>
      <c r="O274" s="6">
        <f>$C274*'Purdue-Sackler Payments'!L$11</f>
        <v>10174.814269270055</v>
      </c>
      <c r="P274" s="6">
        <f>$C274*'Purdue-Sackler Payments'!M$11</f>
        <v>11241.034614239214</v>
      </c>
      <c r="Q274" s="6">
        <f>$C274*'Purdue-Sackler Payments'!N$11</f>
        <v>11241.034614239214</v>
      </c>
      <c r="R274" s="6">
        <f>$C274*'Purdue-Sackler Payments'!O$11</f>
        <v>11241.034614239214</v>
      </c>
      <c r="S274" s="6">
        <f>$C274*'Purdue-Sackler Payments'!P$11</f>
        <v>21063.769982775932</v>
      </c>
      <c r="T274" s="6">
        <f>$C274*'Purdue-Sackler Payments'!Q$11</f>
        <v>21063.769982775932</v>
      </c>
      <c r="U274" s="6">
        <f>$C274*'Purdue-Sackler Payments'!R$11</f>
        <v>21452.954171823138</v>
      </c>
      <c r="V274" s="6">
        <f t="shared" si="23"/>
        <v>252225.74671581868</v>
      </c>
    </row>
    <row r="275" spans="1:22" ht="18.75" x14ac:dyDescent="0.3">
      <c r="A275" s="122">
        <v>273</v>
      </c>
      <c r="B275" s="3" t="s">
        <v>32</v>
      </c>
      <c r="C275" s="15">
        <v>3.4982406091484461E-4</v>
      </c>
      <c r="D275" s="13" t="s">
        <v>292</v>
      </c>
      <c r="E275" s="31" t="str">
        <f t="shared" si="24"/>
        <v>No</v>
      </c>
      <c r="F275" s="6">
        <f>$C275*'Purdue-Sackler Payments'!C$11</f>
        <v>4719.7965548127322</v>
      </c>
      <c r="G275" s="6">
        <f>$C275*'Purdue-Sackler Payments'!D$11</f>
        <v>1383.8671105496003</v>
      </c>
      <c r="H275" s="6">
        <f>$C275*'Purdue-Sackler Payments'!E$11</f>
        <v>1714.9073265347351</v>
      </c>
      <c r="I275" s="6">
        <f>$C275*'Purdue-Sackler Payments'!F$11</f>
        <v>1556.0810619803742</v>
      </c>
      <c r="J275" s="6">
        <f>$C275*'Purdue-Sackler Payments'!G$11</f>
        <v>778.93403031103605</v>
      </c>
      <c r="K275" s="6">
        <f>$C275*'Purdue-Sackler Payments'!H$11</f>
        <v>1249.1857885613892</v>
      </c>
      <c r="L275" s="6">
        <f>$C275*'Purdue-Sackler Payments'!I$11</f>
        <v>1405.1398929782449</v>
      </c>
      <c r="M275" s="6">
        <f>$C275*'Purdue-Sackler Payments'!J$11</f>
        <v>1143.4691611254386</v>
      </c>
      <c r="N275" s="6">
        <f>$C275*'Purdue-Sackler Payments'!K$11</f>
        <v>1184.740651535529</v>
      </c>
      <c r="O275" s="6">
        <f>$C275*'Purdue-Sackler Payments'!L$11</f>
        <v>1063.9727935915084</v>
      </c>
      <c r="P275" s="6">
        <f>$C275*'Purdue-Sackler Payments'!M$11</f>
        <v>1175.4666655186982</v>
      </c>
      <c r="Q275" s="6">
        <f>$C275*'Purdue-Sackler Payments'!N$11</f>
        <v>1175.4666655186982</v>
      </c>
      <c r="R275" s="6">
        <f>$C275*'Purdue-Sackler Payments'!O$11</f>
        <v>1175.4666655186982</v>
      </c>
      <c r="S275" s="6">
        <f>$C275*'Purdue-Sackler Payments'!P$11</f>
        <v>2202.6228291782727</v>
      </c>
      <c r="T275" s="6">
        <f>$C275*'Purdue-Sackler Payments'!Q$11</f>
        <v>2202.6228291782727</v>
      </c>
      <c r="U275" s="6">
        <f>$C275*'Purdue-Sackler Payments'!R$11</f>
        <v>2243.3195316323713</v>
      </c>
      <c r="V275" s="6">
        <f t="shared" si="23"/>
        <v>26375.059558525601</v>
      </c>
    </row>
    <row r="276" spans="1:22" ht="18.75" x14ac:dyDescent="0.3">
      <c r="A276" s="122">
        <v>274</v>
      </c>
      <c r="B276" s="3" t="s">
        <v>32</v>
      </c>
      <c r="C276" s="15">
        <v>2.2074607648649763E-4</v>
      </c>
      <c r="D276" s="13" t="s">
        <v>293</v>
      </c>
      <c r="E276" s="31" t="str">
        <f t="shared" si="24"/>
        <v>No</v>
      </c>
      <c r="F276" s="6">
        <f>$C276*'Purdue-Sackler Payments'!C$11</f>
        <v>2978.2873383972769</v>
      </c>
      <c r="G276" s="6">
        <f>$C276*'Purdue-Sackler Payments'!D$11</f>
        <v>873.2482100677812</v>
      </c>
      <c r="H276" s="6">
        <f>$C276*'Purdue-Sackler Payments'!E$11</f>
        <v>1082.1412994878071</v>
      </c>
      <c r="I276" s="6">
        <f>$C276*'Purdue-Sackler Payments'!F$11</f>
        <v>981.91870573112419</v>
      </c>
      <c r="J276" s="6">
        <f>$C276*'Purdue-Sackler Payments'!G$11</f>
        <v>491.52316905620643</v>
      </c>
      <c r="K276" s="6">
        <f>$C276*'Purdue-Sackler Payments'!H$11</f>
        <v>788.26156470335809</v>
      </c>
      <c r="L276" s="6">
        <f>$C276*'Purdue-Sackler Payments'!I$11</f>
        <v>886.6717671690102</v>
      </c>
      <c r="M276" s="6">
        <f>$C276*'Purdue-Sackler Payments'!J$11</f>
        <v>721.55222897372812</v>
      </c>
      <c r="N276" s="6">
        <f>$C276*'Purdue-Sackler Payments'!K$11</f>
        <v>747.59537636316759</v>
      </c>
      <c r="O276" s="6">
        <f>$C276*'Purdue-Sackler Payments'!L$11</f>
        <v>671.38840896045747</v>
      </c>
      <c r="P276" s="6">
        <f>$C276*'Purdue-Sackler Payments'!M$11</f>
        <v>741.74330312025711</v>
      </c>
      <c r="Q276" s="6">
        <f>$C276*'Purdue-Sackler Payments'!N$11</f>
        <v>741.74330312025711</v>
      </c>
      <c r="R276" s="6">
        <f>$C276*'Purdue-Sackler Payments'!O$11</f>
        <v>741.74330312025711</v>
      </c>
      <c r="S276" s="6">
        <f>$C276*'Purdue-Sackler Payments'!P$11</f>
        <v>1389.8996719926884</v>
      </c>
      <c r="T276" s="6">
        <f>$C276*'Purdue-Sackler Payments'!Q$11</f>
        <v>1389.8996719926884</v>
      </c>
      <c r="U276" s="6">
        <f>$C276*'Purdue-Sackler Payments'!R$11</f>
        <v>1415.5801165258263</v>
      </c>
      <c r="V276" s="6">
        <f t="shared" si="23"/>
        <v>16643.197438781892</v>
      </c>
    </row>
    <row r="277" spans="1:22" ht="18.75" x14ac:dyDescent="0.3">
      <c r="A277" s="122">
        <v>275</v>
      </c>
      <c r="B277" s="3" t="s">
        <v>20</v>
      </c>
      <c r="C277" s="15">
        <v>3.4175249817315688E-4</v>
      </c>
      <c r="D277" s="13" t="s">
        <v>294</v>
      </c>
      <c r="E277" s="31" t="str">
        <f t="shared" si="24"/>
        <v>No</v>
      </c>
      <c r="F277" s="6">
        <f>$C277*'Purdue-Sackler Payments'!C$11</f>
        <v>4610.8957150004417</v>
      </c>
      <c r="G277" s="6">
        <f>$C277*'Purdue-Sackler Payments'!D$11</f>
        <v>1351.9368591548048</v>
      </c>
      <c r="H277" s="6">
        <f>$C277*'Purdue-Sackler Payments'!E$11</f>
        <v>1675.3389159282544</v>
      </c>
      <c r="I277" s="6">
        <f>$C277*'Purdue-Sackler Payments'!F$11</f>
        <v>1520.1772825488501</v>
      </c>
      <c r="J277" s="6">
        <f>$C277*'Purdue-Sackler Payments'!G$11</f>
        <v>760.96152470107552</v>
      </c>
      <c r="K277" s="6">
        <f>$C277*'Purdue-Sackler Payments'!H$11</f>
        <v>1220.3630670995503</v>
      </c>
      <c r="L277" s="6">
        <f>$C277*'Purdue-Sackler Payments'!I$11</f>
        <v>1372.7188102849559</v>
      </c>
      <c r="M277" s="6">
        <f>$C277*'Purdue-Sackler Payments'!J$11</f>
        <v>1117.0856612224525</v>
      </c>
      <c r="N277" s="6">
        <f>$C277*'Purdue-Sackler Payments'!K$11</f>
        <v>1157.4048860181742</v>
      </c>
      <c r="O277" s="6">
        <f>$C277*'Purdue-Sackler Payments'!L$11</f>
        <v>1039.4235297802547</v>
      </c>
      <c r="P277" s="6">
        <f>$C277*'Purdue-Sackler Payments'!M$11</f>
        <v>1148.3448805943437</v>
      </c>
      <c r="Q277" s="6">
        <f>$C277*'Purdue-Sackler Payments'!N$11</f>
        <v>1148.3448805943437</v>
      </c>
      <c r="R277" s="6">
        <f>$C277*'Purdue-Sackler Payments'!O$11</f>
        <v>1148.3448805943437</v>
      </c>
      <c r="S277" s="6">
        <f>$C277*'Purdue-Sackler Payments'!P$11</f>
        <v>2151.8012581419857</v>
      </c>
      <c r="T277" s="6">
        <f>$C277*'Purdue-Sackler Payments'!Q$11</f>
        <v>2151.8012581419857</v>
      </c>
      <c r="U277" s="6">
        <f>$C277*'Purdue-Sackler Payments'!R$11</f>
        <v>2191.5589571828286</v>
      </c>
      <c r="V277" s="6">
        <f t="shared" si="23"/>
        <v>25766.502366988647</v>
      </c>
    </row>
    <row r="278" spans="1:22" ht="18.75" x14ac:dyDescent="0.3">
      <c r="A278" s="122">
        <v>276</v>
      </c>
      <c r="B278" s="3" t="s">
        <v>20</v>
      </c>
      <c r="C278" s="15">
        <v>5.8366538543403043E-4</v>
      </c>
      <c r="D278" s="13" t="s">
        <v>295</v>
      </c>
      <c r="E278" s="31" t="str">
        <f t="shared" si="24"/>
        <v>No</v>
      </c>
      <c r="F278" s="6">
        <f>$C278*'Purdue-Sackler Payments'!C$11</f>
        <v>7874.7638688167908</v>
      </c>
      <c r="G278" s="6">
        <f>$C278*'Purdue-Sackler Payments'!D$11</f>
        <v>2308.9187414842436</v>
      </c>
      <c r="H278" s="6">
        <f>$C278*'Purdue-Sackler Payments'!E$11</f>
        <v>2861.2441440075477</v>
      </c>
      <c r="I278" s="6">
        <f>$C278*'Purdue-Sackler Payments'!F$11</f>
        <v>2596.2498132124056</v>
      </c>
      <c r="J278" s="6">
        <f>$C278*'Purdue-Sackler Payments'!G$11</f>
        <v>1299.6156692030479</v>
      </c>
      <c r="K278" s="6">
        <f>$C278*'Purdue-Sackler Payments'!H$11</f>
        <v>2084.2091388816107</v>
      </c>
      <c r="L278" s="6">
        <f>$C278*'Purdue-Sackler Payments'!I$11</f>
        <v>2344.4114023463894</v>
      </c>
      <c r="M278" s="6">
        <f>$C278*'Purdue-Sackler Payments'!J$11</f>
        <v>1907.8257993885338</v>
      </c>
      <c r="N278" s="6">
        <f>$C278*'Purdue-Sackler Payments'!K$11</f>
        <v>1976.6853863896295</v>
      </c>
      <c r="O278" s="6">
        <f>$C278*'Purdue-Sackler Payments'!L$11</f>
        <v>1775.189759786354</v>
      </c>
      <c r="P278" s="6">
        <f>$C278*'Purdue-Sackler Payments'!M$11</f>
        <v>1961.2121664834062</v>
      </c>
      <c r="Q278" s="6">
        <f>$C278*'Purdue-Sackler Payments'!N$11</f>
        <v>1961.2121664834062</v>
      </c>
      <c r="R278" s="6">
        <f>$C278*'Purdue-Sackler Payments'!O$11</f>
        <v>1961.2121664834062</v>
      </c>
      <c r="S278" s="6">
        <f>$C278*'Purdue-Sackler Payments'!P$11</f>
        <v>3674.9750694566292</v>
      </c>
      <c r="T278" s="6">
        <f>$C278*'Purdue-Sackler Payments'!Q$11</f>
        <v>3674.9750694566292</v>
      </c>
      <c r="U278" s="6">
        <f>$C278*'Purdue-Sackler Payments'!R$11</f>
        <v>3742.8756491413055</v>
      </c>
      <c r="V278" s="6">
        <f t="shared" si="23"/>
        <v>44005.576011021338</v>
      </c>
    </row>
    <row r="279" spans="1:22" ht="18.75" x14ac:dyDescent="0.3">
      <c r="A279" s="122">
        <v>277</v>
      </c>
      <c r="B279" s="3" t="s">
        <v>12</v>
      </c>
      <c r="C279" s="15">
        <v>1.526406853995849E-3</v>
      </c>
      <c r="D279" s="13" t="s">
        <v>296</v>
      </c>
      <c r="E279" s="31" t="str">
        <f t="shared" si="24"/>
        <v>No</v>
      </c>
      <c r="F279" s="6">
        <f>$C279*'Purdue-Sackler Payments'!C$11</f>
        <v>20594.151791308181</v>
      </c>
      <c r="G279" s="6">
        <f>$C279*'Purdue-Sackler Payments'!D$11</f>
        <v>6038.3046181507088</v>
      </c>
      <c r="H279" s="6">
        <f>$C279*'Purdue-Sackler Payments'!E$11</f>
        <v>7482.7508729524288</v>
      </c>
      <c r="I279" s="6">
        <f>$C279*'Purdue-Sackler Payments'!F$11</f>
        <v>6789.7353663107961</v>
      </c>
      <c r="J279" s="6">
        <f>$C279*'Purdue-Sackler Payments'!G$11</f>
        <v>3398.7663386218569</v>
      </c>
      <c r="K279" s="6">
        <f>$C279*'Purdue-Sackler Payments'!H$11</f>
        <v>5450.6420873047537</v>
      </c>
      <c r="L279" s="6">
        <f>$C279*'Purdue-Sackler Payments'!I$11</f>
        <v>6131.1253372794299</v>
      </c>
      <c r="M279" s="6">
        <f>$C279*'Purdue-Sackler Payments'!J$11</f>
        <v>4989.3628251592008</v>
      </c>
      <c r="N279" s="6">
        <f>$C279*'Purdue-Sackler Payments'!K$11</f>
        <v>5169.445023255691</v>
      </c>
      <c r="O279" s="6">
        <f>$C279*'Purdue-Sackler Payments'!L$11</f>
        <v>4642.4918867959814</v>
      </c>
      <c r="P279" s="6">
        <f>$C279*'Purdue-Sackler Payments'!M$11</f>
        <v>5128.9793223461184</v>
      </c>
      <c r="Q279" s="6">
        <f>$C279*'Purdue-Sackler Payments'!N$11</f>
        <v>5128.9793223461184</v>
      </c>
      <c r="R279" s="6">
        <f>$C279*'Purdue-Sackler Payments'!O$11</f>
        <v>5128.9793223461184</v>
      </c>
      <c r="S279" s="6">
        <f>$C279*'Purdue-Sackler Payments'!P$11</f>
        <v>9610.8271524635275</v>
      </c>
      <c r="T279" s="6">
        <f>$C279*'Purdue-Sackler Payments'!Q$11</f>
        <v>9610.8271524635275</v>
      </c>
      <c r="U279" s="6">
        <f>$C279*'Purdue-Sackler Payments'!R$11</f>
        <v>9788.4013461839731</v>
      </c>
      <c r="V279" s="6">
        <f t="shared" si="23"/>
        <v>115083.76976528841</v>
      </c>
    </row>
    <row r="280" spans="1:22" ht="18.75" x14ac:dyDescent="0.3">
      <c r="A280" s="122">
        <v>278</v>
      </c>
      <c r="B280" s="3" t="s">
        <v>26</v>
      </c>
      <c r="C280" s="15">
        <v>3.4585485351294921E-4</v>
      </c>
      <c r="D280" s="13" t="s">
        <v>297</v>
      </c>
      <c r="E280" s="31" t="str">
        <f t="shared" si="24"/>
        <v>No</v>
      </c>
      <c r="F280" s="6">
        <f>$C280*'Purdue-Sackler Payments'!C$11</f>
        <v>4666.2443452482703</v>
      </c>
      <c r="G280" s="6">
        <f>$C280*'Purdue-Sackler Payments'!D$11</f>
        <v>1368.1653444559004</v>
      </c>
      <c r="H280" s="6">
        <f>$C280*'Purdue-Sackler Payments'!E$11</f>
        <v>1695.4494801068895</v>
      </c>
      <c r="I280" s="6">
        <f>$C280*'Purdue-Sackler Payments'!F$11</f>
        <v>1538.4253053894483</v>
      </c>
      <c r="J280" s="6">
        <f>$C280*'Purdue-Sackler Payments'!G$11</f>
        <v>770.09601410765265</v>
      </c>
      <c r="K280" s="6">
        <f>$C280*'Purdue-Sackler Payments'!H$11</f>
        <v>1235.0121566352898</v>
      </c>
      <c r="L280" s="6">
        <f>$C280*'Purdue-Sackler Payments'!I$11</f>
        <v>1389.1967595947883</v>
      </c>
      <c r="M280" s="6">
        <f>$C280*'Purdue-Sackler Payments'!J$11</f>
        <v>1130.4950213641287</v>
      </c>
      <c r="N280" s="6">
        <f>$C280*'Purdue-Sackler Payments'!K$11</f>
        <v>1171.2982332207239</v>
      </c>
      <c r="O280" s="6">
        <f>$C280*'Purdue-Sackler Payments'!L$11</f>
        <v>1051.9006431605328</v>
      </c>
      <c r="P280" s="6">
        <f>$C280*'Purdue-Sackler Payments'!M$11</f>
        <v>1162.1294725958996</v>
      </c>
      <c r="Q280" s="6">
        <f>$C280*'Purdue-Sackler Payments'!N$11</f>
        <v>1162.1294725958996</v>
      </c>
      <c r="R280" s="6">
        <f>$C280*'Purdue-Sackler Payments'!O$11</f>
        <v>1162.1294725958996</v>
      </c>
      <c r="S280" s="6">
        <f>$C280*'Purdue-Sackler Payments'!P$11</f>
        <v>2177.6312182116208</v>
      </c>
      <c r="T280" s="6">
        <f>$C280*'Purdue-Sackler Payments'!Q$11</f>
        <v>2177.6312182116208</v>
      </c>
      <c r="U280" s="6">
        <f>$C280*'Purdue-Sackler Payments'!R$11</f>
        <v>2217.8661638266067</v>
      </c>
      <c r="V280" s="6">
        <f t="shared" si="23"/>
        <v>26075.80032132117</v>
      </c>
    </row>
    <row r="281" spans="1:22" ht="18.75" x14ac:dyDescent="0.3">
      <c r="A281" s="122">
        <v>279</v>
      </c>
      <c r="B281" s="3" t="s">
        <v>26</v>
      </c>
      <c r="C281" s="15">
        <v>5.3695276199727988E-4</v>
      </c>
      <c r="D281" s="13" t="s">
        <v>298</v>
      </c>
      <c r="E281" s="31" t="str">
        <f t="shared" si="24"/>
        <v>No</v>
      </c>
      <c r="F281" s="6">
        <f>$C281*'Purdue-Sackler Payments'!C$11</f>
        <v>7244.5211159699293</v>
      </c>
      <c r="G281" s="6">
        <f>$C281*'Purdue-Sackler Payments'!D$11</f>
        <v>2124.1285270760259</v>
      </c>
      <c r="H281" s="6">
        <f>$C281*'Purdue-Sackler Payments'!E$11</f>
        <v>2632.2495460835307</v>
      </c>
      <c r="I281" s="6">
        <f>$C281*'Purdue-Sackler Payments'!F$11</f>
        <v>2388.4635663337435</v>
      </c>
      <c r="J281" s="6">
        <f>$C281*'Purdue-Sackler Payments'!G$11</f>
        <v>1195.6032352245657</v>
      </c>
      <c r="K281" s="6">
        <f>$C281*'Purdue-Sackler Payments'!H$11</f>
        <v>1917.4031587811944</v>
      </c>
      <c r="L281" s="6">
        <f>$C281*'Purdue-Sackler Payments'!I$11</f>
        <v>2156.7805958061081</v>
      </c>
      <c r="M281" s="6">
        <f>$C281*'Purdue-Sackler Payments'!J$11</f>
        <v>1755.1363468806003</v>
      </c>
      <c r="N281" s="6">
        <f>$C281*'Purdue-Sackler Payments'!K$11</f>
        <v>1818.4848790241247</v>
      </c>
      <c r="O281" s="6">
        <f>$C281*'Purdue-Sackler Payments'!L$11</f>
        <v>1633.1155973516379</v>
      </c>
      <c r="P281" s="6">
        <f>$C281*'Purdue-Sackler Payments'!M$11</f>
        <v>1804.2500308166034</v>
      </c>
      <c r="Q281" s="6">
        <f>$C281*'Purdue-Sackler Payments'!N$11</f>
        <v>1804.2500308166034</v>
      </c>
      <c r="R281" s="6">
        <f>$C281*'Purdue-Sackler Payments'!O$11</f>
        <v>1804.2500308166034</v>
      </c>
      <c r="S281" s="6">
        <f>$C281*'Purdue-Sackler Payments'!P$11</f>
        <v>3380.8549608411136</v>
      </c>
      <c r="T281" s="6">
        <f>$C281*'Purdue-Sackler Payments'!Q$11</f>
        <v>3380.8549608411136</v>
      </c>
      <c r="U281" s="6">
        <f>$C281*'Purdue-Sackler Payments'!R$11</f>
        <v>3443.3212381170756</v>
      </c>
      <c r="V281" s="6">
        <f t="shared" si="23"/>
        <v>40483.667820780567</v>
      </c>
    </row>
    <row r="282" spans="1:22" ht="18.75" x14ac:dyDescent="0.3">
      <c r="A282" s="122">
        <v>280</v>
      </c>
      <c r="B282" s="3" t="s">
        <v>22</v>
      </c>
      <c r="C282" s="15">
        <v>3.6753988866981733E-5</v>
      </c>
      <c r="D282" s="13" t="s">
        <v>299</v>
      </c>
      <c r="E282" s="31" t="str">
        <f t="shared" si="24"/>
        <v>Yes</v>
      </c>
      <c r="F282" s="6">
        <f>$C282*'Purdue-Sackler Payments'!C$11</f>
        <v>495.88170000757299</v>
      </c>
      <c r="G282" s="6">
        <f>$C282*'Purdue-Sackler Payments'!D$11</f>
        <v>145.39490577494425</v>
      </c>
      <c r="H282" s="6">
        <f>$C282*'Purdue-Sackler Payments'!E$11</f>
        <v>180.17538479923473</v>
      </c>
      <c r="I282" s="6">
        <f>$C282*'Purdue-Sackler Payments'!F$11</f>
        <v>163.48842866491597</v>
      </c>
      <c r="J282" s="6">
        <f>$C282*'Purdue-Sackler Payments'!G$11</f>
        <v>81.83808913342294</v>
      </c>
      <c r="K282" s="6">
        <f>$C282*'Purdue-Sackler Payments'!H$11</f>
        <v>131.24471897532882</v>
      </c>
      <c r="L282" s="6">
        <f>$C282*'Purdue-Sackler Payments'!I$11</f>
        <v>147.62991387160702</v>
      </c>
      <c r="M282" s="6">
        <f>$C282*'Purdue-Sackler Payments'!J$11</f>
        <v>120.13768494892547</v>
      </c>
      <c r="N282" s="6">
        <f>$C282*'Purdue-Sackler Payments'!K$11</f>
        <v>124.47384151599891</v>
      </c>
      <c r="O282" s="6">
        <f>$C282*'Purdue-Sackler Payments'!L$11</f>
        <v>111.78546183520776</v>
      </c>
      <c r="P282" s="6">
        <f>$C282*'Purdue-Sackler Payments'!M$11</f>
        <v>123.49947749448549</v>
      </c>
      <c r="Q282" s="6">
        <f>$C282*'Purdue-Sackler Payments'!N$11</f>
        <v>123.49947749448549</v>
      </c>
      <c r="R282" s="6">
        <f>$C282*'Purdue-Sackler Payments'!O$11</f>
        <v>123.49947749448549</v>
      </c>
      <c r="S282" s="6">
        <f>$C282*'Purdue-Sackler Payments'!P$11</f>
        <v>231.41682916283003</v>
      </c>
      <c r="T282" s="6">
        <f>$C282*'Purdue-Sackler Payments'!Q$11</f>
        <v>231.41682916283003</v>
      </c>
      <c r="U282" s="6">
        <f>$C282*'Purdue-Sackler Payments'!R$11</f>
        <v>235.69259608694941</v>
      </c>
      <c r="V282" s="6">
        <f t="shared" si="23"/>
        <v>2771.0748164232245</v>
      </c>
    </row>
    <row r="283" spans="1:22" ht="18.75" x14ac:dyDescent="0.3">
      <c r="A283" s="122">
        <v>281</v>
      </c>
      <c r="B283" s="13" t="s">
        <v>268</v>
      </c>
      <c r="C283" s="19"/>
      <c r="D283" s="13" t="s">
        <v>268</v>
      </c>
      <c r="E283" s="7"/>
      <c r="F283" s="6">
        <f>'Purdue-Sackler Payments'!C7</f>
        <v>14202015.970000001</v>
      </c>
      <c r="G283" s="6">
        <f>'Purdue-Sackler Payments'!D7</f>
        <v>4164099.57</v>
      </c>
      <c r="H283" s="6">
        <f>'Purdue-Sackler Payments'!E7</f>
        <v>5160209.97</v>
      </c>
      <c r="I283" s="6">
        <f>'Purdue-Sackler Payments'!F7</f>
        <v>4682296.7549999999</v>
      </c>
      <c r="J283" s="6">
        <f>'Purdue-Sackler Payments'!G7</f>
        <v>2343836.9449999998</v>
      </c>
      <c r="K283" s="6">
        <f>'Purdue-Sackler Payments'!H7</f>
        <v>3758839.2450000001</v>
      </c>
      <c r="L283" s="6">
        <f>'Purdue-Sackler Payments'!I7</f>
        <v>4228110.04</v>
      </c>
      <c r="M283" s="6">
        <f>'Purdue-Sackler Payments'!J7</f>
        <v>3440734.5950000002</v>
      </c>
      <c r="N283" s="6">
        <f>'Purdue-Sackler Payments'!K7</f>
        <v>3564921.8050000002</v>
      </c>
      <c r="O283" s="6">
        <f>'Purdue-Sackler Payments'!L7</f>
        <v>3201527.53</v>
      </c>
      <c r="P283" s="6">
        <f>'Purdue-Sackler Payments'!M7</f>
        <v>3537016.09</v>
      </c>
      <c r="Q283" s="6">
        <f>'Purdue-Sackler Payments'!N7</f>
        <v>3537016.09</v>
      </c>
      <c r="R283" s="6">
        <f>'Purdue-Sackler Payments'!O7</f>
        <v>3537016.09</v>
      </c>
      <c r="S283" s="6">
        <f>'Purdue-Sackler Payments'!P7</f>
        <v>6627761.2249999996</v>
      </c>
      <c r="T283" s="6">
        <f>'Purdue-Sackler Payments'!Q7</f>
        <v>6627761.2249999996</v>
      </c>
      <c r="U283" s="6">
        <f>'Purdue-Sackler Payments'!R7</f>
        <v>6750218.8799999999</v>
      </c>
      <c r="V283" s="6">
        <f t="shared" si="23"/>
        <v>79363382.025000006</v>
      </c>
    </row>
  </sheetData>
  <sheetProtection algorithmName="SHA-512" hashValue="UIli4uTiLQMgaiWBwN7tp9GN2+I7xosgsEHvWDxinXUOTkSpSehHC2WgZQiKIbfyYsadoUN21NmvJc9HfqeuLw==" saltValue="jbuwivaUHEW15NEMbk502w==" spinCount="100000" sheet="1" sort="0" autoFilter="0" pivotTables="0"/>
  <autoFilter ref="B3:U283" xr:uid="{EBCDC22A-18D5-427B-B92D-47906CBFB0F4}"/>
  <phoneticPr fontId="1" type="noConversion"/>
  <hyperlinks>
    <hyperlink ref="E1" location="'Introduction-Table of Contents'!A22" display="Return to Table of Contents" xr:uid="{991BF67B-9386-4E4F-BB54-3593FAEC182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A413-D32F-49E6-BFE0-0D73017831FF}">
  <sheetPr codeName="Sheet26"/>
  <dimension ref="A1:F283"/>
  <sheetViews>
    <sheetView workbookViewId="0">
      <selection activeCell="E1" sqref="E1"/>
    </sheetView>
  </sheetViews>
  <sheetFormatPr defaultRowHeight="15" x14ac:dyDescent="0.25"/>
  <cols>
    <col min="1" max="1" width="11.28515625" customWidth="1"/>
    <col min="2" max="2" width="24" customWidth="1"/>
    <col min="3" max="3" width="27.5703125" bestFit="1" customWidth="1"/>
    <col min="4" max="4" width="46.5703125" customWidth="1"/>
    <col min="5" max="5" width="26.85546875" customWidth="1"/>
    <col min="6" max="6" width="22.42578125" bestFit="1" customWidth="1"/>
  </cols>
  <sheetData>
    <row r="1" spans="1:6" ht="26.25" x14ac:dyDescent="0.4">
      <c r="A1" s="97" t="s">
        <v>492</v>
      </c>
      <c r="B1" s="44"/>
      <c r="C1" s="44"/>
      <c r="E1" s="137" t="s">
        <v>596</v>
      </c>
      <c r="F1" s="5">
        <v>2026</v>
      </c>
    </row>
    <row r="2" spans="1:6" ht="18.75" x14ac:dyDescent="0.3">
      <c r="B2" s="10"/>
      <c r="C2" s="10"/>
      <c r="D2" s="10"/>
      <c r="E2" s="10"/>
      <c r="F2" s="14" t="s">
        <v>306</v>
      </c>
    </row>
    <row r="3" spans="1:6" ht="37.5" x14ac:dyDescent="0.3">
      <c r="A3" s="10" t="s">
        <v>478</v>
      </c>
      <c r="B3" s="10" t="s">
        <v>2</v>
      </c>
      <c r="C3" s="10" t="s">
        <v>307</v>
      </c>
      <c r="D3" s="10" t="s">
        <v>3</v>
      </c>
      <c r="E3" s="30" t="s">
        <v>314</v>
      </c>
      <c r="F3" s="17" t="s">
        <v>516</v>
      </c>
    </row>
    <row r="4" spans="1:6" ht="18.75" x14ac:dyDescent="0.25">
      <c r="A4" s="94">
        <v>2</v>
      </c>
      <c r="B4" s="129" t="s">
        <v>12</v>
      </c>
      <c r="C4" s="15">
        <v>0</v>
      </c>
      <c r="D4" s="130" t="s">
        <v>13</v>
      </c>
      <c r="E4" s="31" t="str">
        <f>IF(C4&lt;0.000011,"Yes","No")</f>
        <v>Yes</v>
      </c>
      <c r="F4" s="131">
        <f>C4*97625000</f>
        <v>0</v>
      </c>
    </row>
    <row r="5" spans="1:6" ht="18.75" x14ac:dyDescent="0.25">
      <c r="A5" s="94">
        <v>3</v>
      </c>
      <c r="B5" s="129" t="s">
        <v>14</v>
      </c>
      <c r="C5" s="15">
        <v>0</v>
      </c>
      <c r="D5" s="130" t="s">
        <v>15</v>
      </c>
      <c r="E5" s="31" t="str">
        <f t="shared" ref="E5:E68" si="0">IF(C5&lt;0.000011,"Yes","No")</f>
        <v>Yes</v>
      </c>
      <c r="F5" s="131">
        <f t="shared" ref="F5:F68" si="1">C5*97625000</f>
        <v>0</v>
      </c>
    </row>
    <row r="6" spans="1:6" ht="18.75" x14ac:dyDescent="0.25">
      <c r="A6" s="94">
        <v>4</v>
      </c>
      <c r="B6" s="129" t="s">
        <v>16</v>
      </c>
      <c r="C6" s="15">
        <v>2.8E-5</v>
      </c>
      <c r="D6" s="130" t="s">
        <v>16</v>
      </c>
      <c r="E6" s="31" t="str">
        <f t="shared" si="0"/>
        <v>No</v>
      </c>
      <c r="F6" s="131">
        <f t="shared" si="1"/>
        <v>2733.5</v>
      </c>
    </row>
    <row r="7" spans="1:6" ht="18.75" x14ac:dyDescent="0.25">
      <c r="A7" s="94">
        <v>5</v>
      </c>
      <c r="B7" s="129" t="s">
        <v>17</v>
      </c>
      <c r="C7" s="15">
        <v>2.0999999999999999E-5</v>
      </c>
      <c r="D7" s="130" t="s">
        <v>17</v>
      </c>
      <c r="E7" s="31" t="str">
        <f t="shared" si="0"/>
        <v>No</v>
      </c>
      <c r="F7" s="131">
        <f t="shared" si="1"/>
        <v>2050.125</v>
      </c>
    </row>
    <row r="8" spans="1:6" ht="18.75" x14ac:dyDescent="0.25">
      <c r="A8" s="94">
        <v>6</v>
      </c>
      <c r="B8" s="129" t="s">
        <v>12</v>
      </c>
      <c r="C8" s="15">
        <v>0</v>
      </c>
      <c r="D8" s="130" t="s">
        <v>18</v>
      </c>
      <c r="E8" s="130" t="s">
        <v>334</v>
      </c>
      <c r="F8" s="131">
        <f t="shared" si="1"/>
        <v>0</v>
      </c>
    </row>
    <row r="9" spans="1:6" ht="18.75" x14ac:dyDescent="0.25">
      <c r="A9" s="94">
        <v>7</v>
      </c>
      <c r="B9" s="129" t="s">
        <v>19</v>
      </c>
      <c r="C9" s="15">
        <v>2.5599999999999999E-4</v>
      </c>
      <c r="D9" s="130" t="s">
        <v>19</v>
      </c>
      <c r="E9" s="31" t="str">
        <f t="shared" si="0"/>
        <v>No</v>
      </c>
      <c r="F9" s="131">
        <f t="shared" si="1"/>
        <v>24992</v>
      </c>
    </row>
    <row r="10" spans="1:6" ht="18.75" x14ac:dyDescent="0.25">
      <c r="A10" s="94">
        <v>8</v>
      </c>
      <c r="B10" s="129" t="s">
        <v>20</v>
      </c>
      <c r="C10" s="15">
        <v>0</v>
      </c>
      <c r="D10" s="130" t="s">
        <v>21</v>
      </c>
      <c r="E10" s="31" t="str">
        <f t="shared" si="0"/>
        <v>Yes</v>
      </c>
      <c r="F10" s="131">
        <f t="shared" si="1"/>
        <v>0</v>
      </c>
    </row>
    <row r="11" spans="1:6" ht="18.75" x14ac:dyDescent="0.25">
      <c r="A11" s="94">
        <v>9</v>
      </c>
      <c r="B11" s="129" t="s">
        <v>22</v>
      </c>
      <c r="C11" s="15">
        <v>0</v>
      </c>
      <c r="D11" s="130" t="s">
        <v>23</v>
      </c>
      <c r="E11" s="130" t="s">
        <v>334</v>
      </c>
      <c r="F11" s="131">
        <f t="shared" si="1"/>
        <v>0</v>
      </c>
    </row>
    <row r="12" spans="1:6" ht="18.75" x14ac:dyDescent="0.25">
      <c r="A12" s="94">
        <v>10</v>
      </c>
      <c r="B12" s="129" t="s">
        <v>24</v>
      </c>
      <c r="C12" s="15">
        <v>1.15E-4</v>
      </c>
      <c r="D12" s="130" t="s">
        <v>24</v>
      </c>
      <c r="E12" s="31" t="str">
        <f t="shared" si="0"/>
        <v>No</v>
      </c>
      <c r="F12" s="131">
        <f t="shared" si="1"/>
        <v>11226.875</v>
      </c>
    </row>
    <row r="13" spans="1:6" ht="18.75" x14ac:dyDescent="0.25">
      <c r="A13" s="94">
        <v>11</v>
      </c>
      <c r="B13" s="129" t="s">
        <v>12</v>
      </c>
      <c r="C13" s="15">
        <v>0</v>
      </c>
      <c r="D13" s="130" t="s">
        <v>25</v>
      </c>
      <c r="E13" s="31" t="str">
        <f t="shared" si="0"/>
        <v>Yes</v>
      </c>
      <c r="F13" s="131">
        <f t="shared" si="1"/>
        <v>0</v>
      </c>
    </row>
    <row r="14" spans="1:6" ht="18.75" x14ac:dyDescent="0.25">
      <c r="A14" s="94">
        <v>12</v>
      </c>
      <c r="B14" s="129" t="s">
        <v>26</v>
      </c>
      <c r="C14" s="15">
        <v>1.75E-4</v>
      </c>
      <c r="D14" s="130" t="s">
        <v>27</v>
      </c>
      <c r="E14" s="31" t="str">
        <f t="shared" si="0"/>
        <v>No</v>
      </c>
      <c r="F14" s="131">
        <f t="shared" si="1"/>
        <v>17084.375</v>
      </c>
    </row>
    <row r="15" spans="1:6" ht="18.75" x14ac:dyDescent="0.25">
      <c r="A15" s="94">
        <v>13</v>
      </c>
      <c r="B15" s="129" t="s">
        <v>28</v>
      </c>
      <c r="C15" s="15">
        <v>7.8999999999999996E-5</v>
      </c>
      <c r="D15" s="130" t="s">
        <v>28</v>
      </c>
      <c r="E15" s="31" t="str">
        <f t="shared" si="0"/>
        <v>No</v>
      </c>
      <c r="F15" s="131">
        <f t="shared" si="1"/>
        <v>7712.375</v>
      </c>
    </row>
    <row r="16" spans="1:6" ht="18.75" x14ac:dyDescent="0.25">
      <c r="A16" s="94">
        <v>14</v>
      </c>
      <c r="B16" s="129" t="s">
        <v>29</v>
      </c>
      <c r="C16" s="15">
        <v>0</v>
      </c>
      <c r="D16" s="130" t="s">
        <v>30</v>
      </c>
      <c r="E16" s="130" t="s">
        <v>334</v>
      </c>
      <c r="F16" s="131">
        <f t="shared" si="1"/>
        <v>0</v>
      </c>
    </row>
    <row r="17" spans="1:6" ht="18.75" x14ac:dyDescent="0.25">
      <c r="A17" s="94">
        <v>15</v>
      </c>
      <c r="B17" s="129" t="s">
        <v>31</v>
      </c>
      <c r="C17" s="15">
        <v>5.1999999999999997E-5</v>
      </c>
      <c r="D17" s="130" t="s">
        <v>31</v>
      </c>
      <c r="E17" s="31" t="str">
        <f t="shared" si="0"/>
        <v>No</v>
      </c>
      <c r="F17" s="131">
        <f t="shared" si="1"/>
        <v>5076.5</v>
      </c>
    </row>
    <row r="18" spans="1:6" ht="18.75" x14ac:dyDescent="0.25">
      <c r="A18" s="94">
        <v>16</v>
      </c>
      <c r="B18" s="129" t="s">
        <v>32</v>
      </c>
      <c r="C18" s="15">
        <v>0</v>
      </c>
      <c r="D18" s="130" t="s">
        <v>33</v>
      </c>
      <c r="E18" s="31" t="str">
        <f t="shared" si="0"/>
        <v>Yes</v>
      </c>
      <c r="F18" s="131">
        <f t="shared" si="1"/>
        <v>0</v>
      </c>
    </row>
    <row r="19" spans="1:6" ht="18.75" x14ac:dyDescent="0.25">
      <c r="A19" s="94">
        <v>17</v>
      </c>
      <c r="B19" s="129" t="s">
        <v>34</v>
      </c>
      <c r="C19" s="15">
        <v>0</v>
      </c>
      <c r="D19" s="130" t="s">
        <v>35</v>
      </c>
      <c r="E19" s="130" t="s">
        <v>334</v>
      </c>
      <c r="F19" s="131">
        <f t="shared" si="1"/>
        <v>0</v>
      </c>
    </row>
    <row r="20" spans="1:6" ht="18.75" x14ac:dyDescent="0.25">
      <c r="A20" s="94">
        <v>18</v>
      </c>
      <c r="B20" s="129" t="s">
        <v>36</v>
      </c>
      <c r="C20" s="15">
        <v>2.6999999999999999E-5</v>
      </c>
      <c r="D20" s="130" t="s">
        <v>36</v>
      </c>
      <c r="E20" s="31" t="str">
        <f t="shared" si="0"/>
        <v>No</v>
      </c>
      <c r="F20" s="131">
        <f t="shared" si="1"/>
        <v>2635.875</v>
      </c>
    </row>
    <row r="21" spans="1:6" ht="18.75" x14ac:dyDescent="0.25">
      <c r="A21" s="94">
        <v>19</v>
      </c>
      <c r="B21" s="129" t="s">
        <v>37</v>
      </c>
      <c r="C21" s="15">
        <v>1.3899999999999999E-4</v>
      </c>
      <c r="D21" s="130" t="s">
        <v>37</v>
      </c>
      <c r="E21" s="31" t="str">
        <f t="shared" si="0"/>
        <v>No</v>
      </c>
      <c r="F21" s="131">
        <f t="shared" si="1"/>
        <v>13569.874999999998</v>
      </c>
    </row>
    <row r="22" spans="1:6" ht="18.75" x14ac:dyDescent="0.25">
      <c r="A22" s="94">
        <v>20</v>
      </c>
      <c r="B22" s="129" t="s">
        <v>38</v>
      </c>
      <c r="C22" s="15">
        <v>0</v>
      </c>
      <c r="D22" s="130" t="s">
        <v>39</v>
      </c>
      <c r="E22" s="31" t="str">
        <f t="shared" si="0"/>
        <v>Yes</v>
      </c>
      <c r="F22" s="131">
        <f t="shared" si="1"/>
        <v>0</v>
      </c>
    </row>
    <row r="23" spans="1:6" ht="18.75" x14ac:dyDescent="0.25">
      <c r="A23" s="94">
        <v>21</v>
      </c>
      <c r="B23" s="129" t="s">
        <v>40</v>
      </c>
      <c r="C23" s="15">
        <v>1.2999999999999999E-4</v>
      </c>
      <c r="D23" s="130" t="s">
        <v>41</v>
      </c>
      <c r="E23" s="31" t="str">
        <f t="shared" si="0"/>
        <v>No</v>
      </c>
      <c r="F23" s="131">
        <f t="shared" si="1"/>
        <v>12691.249999999998</v>
      </c>
    </row>
    <row r="24" spans="1:6" ht="18.75" x14ac:dyDescent="0.25">
      <c r="A24" s="94">
        <v>22</v>
      </c>
      <c r="B24" s="129" t="s">
        <v>34</v>
      </c>
      <c r="C24" s="15">
        <v>0</v>
      </c>
      <c r="D24" s="130" t="s">
        <v>42</v>
      </c>
      <c r="E24" s="31" t="str">
        <f t="shared" si="0"/>
        <v>Yes</v>
      </c>
      <c r="F24" s="131">
        <f t="shared" si="1"/>
        <v>0</v>
      </c>
    </row>
    <row r="25" spans="1:6" ht="18.75" x14ac:dyDescent="0.25">
      <c r="A25" s="94">
        <v>23</v>
      </c>
      <c r="B25" s="129" t="s">
        <v>34</v>
      </c>
      <c r="C25" s="15">
        <v>4.08E-4</v>
      </c>
      <c r="D25" s="130" t="s">
        <v>34</v>
      </c>
      <c r="E25" s="31" t="str">
        <f t="shared" si="0"/>
        <v>No</v>
      </c>
      <c r="F25" s="131">
        <f t="shared" si="1"/>
        <v>39831</v>
      </c>
    </row>
    <row r="26" spans="1:6" ht="18.75" x14ac:dyDescent="0.25">
      <c r="A26" s="94">
        <v>24</v>
      </c>
      <c r="B26" s="129" t="s">
        <v>43</v>
      </c>
      <c r="C26" s="15">
        <v>1.5999999999999999E-5</v>
      </c>
      <c r="D26" s="130" t="s">
        <v>44</v>
      </c>
      <c r="E26" s="31" t="str">
        <f t="shared" si="0"/>
        <v>No</v>
      </c>
      <c r="F26" s="131">
        <f t="shared" si="1"/>
        <v>1562</v>
      </c>
    </row>
    <row r="27" spans="1:6" ht="18.75" x14ac:dyDescent="0.25">
      <c r="A27" s="94">
        <v>25</v>
      </c>
      <c r="B27" s="129" t="s">
        <v>45</v>
      </c>
      <c r="C27" s="15">
        <v>0</v>
      </c>
      <c r="D27" s="130" t="s">
        <v>46</v>
      </c>
      <c r="E27" s="31" t="str">
        <f t="shared" si="0"/>
        <v>Yes</v>
      </c>
      <c r="F27" s="131">
        <f t="shared" si="1"/>
        <v>0</v>
      </c>
    </row>
    <row r="28" spans="1:6" ht="18.75" x14ac:dyDescent="0.25">
      <c r="A28" s="94">
        <v>26</v>
      </c>
      <c r="B28" s="129" t="s">
        <v>47</v>
      </c>
      <c r="C28" s="15">
        <v>4.8000000000000001E-5</v>
      </c>
      <c r="D28" s="130" t="s">
        <v>47</v>
      </c>
      <c r="E28" s="31" t="str">
        <f t="shared" si="0"/>
        <v>No</v>
      </c>
      <c r="F28" s="131">
        <f t="shared" si="1"/>
        <v>4686</v>
      </c>
    </row>
    <row r="29" spans="1:6" ht="18.75" x14ac:dyDescent="0.25">
      <c r="A29" s="94">
        <v>27</v>
      </c>
      <c r="B29" s="129" t="s">
        <v>32</v>
      </c>
      <c r="C29" s="15">
        <v>0</v>
      </c>
      <c r="D29" s="130" t="s">
        <v>48</v>
      </c>
      <c r="E29" s="31" t="str">
        <f t="shared" si="0"/>
        <v>Yes</v>
      </c>
      <c r="F29" s="131">
        <f t="shared" si="1"/>
        <v>0</v>
      </c>
    </row>
    <row r="30" spans="1:6" ht="18.75" x14ac:dyDescent="0.25">
      <c r="A30" s="94">
        <v>28</v>
      </c>
      <c r="B30" s="129" t="s">
        <v>45</v>
      </c>
      <c r="C30" s="15">
        <v>3.86E-4</v>
      </c>
      <c r="D30" s="130" t="s">
        <v>45</v>
      </c>
      <c r="E30" s="31" t="str">
        <f t="shared" si="0"/>
        <v>No</v>
      </c>
      <c r="F30" s="131">
        <f t="shared" si="1"/>
        <v>37683.25</v>
      </c>
    </row>
    <row r="31" spans="1:6" ht="18.75" x14ac:dyDescent="0.25">
      <c r="A31" s="94">
        <v>29</v>
      </c>
      <c r="B31" s="129" t="s">
        <v>32</v>
      </c>
      <c r="C31" s="15">
        <v>0</v>
      </c>
      <c r="D31" s="130" t="s">
        <v>49</v>
      </c>
      <c r="E31" s="31" t="str">
        <f t="shared" si="0"/>
        <v>Yes</v>
      </c>
      <c r="F31" s="131">
        <f t="shared" si="1"/>
        <v>0</v>
      </c>
    </row>
    <row r="32" spans="1:6" ht="18.75" x14ac:dyDescent="0.25">
      <c r="A32" s="94">
        <v>30</v>
      </c>
      <c r="B32" s="129" t="s">
        <v>50</v>
      </c>
      <c r="C32" s="15">
        <v>0</v>
      </c>
      <c r="D32" s="130" t="s">
        <v>51</v>
      </c>
      <c r="E32" s="31" t="str">
        <f t="shared" si="0"/>
        <v>Yes</v>
      </c>
      <c r="F32" s="131">
        <f t="shared" si="1"/>
        <v>0</v>
      </c>
    </row>
    <row r="33" spans="1:6" ht="18.75" x14ac:dyDescent="0.25">
      <c r="A33" s="94">
        <v>31</v>
      </c>
      <c r="B33" s="129" t="s">
        <v>32</v>
      </c>
      <c r="C33" s="15">
        <v>0</v>
      </c>
      <c r="D33" s="130" t="s">
        <v>52</v>
      </c>
      <c r="E33" s="31" t="str">
        <f t="shared" si="0"/>
        <v>Yes</v>
      </c>
      <c r="F33" s="131">
        <f t="shared" si="1"/>
        <v>0</v>
      </c>
    </row>
    <row r="34" spans="1:6" ht="18.75" x14ac:dyDescent="0.25">
      <c r="A34" s="94">
        <v>32</v>
      </c>
      <c r="B34" s="129" t="s">
        <v>53</v>
      </c>
      <c r="C34" s="15">
        <v>0</v>
      </c>
      <c r="D34" s="130" t="s">
        <v>54</v>
      </c>
      <c r="E34" s="31" t="str">
        <f t="shared" si="0"/>
        <v>Yes</v>
      </c>
      <c r="F34" s="131">
        <f t="shared" si="1"/>
        <v>0</v>
      </c>
    </row>
    <row r="35" spans="1:6" ht="18.75" x14ac:dyDescent="0.25">
      <c r="A35" s="94">
        <v>33</v>
      </c>
      <c r="B35" s="129" t="s">
        <v>32</v>
      </c>
      <c r="C35" s="15">
        <v>9.1000000000000003E-5</v>
      </c>
      <c r="D35" s="130" t="s">
        <v>55</v>
      </c>
      <c r="E35" s="31" t="str">
        <f t="shared" si="0"/>
        <v>No</v>
      </c>
      <c r="F35" s="131">
        <f t="shared" si="1"/>
        <v>8883.875</v>
      </c>
    </row>
    <row r="36" spans="1:6" ht="18.75" x14ac:dyDescent="0.25">
      <c r="A36" s="94">
        <v>34</v>
      </c>
      <c r="B36" s="129" t="s">
        <v>56</v>
      </c>
      <c r="C36" s="15">
        <v>1.27E-4</v>
      </c>
      <c r="D36" s="130" t="s">
        <v>56</v>
      </c>
      <c r="E36" s="31" t="str">
        <f t="shared" si="0"/>
        <v>No</v>
      </c>
      <c r="F36" s="131">
        <f t="shared" si="1"/>
        <v>12398.375</v>
      </c>
    </row>
    <row r="37" spans="1:6" ht="18.75" x14ac:dyDescent="0.25">
      <c r="A37" s="94">
        <v>35</v>
      </c>
      <c r="B37" s="129" t="s">
        <v>32</v>
      </c>
      <c r="C37" s="15">
        <v>0</v>
      </c>
      <c r="D37" s="130" t="s">
        <v>57</v>
      </c>
      <c r="E37" s="31" t="str">
        <f t="shared" si="0"/>
        <v>Yes</v>
      </c>
      <c r="F37" s="131">
        <f t="shared" si="1"/>
        <v>0</v>
      </c>
    </row>
    <row r="38" spans="1:6" ht="18.75" x14ac:dyDescent="0.25">
      <c r="A38" s="94">
        <v>36</v>
      </c>
      <c r="B38" s="129" t="s">
        <v>58</v>
      </c>
      <c r="C38" s="15">
        <v>0</v>
      </c>
      <c r="D38" s="130" t="s">
        <v>59</v>
      </c>
      <c r="E38" s="31" t="str">
        <f t="shared" si="0"/>
        <v>Yes</v>
      </c>
      <c r="F38" s="131">
        <f t="shared" si="1"/>
        <v>0</v>
      </c>
    </row>
    <row r="39" spans="1:6" ht="18.75" x14ac:dyDescent="0.25">
      <c r="A39" s="94">
        <v>37</v>
      </c>
      <c r="B39" s="129" t="s">
        <v>20</v>
      </c>
      <c r="C39" s="15">
        <v>3.8999999999999999E-5</v>
      </c>
      <c r="D39" s="130" t="s">
        <v>60</v>
      </c>
      <c r="E39" s="31" t="str">
        <f t="shared" si="0"/>
        <v>No</v>
      </c>
      <c r="F39" s="131">
        <f t="shared" si="1"/>
        <v>3807.375</v>
      </c>
    </row>
    <row r="40" spans="1:6" ht="18.75" x14ac:dyDescent="0.25">
      <c r="A40" s="94">
        <v>38</v>
      </c>
      <c r="B40" s="129" t="s">
        <v>61</v>
      </c>
      <c r="C40" s="15">
        <v>0</v>
      </c>
      <c r="D40" s="130" t="s">
        <v>62</v>
      </c>
      <c r="E40" s="31" t="str">
        <f t="shared" si="0"/>
        <v>Yes</v>
      </c>
      <c r="F40" s="131">
        <f t="shared" si="1"/>
        <v>0</v>
      </c>
    </row>
    <row r="41" spans="1:6" ht="18.75" x14ac:dyDescent="0.25">
      <c r="A41" s="94">
        <v>39</v>
      </c>
      <c r="B41" s="129" t="s">
        <v>12</v>
      </c>
      <c r="C41" s="15">
        <v>0</v>
      </c>
      <c r="D41" s="130" t="s">
        <v>63</v>
      </c>
      <c r="E41" s="130" t="s">
        <v>334</v>
      </c>
      <c r="F41" s="131">
        <f t="shared" si="1"/>
        <v>0</v>
      </c>
    </row>
    <row r="42" spans="1:6" ht="18.75" x14ac:dyDescent="0.25">
      <c r="A42" s="94">
        <v>40</v>
      </c>
      <c r="B42" s="129" t="s">
        <v>64</v>
      </c>
      <c r="C42" s="15">
        <v>0</v>
      </c>
      <c r="D42" s="130" t="s">
        <v>65</v>
      </c>
      <c r="E42" s="31" t="str">
        <f t="shared" si="0"/>
        <v>Yes</v>
      </c>
      <c r="F42" s="131">
        <f t="shared" si="1"/>
        <v>0</v>
      </c>
    </row>
    <row r="43" spans="1:6" ht="18.75" x14ac:dyDescent="0.25">
      <c r="A43" s="94">
        <v>41</v>
      </c>
      <c r="B43" s="129" t="s">
        <v>12</v>
      </c>
      <c r="C43" s="15">
        <v>0</v>
      </c>
      <c r="D43" s="130" t="s">
        <v>66</v>
      </c>
      <c r="E43" s="130" t="s">
        <v>334</v>
      </c>
      <c r="F43" s="131">
        <f t="shared" si="1"/>
        <v>0</v>
      </c>
    </row>
    <row r="44" spans="1:6" ht="18.75" x14ac:dyDescent="0.25">
      <c r="A44" s="94">
        <v>42</v>
      </c>
      <c r="B44" s="129" t="s">
        <v>40</v>
      </c>
      <c r="C44" s="15">
        <v>5.8799999999999998E-4</v>
      </c>
      <c r="D44" s="130" t="s">
        <v>40</v>
      </c>
      <c r="E44" s="31" t="str">
        <f t="shared" si="0"/>
        <v>No</v>
      </c>
      <c r="F44" s="131">
        <f t="shared" si="1"/>
        <v>57403.5</v>
      </c>
    </row>
    <row r="45" spans="1:6" ht="18.75" x14ac:dyDescent="0.25">
      <c r="A45" s="94">
        <v>43</v>
      </c>
      <c r="B45" s="129" t="s">
        <v>12</v>
      </c>
      <c r="C45" s="15">
        <v>1.9999999999999999E-6</v>
      </c>
      <c r="D45" s="130" t="s">
        <v>67</v>
      </c>
      <c r="E45" s="130" t="s">
        <v>334</v>
      </c>
      <c r="F45" s="131">
        <f t="shared" si="1"/>
        <v>195.25</v>
      </c>
    </row>
    <row r="46" spans="1:6" ht="18.75" x14ac:dyDescent="0.25">
      <c r="A46" s="94">
        <v>44</v>
      </c>
      <c r="B46" s="129" t="s">
        <v>20</v>
      </c>
      <c r="C46" s="15">
        <v>8.8999999999999995E-5</v>
      </c>
      <c r="D46" s="130" t="s">
        <v>68</v>
      </c>
      <c r="E46" s="31" t="str">
        <f t="shared" si="0"/>
        <v>No</v>
      </c>
      <c r="F46" s="131">
        <f t="shared" si="1"/>
        <v>8688.625</v>
      </c>
    </row>
    <row r="47" spans="1:6" ht="18.75" x14ac:dyDescent="0.25">
      <c r="A47" s="94">
        <v>45</v>
      </c>
      <c r="B47" s="129" t="s">
        <v>12</v>
      </c>
      <c r="C47" s="15">
        <v>0</v>
      </c>
      <c r="D47" s="130" t="s">
        <v>69</v>
      </c>
      <c r="E47" s="31" t="str">
        <f t="shared" si="0"/>
        <v>Yes</v>
      </c>
      <c r="F47" s="131">
        <f t="shared" si="1"/>
        <v>0</v>
      </c>
    </row>
    <row r="48" spans="1:6" ht="18.75" x14ac:dyDescent="0.25">
      <c r="A48" s="94">
        <v>46</v>
      </c>
      <c r="B48" s="129" t="s">
        <v>70</v>
      </c>
      <c r="C48" s="15">
        <v>1.13E-4</v>
      </c>
      <c r="D48" s="130" t="s">
        <v>70</v>
      </c>
      <c r="E48" s="31" t="str">
        <f t="shared" si="0"/>
        <v>No</v>
      </c>
      <c r="F48" s="131">
        <f t="shared" si="1"/>
        <v>11031.625</v>
      </c>
    </row>
    <row r="49" spans="1:6" ht="18.75" x14ac:dyDescent="0.25">
      <c r="A49" s="94">
        <v>47</v>
      </c>
      <c r="B49" s="129" t="s">
        <v>71</v>
      </c>
      <c r="C49" s="15">
        <v>6.3E-5</v>
      </c>
      <c r="D49" s="130" t="s">
        <v>71</v>
      </c>
      <c r="E49" s="31" t="str">
        <f t="shared" si="0"/>
        <v>No</v>
      </c>
      <c r="F49" s="131">
        <f t="shared" si="1"/>
        <v>6150.375</v>
      </c>
    </row>
    <row r="50" spans="1:6" ht="18.75" x14ac:dyDescent="0.25">
      <c r="A50" s="94">
        <v>48</v>
      </c>
      <c r="B50" s="129" t="s">
        <v>72</v>
      </c>
      <c r="C50" s="15">
        <v>6.7999999999999999E-5</v>
      </c>
      <c r="D50" s="130" t="s">
        <v>72</v>
      </c>
      <c r="E50" s="31" t="str">
        <f t="shared" si="0"/>
        <v>No</v>
      </c>
      <c r="F50" s="131">
        <f t="shared" si="1"/>
        <v>6638.5</v>
      </c>
    </row>
    <row r="51" spans="1:6" ht="18.75" x14ac:dyDescent="0.25">
      <c r="A51" s="94">
        <v>49</v>
      </c>
      <c r="B51" s="129" t="s">
        <v>73</v>
      </c>
      <c r="C51" s="15">
        <v>8.0000000000000007E-5</v>
      </c>
      <c r="D51" s="130" t="s">
        <v>74</v>
      </c>
      <c r="E51" s="31" t="str">
        <f t="shared" si="0"/>
        <v>No</v>
      </c>
      <c r="F51" s="131">
        <f t="shared" si="1"/>
        <v>7810.0000000000009</v>
      </c>
    </row>
    <row r="52" spans="1:6" ht="18.75" x14ac:dyDescent="0.25">
      <c r="A52" s="94">
        <v>50</v>
      </c>
      <c r="B52" s="129" t="s">
        <v>75</v>
      </c>
      <c r="C52" s="15">
        <v>7.7000000000000001E-5</v>
      </c>
      <c r="D52" s="130" t="s">
        <v>75</v>
      </c>
      <c r="E52" s="31" t="str">
        <f t="shared" si="0"/>
        <v>No</v>
      </c>
      <c r="F52" s="131">
        <f t="shared" si="1"/>
        <v>7517.125</v>
      </c>
    </row>
    <row r="53" spans="1:6" ht="18.75" x14ac:dyDescent="0.25">
      <c r="A53" s="94">
        <v>51</v>
      </c>
      <c r="B53" s="129" t="s">
        <v>76</v>
      </c>
      <c r="C53" s="15">
        <v>1.4200000000000001E-4</v>
      </c>
      <c r="D53" s="130" t="s">
        <v>76</v>
      </c>
      <c r="E53" s="31" t="str">
        <f t="shared" si="0"/>
        <v>No</v>
      </c>
      <c r="F53" s="131">
        <f t="shared" si="1"/>
        <v>13862.75</v>
      </c>
    </row>
    <row r="54" spans="1:6" ht="18.75" x14ac:dyDescent="0.25">
      <c r="A54" s="94">
        <v>52</v>
      </c>
      <c r="B54" s="129" t="s">
        <v>32</v>
      </c>
      <c r="C54" s="15">
        <v>0</v>
      </c>
      <c r="D54" s="130" t="s">
        <v>77</v>
      </c>
      <c r="E54" s="31" t="str">
        <f t="shared" si="0"/>
        <v>Yes</v>
      </c>
      <c r="F54" s="131">
        <f t="shared" si="1"/>
        <v>0</v>
      </c>
    </row>
    <row r="55" spans="1:6" ht="18.75" x14ac:dyDescent="0.25">
      <c r="A55" s="94">
        <v>53</v>
      </c>
      <c r="B55" s="129" t="s">
        <v>73</v>
      </c>
      <c r="C55" s="15">
        <v>2.2100000000000001E-4</v>
      </c>
      <c r="D55" s="130" t="s">
        <v>78</v>
      </c>
      <c r="E55" s="31" t="str">
        <f t="shared" si="0"/>
        <v>No</v>
      </c>
      <c r="F55" s="131">
        <f t="shared" si="1"/>
        <v>21575.125</v>
      </c>
    </row>
    <row r="56" spans="1:6" ht="18.75" x14ac:dyDescent="0.25">
      <c r="A56" s="94">
        <v>54</v>
      </c>
      <c r="B56" s="129" t="s">
        <v>38</v>
      </c>
      <c r="C56" s="15">
        <v>1.4100000000000001E-4</v>
      </c>
      <c r="D56" s="130" t="s">
        <v>38</v>
      </c>
      <c r="E56" s="31" t="str">
        <f t="shared" si="0"/>
        <v>No</v>
      </c>
      <c r="F56" s="131">
        <f t="shared" si="1"/>
        <v>13765.125000000002</v>
      </c>
    </row>
    <row r="57" spans="1:6" ht="18.75" x14ac:dyDescent="0.25">
      <c r="A57" s="94">
        <v>55</v>
      </c>
      <c r="B57" s="129" t="s">
        <v>56</v>
      </c>
      <c r="C57" s="15">
        <v>0</v>
      </c>
      <c r="D57" s="130" t="s">
        <v>79</v>
      </c>
      <c r="E57" s="31" t="str">
        <f t="shared" si="0"/>
        <v>Yes</v>
      </c>
      <c r="F57" s="131">
        <f t="shared" si="1"/>
        <v>0</v>
      </c>
    </row>
    <row r="58" spans="1:6" ht="18.75" x14ac:dyDescent="0.25">
      <c r="A58" s="94">
        <v>56</v>
      </c>
      <c r="B58" s="129" t="s">
        <v>32</v>
      </c>
      <c r="C58" s="15">
        <v>1.2999999999999999E-5</v>
      </c>
      <c r="D58" s="130" t="s">
        <v>80</v>
      </c>
      <c r="E58" s="130" t="s">
        <v>334</v>
      </c>
      <c r="F58" s="131">
        <f t="shared" si="1"/>
        <v>1269.125</v>
      </c>
    </row>
    <row r="59" spans="1:6" ht="18.75" x14ac:dyDescent="0.25">
      <c r="A59" s="94">
        <v>57</v>
      </c>
      <c r="B59" s="129" t="s">
        <v>81</v>
      </c>
      <c r="C59" s="15">
        <v>0</v>
      </c>
      <c r="D59" s="130" t="s">
        <v>82</v>
      </c>
      <c r="E59" s="31" t="str">
        <f t="shared" si="0"/>
        <v>Yes</v>
      </c>
      <c r="F59" s="131">
        <f t="shared" si="1"/>
        <v>0</v>
      </c>
    </row>
    <row r="60" spans="1:6" ht="18.75" x14ac:dyDescent="0.25">
      <c r="A60" s="94">
        <v>58</v>
      </c>
      <c r="B60" s="129" t="s">
        <v>81</v>
      </c>
      <c r="C60" s="15">
        <v>0</v>
      </c>
      <c r="D60" s="130" t="s">
        <v>83</v>
      </c>
      <c r="E60" s="31" t="str">
        <f t="shared" si="0"/>
        <v>Yes</v>
      </c>
      <c r="F60" s="131">
        <f t="shared" si="1"/>
        <v>0</v>
      </c>
    </row>
    <row r="61" spans="1:6" ht="18.75" x14ac:dyDescent="0.25">
      <c r="A61" s="94">
        <v>59</v>
      </c>
      <c r="B61" s="129" t="s">
        <v>84</v>
      </c>
      <c r="C61" s="15">
        <v>6.6000000000000005E-5</v>
      </c>
      <c r="D61" s="130" t="s">
        <v>84</v>
      </c>
      <c r="E61" s="31" t="str">
        <f t="shared" si="0"/>
        <v>No</v>
      </c>
      <c r="F61" s="131">
        <f t="shared" si="1"/>
        <v>6443.2500000000009</v>
      </c>
    </row>
    <row r="62" spans="1:6" ht="18.75" x14ac:dyDescent="0.25">
      <c r="A62" s="94">
        <v>60</v>
      </c>
      <c r="B62" s="129" t="s">
        <v>61</v>
      </c>
      <c r="C62" s="15">
        <v>0</v>
      </c>
      <c r="D62" s="130" t="s">
        <v>85</v>
      </c>
      <c r="E62" s="31" t="str">
        <f t="shared" si="0"/>
        <v>Yes</v>
      </c>
      <c r="F62" s="131">
        <f t="shared" si="1"/>
        <v>0</v>
      </c>
    </row>
    <row r="63" spans="1:6" ht="18.75" x14ac:dyDescent="0.25">
      <c r="A63" s="94">
        <v>61</v>
      </c>
      <c r="B63" s="129" t="s">
        <v>20</v>
      </c>
      <c r="C63" s="15">
        <v>1.9000000000000001E-4</v>
      </c>
      <c r="D63" s="130" t="s">
        <v>86</v>
      </c>
      <c r="E63" s="31" t="str">
        <f t="shared" si="0"/>
        <v>No</v>
      </c>
      <c r="F63" s="131">
        <f t="shared" si="1"/>
        <v>18548.75</v>
      </c>
    </row>
    <row r="64" spans="1:6" ht="18.75" x14ac:dyDescent="0.25">
      <c r="A64" s="94">
        <v>62</v>
      </c>
      <c r="B64" s="129" t="s">
        <v>20</v>
      </c>
      <c r="C64" s="15">
        <v>6.7000000000000002E-5</v>
      </c>
      <c r="D64" s="130" t="s">
        <v>87</v>
      </c>
      <c r="E64" s="31" t="str">
        <f t="shared" si="0"/>
        <v>No</v>
      </c>
      <c r="F64" s="131">
        <f t="shared" si="1"/>
        <v>6540.875</v>
      </c>
    </row>
    <row r="65" spans="1:6" ht="18.75" x14ac:dyDescent="0.25">
      <c r="A65" s="94">
        <v>63</v>
      </c>
      <c r="B65" s="129" t="s">
        <v>88</v>
      </c>
      <c r="C65" s="15">
        <v>0</v>
      </c>
      <c r="D65" s="130" t="s">
        <v>89</v>
      </c>
      <c r="E65" s="31" t="str">
        <f t="shared" si="0"/>
        <v>Yes</v>
      </c>
      <c r="F65" s="131">
        <f t="shared" si="1"/>
        <v>0</v>
      </c>
    </row>
    <row r="66" spans="1:6" ht="18.75" x14ac:dyDescent="0.25">
      <c r="A66" s="94">
        <v>64</v>
      </c>
      <c r="B66" s="129" t="s">
        <v>90</v>
      </c>
      <c r="C66" s="15">
        <v>2.5999999999999998E-5</v>
      </c>
      <c r="D66" s="130" t="s">
        <v>91</v>
      </c>
      <c r="E66" s="31" t="str">
        <f t="shared" si="0"/>
        <v>No</v>
      </c>
      <c r="F66" s="131">
        <f t="shared" si="1"/>
        <v>2538.25</v>
      </c>
    </row>
    <row r="67" spans="1:6" ht="18.75" x14ac:dyDescent="0.25">
      <c r="A67" s="94">
        <v>65</v>
      </c>
      <c r="B67" s="129" t="s">
        <v>92</v>
      </c>
      <c r="C67" s="15">
        <v>7.2000000000000002E-5</v>
      </c>
      <c r="D67" s="130" t="s">
        <v>92</v>
      </c>
      <c r="E67" s="31" t="str">
        <f t="shared" si="0"/>
        <v>No</v>
      </c>
      <c r="F67" s="131">
        <f t="shared" si="1"/>
        <v>7029</v>
      </c>
    </row>
    <row r="68" spans="1:6" ht="18.75" x14ac:dyDescent="0.25">
      <c r="A68" s="94">
        <v>66</v>
      </c>
      <c r="B68" s="129" t="s">
        <v>20</v>
      </c>
      <c r="C68" s="15">
        <v>2.4120000000000001E-3</v>
      </c>
      <c r="D68" s="130" t="s">
        <v>93</v>
      </c>
      <c r="E68" s="31" t="str">
        <f t="shared" si="0"/>
        <v>No</v>
      </c>
      <c r="F68" s="131">
        <f t="shared" si="1"/>
        <v>235471.5</v>
      </c>
    </row>
    <row r="69" spans="1:6" ht="18.75" x14ac:dyDescent="0.25">
      <c r="A69" s="94">
        <v>67</v>
      </c>
      <c r="B69" s="129" t="s">
        <v>20</v>
      </c>
      <c r="C69" s="15">
        <v>6.1200000000000002E-4</v>
      </c>
      <c r="D69" s="130" t="s">
        <v>94</v>
      </c>
      <c r="E69" s="31" t="str">
        <f t="shared" ref="E69:E132" si="2">IF(C69&lt;0.000011,"Yes","No")</f>
        <v>No</v>
      </c>
      <c r="F69" s="131">
        <f t="shared" ref="F69:F132" si="3">C69*97625000</f>
        <v>59746.5</v>
      </c>
    </row>
    <row r="70" spans="1:6" ht="18.75" x14ac:dyDescent="0.25">
      <c r="A70" s="94">
        <v>68</v>
      </c>
      <c r="B70" s="129" t="s">
        <v>38</v>
      </c>
      <c r="C70" s="15">
        <v>0</v>
      </c>
      <c r="D70" s="130" t="s">
        <v>95</v>
      </c>
      <c r="E70" s="31" t="str">
        <f t="shared" si="2"/>
        <v>Yes</v>
      </c>
      <c r="F70" s="131">
        <f t="shared" si="3"/>
        <v>0</v>
      </c>
    </row>
    <row r="71" spans="1:6" ht="18.75" x14ac:dyDescent="0.25">
      <c r="A71" s="94">
        <v>69</v>
      </c>
      <c r="B71" s="129" t="s">
        <v>96</v>
      </c>
      <c r="C71" s="15">
        <v>9.2E-5</v>
      </c>
      <c r="D71" s="130" t="s">
        <v>96</v>
      </c>
      <c r="E71" s="31" t="str">
        <f t="shared" si="2"/>
        <v>No</v>
      </c>
      <c r="F71" s="131">
        <f t="shared" si="3"/>
        <v>8981.5</v>
      </c>
    </row>
    <row r="72" spans="1:6" ht="18.75" x14ac:dyDescent="0.25">
      <c r="A72" s="94">
        <v>70</v>
      </c>
      <c r="B72" s="129" t="s">
        <v>97</v>
      </c>
      <c r="C72" s="15">
        <v>0</v>
      </c>
      <c r="D72" s="130" t="s">
        <v>98</v>
      </c>
      <c r="E72" s="31" t="str">
        <f t="shared" si="2"/>
        <v>Yes</v>
      </c>
      <c r="F72" s="131">
        <f t="shared" si="3"/>
        <v>0</v>
      </c>
    </row>
    <row r="73" spans="1:6" ht="18.75" x14ac:dyDescent="0.25">
      <c r="A73" s="94">
        <v>71</v>
      </c>
      <c r="B73" s="129" t="s">
        <v>12</v>
      </c>
      <c r="C73" s="15">
        <v>0</v>
      </c>
      <c r="D73" s="130" t="s">
        <v>99</v>
      </c>
      <c r="E73" s="31" t="str">
        <f t="shared" si="2"/>
        <v>Yes</v>
      </c>
      <c r="F73" s="131">
        <f t="shared" si="3"/>
        <v>0</v>
      </c>
    </row>
    <row r="74" spans="1:6" ht="18.75" x14ac:dyDescent="0.25">
      <c r="A74" s="94">
        <v>72</v>
      </c>
      <c r="B74" s="129" t="s">
        <v>100</v>
      </c>
      <c r="C74" s="15">
        <v>6.4999999999999994E-5</v>
      </c>
      <c r="D74" s="130" t="s">
        <v>101</v>
      </c>
      <c r="E74" s="31" t="str">
        <f t="shared" si="2"/>
        <v>No</v>
      </c>
      <c r="F74" s="131">
        <f t="shared" si="3"/>
        <v>6345.6249999999991</v>
      </c>
    </row>
    <row r="75" spans="1:6" ht="18.75" x14ac:dyDescent="0.25">
      <c r="A75" s="94">
        <v>73</v>
      </c>
      <c r="B75" s="129" t="s">
        <v>73</v>
      </c>
      <c r="C75" s="15">
        <v>1.06E-4</v>
      </c>
      <c r="D75" s="130" t="s">
        <v>102</v>
      </c>
      <c r="E75" s="31" t="str">
        <f t="shared" si="2"/>
        <v>No</v>
      </c>
      <c r="F75" s="131">
        <f t="shared" si="3"/>
        <v>10348.25</v>
      </c>
    </row>
    <row r="76" spans="1:6" ht="18.75" x14ac:dyDescent="0.25">
      <c r="A76" s="94">
        <v>74</v>
      </c>
      <c r="B76" s="129" t="s">
        <v>90</v>
      </c>
      <c r="C76" s="15">
        <v>2.9300000000000002E-4</v>
      </c>
      <c r="D76" s="130" t="s">
        <v>90</v>
      </c>
      <c r="E76" s="31" t="str">
        <f t="shared" si="2"/>
        <v>No</v>
      </c>
      <c r="F76" s="131">
        <f t="shared" si="3"/>
        <v>28604.125000000004</v>
      </c>
    </row>
    <row r="77" spans="1:6" ht="18.75" x14ac:dyDescent="0.25">
      <c r="A77" s="94">
        <v>75</v>
      </c>
      <c r="B77" s="129" t="s">
        <v>103</v>
      </c>
      <c r="C77" s="15">
        <v>0</v>
      </c>
      <c r="D77" s="130" t="s">
        <v>104</v>
      </c>
      <c r="E77" s="31" t="str">
        <f t="shared" si="2"/>
        <v>Yes</v>
      </c>
      <c r="F77" s="131">
        <f t="shared" si="3"/>
        <v>0</v>
      </c>
    </row>
    <row r="78" spans="1:6" ht="18.75" x14ac:dyDescent="0.25">
      <c r="A78" s="94">
        <v>76</v>
      </c>
      <c r="B78" s="129" t="s">
        <v>105</v>
      </c>
      <c r="C78" s="15">
        <v>1.11E-4</v>
      </c>
      <c r="D78" s="130" t="s">
        <v>105</v>
      </c>
      <c r="E78" s="31" t="str">
        <f t="shared" si="2"/>
        <v>No</v>
      </c>
      <c r="F78" s="131">
        <f t="shared" si="3"/>
        <v>10836.375</v>
      </c>
    </row>
    <row r="79" spans="1:6" ht="18.75" x14ac:dyDescent="0.25">
      <c r="A79" s="94">
        <v>77</v>
      </c>
      <c r="B79" s="129" t="s">
        <v>40</v>
      </c>
      <c r="C79" s="15">
        <v>0</v>
      </c>
      <c r="D79" s="130" t="s">
        <v>106</v>
      </c>
      <c r="E79" s="31" t="str">
        <f t="shared" si="2"/>
        <v>Yes</v>
      </c>
      <c r="F79" s="131">
        <f t="shared" si="3"/>
        <v>0</v>
      </c>
    </row>
    <row r="80" spans="1:6" ht="18.75" x14ac:dyDescent="0.25">
      <c r="A80" s="94">
        <v>78</v>
      </c>
      <c r="B80" s="129" t="s">
        <v>92</v>
      </c>
      <c r="C80" s="15">
        <v>6.0000000000000002E-6</v>
      </c>
      <c r="D80" s="130" t="s">
        <v>107</v>
      </c>
      <c r="E80" s="31" t="str">
        <f t="shared" si="2"/>
        <v>Yes</v>
      </c>
      <c r="F80" s="131">
        <f t="shared" si="3"/>
        <v>585.75</v>
      </c>
    </row>
    <row r="81" spans="1:6" ht="18.75" x14ac:dyDescent="0.25">
      <c r="A81" s="94">
        <v>79</v>
      </c>
      <c r="B81" s="129" t="s">
        <v>32</v>
      </c>
      <c r="C81" s="15">
        <v>0</v>
      </c>
      <c r="D81" s="130" t="s">
        <v>108</v>
      </c>
      <c r="E81" s="31" t="str">
        <f t="shared" si="2"/>
        <v>Yes</v>
      </c>
      <c r="F81" s="131">
        <f t="shared" si="3"/>
        <v>0</v>
      </c>
    </row>
    <row r="82" spans="1:6" ht="18.75" x14ac:dyDescent="0.25">
      <c r="A82" s="94">
        <v>80</v>
      </c>
      <c r="B82" s="129" t="s">
        <v>32</v>
      </c>
      <c r="C82" s="15">
        <v>1.05E-4</v>
      </c>
      <c r="D82" s="130" t="s">
        <v>109</v>
      </c>
      <c r="E82" s="31" t="str">
        <f t="shared" si="2"/>
        <v>No</v>
      </c>
      <c r="F82" s="131">
        <f t="shared" si="3"/>
        <v>10250.625</v>
      </c>
    </row>
    <row r="83" spans="1:6" ht="18.75" x14ac:dyDescent="0.25">
      <c r="A83" s="94">
        <v>81</v>
      </c>
      <c r="B83" s="129" t="s">
        <v>61</v>
      </c>
      <c r="C83" s="15">
        <v>0</v>
      </c>
      <c r="D83" s="130" t="s">
        <v>110</v>
      </c>
      <c r="E83" s="31" t="str">
        <f t="shared" si="2"/>
        <v>Yes</v>
      </c>
      <c r="F83" s="131">
        <f t="shared" si="3"/>
        <v>0</v>
      </c>
    </row>
    <row r="84" spans="1:6" ht="18.75" x14ac:dyDescent="0.25">
      <c r="A84" s="94">
        <v>82</v>
      </c>
      <c r="B84" s="129" t="s">
        <v>111</v>
      </c>
      <c r="C84" s="15">
        <v>0</v>
      </c>
      <c r="D84" s="130" t="s">
        <v>112</v>
      </c>
      <c r="E84" s="31" t="str">
        <f t="shared" si="2"/>
        <v>Yes</v>
      </c>
      <c r="F84" s="131">
        <f t="shared" si="3"/>
        <v>0</v>
      </c>
    </row>
    <row r="85" spans="1:6" ht="18.75" x14ac:dyDescent="0.25">
      <c r="A85" s="94">
        <v>83</v>
      </c>
      <c r="B85" s="129" t="s">
        <v>32</v>
      </c>
      <c r="C85" s="15">
        <v>0</v>
      </c>
      <c r="D85" s="130" t="s">
        <v>113</v>
      </c>
      <c r="E85" s="31" t="str">
        <f t="shared" si="2"/>
        <v>Yes</v>
      </c>
      <c r="F85" s="131">
        <f t="shared" si="3"/>
        <v>0</v>
      </c>
    </row>
    <row r="86" spans="1:6" ht="18.75" x14ac:dyDescent="0.25">
      <c r="A86" s="94">
        <v>84</v>
      </c>
      <c r="B86" s="129" t="s">
        <v>114</v>
      </c>
      <c r="C86" s="15">
        <v>0</v>
      </c>
      <c r="D86" s="130" t="s">
        <v>115</v>
      </c>
      <c r="E86" s="31" t="str">
        <f t="shared" si="2"/>
        <v>Yes</v>
      </c>
      <c r="F86" s="131">
        <f t="shared" si="3"/>
        <v>0</v>
      </c>
    </row>
    <row r="87" spans="1:6" ht="18.75" x14ac:dyDescent="0.25">
      <c r="A87" s="94">
        <v>85</v>
      </c>
      <c r="B87" s="129" t="s">
        <v>61</v>
      </c>
      <c r="C87" s="15">
        <v>1.5999999999999999E-5</v>
      </c>
      <c r="D87" s="130" t="s">
        <v>116</v>
      </c>
      <c r="E87" s="31" t="str">
        <f t="shared" si="2"/>
        <v>No</v>
      </c>
      <c r="F87" s="131">
        <f t="shared" si="3"/>
        <v>1562</v>
      </c>
    </row>
    <row r="88" spans="1:6" ht="18.75" x14ac:dyDescent="0.25">
      <c r="A88" s="94">
        <v>86</v>
      </c>
      <c r="B88" s="129" t="s">
        <v>61</v>
      </c>
      <c r="C88" s="15">
        <v>9.990000000000001E-4</v>
      </c>
      <c r="D88" s="130" t="s">
        <v>117</v>
      </c>
      <c r="E88" s="31" t="str">
        <f t="shared" si="2"/>
        <v>No</v>
      </c>
      <c r="F88" s="131">
        <f t="shared" si="3"/>
        <v>97527.375000000015</v>
      </c>
    </row>
    <row r="89" spans="1:6" ht="18.75" x14ac:dyDescent="0.25">
      <c r="A89" s="94">
        <v>87</v>
      </c>
      <c r="B89" s="129" t="s">
        <v>61</v>
      </c>
      <c r="C89" s="15">
        <v>0</v>
      </c>
      <c r="D89" s="130" t="s">
        <v>118</v>
      </c>
      <c r="E89" s="31" t="str">
        <f t="shared" si="2"/>
        <v>Yes</v>
      </c>
      <c r="F89" s="131">
        <f t="shared" si="3"/>
        <v>0</v>
      </c>
    </row>
    <row r="90" spans="1:6" ht="18.75" x14ac:dyDescent="0.25">
      <c r="A90" s="94">
        <v>88</v>
      </c>
      <c r="B90" s="129" t="s">
        <v>119</v>
      </c>
      <c r="C90" s="15">
        <v>0</v>
      </c>
      <c r="D90" s="130" t="s">
        <v>120</v>
      </c>
      <c r="E90" s="130" t="s">
        <v>334</v>
      </c>
      <c r="F90" s="131">
        <f t="shared" si="3"/>
        <v>0</v>
      </c>
    </row>
    <row r="91" spans="1:6" ht="18.75" x14ac:dyDescent="0.25">
      <c r="A91" s="94">
        <v>89</v>
      </c>
      <c r="B91" s="129" t="s">
        <v>73</v>
      </c>
      <c r="C91" s="15">
        <v>0</v>
      </c>
      <c r="D91" s="130" t="s">
        <v>121</v>
      </c>
      <c r="E91" s="31" t="str">
        <f t="shared" si="2"/>
        <v>Yes</v>
      </c>
      <c r="F91" s="131">
        <f t="shared" si="3"/>
        <v>0</v>
      </c>
    </row>
    <row r="92" spans="1:6" ht="18.75" x14ac:dyDescent="0.25">
      <c r="A92" s="94">
        <v>90</v>
      </c>
      <c r="B92" s="129" t="s">
        <v>43</v>
      </c>
      <c r="C92" s="15">
        <v>0</v>
      </c>
      <c r="D92" s="130" t="s">
        <v>122</v>
      </c>
      <c r="E92" s="31" t="str">
        <f t="shared" si="2"/>
        <v>Yes</v>
      </c>
      <c r="F92" s="131">
        <f t="shared" si="3"/>
        <v>0</v>
      </c>
    </row>
    <row r="93" spans="1:6" ht="18.75" x14ac:dyDescent="0.25">
      <c r="A93" s="94">
        <v>91</v>
      </c>
      <c r="B93" s="129" t="s">
        <v>103</v>
      </c>
      <c r="C93" s="15">
        <v>0</v>
      </c>
      <c r="D93" s="130" t="s">
        <v>123</v>
      </c>
      <c r="E93" s="31" t="str">
        <f t="shared" si="2"/>
        <v>Yes</v>
      </c>
      <c r="F93" s="131">
        <f t="shared" si="3"/>
        <v>0</v>
      </c>
    </row>
    <row r="94" spans="1:6" ht="18.75" x14ac:dyDescent="0.25">
      <c r="A94" s="94">
        <v>92</v>
      </c>
      <c r="B94" s="129" t="s">
        <v>12</v>
      </c>
      <c r="C94" s="15">
        <v>0</v>
      </c>
      <c r="D94" s="130" t="s">
        <v>124</v>
      </c>
      <c r="E94" s="31" t="str">
        <f t="shared" si="2"/>
        <v>Yes</v>
      </c>
      <c r="F94" s="131">
        <f t="shared" si="3"/>
        <v>0</v>
      </c>
    </row>
    <row r="95" spans="1:6" ht="18.75" x14ac:dyDescent="0.25">
      <c r="A95" s="94">
        <v>93</v>
      </c>
      <c r="B95" s="129" t="s">
        <v>20</v>
      </c>
      <c r="C95" s="15">
        <v>0</v>
      </c>
      <c r="D95" s="130" t="s">
        <v>125</v>
      </c>
      <c r="E95" s="31" t="str">
        <f t="shared" si="2"/>
        <v>Yes</v>
      </c>
      <c r="F95" s="131">
        <f t="shared" si="3"/>
        <v>0</v>
      </c>
    </row>
    <row r="96" spans="1:6" ht="18.75" x14ac:dyDescent="0.25">
      <c r="A96" s="94">
        <v>94</v>
      </c>
      <c r="B96" s="129" t="s">
        <v>97</v>
      </c>
      <c r="C96" s="15">
        <v>0</v>
      </c>
      <c r="D96" s="130" t="s">
        <v>126</v>
      </c>
      <c r="E96" s="31" t="str">
        <f t="shared" si="2"/>
        <v>Yes</v>
      </c>
      <c r="F96" s="131">
        <f t="shared" si="3"/>
        <v>0</v>
      </c>
    </row>
    <row r="97" spans="1:6" ht="18.75" x14ac:dyDescent="0.25">
      <c r="A97" s="94">
        <v>95</v>
      </c>
      <c r="B97" s="129" t="s">
        <v>61</v>
      </c>
      <c r="C97" s="15">
        <v>0</v>
      </c>
      <c r="D97" s="130" t="s">
        <v>127</v>
      </c>
      <c r="E97" s="31" t="str">
        <f t="shared" si="2"/>
        <v>Yes</v>
      </c>
      <c r="F97" s="131">
        <f t="shared" si="3"/>
        <v>0</v>
      </c>
    </row>
    <row r="98" spans="1:6" ht="18.75" x14ac:dyDescent="0.25">
      <c r="A98" s="94">
        <v>96</v>
      </c>
      <c r="B98" s="129" t="s">
        <v>61</v>
      </c>
      <c r="C98" s="15">
        <v>6.6799999999999997E-4</v>
      </c>
      <c r="D98" s="130" t="s">
        <v>61</v>
      </c>
      <c r="E98" s="31" t="str">
        <f t="shared" si="2"/>
        <v>No</v>
      </c>
      <c r="F98" s="131">
        <f t="shared" si="3"/>
        <v>65213.5</v>
      </c>
    </row>
    <row r="99" spans="1:6" ht="18.75" x14ac:dyDescent="0.25">
      <c r="A99" s="94">
        <v>97</v>
      </c>
      <c r="B99" s="129" t="s">
        <v>58</v>
      </c>
      <c r="C99" s="15">
        <v>0</v>
      </c>
      <c r="D99" s="130" t="s">
        <v>128</v>
      </c>
      <c r="E99" s="130" t="s">
        <v>334</v>
      </c>
      <c r="F99" s="131">
        <f t="shared" si="3"/>
        <v>0</v>
      </c>
    </row>
    <row r="100" spans="1:6" ht="18.75" x14ac:dyDescent="0.25">
      <c r="A100" s="94">
        <v>98</v>
      </c>
      <c r="B100" s="129" t="s">
        <v>22</v>
      </c>
      <c r="C100" s="15">
        <v>5.0000000000000004E-6</v>
      </c>
      <c r="D100" s="130" t="s">
        <v>129</v>
      </c>
      <c r="E100" s="31" t="str">
        <f t="shared" si="2"/>
        <v>Yes</v>
      </c>
      <c r="F100" s="131">
        <f t="shared" si="3"/>
        <v>488.12500000000006</v>
      </c>
    </row>
    <row r="101" spans="1:6" ht="18.75" x14ac:dyDescent="0.25">
      <c r="A101" s="94">
        <v>99</v>
      </c>
      <c r="B101" s="129" t="s">
        <v>130</v>
      </c>
      <c r="C101" s="15">
        <v>0</v>
      </c>
      <c r="D101" s="130" t="s">
        <v>130</v>
      </c>
      <c r="E101" s="31" t="str">
        <f t="shared" si="2"/>
        <v>Yes</v>
      </c>
      <c r="F101" s="131">
        <f t="shared" si="3"/>
        <v>0</v>
      </c>
    </row>
    <row r="102" spans="1:6" ht="18.75" x14ac:dyDescent="0.25">
      <c r="A102" s="94">
        <v>100</v>
      </c>
      <c r="B102" s="129" t="s">
        <v>131</v>
      </c>
      <c r="C102" s="15">
        <v>0</v>
      </c>
      <c r="D102" s="130" t="s">
        <v>131</v>
      </c>
      <c r="E102" s="31" t="str">
        <f t="shared" si="2"/>
        <v>Yes</v>
      </c>
      <c r="F102" s="131">
        <f t="shared" si="3"/>
        <v>0</v>
      </c>
    </row>
    <row r="103" spans="1:6" ht="18.75" x14ac:dyDescent="0.25">
      <c r="A103" s="94">
        <v>101</v>
      </c>
      <c r="B103" s="129" t="s">
        <v>61</v>
      </c>
      <c r="C103" s="15">
        <v>1.2999999999999999E-5</v>
      </c>
      <c r="D103" s="130" t="s">
        <v>132</v>
      </c>
      <c r="E103" s="31" t="str">
        <f t="shared" si="2"/>
        <v>No</v>
      </c>
      <c r="F103" s="131">
        <f t="shared" si="3"/>
        <v>1269.125</v>
      </c>
    </row>
    <row r="104" spans="1:6" ht="18.75" x14ac:dyDescent="0.25">
      <c r="A104" s="94">
        <v>102</v>
      </c>
      <c r="B104" s="129" t="s">
        <v>22</v>
      </c>
      <c r="C104" s="15">
        <v>0</v>
      </c>
      <c r="D104" s="130" t="s">
        <v>133</v>
      </c>
      <c r="E104" s="31" t="str">
        <f t="shared" si="2"/>
        <v>Yes</v>
      </c>
      <c r="F104" s="131">
        <f t="shared" si="3"/>
        <v>0</v>
      </c>
    </row>
    <row r="105" spans="1:6" ht="18.75" x14ac:dyDescent="0.25">
      <c r="A105" s="94">
        <v>103</v>
      </c>
      <c r="B105" s="129" t="s">
        <v>22</v>
      </c>
      <c r="C105" s="15">
        <v>0</v>
      </c>
      <c r="D105" s="130" t="s">
        <v>134</v>
      </c>
      <c r="E105" s="31" t="str">
        <f t="shared" si="2"/>
        <v>Yes</v>
      </c>
      <c r="F105" s="131">
        <f t="shared" si="3"/>
        <v>0</v>
      </c>
    </row>
    <row r="106" spans="1:6" ht="18.75" x14ac:dyDescent="0.25">
      <c r="A106" s="94">
        <v>104</v>
      </c>
      <c r="B106" s="129" t="s">
        <v>12</v>
      </c>
      <c r="C106" s="15">
        <v>0</v>
      </c>
      <c r="D106" s="130" t="s">
        <v>135</v>
      </c>
      <c r="E106" s="31" t="str">
        <f t="shared" si="2"/>
        <v>Yes</v>
      </c>
      <c r="F106" s="131">
        <f t="shared" si="3"/>
        <v>0</v>
      </c>
    </row>
    <row r="107" spans="1:6" ht="18.75" x14ac:dyDescent="0.25">
      <c r="A107" s="94">
        <v>105</v>
      </c>
      <c r="B107" s="129" t="s">
        <v>12</v>
      </c>
      <c r="C107" s="15">
        <v>4.57E-4</v>
      </c>
      <c r="D107" s="130" t="s">
        <v>136</v>
      </c>
      <c r="E107" s="31" t="str">
        <f t="shared" si="2"/>
        <v>No</v>
      </c>
      <c r="F107" s="131">
        <f t="shared" si="3"/>
        <v>44614.625</v>
      </c>
    </row>
    <row r="108" spans="1:6" ht="18.75" x14ac:dyDescent="0.25">
      <c r="A108" s="94">
        <v>106</v>
      </c>
      <c r="B108" s="129" t="s">
        <v>97</v>
      </c>
      <c r="C108" s="15">
        <v>3.0400000000000002E-4</v>
      </c>
      <c r="D108" s="130" t="s">
        <v>97</v>
      </c>
      <c r="E108" s="31" t="str">
        <f t="shared" si="2"/>
        <v>No</v>
      </c>
      <c r="F108" s="131">
        <f t="shared" si="3"/>
        <v>29678</v>
      </c>
    </row>
    <row r="109" spans="1:6" ht="18.75" x14ac:dyDescent="0.25">
      <c r="A109" s="94">
        <v>107</v>
      </c>
      <c r="B109" s="129" t="s">
        <v>12</v>
      </c>
      <c r="C109" s="15">
        <v>0</v>
      </c>
      <c r="D109" s="130" t="s">
        <v>137</v>
      </c>
      <c r="E109" s="31" t="str">
        <f t="shared" si="2"/>
        <v>Yes</v>
      </c>
      <c r="F109" s="131">
        <f t="shared" si="3"/>
        <v>0</v>
      </c>
    </row>
    <row r="110" spans="1:6" ht="18.75" x14ac:dyDescent="0.25">
      <c r="A110" s="94">
        <v>108</v>
      </c>
      <c r="B110" s="129" t="s">
        <v>138</v>
      </c>
      <c r="C110" s="15">
        <v>9.1000000000000003E-5</v>
      </c>
      <c r="D110" s="130" t="s">
        <v>138</v>
      </c>
      <c r="E110" s="31" t="str">
        <f t="shared" si="2"/>
        <v>No</v>
      </c>
      <c r="F110" s="131">
        <f t="shared" si="3"/>
        <v>8883.875</v>
      </c>
    </row>
    <row r="111" spans="1:6" ht="18.75" x14ac:dyDescent="0.25">
      <c r="A111" s="94">
        <v>109</v>
      </c>
      <c r="B111" s="129" t="s">
        <v>58</v>
      </c>
      <c r="C111" s="15">
        <v>0</v>
      </c>
      <c r="D111" s="130" t="s">
        <v>139</v>
      </c>
      <c r="E111" s="31" t="str">
        <f t="shared" si="2"/>
        <v>Yes</v>
      </c>
      <c r="F111" s="131">
        <f t="shared" si="3"/>
        <v>0</v>
      </c>
    </row>
    <row r="112" spans="1:6" ht="18.75" x14ac:dyDescent="0.25">
      <c r="A112" s="94">
        <v>110</v>
      </c>
      <c r="B112" s="129" t="s">
        <v>20</v>
      </c>
      <c r="C112" s="15">
        <v>0</v>
      </c>
      <c r="D112" s="130" t="s">
        <v>140</v>
      </c>
      <c r="E112" s="31" t="str">
        <f t="shared" si="2"/>
        <v>Yes</v>
      </c>
      <c r="F112" s="131">
        <f t="shared" si="3"/>
        <v>0</v>
      </c>
    </row>
    <row r="113" spans="1:6" ht="18.75" x14ac:dyDescent="0.25">
      <c r="A113" s="94">
        <v>111</v>
      </c>
      <c r="B113" s="129" t="s">
        <v>20</v>
      </c>
      <c r="C113" s="15">
        <v>0</v>
      </c>
      <c r="D113" s="130" t="s">
        <v>141</v>
      </c>
      <c r="E113" s="31" t="str">
        <f t="shared" si="2"/>
        <v>Yes</v>
      </c>
      <c r="F113" s="131">
        <f t="shared" si="3"/>
        <v>0</v>
      </c>
    </row>
    <row r="114" spans="1:6" ht="18.75" x14ac:dyDescent="0.25">
      <c r="A114" s="94">
        <v>112</v>
      </c>
      <c r="B114" s="129" t="s">
        <v>20</v>
      </c>
      <c r="C114" s="15">
        <v>0</v>
      </c>
      <c r="D114" s="130" t="s">
        <v>142</v>
      </c>
      <c r="E114" s="31" t="str">
        <f t="shared" si="2"/>
        <v>Yes</v>
      </c>
      <c r="F114" s="131">
        <f t="shared" si="3"/>
        <v>0</v>
      </c>
    </row>
    <row r="115" spans="1:6" ht="18.75" x14ac:dyDescent="0.25">
      <c r="A115" s="94">
        <v>113</v>
      </c>
      <c r="B115" s="129" t="s">
        <v>58</v>
      </c>
      <c r="C115" s="15">
        <v>0</v>
      </c>
      <c r="D115" s="130" t="s">
        <v>143</v>
      </c>
      <c r="E115" s="31" t="str">
        <f t="shared" si="2"/>
        <v>Yes</v>
      </c>
      <c r="F115" s="131">
        <f t="shared" si="3"/>
        <v>0</v>
      </c>
    </row>
    <row r="116" spans="1:6" ht="18.75" x14ac:dyDescent="0.25">
      <c r="A116" s="94">
        <v>114</v>
      </c>
      <c r="B116" s="129" t="s">
        <v>20</v>
      </c>
      <c r="C116" s="15">
        <v>0</v>
      </c>
      <c r="D116" s="130" t="s">
        <v>144</v>
      </c>
      <c r="E116" s="31" t="str">
        <f t="shared" si="2"/>
        <v>Yes</v>
      </c>
      <c r="F116" s="131">
        <f t="shared" si="3"/>
        <v>0</v>
      </c>
    </row>
    <row r="117" spans="1:6" ht="18.75" x14ac:dyDescent="0.25">
      <c r="A117" s="94">
        <v>115</v>
      </c>
      <c r="B117" s="129" t="s">
        <v>20</v>
      </c>
      <c r="C117" s="15">
        <v>0</v>
      </c>
      <c r="D117" s="130" t="s">
        <v>145</v>
      </c>
      <c r="E117" s="31" t="str">
        <f t="shared" si="2"/>
        <v>Yes</v>
      </c>
      <c r="F117" s="131">
        <f t="shared" si="3"/>
        <v>0</v>
      </c>
    </row>
    <row r="118" spans="1:6" ht="18.75" x14ac:dyDescent="0.25">
      <c r="A118" s="94">
        <v>116</v>
      </c>
      <c r="B118" s="129" t="s">
        <v>73</v>
      </c>
      <c r="C118" s="15">
        <v>4.1999999999999998E-5</v>
      </c>
      <c r="D118" s="130" t="s">
        <v>146</v>
      </c>
      <c r="E118" s="31" t="str">
        <f t="shared" si="2"/>
        <v>No</v>
      </c>
      <c r="F118" s="131">
        <f t="shared" si="3"/>
        <v>4100.25</v>
      </c>
    </row>
    <row r="119" spans="1:6" ht="18.75" x14ac:dyDescent="0.25">
      <c r="A119" s="94">
        <v>117</v>
      </c>
      <c r="B119" s="129" t="s">
        <v>58</v>
      </c>
      <c r="C119" s="15">
        <v>0</v>
      </c>
      <c r="D119" s="130" t="s">
        <v>147</v>
      </c>
      <c r="E119" s="130" t="s">
        <v>334</v>
      </c>
      <c r="F119" s="131">
        <f t="shared" si="3"/>
        <v>0</v>
      </c>
    </row>
    <row r="120" spans="1:6" ht="18.75" x14ac:dyDescent="0.25">
      <c r="A120" s="94">
        <v>118</v>
      </c>
      <c r="B120" s="129" t="s">
        <v>32</v>
      </c>
      <c r="C120" s="15">
        <v>0</v>
      </c>
      <c r="D120" s="130" t="s">
        <v>148</v>
      </c>
      <c r="E120" s="31" t="str">
        <f t="shared" si="2"/>
        <v>Yes</v>
      </c>
      <c r="F120" s="131">
        <f t="shared" si="3"/>
        <v>0</v>
      </c>
    </row>
    <row r="121" spans="1:6" ht="18.75" x14ac:dyDescent="0.25">
      <c r="A121" s="94">
        <v>119</v>
      </c>
      <c r="B121" s="129" t="s">
        <v>32</v>
      </c>
      <c r="C121" s="15">
        <v>0</v>
      </c>
      <c r="D121" s="130" t="s">
        <v>149</v>
      </c>
      <c r="E121" s="31" t="str">
        <f t="shared" si="2"/>
        <v>Yes</v>
      </c>
      <c r="F121" s="131">
        <f t="shared" si="3"/>
        <v>0</v>
      </c>
    </row>
    <row r="122" spans="1:6" ht="18.75" x14ac:dyDescent="0.25">
      <c r="A122" s="94">
        <v>120</v>
      </c>
      <c r="B122" s="129" t="s">
        <v>20</v>
      </c>
      <c r="C122" s="15">
        <v>0</v>
      </c>
      <c r="D122" s="130" t="s">
        <v>150</v>
      </c>
      <c r="E122" s="31" t="str">
        <f t="shared" si="2"/>
        <v>Yes</v>
      </c>
      <c r="F122" s="131">
        <f t="shared" si="3"/>
        <v>0</v>
      </c>
    </row>
    <row r="123" spans="1:6" ht="18.75" x14ac:dyDescent="0.25">
      <c r="A123" s="94">
        <v>121</v>
      </c>
      <c r="B123" s="129" t="s">
        <v>151</v>
      </c>
      <c r="C123" s="15">
        <v>1.21E-4</v>
      </c>
      <c r="D123" s="130" t="s">
        <v>151</v>
      </c>
      <c r="E123" s="31" t="str">
        <f t="shared" si="2"/>
        <v>No</v>
      </c>
      <c r="F123" s="131">
        <f t="shared" si="3"/>
        <v>11812.625</v>
      </c>
    </row>
    <row r="124" spans="1:6" ht="18.75" x14ac:dyDescent="0.25">
      <c r="A124" s="94">
        <v>122</v>
      </c>
      <c r="B124" s="129" t="s">
        <v>22</v>
      </c>
      <c r="C124" s="15">
        <v>1.1E-5</v>
      </c>
      <c r="D124" s="130" t="s">
        <v>152</v>
      </c>
      <c r="E124" s="31" t="str">
        <f t="shared" si="2"/>
        <v>No</v>
      </c>
      <c r="F124" s="131">
        <f t="shared" si="3"/>
        <v>1073.875</v>
      </c>
    </row>
    <row r="125" spans="1:6" ht="18.75" x14ac:dyDescent="0.25">
      <c r="A125" s="94">
        <v>123</v>
      </c>
      <c r="B125" s="129" t="s">
        <v>153</v>
      </c>
      <c r="C125" s="15">
        <v>6.3E-5</v>
      </c>
      <c r="D125" s="130" t="s">
        <v>154</v>
      </c>
      <c r="E125" s="31" t="str">
        <f t="shared" si="2"/>
        <v>No</v>
      </c>
      <c r="F125" s="131">
        <f t="shared" si="3"/>
        <v>6150.375</v>
      </c>
    </row>
    <row r="126" spans="1:6" ht="18.75" x14ac:dyDescent="0.25">
      <c r="A126" s="94">
        <v>124</v>
      </c>
      <c r="B126" s="129" t="s">
        <v>32</v>
      </c>
      <c r="C126" s="15">
        <v>0</v>
      </c>
      <c r="D126" s="130" t="s">
        <v>155</v>
      </c>
      <c r="E126" s="31" t="str">
        <f t="shared" si="2"/>
        <v>Yes</v>
      </c>
      <c r="F126" s="131">
        <f t="shared" si="3"/>
        <v>0</v>
      </c>
    </row>
    <row r="127" spans="1:6" ht="18.75" x14ac:dyDescent="0.25">
      <c r="A127" s="94">
        <v>125</v>
      </c>
      <c r="B127" s="129" t="s">
        <v>156</v>
      </c>
      <c r="C127" s="15">
        <v>7.2000000000000002E-5</v>
      </c>
      <c r="D127" s="130" t="s">
        <v>156</v>
      </c>
      <c r="E127" s="31" t="str">
        <f t="shared" si="2"/>
        <v>No</v>
      </c>
      <c r="F127" s="131">
        <f t="shared" si="3"/>
        <v>7029</v>
      </c>
    </row>
    <row r="128" spans="1:6" ht="18.75" x14ac:dyDescent="0.25">
      <c r="A128" s="94">
        <v>126</v>
      </c>
      <c r="B128" s="129" t="s">
        <v>20</v>
      </c>
      <c r="C128" s="15">
        <v>1.4E-5</v>
      </c>
      <c r="D128" s="130" t="s">
        <v>157</v>
      </c>
      <c r="E128" s="31" t="str">
        <f t="shared" si="2"/>
        <v>No</v>
      </c>
      <c r="F128" s="131">
        <f t="shared" si="3"/>
        <v>1366.75</v>
      </c>
    </row>
    <row r="129" spans="1:6" ht="18.75" x14ac:dyDescent="0.25">
      <c r="A129" s="94">
        <v>127</v>
      </c>
      <c r="B129" s="129" t="s">
        <v>158</v>
      </c>
      <c r="C129" s="15">
        <v>9.8999999999999994E-5</v>
      </c>
      <c r="D129" s="130" t="s">
        <v>158</v>
      </c>
      <c r="E129" s="31" t="str">
        <f t="shared" si="2"/>
        <v>No</v>
      </c>
      <c r="F129" s="131">
        <f t="shared" si="3"/>
        <v>9664.875</v>
      </c>
    </row>
    <row r="130" spans="1:6" ht="18.75" x14ac:dyDescent="0.25">
      <c r="A130" s="94">
        <v>128</v>
      </c>
      <c r="B130" s="129" t="s">
        <v>32</v>
      </c>
      <c r="C130" s="15">
        <v>3.1000000000000001E-5</v>
      </c>
      <c r="D130" s="130" t="s">
        <v>159</v>
      </c>
      <c r="E130" s="31" t="str">
        <f t="shared" si="2"/>
        <v>No</v>
      </c>
      <c r="F130" s="131">
        <f t="shared" si="3"/>
        <v>3026.375</v>
      </c>
    </row>
    <row r="131" spans="1:6" ht="18.75" x14ac:dyDescent="0.25">
      <c r="A131" s="94">
        <v>129</v>
      </c>
      <c r="B131" s="129" t="s">
        <v>88</v>
      </c>
      <c r="C131" s="15">
        <v>7.9100000000000004E-4</v>
      </c>
      <c r="D131" s="130" t="s">
        <v>88</v>
      </c>
      <c r="E131" s="31" t="str">
        <f t="shared" si="2"/>
        <v>No</v>
      </c>
      <c r="F131" s="131">
        <f t="shared" si="3"/>
        <v>77221.375</v>
      </c>
    </row>
    <row r="132" spans="1:6" ht="18.75" x14ac:dyDescent="0.25">
      <c r="A132" s="94">
        <v>130</v>
      </c>
      <c r="B132" s="129" t="s">
        <v>20</v>
      </c>
      <c r="C132" s="15">
        <v>0</v>
      </c>
      <c r="D132" s="130" t="s">
        <v>160</v>
      </c>
      <c r="E132" s="31" t="str">
        <f t="shared" si="2"/>
        <v>Yes</v>
      </c>
      <c r="F132" s="131">
        <f t="shared" si="3"/>
        <v>0</v>
      </c>
    </row>
    <row r="133" spans="1:6" ht="18.75" x14ac:dyDescent="0.25">
      <c r="A133" s="94">
        <v>131</v>
      </c>
      <c r="B133" s="129" t="s">
        <v>161</v>
      </c>
      <c r="C133" s="15">
        <v>0</v>
      </c>
      <c r="D133" s="130" t="s">
        <v>162</v>
      </c>
      <c r="E133" s="31" t="str">
        <f t="shared" ref="E133:E196" si="4">IF(C133&lt;0.000011,"Yes","No")</f>
        <v>Yes</v>
      </c>
      <c r="F133" s="131">
        <f t="shared" ref="F133:F196" si="5">C133*97625000</f>
        <v>0</v>
      </c>
    </row>
    <row r="134" spans="1:6" ht="18.75" x14ac:dyDescent="0.25">
      <c r="A134" s="94">
        <v>132</v>
      </c>
      <c r="B134" s="129" t="s">
        <v>161</v>
      </c>
      <c r="C134" s="15">
        <v>1.44E-4</v>
      </c>
      <c r="D134" s="130" t="s">
        <v>161</v>
      </c>
      <c r="E134" s="31" t="str">
        <f t="shared" si="4"/>
        <v>No</v>
      </c>
      <c r="F134" s="131">
        <f t="shared" si="5"/>
        <v>14058</v>
      </c>
    </row>
    <row r="135" spans="1:6" ht="18.75" x14ac:dyDescent="0.25">
      <c r="A135" s="94">
        <v>133</v>
      </c>
      <c r="B135" s="129" t="s">
        <v>163</v>
      </c>
      <c r="C135" s="15">
        <v>1.12E-4</v>
      </c>
      <c r="D135" s="130" t="s">
        <v>163</v>
      </c>
      <c r="E135" s="31" t="str">
        <f t="shared" si="4"/>
        <v>No</v>
      </c>
      <c r="F135" s="131">
        <f t="shared" si="5"/>
        <v>10934</v>
      </c>
    </row>
    <row r="136" spans="1:6" ht="18.75" x14ac:dyDescent="0.25">
      <c r="A136" s="94">
        <v>134</v>
      </c>
      <c r="B136" s="129" t="s">
        <v>164</v>
      </c>
      <c r="C136" s="15">
        <v>3.8999999999999999E-5</v>
      </c>
      <c r="D136" s="130" t="s">
        <v>164</v>
      </c>
      <c r="E136" s="31" t="str">
        <f t="shared" si="4"/>
        <v>No</v>
      </c>
      <c r="F136" s="131">
        <f t="shared" si="5"/>
        <v>3807.375</v>
      </c>
    </row>
    <row r="137" spans="1:6" ht="18.75" x14ac:dyDescent="0.25">
      <c r="A137" s="94">
        <v>135</v>
      </c>
      <c r="B137" s="129" t="s">
        <v>96</v>
      </c>
      <c r="C137" s="15">
        <v>3.0000000000000001E-6</v>
      </c>
      <c r="D137" s="130" t="s">
        <v>165</v>
      </c>
      <c r="E137" s="31" t="str">
        <f t="shared" si="4"/>
        <v>Yes</v>
      </c>
      <c r="F137" s="131">
        <f t="shared" si="5"/>
        <v>292.875</v>
      </c>
    </row>
    <row r="138" spans="1:6" ht="18.75" x14ac:dyDescent="0.25">
      <c r="A138" s="94">
        <v>136</v>
      </c>
      <c r="B138" s="129" t="s">
        <v>166</v>
      </c>
      <c r="C138" s="15">
        <v>2.1599999999999999E-4</v>
      </c>
      <c r="D138" s="130" t="s">
        <v>166</v>
      </c>
      <c r="E138" s="31" t="str">
        <f t="shared" si="4"/>
        <v>No</v>
      </c>
      <c r="F138" s="131">
        <f t="shared" si="5"/>
        <v>21087</v>
      </c>
    </row>
    <row r="139" spans="1:6" ht="18.75" x14ac:dyDescent="0.25">
      <c r="A139" s="94">
        <v>137</v>
      </c>
      <c r="B139" s="129" t="s">
        <v>53</v>
      </c>
      <c r="C139" s="15">
        <v>6.7000000000000002E-5</v>
      </c>
      <c r="D139" s="130" t="s">
        <v>167</v>
      </c>
      <c r="E139" s="31" t="str">
        <f t="shared" si="4"/>
        <v>No</v>
      </c>
      <c r="F139" s="131">
        <f t="shared" si="5"/>
        <v>6540.875</v>
      </c>
    </row>
    <row r="140" spans="1:6" ht="18.75" x14ac:dyDescent="0.25">
      <c r="A140" s="94">
        <v>138</v>
      </c>
      <c r="B140" s="129" t="s">
        <v>53</v>
      </c>
      <c r="C140" s="15">
        <v>3.9599999999999998E-4</v>
      </c>
      <c r="D140" s="130" t="s">
        <v>53</v>
      </c>
      <c r="E140" s="31" t="str">
        <f t="shared" si="4"/>
        <v>No</v>
      </c>
      <c r="F140" s="131">
        <f t="shared" si="5"/>
        <v>38659.5</v>
      </c>
    </row>
    <row r="141" spans="1:6" ht="18.75" x14ac:dyDescent="0.25">
      <c r="A141" s="94">
        <v>139</v>
      </c>
      <c r="B141" s="129" t="s">
        <v>81</v>
      </c>
      <c r="C141" s="15">
        <v>0</v>
      </c>
      <c r="D141" s="130" t="s">
        <v>168</v>
      </c>
      <c r="E141" s="130" t="s">
        <v>334</v>
      </c>
      <c r="F141" s="131">
        <f t="shared" si="5"/>
        <v>0</v>
      </c>
    </row>
    <row r="142" spans="1:6" ht="18.75" x14ac:dyDescent="0.25">
      <c r="A142" s="94">
        <v>140</v>
      </c>
      <c r="B142" s="129" t="s">
        <v>81</v>
      </c>
      <c r="C142" s="15">
        <v>1.4300000000000001E-4</v>
      </c>
      <c r="D142" s="130" t="s">
        <v>169</v>
      </c>
      <c r="E142" s="31" t="str">
        <f t="shared" si="4"/>
        <v>No</v>
      </c>
      <c r="F142" s="131">
        <f t="shared" si="5"/>
        <v>13960.375</v>
      </c>
    </row>
    <row r="143" spans="1:6" ht="18.75" x14ac:dyDescent="0.25">
      <c r="A143" s="94">
        <v>141</v>
      </c>
      <c r="B143" s="129" t="s">
        <v>81</v>
      </c>
      <c r="C143" s="15">
        <v>7.4200000000000004E-4</v>
      </c>
      <c r="D143" s="130" t="s">
        <v>81</v>
      </c>
      <c r="E143" s="31" t="str">
        <f t="shared" si="4"/>
        <v>No</v>
      </c>
      <c r="F143" s="131">
        <f t="shared" si="5"/>
        <v>72437.75</v>
      </c>
    </row>
    <row r="144" spans="1:6" ht="18.75" x14ac:dyDescent="0.25">
      <c r="A144" s="94">
        <v>142</v>
      </c>
      <c r="B144" s="129" t="s">
        <v>170</v>
      </c>
      <c r="C144" s="15">
        <v>0</v>
      </c>
      <c r="D144" s="130" t="s">
        <v>170</v>
      </c>
      <c r="E144" s="31" t="str">
        <f t="shared" si="4"/>
        <v>Yes</v>
      </c>
      <c r="F144" s="131">
        <f t="shared" si="5"/>
        <v>0</v>
      </c>
    </row>
    <row r="145" spans="1:6" ht="18.75" x14ac:dyDescent="0.25">
      <c r="A145" s="94">
        <v>143</v>
      </c>
      <c r="B145" s="129" t="s">
        <v>12</v>
      </c>
      <c r="C145" s="15">
        <v>1.0380000000000001E-3</v>
      </c>
      <c r="D145" s="130" t="s">
        <v>12</v>
      </c>
      <c r="E145" s="31" t="str">
        <f t="shared" si="4"/>
        <v>No</v>
      </c>
      <c r="F145" s="131">
        <f t="shared" si="5"/>
        <v>101334.75000000001</v>
      </c>
    </row>
    <row r="146" spans="1:6" ht="18.75" x14ac:dyDescent="0.25">
      <c r="A146" s="94">
        <v>144</v>
      </c>
      <c r="B146" s="129" t="s">
        <v>12</v>
      </c>
      <c r="C146" s="15">
        <v>5.3999999999999998E-5</v>
      </c>
      <c r="D146" s="130" t="s">
        <v>171</v>
      </c>
      <c r="E146" s="31" t="str">
        <f t="shared" si="4"/>
        <v>No</v>
      </c>
      <c r="F146" s="131">
        <f t="shared" si="5"/>
        <v>5271.75</v>
      </c>
    </row>
    <row r="147" spans="1:6" ht="18.75" x14ac:dyDescent="0.25">
      <c r="A147" s="94">
        <v>145</v>
      </c>
      <c r="B147" s="129" t="s">
        <v>172</v>
      </c>
      <c r="C147" s="15">
        <v>0</v>
      </c>
      <c r="D147" s="130" t="s">
        <v>172</v>
      </c>
      <c r="E147" s="31" t="str">
        <f t="shared" si="4"/>
        <v>Yes</v>
      </c>
      <c r="F147" s="131">
        <f t="shared" si="5"/>
        <v>0</v>
      </c>
    </row>
    <row r="148" spans="1:6" ht="18.75" x14ac:dyDescent="0.25">
      <c r="A148" s="94">
        <v>146</v>
      </c>
      <c r="B148" s="129" t="s">
        <v>173</v>
      </c>
      <c r="C148" s="15">
        <v>2.4000000000000001E-5</v>
      </c>
      <c r="D148" s="130" t="s">
        <v>173</v>
      </c>
      <c r="E148" s="31" t="str">
        <f t="shared" si="4"/>
        <v>No</v>
      </c>
      <c r="F148" s="131">
        <f t="shared" si="5"/>
        <v>2343</v>
      </c>
    </row>
    <row r="149" spans="1:6" ht="18.75" x14ac:dyDescent="0.25">
      <c r="A149" s="94">
        <v>147</v>
      </c>
      <c r="B149" s="129" t="s">
        <v>174</v>
      </c>
      <c r="C149" s="15">
        <v>2.0100000000000001E-4</v>
      </c>
      <c r="D149" s="130" t="s">
        <v>175</v>
      </c>
      <c r="E149" s="31" t="str">
        <f t="shared" si="4"/>
        <v>No</v>
      </c>
      <c r="F149" s="131">
        <f t="shared" si="5"/>
        <v>19622.625</v>
      </c>
    </row>
    <row r="150" spans="1:6" ht="18.75" x14ac:dyDescent="0.25">
      <c r="A150" s="94">
        <v>148</v>
      </c>
      <c r="B150" s="129" t="s">
        <v>176</v>
      </c>
      <c r="C150" s="15">
        <v>2.5500000000000002E-4</v>
      </c>
      <c r="D150" s="130" t="s">
        <v>176</v>
      </c>
      <c r="E150" s="31" t="str">
        <f t="shared" si="4"/>
        <v>No</v>
      </c>
      <c r="F150" s="131">
        <f t="shared" si="5"/>
        <v>24894.375</v>
      </c>
    </row>
    <row r="151" spans="1:6" ht="18.75" x14ac:dyDescent="0.25">
      <c r="A151" s="94">
        <v>149</v>
      </c>
      <c r="B151" s="129" t="s">
        <v>177</v>
      </c>
      <c r="C151" s="15">
        <v>3.0000000000000001E-5</v>
      </c>
      <c r="D151" s="130" t="s">
        <v>177</v>
      </c>
      <c r="E151" s="31" t="str">
        <f t="shared" si="4"/>
        <v>No</v>
      </c>
      <c r="F151" s="131">
        <f t="shared" si="5"/>
        <v>2928.75</v>
      </c>
    </row>
    <row r="152" spans="1:6" ht="18.75" x14ac:dyDescent="0.25">
      <c r="A152" s="94">
        <v>150</v>
      </c>
      <c r="B152" s="129" t="s">
        <v>14</v>
      </c>
      <c r="C152" s="15">
        <v>2.52E-4</v>
      </c>
      <c r="D152" s="130" t="s">
        <v>14</v>
      </c>
      <c r="E152" s="31" t="str">
        <f t="shared" si="4"/>
        <v>No</v>
      </c>
      <c r="F152" s="131">
        <f t="shared" si="5"/>
        <v>24601.5</v>
      </c>
    </row>
    <row r="153" spans="1:6" ht="18.75" x14ac:dyDescent="0.25">
      <c r="A153" s="94">
        <v>151</v>
      </c>
      <c r="B153" s="129" t="s">
        <v>73</v>
      </c>
      <c r="C153" s="15">
        <v>0</v>
      </c>
      <c r="D153" s="130" t="s">
        <v>178</v>
      </c>
      <c r="E153" s="130" t="s">
        <v>334</v>
      </c>
      <c r="F153" s="131">
        <f t="shared" si="5"/>
        <v>0</v>
      </c>
    </row>
    <row r="154" spans="1:6" ht="18.75" x14ac:dyDescent="0.25">
      <c r="A154" s="94">
        <v>152</v>
      </c>
      <c r="B154" s="129" t="s">
        <v>53</v>
      </c>
      <c r="C154" s="15">
        <v>0</v>
      </c>
      <c r="D154" s="130" t="s">
        <v>179</v>
      </c>
      <c r="E154" s="31" t="str">
        <f t="shared" si="4"/>
        <v>Yes</v>
      </c>
      <c r="F154" s="131">
        <f t="shared" si="5"/>
        <v>0</v>
      </c>
    </row>
    <row r="155" spans="1:6" ht="18.75" x14ac:dyDescent="0.25">
      <c r="A155" s="94">
        <v>153</v>
      </c>
      <c r="B155" s="129" t="s">
        <v>45</v>
      </c>
      <c r="C155" s="15">
        <v>0</v>
      </c>
      <c r="D155" s="130" t="s">
        <v>180</v>
      </c>
      <c r="E155" s="31" t="str">
        <f t="shared" si="4"/>
        <v>Yes</v>
      </c>
      <c r="F155" s="131">
        <f t="shared" si="5"/>
        <v>0</v>
      </c>
    </row>
    <row r="156" spans="1:6" ht="18.75" x14ac:dyDescent="0.25">
      <c r="A156" s="94">
        <v>154</v>
      </c>
      <c r="B156" s="129" t="s">
        <v>20</v>
      </c>
      <c r="C156" s="15">
        <v>6.0000000000000002E-5</v>
      </c>
      <c r="D156" s="130" t="s">
        <v>181</v>
      </c>
      <c r="E156" s="31" t="str">
        <f t="shared" si="4"/>
        <v>No</v>
      </c>
      <c r="F156" s="131">
        <f t="shared" si="5"/>
        <v>5857.5</v>
      </c>
    </row>
    <row r="157" spans="1:6" ht="18.75" x14ac:dyDescent="0.25">
      <c r="A157" s="94">
        <v>155</v>
      </c>
      <c r="B157" s="129" t="s">
        <v>58</v>
      </c>
      <c r="C157" s="15">
        <v>4.7899999999999999E-4</v>
      </c>
      <c r="D157" s="130" t="s">
        <v>58</v>
      </c>
      <c r="E157" s="31" t="str">
        <f t="shared" si="4"/>
        <v>No</v>
      </c>
      <c r="F157" s="131">
        <f t="shared" si="5"/>
        <v>46762.375</v>
      </c>
    </row>
    <row r="158" spans="1:6" ht="18.75" x14ac:dyDescent="0.25">
      <c r="A158" s="94">
        <v>156</v>
      </c>
      <c r="B158" s="129" t="s">
        <v>20</v>
      </c>
      <c r="C158" s="15">
        <v>1.5200000000000001E-4</v>
      </c>
      <c r="D158" s="130" t="s">
        <v>182</v>
      </c>
      <c r="E158" s="31" t="str">
        <f t="shared" si="4"/>
        <v>No</v>
      </c>
      <c r="F158" s="131">
        <f t="shared" si="5"/>
        <v>14839</v>
      </c>
    </row>
    <row r="159" spans="1:6" ht="18.75" x14ac:dyDescent="0.25">
      <c r="A159" s="94">
        <v>157</v>
      </c>
      <c r="B159" s="129" t="s">
        <v>183</v>
      </c>
      <c r="C159" s="15">
        <v>2.4000000000000001E-5</v>
      </c>
      <c r="D159" s="130" t="s">
        <v>183</v>
      </c>
      <c r="E159" s="31" t="str">
        <f t="shared" si="4"/>
        <v>No</v>
      </c>
      <c r="F159" s="131">
        <f t="shared" si="5"/>
        <v>2343</v>
      </c>
    </row>
    <row r="160" spans="1:6" ht="18.75" x14ac:dyDescent="0.25">
      <c r="A160" s="94">
        <v>158</v>
      </c>
      <c r="B160" s="129" t="s">
        <v>32</v>
      </c>
      <c r="C160" s="15">
        <v>0</v>
      </c>
      <c r="D160" s="130" t="s">
        <v>184</v>
      </c>
      <c r="E160" s="31" t="str">
        <f t="shared" si="4"/>
        <v>Yes</v>
      </c>
      <c r="F160" s="131">
        <f t="shared" si="5"/>
        <v>0</v>
      </c>
    </row>
    <row r="161" spans="1:6" ht="18.75" x14ac:dyDescent="0.25">
      <c r="A161" s="94">
        <v>159</v>
      </c>
      <c r="B161" s="129" t="s">
        <v>185</v>
      </c>
      <c r="C161" s="15">
        <v>0</v>
      </c>
      <c r="D161" s="130" t="s">
        <v>185</v>
      </c>
      <c r="E161" s="31" t="str">
        <f t="shared" si="4"/>
        <v>Yes</v>
      </c>
      <c r="F161" s="131">
        <f t="shared" si="5"/>
        <v>0</v>
      </c>
    </row>
    <row r="162" spans="1:6" ht="18.75" x14ac:dyDescent="0.25">
      <c r="A162" s="94">
        <v>160</v>
      </c>
      <c r="B162" s="129" t="s">
        <v>73</v>
      </c>
      <c r="C162" s="15">
        <v>2.8210000000000002E-3</v>
      </c>
      <c r="D162" s="130" t="s">
        <v>73</v>
      </c>
      <c r="E162" s="31" t="str">
        <f t="shared" si="4"/>
        <v>No</v>
      </c>
      <c r="F162" s="131">
        <f t="shared" si="5"/>
        <v>275400.125</v>
      </c>
    </row>
    <row r="163" spans="1:6" ht="18.75" x14ac:dyDescent="0.25">
      <c r="A163" s="94">
        <v>161</v>
      </c>
      <c r="B163" s="129" t="s">
        <v>73</v>
      </c>
      <c r="C163" s="15">
        <v>4.1E-5</v>
      </c>
      <c r="D163" s="130" t="s">
        <v>186</v>
      </c>
      <c r="E163" s="31" t="str">
        <f t="shared" si="4"/>
        <v>No</v>
      </c>
      <c r="F163" s="131">
        <f t="shared" si="5"/>
        <v>4002.625</v>
      </c>
    </row>
    <row r="164" spans="1:6" ht="18.75" x14ac:dyDescent="0.25">
      <c r="A164" s="94">
        <v>162</v>
      </c>
      <c r="B164" s="129" t="s">
        <v>32</v>
      </c>
      <c r="C164" s="15">
        <v>0</v>
      </c>
      <c r="D164" s="130" t="s">
        <v>187</v>
      </c>
      <c r="E164" s="31" t="str">
        <f t="shared" si="4"/>
        <v>Yes</v>
      </c>
      <c r="F164" s="131">
        <f t="shared" si="5"/>
        <v>0</v>
      </c>
    </row>
    <row r="165" spans="1:6" ht="18.75" x14ac:dyDescent="0.25">
      <c r="A165" s="94">
        <v>163</v>
      </c>
      <c r="B165" s="129" t="s">
        <v>188</v>
      </c>
      <c r="C165" s="15">
        <v>1E-4</v>
      </c>
      <c r="D165" s="130" t="s">
        <v>188</v>
      </c>
      <c r="E165" s="31" t="str">
        <f t="shared" si="4"/>
        <v>No</v>
      </c>
      <c r="F165" s="131">
        <f t="shared" si="5"/>
        <v>9762.5</v>
      </c>
    </row>
    <row r="166" spans="1:6" ht="18.75" x14ac:dyDescent="0.25">
      <c r="A166" s="94">
        <v>164</v>
      </c>
      <c r="B166" s="129" t="s">
        <v>58</v>
      </c>
      <c r="C166" s="15">
        <v>0</v>
      </c>
      <c r="D166" s="130" t="s">
        <v>189</v>
      </c>
      <c r="E166" s="130" t="s">
        <v>334</v>
      </c>
      <c r="F166" s="131">
        <f t="shared" si="5"/>
        <v>0</v>
      </c>
    </row>
    <row r="167" spans="1:6" ht="18.75" x14ac:dyDescent="0.25">
      <c r="A167" s="94">
        <v>165</v>
      </c>
      <c r="B167" s="129" t="s">
        <v>190</v>
      </c>
      <c r="C167" s="15">
        <v>0</v>
      </c>
      <c r="D167" s="130" t="s">
        <v>191</v>
      </c>
      <c r="E167" s="31" t="str">
        <f t="shared" si="4"/>
        <v>Yes</v>
      </c>
      <c r="F167" s="131">
        <f t="shared" si="5"/>
        <v>0</v>
      </c>
    </row>
    <row r="168" spans="1:6" ht="18.75" x14ac:dyDescent="0.25">
      <c r="A168" s="94">
        <v>166</v>
      </c>
      <c r="B168" s="129" t="s">
        <v>190</v>
      </c>
      <c r="C168" s="15">
        <v>1.9599999999999999E-4</v>
      </c>
      <c r="D168" s="130" t="s">
        <v>190</v>
      </c>
      <c r="E168" s="31" t="str">
        <f t="shared" si="4"/>
        <v>No</v>
      </c>
      <c r="F168" s="131">
        <f t="shared" si="5"/>
        <v>19134.5</v>
      </c>
    </row>
    <row r="169" spans="1:6" ht="18.75" x14ac:dyDescent="0.25">
      <c r="A169" s="94">
        <v>167</v>
      </c>
      <c r="B169" s="129" t="s">
        <v>192</v>
      </c>
      <c r="C169" s="15">
        <v>8.2999999999999998E-5</v>
      </c>
      <c r="D169" s="130" t="s">
        <v>192</v>
      </c>
      <c r="E169" s="31" t="str">
        <f t="shared" si="4"/>
        <v>No</v>
      </c>
      <c r="F169" s="131">
        <f t="shared" si="5"/>
        <v>8102.875</v>
      </c>
    </row>
    <row r="170" spans="1:6" ht="18.75" x14ac:dyDescent="0.25">
      <c r="A170" s="94">
        <v>168</v>
      </c>
      <c r="B170" s="129" t="s">
        <v>50</v>
      </c>
      <c r="C170" s="15">
        <v>1.2400000000000001E-4</v>
      </c>
      <c r="D170" s="130" t="s">
        <v>50</v>
      </c>
      <c r="E170" s="31" t="str">
        <f t="shared" si="4"/>
        <v>No</v>
      </c>
      <c r="F170" s="131">
        <f t="shared" si="5"/>
        <v>12105.5</v>
      </c>
    </row>
    <row r="171" spans="1:6" ht="18.75" x14ac:dyDescent="0.25">
      <c r="A171" s="94">
        <v>169</v>
      </c>
      <c r="B171" s="129" t="s">
        <v>20</v>
      </c>
      <c r="C171" s="15">
        <v>0</v>
      </c>
      <c r="D171" s="130" t="s">
        <v>193</v>
      </c>
      <c r="E171" s="31" t="str">
        <f t="shared" si="4"/>
        <v>Yes</v>
      </c>
      <c r="F171" s="131">
        <f t="shared" si="5"/>
        <v>0</v>
      </c>
    </row>
    <row r="172" spans="1:6" ht="18.75" x14ac:dyDescent="0.25">
      <c r="A172" s="94">
        <v>170</v>
      </c>
      <c r="B172" s="129" t="s">
        <v>194</v>
      </c>
      <c r="C172" s="15">
        <v>0</v>
      </c>
      <c r="D172" s="130" t="s">
        <v>194</v>
      </c>
      <c r="E172" s="31" t="str">
        <f t="shared" si="4"/>
        <v>Yes</v>
      </c>
      <c r="F172" s="131">
        <f t="shared" si="5"/>
        <v>0</v>
      </c>
    </row>
    <row r="173" spans="1:6" ht="18.75" x14ac:dyDescent="0.25">
      <c r="A173" s="94">
        <v>171</v>
      </c>
      <c r="B173" s="129" t="s">
        <v>88</v>
      </c>
      <c r="C173" s="15">
        <v>2.6999999999999999E-5</v>
      </c>
      <c r="D173" s="130" t="s">
        <v>195</v>
      </c>
      <c r="E173" s="31" t="str">
        <f t="shared" si="4"/>
        <v>No</v>
      </c>
      <c r="F173" s="131">
        <f t="shared" si="5"/>
        <v>2635.875</v>
      </c>
    </row>
    <row r="174" spans="1:6" ht="18.75" x14ac:dyDescent="0.25">
      <c r="A174" s="94">
        <v>172</v>
      </c>
      <c r="B174" s="129" t="s">
        <v>196</v>
      </c>
      <c r="C174" s="15">
        <v>1.15E-4</v>
      </c>
      <c r="D174" s="130" t="s">
        <v>197</v>
      </c>
      <c r="E174" s="31" t="str">
        <f t="shared" si="4"/>
        <v>No</v>
      </c>
      <c r="F174" s="131">
        <f t="shared" si="5"/>
        <v>11226.875</v>
      </c>
    </row>
    <row r="175" spans="1:6" ht="18.75" x14ac:dyDescent="0.25">
      <c r="A175" s="94">
        <v>173</v>
      </c>
      <c r="B175" s="129" t="s">
        <v>198</v>
      </c>
      <c r="C175" s="15">
        <v>1.93E-4</v>
      </c>
      <c r="D175" s="130" t="s">
        <v>198</v>
      </c>
      <c r="E175" s="31" t="str">
        <f t="shared" si="4"/>
        <v>No</v>
      </c>
      <c r="F175" s="131">
        <f t="shared" si="5"/>
        <v>18841.625</v>
      </c>
    </row>
    <row r="176" spans="1:6" ht="18.75" x14ac:dyDescent="0.25">
      <c r="A176" s="94">
        <v>174</v>
      </c>
      <c r="B176" s="129" t="s">
        <v>32</v>
      </c>
      <c r="C176" s="15">
        <v>0</v>
      </c>
      <c r="D176" s="130" t="s">
        <v>199</v>
      </c>
      <c r="E176" s="31" t="str">
        <f t="shared" si="4"/>
        <v>Yes</v>
      </c>
      <c r="F176" s="131">
        <f t="shared" si="5"/>
        <v>0</v>
      </c>
    </row>
    <row r="177" spans="1:6" ht="18.75" x14ac:dyDescent="0.25">
      <c r="A177" s="94">
        <v>175</v>
      </c>
      <c r="B177" s="129" t="s">
        <v>200</v>
      </c>
      <c r="C177" s="15">
        <v>0</v>
      </c>
      <c r="D177" s="130" t="s">
        <v>200</v>
      </c>
      <c r="E177" s="31" t="str">
        <f t="shared" si="4"/>
        <v>Yes</v>
      </c>
      <c r="F177" s="131">
        <f t="shared" si="5"/>
        <v>0</v>
      </c>
    </row>
    <row r="178" spans="1:6" ht="18.75" x14ac:dyDescent="0.25">
      <c r="A178" s="94">
        <v>176</v>
      </c>
      <c r="B178" s="129" t="s">
        <v>34</v>
      </c>
      <c r="C178" s="15">
        <v>0</v>
      </c>
      <c r="D178" s="130" t="s">
        <v>201</v>
      </c>
      <c r="E178" s="130" t="s">
        <v>334</v>
      </c>
      <c r="F178" s="131">
        <f t="shared" si="5"/>
        <v>0</v>
      </c>
    </row>
    <row r="179" spans="1:6" ht="18.75" x14ac:dyDescent="0.25">
      <c r="A179" s="94">
        <v>177</v>
      </c>
      <c r="B179" s="129" t="s">
        <v>43</v>
      </c>
      <c r="C179" s="15">
        <v>0</v>
      </c>
      <c r="D179" s="130" t="s">
        <v>202</v>
      </c>
      <c r="E179" s="31" t="str">
        <f t="shared" si="4"/>
        <v>Yes</v>
      </c>
      <c r="F179" s="131">
        <f t="shared" si="5"/>
        <v>0</v>
      </c>
    </row>
    <row r="180" spans="1:6" ht="18.75" x14ac:dyDescent="0.25">
      <c r="A180" s="94">
        <v>178</v>
      </c>
      <c r="B180" s="129" t="s">
        <v>43</v>
      </c>
      <c r="C180" s="15">
        <v>0</v>
      </c>
      <c r="D180" s="130" t="s">
        <v>203</v>
      </c>
      <c r="E180" s="31" t="str">
        <f t="shared" si="4"/>
        <v>Yes</v>
      </c>
      <c r="F180" s="131">
        <f t="shared" si="5"/>
        <v>0</v>
      </c>
    </row>
    <row r="181" spans="1:6" ht="18.75" x14ac:dyDescent="0.25">
      <c r="A181" s="94">
        <v>179</v>
      </c>
      <c r="B181" s="129" t="s">
        <v>43</v>
      </c>
      <c r="C181" s="15">
        <v>5.3899999999999998E-4</v>
      </c>
      <c r="D181" s="130" t="s">
        <v>43</v>
      </c>
      <c r="E181" s="31" t="str">
        <f t="shared" si="4"/>
        <v>No</v>
      </c>
      <c r="F181" s="131">
        <f t="shared" si="5"/>
        <v>52619.875</v>
      </c>
    </row>
    <row r="182" spans="1:6" ht="18.75" x14ac:dyDescent="0.25">
      <c r="A182" s="94">
        <v>180</v>
      </c>
      <c r="B182" s="129" t="s">
        <v>204</v>
      </c>
      <c r="C182" s="15">
        <v>2.0100000000000001E-4</v>
      </c>
      <c r="D182" s="130" t="s">
        <v>204</v>
      </c>
      <c r="E182" s="31" t="str">
        <f t="shared" si="4"/>
        <v>No</v>
      </c>
      <c r="F182" s="131">
        <f t="shared" si="5"/>
        <v>19622.625</v>
      </c>
    </row>
    <row r="183" spans="1:6" ht="18.75" x14ac:dyDescent="0.25">
      <c r="A183" s="94">
        <v>181</v>
      </c>
      <c r="B183" s="129" t="s">
        <v>205</v>
      </c>
      <c r="C183" s="15">
        <v>2.5999999999999998E-5</v>
      </c>
      <c r="D183" s="130" t="s">
        <v>205</v>
      </c>
      <c r="E183" s="31" t="str">
        <f t="shared" si="4"/>
        <v>No</v>
      </c>
      <c r="F183" s="131">
        <f t="shared" si="5"/>
        <v>2538.25</v>
      </c>
    </row>
    <row r="184" spans="1:6" ht="18.75" x14ac:dyDescent="0.25">
      <c r="A184" s="94">
        <v>182</v>
      </c>
      <c r="B184" s="129" t="s">
        <v>73</v>
      </c>
      <c r="C184" s="15">
        <v>0</v>
      </c>
      <c r="D184" s="130" t="s">
        <v>206</v>
      </c>
      <c r="E184" s="31" t="str">
        <f t="shared" si="4"/>
        <v>Yes</v>
      </c>
      <c r="F184" s="131">
        <f t="shared" si="5"/>
        <v>0</v>
      </c>
    </row>
    <row r="185" spans="1:6" ht="18.75" x14ac:dyDescent="0.25">
      <c r="A185" s="94">
        <v>183</v>
      </c>
      <c r="B185" s="129" t="s">
        <v>61</v>
      </c>
      <c r="C185" s="15">
        <v>0</v>
      </c>
      <c r="D185" s="130" t="s">
        <v>207</v>
      </c>
      <c r="E185" s="130" t="s">
        <v>334</v>
      </c>
      <c r="F185" s="131">
        <f t="shared" si="5"/>
        <v>0</v>
      </c>
    </row>
    <row r="186" spans="1:6" ht="18.75" x14ac:dyDescent="0.25">
      <c r="A186" s="94">
        <v>184</v>
      </c>
      <c r="B186" s="129" t="s">
        <v>166</v>
      </c>
      <c r="C186" s="15">
        <v>0</v>
      </c>
      <c r="D186" s="130" t="s">
        <v>208</v>
      </c>
      <c r="E186" s="31" t="str">
        <f t="shared" si="4"/>
        <v>Yes</v>
      </c>
      <c r="F186" s="131">
        <f t="shared" si="5"/>
        <v>0</v>
      </c>
    </row>
    <row r="187" spans="1:6" ht="18.75" x14ac:dyDescent="0.25">
      <c r="A187" s="94">
        <v>185</v>
      </c>
      <c r="B187" s="129" t="s">
        <v>61</v>
      </c>
      <c r="C187" s="15">
        <v>0</v>
      </c>
      <c r="D187" s="130" t="s">
        <v>209</v>
      </c>
      <c r="E187" s="31" t="str">
        <f t="shared" si="4"/>
        <v>Yes</v>
      </c>
      <c r="F187" s="131">
        <f t="shared" si="5"/>
        <v>0</v>
      </c>
    </row>
    <row r="188" spans="1:6" ht="18.75" x14ac:dyDescent="0.25">
      <c r="A188" s="94">
        <v>186</v>
      </c>
      <c r="B188" s="129" t="s">
        <v>103</v>
      </c>
      <c r="C188" s="15">
        <v>0</v>
      </c>
      <c r="D188" s="130" t="s">
        <v>210</v>
      </c>
      <c r="E188" s="31" t="str">
        <f t="shared" si="4"/>
        <v>Yes</v>
      </c>
      <c r="F188" s="131">
        <f t="shared" si="5"/>
        <v>0</v>
      </c>
    </row>
    <row r="189" spans="1:6" ht="18.75" x14ac:dyDescent="0.25">
      <c r="A189" s="94">
        <v>187</v>
      </c>
      <c r="B189" s="129" t="s">
        <v>103</v>
      </c>
      <c r="C189" s="15">
        <v>6.6000000000000005E-5</v>
      </c>
      <c r="D189" s="130" t="s">
        <v>211</v>
      </c>
      <c r="E189" s="31" t="str">
        <f t="shared" si="4"/>
        <v>No</v>
      </c>
      <c r="F189" s="131">
        <f t="shared" si="5"/>
        <v>6443.2500000000009</v>
      </c>
    </row>
    <row r="190" spans="1:6" ht="18.75" x14ac:dyDescent="0.25">
      <c r="A190" s="94">
        <v>188</v>
      </c>
      <c r="B190" s="129" t="s">
        <v>103</v>
      </c>
      <c r="C190" s="15">
        <v>6.29E-4</v>
      </c>
      <c r="D190" s="130" t="s">
        <v>103</v>
      </c>
      <c r="E190" s="31" t="str">
        <f t="shared" si="4"/>
        <v>No</v>
      </c>
      <c r="F190" s="131">
        <f t="shared" si="5"/>
        <v>61406.125</v>
      </c>
    </row>
    <row r="191" spans="1:6" ht="18.75" x14ac:dyDescent="0.25">
      <c r="A191" s="94">
        <v>189</v>
      </c>
      <c r="B191" s="129" t="s">
        <v>103</v>
      </c>
      <c r="C191" s="15">
        <v>0</v>
      </c>
      <c r="D191" s="130" t="s">
        <v>212</v>
      </c>
      <c r="E191" s="31" t="str">
        <f t="shared" si="4"/>
        <v>Yes</v>
      </c>
      <c r="F191" s="131">
        <f t="shared" si="5"/>
        <v>0</v>
      </c>
    </row>
    <row r="192" spans="1:6" ht="18.75" x14ac:dyDescent="0.25">
      <c r="A192" s="94">
        <v>190</v>
      </c>
      <c r="B192" s="129" t="s">
        <v>73</v>
      </c>
      <c r="C192" s="15">
        <v>0</v>
      </c>
      <c r="D192" s="130" t="s">
        <v>213</v>
      </c>
      <c r="E192" s="31" t="str">
        <f t="shared" si="4"/>
        <v>Yes</v>
      </c>
      <c r="F192" s="131">
        <f t="shared" si="5"/>
        <v>0</v>
      </c>
    </row>
    <row r="193" spans="1:6" ht="18.75" x14ac:dyDescent="0.25">
      <c r="A193" s="94">
        <v>191</v>
      </c>
      <c r="B193" s="129" t="s">
        <v>214</v>
      </c>
      <c r="C193" s="15">
        <v>1.64E-4</v>
      </c>
      <c r="D193" s="130" t="s">
        <v>214</v>
      </c>
      <c r="E193" s="31" t="str">
        <f t="shared" si="4"/>
        <v>No</v>
      </c>
      <c r="F193" s="131">
        <f t="shared" si="5"/>
        <v>16010.5</v>
      </c>
    </row>
    <row r="194" spans="1:6" ht="18.75" x14ac:dyDescent="0.25">
      <c r="A194" s="94">
        <v>192</v>
      </c>
      <c r="B194" s="129" t="s">
        <v>215</v>
      </c>
      <c r="C194" s="15">
        <v>0</v>
      </c>
      <c r="D194" s="130" t="s">
        <v>216</v>
      </c>
      <c r="E194" s="31" t="str">
        <f t="shared" si="4"/>
        <v>Yes</v>
      </c>
      <c r="F194" s="131">
        <f t="shared" si="5"/>
        <v>0</v>
      </c>
    </row>
    <row r="195" spans="1:6" ht="18.75" x14ac:dyDescent="0.25">
      <c r="A195" s="94">
        <v>193</v>
      </c>
      <c r="B195" s="129" t="s">
        <v>45</v>
      </c>
      <c r="C195" s="15">
        <v>0</v>
      </c>
      <c r="D195" s="130" t="s">
        <v>217</v>
      </c>
      <c r="E195" s="31" t="str">
        <f t="shared" si="4"/>
        <v>Yes</v>
      </c>
      <c r="F195" s="131">
        <f t="shared" si="5"/>
        <v>0</v>
      </c>
    </row>
    <row r="196" spans="1:6" ht="18.75" x14ac:dyDescent="0.25">
      <c r="A196" s="94">
        <v>194</v>
      </c>
      <c r="B196" s="129" t="s">
        <v>20</v>
      </c>
      <c r="C196" s="15">
        <v>3.1999999999999999E-5</v>
      </c>
      <c r="D196" s="130" t="s">
        <v>218</v>
      </c>
      <c r="E196" s="31" t="str">
        <f t="shared" si="4"/>
        <v>No</v>
      </c>
      <c r="F196" s="131">
        <f t="shared" si="5"/>
        <v>3124</v>
      </c>
    </row>
    <row r="197" spans="1:6" ht="18.75" x14ac:dyDescent="0.25">
      <c r="A197" s="94">
        <v>195</v>
      </c>
      <c r="B197" s="129" t="s">
        <v>103</v>
      </c>
      <c r="C197" s="15">
        <v>0</v>
      </c>
      <c r="D197" s="130" t="s">
        <v>219</v>
      </c>
      <c r="E197" s="31" t="str">
        <f t="shared" ref="E197:E259" si="6">IF(C197&lt;0.000011,"Yes","No")</f>
        <v>Yes</v>
      </c>
      <c r="F197" s="131">
        <f t="shared" ref="F197:F260" si="7">C197*97625000</f>
        <v>0</v>
      </c>
    </row>
    <row r="198" spans="1:6" ht="18.75" x14ac:dyDescent="0.25">
      <c r="A198" s="94">
        <v>196</v>
      </c>
      <c r="B198" s="129" t="s">
        <v>32</v>
      </c>
      <c r="C198" s="15">
        <v>5.5999999999999999E-5</v>
      </c>
      <c r="D198" s="130" t="s">
        <v>220</v>
      </c>
      <c r="E198" s="31" t="str">
        <f t="shared" si="6"/>
        <v>No</v>
      </c>
      <c r="F198" s="131">
        <f t="shared" si="7"/>
        <v>5467</v>
      </c>
    </row>
    <row r="199" spans="1:6" ht="18.75" x14ac:dyDescent="0.25">
      <c r="A199" s="94">
        <v>197</v>
      </c>
      <c r="B199" s="129" t="s">
        <v>32</v>
      </c>
      <c r="C199" s="15">
        <v>0</v>
      </c>
      <c r="D199" s="130" t="s">
        <v>221</v>
      </c>
      <c r="E199" s="31" t="str">
        <f t="shared" si="6"/>
        <v>Yes</v>
      </c>
      <c r="F199" s="131">
        <f t="shared" si="7"/>
        <v>0</v>
      </c>
    </row>
    <row r="200" spans="1:6" ht="18.75" x14ac:dyDescent="0.25">
      <c r="A200" s="94">
        <v>198</v>
      </c>
      <c r="B200" s="129" t="s">
        <v>32</v>
      </c>
      <c r="C200" s="15">
        <v>0</v>
      </c>
      <c r="D200" s="130" t="s">
        <v>222</v>
      </c>
      <c r="E200" s="31" t="str">
        <f t="shared" si="6"/>
        <v>Yes</v>
      </c>
      <c r="F200" s="131">
        <f t="shared" si="7"/>
        <v>0</v>
      </c>
    </row>
    <row r="201" spans="1:6" ht="18.75" x14ac:dyDescent="0.25">
      <c r="A201" s="94">
        <v>199</v>
      </c>
      <c r="B201" s="129" t="s">
        <v>32</v>
      </c>
      <c r="C201" s="15">
        <v>1.887E-3</v>
      </c>
      <c r="D201" s="130" t="s">
        <v>32</v>
      </c>
      <c r="E201" s="31" t="str">
        <f t="shared" si="6"/>
        <v>No</v>
      </c>
      <c r="F201" s="131">
        <f t="shared" si="7"/>
        <v>184218.375</v>
      </c>
    </row>
    <row r="202" spans="1:6" ht="18.75" x14ac:dyDescent="0.25">
      <c r="A202" s="94">
        <v>200</v>
      </c>
      <c r="B202" s="129" t="s">
        <v>223</v>
      </c>
      <c r="C202" s="15">
        <v>7.6000000000000004E-5</v>
      </c>
      <c r="D202" s="130" t="s">
        <v>223</v>
      </c>
      <c r="E202" s="31" t="str">
        <f t="shared" si="6"/>
        <v>No</v>
      </c>
      <c r="F202" s="131">
        <f t="shared" si="7"/>
        <v>7419.5</v>
      </c>
    </row>
    <row r="203" spans="1:6" ht="18.75" x14ac:dyDescent="0.25">
      <c r="A203" s="94">
        <v>201</v>
      </c>
      <c r="B203" s="129" t="s">
        <v>58</v>
      </c>
      <c r="C203" s="15">
        <v>0</v>
      </c>
      <c r="D203" s="130" t="s">
        <v>224</v>
      </c>
      <c r="E203" s="130" t="s">
        <v>334</v>
      </c>
      <c r="F203" s="131">
        <f t="shared" si="7"/>
        <v>0</v>
      </c>
    </row>
    <row r="204" spans="1:6" ht="18.75" x14ac:dyDescent="0.25">
      <c r="A204" s="94">
        <v>202</v>
      </c>
      <c r="B204" s="129" t="s">
        <v>225</v>
      </c>
      <c r="C204" s="15">
        <v>4.6E-5</v>
      </c>
      <c r="D204" s="130" t="s">
        <v>225</v>
      </c>
      <c r="E204" s="31" t="str">
        <f t="shared" si="6"/>
        <v>No</v>
      </c>
      <c r="F204" s="131">
        <f t="shared" si="7"/>
        <v>4490.75</v>
      </c>
    </row>
    <row r="205" spans="1:6" ht="18.75" x14ac:dyDescent="0.25">
      <c r="A205" s="94">
        <v>203</v>
      </c>
      <c r="B205" s="129" t="s">
        <v>226</v>
      </c>
      <c r="C205" s="15">
        <v>1.4E-5</v>
      </c>
      <c r="D205" s="130" t="s">
        <v>226</v>
      </c>
      <c r="E205" s="31" t="str">
        <f t="shared" si="6"/>
        <v>No</v>
      </c>
      <c r="F205" s="131">
        <f t="shared" si="7"/>
        <v>1366.75</v>
      </c>
    </row>
    <row r="206" spans="1:6" ht="18.75" x14ac:dyDescent="0.25">
      <c r="A206" s="94">
        <v>204</v>
      </c>
      <c r="B206" s="129" t="s">
        <v>32</v>
      </c>
      <c r="C206" s="15">
        <v>1.8E-5</v>
      </c>
      <c r="D206" s="130" t="s">
        <v>227</v>
      </c>
      <c r="E206" s="31" t="str">
        <f t="shared" si="6"/>
        <v>No</v>
      </c>
      <c r="F206" s="131">
        <f t="shared" si="7"/>
        <v>1757.25</v>
      </c>
    </row>
    <row r="207" spans="1:6" ht="18.75" x14ac:dyDescent="0.25">
      <c r="A207" s="94">
        <v>205</v>
      </c>
      <c r="B207" s="129" t="s">
        <v>228</v>
      </c>
      <c r="C207" s="15">
        <v>5.3000000000000001E-5</v>
      </c>
      <c r="D207" s="130" t="s">
        <v>228</v>
      </c>
      <c r="E207" s="31" t="str">
        <f t="shared" si="6"/>
        <v>No</v>
      </c>
      <c r="F207" s="131">
        <f t="shared" si="7"/>
        <v>5174.125</v>
      </c>
    </row>
    <row r="208" spans="1:6" ht="18.75" x14ac:dyDescent="0.25">
      <c r="A208" s="94">
        <v>206</v>
      </c>
      <c r="B208" s="129" t="s">
        <v>229</v>
      </c>
      <c r="C208" s="15">
        <v>0</v>
      </c>
      <c r="D208" s="130" t="s">
        <v>229</v>
      </c>
      <c r="E208" s="31" t="str">
        <f t="shared" si="6"/>
        <v>Yes</v>
      </c>
      <c r="F208" s="131">
        <f t="shared" si="7"/>
        <v>0</v>
      </c>
    </row>
    <row r="209" spans="1:6" ht="18.75" x14ac:dyDescent="0.25">
      <c r="A209" s="94">
        <v>207</v>
      </c>
      <c r="B209" s="129" t="s">
        <v>81</v>
      </c>
      <c r="C209" s="15">
        <v>0</v>
      </c>
      <c r="D209" s="130" t="s">
        <v>230</v>
      </c>
      <c r="E209" s="31" t="str">
        <f t="shared" si="6"/>
        <v>Yes</v>
      </c>
      <c r="F209" s="131">
        <f t="shared" si="7"/>
        <v>0</v>
      </c>
    </row>
    <row r="210" spans="1:6" ht="18.75" x14ac:dyDescent="0.25">
      <c r="A210" s="94">
        <v>208</v>
      </c>
      <c r="B210" s="129" t="s">
        <v>231</v>
      </c>
      <c r="C210" s="15">
        <v>8.7999999999999998E-5</v>
      </c>
      <c r="D210" s="130" t="s">
        <v>231</v>
      </c>
      <c r="E210" s="31" t="str">
        <f t="shared" si="6"/>
        <v>No</v>
      </c>
      <c r="F210" s="131">
        <f t="shared" si="7"/>
        <v>8591</v>
      </c>
    </row>
    <row r="211" spans="1:6" ht="18.75" x14ac:dyDescent="0.25">
      <c r="A211" s="94">
        <v>209</v>
      </c>
      <c r="B211" s="129" t="s">
        <v>22</v>
      </c>
      <c r="C211" s="15">
        <v>5.2800000000000004E-4</v>
      </c>
      <c r="D211" s="130" t="s">
        <v>22</v>
      </c>
      <c r="E211" s="31" t="str">
        <f t="shared" si="6"/>
        <v>No</v>
      </c>
      <c r="F211" s="131">
        <f t="shared" si="7"/>
        <v>51546.000000000007</v>
      </c>
    </row>
    <row r="212" spans="1:6" ht="18.75" x14ac:dyDescent="0.25">
      <c r="A212" s="94">
        <v>210</v>
      </c>
      <c r="B212" s="129" t="s">
        <v>232</v>
      </c>
      <c r="C212" s="15">
        <v>0</v>
      </c>
      <c r="D212" s="130" t="s">
        <v>233</v>
      </c>
      <c r="E212" s="31" t="str">
        <f t="shared" si="6"/>
        <v>Yes</v>
      </c>
      <c r="F212" s="131">
        <f t="shared" si="7"/>
        <v>0</v>
      </c>
    </row>
    <row r="213" spans="1:6" ht="18.75" x14ac:dyDescent="0.25">
      <c r="A213" s="94">
        <v>211</v>
      </c>
      <c r="B213" s="129" t="s">
        <v>32</v>
      </c>
      <c r="C213" s="15">
        <v>0</v>
      </c>
      <c r="D213" s="130" t="s">
        <v>234</v>
      </c>
      <c r="E213" s="31" t="str">
        <f t="shared" si="6"/>
        <v>Yes</v>
      </c>
      <c r="F213" s="131">
        <f t="shared" si="7"/>
        <v>0</v>
      </c>
    </row>
    <row r="214" spans="1:6" ht="18.75" x14ac:dyDescent="0.25">
      <c r="A214" s="94">
        <v>212</v>
      </c>
      <c r="B214" s="129" t="s">
        <v>22</v>
      </c>
      <c r="C214" s="15">
        <v>0</v>
      </c>
      <c r="D214" s="130" t="s">
        <v>235</v>
      </c>
      <c r="E214" s="31" t="str">
        <f t="shared" si="6"/>
        <v>Yes</v>
      </c>
      <c r="F214" s="131">
        <f t="shared" si="7"/>
        <v>0</v>
      </c>
    </row>
    <row r="215" spans="1:6" ht="18.75" x14ac:dyDescent="0.25">
      <c r="A215" s="94">
        <v>213</v>
      </c>
      <c r="B215" s="129" t="s">
        <v>26</v>
      </c>
      <c r="C215" s="15">
        <v>1.0000000000000001E-5</v>
      </c>
      <c r="D215" s="130" t="s">
        <v>236</v>
      </c>
      <c r="E215" s="31" t="str">
        <f t="shared" si="6"/>
        <v>Yes</v>
      </c>
      <c r="F215" s="131">
        <f t="shared" si="7"/>
        <v>976.25000000000011</v>
      </c>
    </row>
    <row r="216" spans="1:6" ht="18.75" x14ac:dyDescent="0.25">
      <c r="A216" s="94">
        <v>214</v>
      </c>
      <c r="B216" s="129" t="s">
        <v>12</v>
      </c>
      <c r="C216" s="15">
        <v>6.0000000000000002E-6</v>
      </c>
      <c r="D216" s="130" t="s">
        <v>237</v>
      </c>
      <c r="E216" s="31" t="str">
        <f t="shared" si="6"/>
        <v>Yes</v>
      </c>
      <c r="F216" s="131">
        <f t="shared" si="7"/>
        <v>585.75</v>
      </c>
    </row>
    <row r="217" spans="1:6" ht="18.75" x14ac:dyDescent="0.25">
      <c r="A217" s="94">
        <v>215</v>
      </c>
      <c r="B217" s="129" t="s">
        <v>20</v>
      </c>
      <c r="C217" s="15">
        <v>0</v>
      </c>
      <c r="D217" s="130" t="s">
        <v>238</v>
      </c>
      <c r="E217" s="31" t="str">
        <f t="shared" si="6"/>
        <v>Yes</v>
      </c>
      <c r="F217" s="131">
        <f t="shared" si="7"/>
        <v>0</v>
      </c>
    </row>
    <row r="218" spans="1:6" ht="18.75" x14ac:dyDescent="0.25">
      <c r="A218" s="94">
        <v>216</v>
      </c>
      <c r="B218" s="129" t="s">
        <v>32</v>
      </c>
      <c r="C218" s="15">
        <v>1.1400000000000001E-4</v>
      </c>
      <c r="D218" s="130" t="s">
        <v>239</v>
      </c>
      <c r="E218" s="31" t="str">
        <f t="shared" si="6"/>
        <v>No</v>
      </c>
      <c r="F218" s="131">
        <f t="shared" si="7"/>
        <v>11129.25</v>
      </c>
    </row>
    <row r="219" spans="1:6" ht="18.75" x14ac:dyDescent="0.25">
      <c r="A219" s="94">
        <v>217</v>
      </c>
      <c r="B219" s="129" t="s">
        <v>119</v>
      </c>
      <c r="C219" s="15">
        <v>0</v>
      </c>
      <c r="D219" s="130" t="s">
        <v>240</v>
      </c>
      <c r="E219" s="31" t="str">
        <f t="shared" si="6"/>
        <v>Yes</v>
      </c>
      <c r="F219" s="131">
        <f t="shared" si="7"/>
        <v>0</v>
      </c>
    </row>
    <row r="220" spans="1:6" ht="18.75" x14ac:dyDescent="0.25">
      <c r="A220" s="94">
        <v>218</v>
      </c>
      <c r="B220" s="129" t="s">
        <v>119</v>
      </c>
      <c r="C220" s="15">
        <v>0</v>
      </c>
      <c r="D220" s="130" t="s">
        <v>241</v>
      </c>
      <c r="E220" s="31" t="str">
        <f t="shared" si="6"/>
        <v>Yes</v>
      </c>
      <c r="F220" s="131">
        <f t="shared" si="7"/>
        <v>0</v>
      </c>
    </row>
    <row r="221" spans="1:6" ht="18.75" x14ac:dyDescent="0.25">
      <c r="A221" s="94">
        <v>219</v>
      </c>
      <c r="B221" s="129" t="s">
        <v>81</v>
      </c>
      <c r="C221" s="15">
        <v>3.6999999999999998E-5</v>
      </c>
      <c r="D221" s="130" t="s">
        <v>242</v>
      </c>
      <c r="E221" s="31" t="str">
        <f t="shared" si="6"/>
        <v>No</v>
      </c>
      <c r="F221" s="131">
        <f t="shared" si="7"/>
        <v>3612.125</v>
      </c>
    </row>
    <row r="222" spans="1:6" ht="18.75" x14ac:dyDescent="0.25">
      <c r="A222" s="94">
        <v>220</v>
      </c>
      <c r="B222" s="129" t="s">
        <v>243</v>
      </c>
      <c r="C222" s="15">
        <v>3.8999999999999999E-5</v>
      </c>
      <c r="D222" s="130" t="s">
        <v>243</v>
      </c>
      <c r="E222" s="31" t="str">
        <f t="shared" si="6"/>
        <v>No</v>
      </c>
      <c r="F222" s="131">
        <f t="shared" si="7"/>
        <v>3807.375</v>
      </c>
    </row>
    <row r="223" spans="1:6" ht="18.75" x14ac:dyDescent="0.25">
      <c r="A223" s="94">
        <v>221</v>
      </c>
      <c r="B223" s="129" t="s">
        <v>20</v>
      </c>
      <c r="C223" s="15">
        <v>8.0000000000000007E-5</v>
      </c>
      <c r="D223" s="130" t="s">
        <v>244</v>
      </c>
      <c r="E223" s="31" t="str">
        <f t="shared" si="6"/>
        <v>No</v>
      </c>
      <c r="F223" s="131">
        <f t="shared" si="7"/>
        <v>7810.0000000000009</v>
      </c>
    </row>
    <row r="224" spans="1:6" ht="18.75" x14ac:dyDescent="0.25">
      <c r="A224" s="94">
        <v>222</v>
      </c>
      <c r="B224" s="129" t="s">
        <v>20</v>
      </c>
      <c r="C224" s="15">
        <v>0</v>
      </c>
      <c r="D224" s="130" t="s">
        <v>245</v>
      </c>
      <c r="E224" s="31" t="str">
        <f t="shared" si="6"/>
        <v>Yes</v>
      </c>
      <c r="F224" s="131">
        <f t="shared" si="7"/>
        <v>0</v>
      </c>
    </row>
    <row r="225" spans="1:6" ht="18.75" x14ac:dyDescent="0.25">
      <c r="A225" s="94">
        <v>223</v>
      </c>
      <c r="B225" s="129" t="s">
        <v>32</v>
      </c>
      <c r="C225" s="15">
        <v>0</v>
      </c>
      <c r="D225" s="130" t="s">
        <v>246</v>
      </c>
      <c r="E225" s="31" t="str">
        <f t="shared" si="6"/>
        <v>Yes</v>
      </c>
      <c r="F225" s="131">
        <f t="shared" si="7"/>
        <v>0</v>
      </c>
    </row>
    <row r="226" spans="1:6" ht="18.75" x14ac:dyDescent="0.25">
      <c r="A226" s="94">
        <v>224</v>
      </c>
      <c r="B226" s="129" t="s">
        <v>32</v>
      </c>
      <c r="C226" s="15">
        <v>2.5999999999999998E-5</v>
      </c>
      <c r="D226" s="130" t="s">
        <v>247</v>
      </c>
      <c r="E226" s="31" t="str">
        <f t="shared" si="6"/>
        <v>No</v>
      </c>
      <c r="F226" s="131">
        <f t="shared" si="7"/>
        <v>2538.25</v>
      </c>
    </row>
    <row r="227" spans="1:6" ht="18.75" x14ac:dyDescent="0.25">
      <c r="A227" s="94">
        <v>225</v>
      </c>
      <c r="B227" s="129" t="s">
        <v>20</v>
      </c>
      <c r="C227" s="15">
        <v>3.4999999999999997E-5</v>
      </c>
      <c r="D227" s="130" t="s">
        <v>248</v>
      </c>
      <c r="E227" s="31" t="str">
        <f t="shared" si="6"/>
        <v>No</v>
      </c>
      <c r="F227" s="131">
        <f t="shared" si="7"/>
        <v>3416.8749999999995</v>
      </c>
    </row>
    <row r="228" spans="1:6" ht="18.75" x14ac:dyDescent="0.25">
      <c r="A228" s="94">
        <v>226</v>
      </c>
      <c r="B228" s="129" t="s">
        <v>249</v>
      </c>
      <c r="C228" s="15">
        <v>9.2E-5</v>
      </c>
      <c r="D228" s="130" t="s">
        <v>249</v>
      </c>
      <c r="E228" s="31" t="str">
        <f t="shared" si="6"/>
        <v>No</v>
      </c>
      <c r="F228" s="131">
        <f t="shared" si="7"/>
        <v>8981.5</v>
      </c>
    </row>
    <row r="229" spans="1:6" ht="18.75" x14ac:dyDescent="0.25">
      <c r="A229" s="94">
        <v>227</v>
      </c>
      <c r="B229" s="129" t="s">
        <v>73</v>
      </c>
      <c r="C229" s="15">
        <v>1.6200000000000001E-4</v>
      </c>
      <c r="D229" s="130" t="s">
        <v>250</v>
      </c>
      <c r="E229" s="31" t="str">
        <f t="shared" si="6"/>
        <v>No</v>
      </c>
      <c r="F229" s="131">
        <f t="shared" si="7"/>
        <v>15815.25</v>
      </c>
    </row>
    <row r="230" spans="1:6" ht="18.75" x14ac:dyDescent="0.25">
      <c r="A230" s="94">
        <v>228</v>
      </c>
      <c r="B230" s="129" t="s">
        <v>32</v>
      </c>
      <c r="C230" s="15">
        <v>9.8999999999999994E-5</v>
      </c>
      <c r="D230" s="130" t="s">
        <v>251</v>
      </c>
      <c r="E230" s="31" t="str">
        <f t="shared" si="6"/>
        <v>No</v>
      </c>
      <c r="F230" s="131">
        <f t="shared" si="7"/>
        <v>9664.875</v>
      </c>
    </row>
    <row r="231" spans="1:6" ht="18.75" x14ac:dyDescent="0.25">
      <c r="A231" s="94">
        <v>229</v>
      </c>
      <c r="B231" s="129" t="s">
        <v>252</v>
      </c>
      <c r="C231" s="15">
        <v>2.5999999999999998E-5</v>
      </c>
      <c r="D231" s="130" t="s">
        <v>253</v>
      </c>
      <c r="E231" s="31" t="str">
        <f t="shared" si="6"/>
        <v>No</v>
      </c>
      <c r="F231" s="131">
        <f t="shared" si="7"/>
        <v>2538.25</v>
      </c>
    </row>
    <row r="232" spans="1:6" ht="18.75" x14ac:dyDescent="0.25">
      <c r="A232" s="94">
        <v>230</v>
      </c>
      <c r="B232" s="129" t="s">
        <v>252</v>
      </c>
      <c r="C232" s="15">
        <v>1.63E-4</v>
      </c>
      <c r="D232" s="130" t="s">
        <v>254</v>
      </c>
      <c r="E232" s="31" t="str">
        <f t="shared" si="6"/>
        <v>No</v>
      </c>
      <c r="F232" s="131">
        <f t="shared" si="7"/>
        <v>15912.875</v>
      </c>
    </row>
    <row r="233" spans="1:6" ht="18.75" x14ac:dyDescent="0.25">
      <c r="A233" s="94">
        <v>231</v>
      </c>
      <c r="B233" s="129" t="s">
        <v>252</v>
      </c>
      <c r="C233" s="15">
        <v>5.6800000000000004E-4</v>
      </c>
      <c r="D233" s="130" t="s">
        <v>252</v>
      </c>
      <c r="E233" s="31" t="str">
        <f t="shared" si="6"/>
        <v>No</v>
      </c>
      <c r="F233" s="131">
        <f t="shared" si="7"/>
        <v>55451</v>
      </c>
    </row>
    <row r="234" spans="1:6" ht="18.75" x14ac:dyDescent="0.25">
      <c r="A234" s="94">
        <v>232</v>
      </c>
      <c r="B234" s="129" t="s">
        <v>255</v>
      </c>
      <c r="C234" s="15">
        <v>1.1900000000000001E-4</v>
      </c>
      <c r="D234" s="130" t="s">
        <v>255</v>
      </c>
      <c r="E234" s="31" t="str">
        <f t="shared" si="6"/>
        <v>No</v>
      </c>
      <c r="F234" s="131">
        <f t="shared" si="7"/>
        <v>11617.375</v>
      </c>
    </row>
    <row r="235" spans="1:6" ht="18.75" x14ac:dyDescent="0.25">
      <c r="A235" s="94">
        <v>233</v>
      </c>
      <c r="B235" s="129" t="s">
        <v>75</v>
      </c>
      <c r="C235" s="15">
        <v>3.6999999999999998E-5</v>
      </c>
      <c r="D235" s="130" t="s">
        <v>256</v>
      </c>
      <c r="E235" s="31" t="str">
        <f t="shared" si="6"/>
        <v>No</v>
      </c>
      <c r="F235" s="131">
        <f t="shared" si="7"/>
        <v>3612.125</v>
      </c>
    </row>
    <row r="236" spans="1:6" ht="18.75" x14ac:dyDescent="0.25">
      <c r="A236" s="94">
        <v>234</v>
      </c>
      <c r="B236" s="129" t="s">
        <v>257</v>
      </c>
      <c r="C236" s="15">
        <v>0</v>
      </c>
      <c r="D236" s="130" t="s">
        <v>257</v>
      </c>
      <c r="E236" s="31" t="str">
        <f t="shared" si="6"/>
        <v>Yes</v>
      </c>
      <c r="F236" s="131">
        <f t="shared" si="7"/>
        <v>0</v>
      </c>
    </row>
    <row r="237" spans="1:6" ht="18.75" x14ac:dyDescent="0.25">
      <c r="A237" s="94">
        <v>235</v>
      </c>
      <c r="B237" s="129" t="s">
        <v>26</v>
      </c>
      <c r="C237" s="15">
        <v>0</v>
      </c>
      <c r="D237" s="130" t="s">
        <v>258</v>
      </c>
      <c r="E237" s="31" t="str">
        <f t="shared" si="6"/>
        <v>Yes</v>
      </c>
      <c r="F237" s="131">
        <f t="shared" si="7"/>
        <v>0</v>
      </c>
    </row>
    <row r="238" spans="1:6" ht="18.75" x14ac:dyDescent="0.25">
      <c r="A238" s="94">
        <v>236</v>
      </c>
      <c r="B238" s="129" t="s">
        <v>73</v>
      </c>
      <c r="C238" s="15">
        <v>1.92E-4</v>
      </c>
      <c r="D238" s="130" t="s">
        <v>259</v>
      </c>
      <c r="E238" s="31" t="str">
        <f t="shared" si="6"/>
        <v>No</v>
      </c>
      <c r="F238" s="131">
        <f t="shared" si="7"/>
        <v>18744</v>
      </c>
    </row>
    <row r="239" spans="1:6" ht="18.75" x14ac:dyDescent="0.25">
      <c r="A239" s="94">
        <v>237</v>
      </c>
      <c r="B239" s="129" t="s">
        <v>232</v>
      </c>
      <c r="C239" s="15">
        <v>2.5000000000000001E-4</v>
      </c>
      <c r="D239" s="130" t="s">
        <v>232</v>
      </c>
      <c r="E239" s="31" t="str">
        <f t="shared" si="6"/>
        <v>No</v>
      </c>
      <c r="F239" s="131">
        <f t="shared" si="7"/>
        <v>24406.25</v>
      </c>
    </row>
    <row r="240" spans="1:6" ht="18.75" x14ac:dyDescent="0.25">
      <c r="A240" s="94">
        <v>238</v>
      </c>
      <c r="B240" s="129" t="s">
        <v>32</v>
      </c>
      <c r="C240" s="15">
        <v>0</v>
      </c>
      <c r="D240" s="130" t="s">
        <v>260</v>
      </c>
      <c r="E240" s="31" t="str">
        <f t="shared" si="6"/>
        <v>Yes</v>
      </c>
      <c r="F240" s="131">
        <f t="shared" si="7"/>
        <v>0</v>
      </c>
    </row>
    <row r="241" spans="1:6" ht="18.75" x14ac:dyDescent="0.25">
      <c r="A241" s="94">
        <v>239</v>
      </c>
      <c r="B241" s="129" t="s">
        <v>32</v>
      </c>
      <c r="C241" s="15">
        <v>1.4899999999999999E-4</v>
      </c>
      <c r="D241" s="130" t="s">
        <v>261</v>
      </c>
      <c r="E241" s="31" t="str">
        <f t="shared" si="6"/>
        <v>No</v>
      </c>
      <c r="F241" s="131">
        <f t="shared" si="7"/>
        <v>14546.124999999998</v>
      </c>
    </row>
    <row r="242" spans="1:6" ht="18.75" x14ac:dyDescent="0.25">
      <c r="A242" s="94">
        <v>240</v>
      </c>
      <c r="B242" s="129" t="s">
        <v>32</v>
      </c>
      <c r="C242" s="15">
        <v>0</v>
      </c>
      <c r="D242" s="130" t="s">
        <v>262</v>
      </c>
      <c r="E242" s="130" t="s">
        <v>334</v>
      </c>
      <c r="F242" s="131">
        <f t="shared" si="7"/>
        <v>0</v>
      </c>
    </row>
    <row r="243" spans="1:6" ht="18.75" x14ac:dyDescent="0.25">
      <c r="A243" s="94">
        <v>241</v>
      </c>
      <c r="B243" s="129" t="s">
        <v>20</v>
      </c>
      <c r="C243" s="15">
        <v>0</v>
      </c>
      <c r="D243" s="130" t="s">
        <v>263</v>
      </c>
      <c r="E243" s="31" t="str">
        <f t="shared" si="6"/>
        <v>Yes</v>
      </c>
      <c r="F243" s="131">
        <f t="shared" si="7"/>
        <v>0</v>
      </c>
    </row>
    <row r="244" spans="1:6" ht="18.75" x14ac:dyDescent="0.25">
      <c r="A244" s="94">
        <v>242</v>
      </c>
      <c r="B244" s="129" t="s">
        <v>22</v>
      </c>
      <c r="C244" s="15">
        <v>0</v>
      </c>
      <c r="D244" s="130" t="s">
        <v>264</v>
      </c>
      <c r="E244" s="31" t="str">
        <f t="shared" si="6"/>
        <v>Yes</v>
      </c>
      <c r="F244" s="131">
        <f t="shared" si="7"/>
        <v>0</v>
      </c>
    </row>
    <row r="245" spans="1:6" ht="18.75" x14ac:dyDescent="0.25">
      <c r="A245" s="94">
        <v>243</v>
      </c>
      <c r="B245" s="129" t="s">
        <v>32</v>
      </c>
      <c r="C245" s="15">
        <v>0</v>
      </c>
      <c r="D245" s="130" t="s">
        <v>265</v>
      </c>
      <c r="E245" s="31" t="str">
        <f t="shared" si="6"/>
        <v>Yes</v>
      </c>
      <c r="F245" s="131">
        <f t="shared" si="7"/>
        <v>0</v>
      </c>
    </row>
    <row r="246" spans="1:6" ht="18.75" x14ac:dyDescent="0.25">
      <c r="A246" s="94">
        <v>244</v>
      </c>
      <c r="B246" s="129" t="s">
        <v>119</v>
      </c>
      <c r="C246" s="15">
        <v>6.9300000000000004E-4</v>
      </c>
      <c r="D246" s="130" t="s">
        <v>119</v>
      </c>
      <c r="E246" s="31" t="str">
        <f t="shared" si="6"/>
        <v>No</v>
      </c>
      <c r="F246" s="131">
        <f t="shared" si="7"/>
        <v>67654.125</v>
      </c>
    </row>
    <row r="247" spans="1:6" ht="18.75" x14ac:dyDescent="0.25">
      <c r="A247" s="94">
        <v>245</v>
      </c>
      <c r="B247" s="129" t="s">
        <v>266</v>
      </c>
      <c r="C247" s="15">
        <v>1.3100000000000001E-4</v>
      </c>
      <c r="D247" s="130" t="s">
        <v>266</v>
      </c>
      <c r="E247" s="31" t="str">
        <f t="shared" si="6"/>
        <v>No</v>
      </c>
      <c r="F247" s="131">
        <f t="shared" si="7"/>
        <v>12788.875000000002</v>
      </c>
    </row>
    <row r="248" spans="1:6" ht="18.75" x14ac:dyDescent="0.25">
      <c r="A248" s="94">
        <v>246</v>
      </c>
      <c r="B248" s="129" t="s">
        <v>73</v>
      </c>
      <c r="C248" s="15">
        <v>1.2899999999999999E-4</v>
      </c>
      <c r="D248" s="130" t="s">
        <v>267</v>
      </c>
      <c r="E248" s="31" t="str">
        <f t="shared" si="6"/>
        <v>No</v>
      </c>
      <c r="F248" s="131">
        <f t="shared" si="7"/>
        <v>12593.625</v>
      </c>
    </row>
    <row r="249" spans="1:6" ht="18.75" x14ac:dyDescent="0.25">
      <c r="A249" s="94">
        <v>247</v>
      </c>
      <c r="B249" s="129" t="s">
        <v>73</v>
      </c>
      <c r="C249" s="15">
        <v>3.5599999999999998E-4</v>
      </c>
      <c r="D249" s="130" t="s">
        <v>269</v>
      </c>
      <c r="E249" s="31" t="str">
        <f t="shared" si="6"/>
        <v>No</v>
      </c>
      <c r="F249" s="131">
        <f t="shared" si="7"/>
        <v>34754.5</v>
      </c>
    </row>
    <row r="250" spans="1:6" ht="18.75" x14ac:dyDescent="0.25">
      <c r="A250" s="94">
        <v>248</v>
      </c>
      <c r="B250" s="129" t="s">
        <v>266</v>
      </c>
      <c r="C250" s="15">
        <v>0</v>
      </c>
      <c r="D250" s="130" t="s">
        <v>270</v>
      </c>
      <c r="E250" s="31" t="str">
        <f t="shared" si="6"/>
        <v>Yes</v>
      </c>
      <c r="F250" s="131">
        <f t="shared" si="7"/>
        <v>0</v>
      </c>
    </row>
    <row r="251" spans="1:6" ht="18.75" x14ac:dyDescent="0.25">
      <c r="A251" s="94">
        <v>249</v>
      </c>
      <c r="B251" s="129" t="s">
        <v>53</v>
      </c>
      <c r="C251" s="15">
        <v>0</v>
      </c>
      <c r="D251" s="130" t="s">
        <v>271</v>
      </c>
      <c r="E251" s="130" t="s">
        <v>334</v>
      </c>
      <c r="F251" s="131">
        <f t="shared" si="7"/>
        <v>0</v>
      </c>
    </row>
    <row r="252" spans="1:6" ht="18.75" x14ac:dyDescent="0.25">
      <c r="A252" s="94">
        <v>250</v>
      </c>
      <c r="B252" s="129" t="s">
        <v>26</v>
      </c>
      <c r="C252" s="15">
        <v>0</v>
      </c>
      <c r="D252" s="130" t="s">
        <v>272</v>
      </c>
      <c r="E252" s="31" t="str">
        <f t="shared" si="6"/>
        <v>Yes</v>
      </c>
      <c r="F252" s="131">
        <f t="shared" si="7"/>
        <v>0</v>
      </c>
    </row>
    <row r="253" spans="1:6" ht="18.75" x14ac:dyDescent="0.25">
      <c r="A253" s="94">
        <v>251</v>
      </c>
      <c r="B253" s="129" t="s">
        <v>20</v>
      </c>
      <c r="C253" s="15">
        <v>1.4300000000000001E-4</v>
      </c>
      <c r="D253" s="130" t="s">
        <v>273</v>
      </c>
      <c r="E253" s="31" t="str">
        <f t="shared" si="6"/>
        <v>No</v>
      </c>
      <c r="F253" s="131">
        <f t="shared" si="7"/>
        <v>13960.375</v>
      </c>
    </row>
    <row r="254" spans="1:6" ht="18.75" x14ac:dyDescent="0.25">
      <c r="A254" s="94">
        <v>252</v>
      </c>
      <c r="B254" s="129" t="s">
        <v>81</v>
      </c>
      <c r="C254" s="15">
        <v>0</v>
      </c>
      <c r="D254" s="130" t="s">
        <v>274</v>
      </c>
      <c r="E254" s="31" t="str">
        <f t="shared" si="6"/>
        <v>Yes</v>
      </c>
      <c r="F254" s="131">
        <f t="shared" si="7"/>
        <v>0</v>
      </c>
    </row>
    <row r="255" spans="1:6" ht="18.75" x14ac:dyDescent="0.25">
      <c r="A255" s="94">
        <v>253</v>
      </c>
      <c r="B255" s="129" t="s">
        <v>252</v>
      </c>
      <c r="C255" s="15">
        <v>0</v>
      </c>
      <c r="D255" s="130" t="s">
        <v>275</v>
      </c>
      <c r="E255" s="31" t="str">
        <f t="shared" si="6"/>
        <v>Yes</v>
      </c>
      <c r="F255" s="131">
        <f t="shared" si="7"/>
        <v>0</v>
      </c>
    </row>
    <row r="256" spans="1:6" ht="18.75" x14ac:dyDescent="0.25">
      <c r="A256" s="94">
        <v>254</v>
      </c>
      <c r="B256" s="129" t="s">
        <v>276</v>
      </c>
      <c r="C256" s="15">
        <v>0</v>
      </c>
      <c r="D256" s="130" t="s">
        <v>277</v>
      </c>
      <c r="E256" s="31" t="str">
        <f t="shared" si="6"/>
        <v>Yes</v>
      </c>
      <c r="F256" s="131">
        <f t="shared" si="7"/>
        <v>0</v>
      </c>
    </row>
    <row r="257" spans="1:6" ht="18.75" x14ac:dyDescent="0.25">
      <c r="A257" s="94">
        <v>255</v>
      </c>
      <c r="B257" s="129" t="s">
        <v>20</v>
      </c>
      <c r="C257" s="15">
        <v>0</v>
      </c>
      <c r="D257" s="130" t="s">
        <v>278</v>
      </c>
      <c r="E257" s="31" t="str">
        <f t="shared" si="6"/>
        <v>Yes</v>
      </c>
      <c r="F257" s="131">
        <f t="shared" si="7"/>
        <v>0</v>
      </c>
    </row>
    <row r="258" spans="1:6" ht="18.75" x14ac:dyDescent="0.25">
      <c r="A258" s="94">
        <v>256</v>
      </c>
      <c r="B258" s="129" t="s">
        <v>32</v>
      </c>
      <c r="C258" s="15">
        <v>9.0000000000000006E-5</v>
      </c>
      <c r="D258" s="130" t="s">
        <v>279</v>
      </c>
      <c r="E258" s="31" t="str">
        <f t="shared" si="6"/>
        <v>No</v>
      </c>
      <c r="F258" s="131">
        <f t="shared" si="7"/>
        <v>8786.25</v>
      </c>
    </row>
    <row r="259" spans="1:6" ht="18.75" x14ac:dyDescent="0.25">
      <c r="A259" s="94">
        <v>257</v>
      </c>
      <c r="B259" s="129" t="s">
        <v>280</v>
      </c>
      <c r="C259" s="15">
        <v>1.5200000000000001E-4</v>
      </c>
      <c r="D259" s="130" t="s">
        <v>280</v>
      </c>
      <c r="E259" s="31" t="str">
        <f t="shared" si="6"/>
        <v>No</v>
      </c>
      <c r="F259" s="131">
        <f t="shared" si="7"/>
        <v>14839</v>
      </c>
    </row>
    <row r="260" spans="1:6" ht="18.75" x14ac:dyDescent="0.25">
      <c r="A260" s="94">
        <v>258</v>
      </c>
      <c r="B260" s="129" t="s">
        <v>58</v>
      </c>
      <c r="C260" s="15">
        <v>0</v>
      </c>
      <c r="D260" s="130" t="s">
        <v>281</v>
      </c>
      <c r="E260" s="130" t="s">
        <v>334</v>
      </c>
      <c r="F260" s="131">
        <f t="shared" si="7"/>
        <v>0</v>
      </c>
    </row>
    <row r="261" spans="1:6" ht="18.75" x14ac:dyDescent="0.25">
      <c r="A261" s="94">
        <v>259</v>
      </c>
      <c r="B261" s="129" t="s">
        <v>166</v>
      </c>
      <c r="C261" s="15">
        <v>0</v>
      </c>
      <c r="D261" s="130" t="s">
        <v>282</v>
      </c>
      <c r="E261" s="31" t="str">
        <f t="shared" ref="E261:E282" si="8">IF(C261&lt;0.000011,"Yes","No")</f>
        <v>Yes</v>
      </c>
      <c r="F261" s="131">
        <f t="shared" ref="F261:F282" si="9">C261*97625000</f>
        <v>0</v>
      </c>
    </row>
    <row r="262" spans="1:6" ht="18.75" x14ac:dyDescent="0.25">
      <c r="A262" s="94">
        <v>260</v>
      </c>
      <c r="B262" s="129" t="s">
        <v>20</v>
      </c>
      <c r="C262" s="15">
        <v>2.5999999999999998E-5</v>
      </c>
      <c r="D262" s="130" t="s">
        <v>283</v>
      </c>
      <c r="E262" s="31" t="str">
        <f t="shared" si="8"/>
        <v>No</v>
      </c>
      <c r="F262" s="131">
        <f t="shared" si="9"/>
        <v>2538.25</v>
      </c>
    </row>
    <row r="263" spans="1:6" ht="18.75" x14ac:dyDescent="0.25">
      <c r="A263" s="94">
        <v>261</v>
      </c>
      <c r="B263" s="129" t="s">
        <v>29</v>
      </c>
      <c r="C263" s="15">
        <v>2.2800000000000001E-4</v>
      </c>
      <c r="D263" s="130" t="s">
        <v>29</v>
      </c>
      <c r="E263" s="31" t="str">
        <f t="shared" si="8"/>
        <v>No</v>
      </c>
      <c r="F263" s="131">
        <f t="shared" si="9"/>
        <v>22258.5</v>
      </c>
    </row>
    <row r="264" spans="1:6" ht="18.75" x14ac:dyDescent="0.25">
      <c r="A264" s="94">
        <v>262</v>
      </c>
      <c r="B264" s="129" t="s">
        <v>61</v>
      </c>
      <c r="C264" s="15">
        <v>0</v>
      </c>
      <c r="D264" s="130" t="s">
        <v>284</v>
      </c>
      <c r="E264" s="130" t="s">
        <v>334</v>
      </c>
      <c r="F264" s="131">
        <f t="shared" si="9"/>
        <v>0</v>
      </c>
    </row>
    <row r="265" spans="1:6" ht="18.75" x14ac:dyDescent="0.25">
      <c r="A265" s="94">
        <v>263</v>
      </c>
      <c r="B265" s="129" t="s">
        <v>12</v>
      </c>
      <c r="C265" s="15">
        <v>0</v>
      </c>
      <c r="D265" s="130" t="s">
        <v>285</v>
      </c>
      <c r="E265" s="31" t="str">
        <f t="shared" si="8"/>
        <v>Yes</v>
      </c>
      <c r="F265" s="131">
        <f t="shared" si="9"/>
        <v>0</v>
      </c>
    </row>
    <row r="266" spans="1:6" ht="18.75" x14ac:dyDescent="0.25">
      <c r="A266" s="94">
        <v>264</v>
      </c>
      <c r="B266" s="129" t="s">
        <v>73</v>
      </c>
      <c r="C266" s="15">
        <v>4.4499999999999997E-4</v>
      </c>
      <c r="D266" s="130" t="s">
        <v>286</v>
      </c>
      <c r="E266" s="31" t="str">
        <f t="shared" si="8"/>
        <v>No</v>
      </c>
      <c r="F266" s="131">
        <f t="shared" si="9"/>
        <v>43443.125</v>
      </c>
    </row>
    <row r="267" spans="1:6" ht="18.75" x14ac:dyDescent="0.25">
      <c r="A267" s="94">
        <v>265</v>
      </c>
      <c r="B267" s="129" t="s">
        <v>73</v>
      </c>
      <c r="C267" s="15">
        <v>0</v>
      </c>
      <c r="D267" s="130" t="s">
        <v>287</v>
      </c>
      <c r="E267" s="31" t="str">
        <f t="shared" si="8"/>
        <v>Yes</v>
      </c>
      <c r="F267" s="131">
        <f t="shared" si="9"/>
        <v>0</v>
      </c>
    </row>
    <row r="268" spans="1:6" ht="18.75" x14ac:dyDescent="0.25">
      <c r="A268" s="94">
        <v>266</v>
      </c>
      <c r="B268" s="129" t="s">
        <v>26</v>
      </c>
      <c r="C268" s="15">
        <v>8.6300000000000005E-4</v>
      </c>
      <c r="D268" s="130" t="s">
        <v>26</v>
      </c>
      <c r="E268" s="31" t="str">
        <f t="shared" si="8"/>
        <v>No</v>
      </c>
      <c r="F268" s="131">
        <f t="shared" si="9"/>
        <v>84250.375</v>
      </c>
    </row>
    <row r="269" spans="1:6" ht="18.75" x14ac:dyDescent="0.25">
      <c r="A269" s="94">
        <v>267</v>
      </c>
      <c r="B269" s="129" t="s">
        <v>32</v>
      </c>
      <c r="C269" s="15">
        <v>8.2999999999999998E-5</v>
      </c>
      <c r="D269" s="130" t="s">
        <v>288</v>
      </c>
      <c r="E269" s="31" t="str">
        <f t="shared" si="8"/>
        <v>No</v>
      </c>
      <c r="F269" s="131">
        <f t="shared" si="9"/>
        <v>8102.875</v>
      </c>
    </row>
    <row r="270" spans="1:6" ht="18.75" x14ac:dyDescent="0.25">
      <c r="A270" s="94">
        <v>268</v>
      </c>
      <c r="B270" s="129" t="s">
        <v>20</v>
      </c>
      <c r="C270" s="15">
        <v>3.1999999999999999E-5</v>
      </c>
      <c r="D270" s="130" t="s">
        <v>289</v>
      </c>
      <c r="E270" s="31" t="str">
        <f t="shared" si="8"/>
        <v>No</v>
      </c>
      <c r="F270" s="131">
        <f t="shared" si="9"/>
        <v>3124</v>
      </c>
    </row>
    <row r="271" spans="1:6" ht="18.75" x14ac:dyDescent="0.25">
      <c r="A271" s="94">
        <v>269</v>
      </c>
      <c r="B271" s="129" t="s">
        <v>20</v>
      </c>
      <c r="C271" s="15">
        <v>3.7090000000000001E-3</v>
      </c>
      <c r="D271" s="130" t="s">
        <v>20</v>
      </c>
      <c r="E271" s="31" t="str">
        <f t="shared" si="8"/>
        <v>No</v>
      </c>
      <c r="F271" s="131">
        <f t="shared" si="9"/>
        <v>362091.125</v>
      </c>
    </row>
    <row r="272" spans="1:6" ht="18.75" x14ac:dyDescent="0.25">
      <c r="A272" s="94">
        <v>270</v>
      </c>
      <c r="B272" s="129" t="s">
        <v>32</v>
      </c>
      <c r="C272" s="15">
        <v>1E-4</v>
      </c>
      <c r="D272" s="130" t="s">
        <v>290</v>
      </c>
      <c r="E272" s="31" t="str">
        <f t="shared" si="8"/>
        <v>No</v>
      </c>
      <c r="F272" s="131">
        <f t="shared" si="9"/>
        <v>9762.5</v>
      </c>
    </row>
    <row r="273" spans="1:6" ht="18.75" x14ac:dyDescent="0.25">
      <c r="A273" s="94">
        <v>271</v>
      </c>
      <c r="B273" s="129" t="s">
        <v>20</v>
      </c>
      <c r="C273" s="15">
        <v>1.2400000000000001E-4</v>
      </c>
      <c r="D273" s="130" t="s">
        <v>291</v>
      </c>
      <c r="E273" s="31" t="str">
        <f t="shared" si="8"/>
        <v>No</v>
      </c>
      <c r="F273" s="131">
        <f t="shared" si="9"/>
        <v>12105.5</v>
      </c>
    </row>
    <row r="274" spans="1:6" ht="18.75" x14ac:dyDescent="0.25">
      <c r="A274" s="94">
        <v>272</v>
      </c>
      <c r="B274" s="129" t="s">
        <v>64</v>
      </c>
      <c r="C274" s="15">
        <v>1.02E-4</v>
      </c>
      <c r="D274" s="130" t="s">
        <v>64</v>
      </c>
      <c r="E274" s="31" t="str">
        <f t="shared" si="8"/>
        <v>No</v>
      </c>
      <c r="F274" s="131">
        <f t="shared" si="9"/>
        <v>9957.75</v>
      </c>
    </row>
    <row r="275" spans="1:6" ht="18.75" x14ac:dyDescent="0.25">
      <c r="A275" s="94">
        <v>273</v>
      </c>
      <c r="B275" s="129" t="s">
        <v>32</v>
      </c>
      <c r="C275" s="15">
        <v>2.1999999999999999E-5</v>
      </c>
      <c r="D275" s="130" t="s">
        <v>292</v>
      </c>
      <c r="E275" s="31" t="str">
        <f t="shared" si="8"/>
        <v>No</v>
      </c>
      <c r="F275" s="131">
        <f t="shared" si="9"/>
        <v>2147.75</v>
      </c>
    </row>
    <row r="276" spans="1:6" ht="18.75" x14ac:dyDescent="0.25">
      <c r="A276" s="94">
        <v>274</v>
      </c>
      <c r="B276" s="129" t="s">
        <v>32</v>
      </c>
      <c r="C276" s="15">
        <v>0</v>
      </c>
      <c r="D276" s="130" t="s">
        <v>293</v>
      </c>
      <c r="E276" s="31" t="str">
        <f t="shared" si="8"/>
        <v>Yes</v>
      </c>
      <c r="F276" s="131">
        <f t="shared" si="9"/>
        <v>0</v>
      </c>
    </row>
    <row r="277" spans="1:6" ht="18.75" x14ac:dyDescent="0.25">
      <c r="A277" s="94">
        <v>275</v>
      </c>
      <c r="B277" s="129" t="s">
        <v>20</v>
      </c>
      <c r="C277" s="15">
        <v>0</v>
      </c>
      <c r="D277" s="130" t="s">
        <v>294</v>
      </c>
      <c r="E277" s="31" t="str">
        <f t="shared" si="8"/>
        <v>Yes</v>
      </c>
      <c r="F277" s="131">
        <f t="shared" si="9"/>
        <v>0</v>
      </c>
    </row>
    <row r="278" spans="1:6" ht="18.75" x14ac:dyDescent="0.25">
      <c r="A278" s="94">
        <v>276</v>
      </c>
      <c r="B278" s="129" t="s">
        <v>20</v>
      </c>
      <c r="C278" s="15">
        <v>0</v>
      </c>
      <c r="D278" s="130" t="s">
        <v>295</v>
      </c>
      <c r="E278" s="31" t="str">
        <f t="shared" si="8"/>
        <v>Yes</v>
      </c>
      <c r="F278" s="131">
        <f t="shared" si="9"/>
        <v>0</v>
      </c>
    </row>
    <row r="279" spans="1:6" ht="18.75" x14ac:dyDescent="0.25">
      <c r="A279" s="94">
        <v>277</v>
      </c>
      <c r="B279" s="129" t="s">
        <v>12</v>
      </c>
      <c r="C279" s="15">
        <v>9.7E-5</v>
      </c>
      <c r="D279" s="130" t="s">
        <v>296</v>
      </c>
      <c r="E279" s="31" t="str">
        <f t="shared" si="8"/>
        <v>No</v>
      </c>
      <c r="F279" s="131">
        <f t="shared" si="9"/>
        <v>9469.625</v>
      </c>
    </row>
    <row r="280" spans="1:6" ht="18.75" x14ac:dyDescent="0.25">
      <c r="A280" s="94">
        <v>278</v>
      </c>
      <c r="B280" s="129" t="s">
        <v>26</v>
      </c>
      <c r="C280" s="15">
        <v>2.1999999999999999E-5</v>
      </c>
      <c r="D280" s="130" t="s">
        <v>297</v>
      </c>
      <c r="E280" s="31" t="str">
        <f t="shared" si="8"/>
        <v>No</v>
      </c>
      <c r="F280" s="131">
        <f t="shared" si="9"/>
        <v>2147.75</v>
      </c>
    </row>
    <row r="281" spans="1:6" ht="18.75" x14ac:dyDescent="0.25">
      <c r="A281" s="94">
        <v>279</v>
      </c>
      <c r="B281" s="129" t="s">
        <v>26</v>
      </c>
      <c r="C281" s="15">
        <v>0</v>
      </c>
      <c r="D281" s="130" t="s">
        <v>298</v>
      </c>
      <c r="E281" s="31" t="str">
        <f t="shared" si="8"/>
        <v>Yes</v>
      </c>
      <c r="F281" s="131">
        <f t="shared" si="9"/>
        <v>0</v>
      </c>
    </row>
    <row r="282" spans="1:6" ht="18.75" x14ac:dyDescent="0.25">
      <c r="A282" s="94">
        <v>280</v>
      </c>
      <c r="B282" s="129" t="s">
        <v>22</v>
      </c>
      <c r="C282" s="15">
        <v>0</v>
      </c>
      <c r="D282" s="130" t="s">
        <v>299</v>
      </c>
      <c r="E282" s="31" t="str">
        <f t="shared" si="8"/>
        <v>Yes</v>
      </c>
      <c r="F282" s="131">
        <f t="shared" si="9"/>
        <v>0</v>
      </c>
    </row>
    <row r="283" spans="1:6" ht="18.75" x14ac:dyDescent="0.25">
      <c r="A283" s="94">
        <v>281</v>
      </c>
      <c r="B283" s="130" t="s">
        <v>268</v>
      </c>
      <c r="C283" s="132"/>
      <c r="D283" s="130" t="s">
        <v>268</v>
      </c>
      <c r="E283" s="130"/>
      <c r="F283" s="131">
        <v>0</v>
      </c>
    </row>
  </sheetData>
  <sheetProtection algorithmName="SHA-512" hashValue="ivZ37pzRBjpCQz/7Vhqd/Zl9LrDwygZNao9TuKrS8ArF3DycAxAh+oefSZ+JwhRhIjtLdUPSa7R1dBf7LTVOMA==" saltValue="6OEqaBZv1khz392hNesanA==" spinCount="100000" sheet="1" sort="0" autoFilter="0" pivotTables="0"/>
  <hyperlinks>
    <hyperlink ref="E1" location="'Introduction-Table of Contents'!A22" display="Return to Table of Contents" xr:uid="{43717C08-F9F8-48DA-B5EB-42531DD60E7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BDCD-EF06-4722-AF23-930671464F5C}">
  <sheetPr codeName="Sheet37"/>
  <dimension ref="A1:N290"/>
  <sheetViews>
    <sheetView workbookViewId="0"/>
  </sheetViews>
  <sheetFormatPr defaultColWidth="8.85546875" defaultRowHeight="15" x14ac:dyDescent="0.25"/>
  <cols>
    <col min="1" max="1" width="8.85546875" style="86"/>
    <col min="2" max="2" width="25.42578125" style="86" customWidth="1"/>
    <col min="3" max="3" width="39.140625" style="86" customWidth="1"/>
    <col min="4" max="5" width="27.85546875" style="86" customWidth="1"/>
    <col min="6" max="6" width="23.85546875" style="86" customWidth="1"/>
    <col min="7" max="7" width="22.85546875" style="86" customWidth="1"/>
    <col min="8" max="8" width="20.42578125" style="86" customWidth="1"/>
    <col min="9" max="9" width="20.7109375" style="86" customWidth="1"/>
    <col min="10" max="10" width="19.28515625" style="86" customWidth="1"/>
    <col min="11" max="11" width="21.28515625" style="86" customWidth="1"/>
    <col min="12" max="16384" width="8.85546875" style="86"/>
  </cols>
  <sheetData>
    <row r="1" spans="1:14" ht="22.5" x14ac:dyDescent="0.3">
      <c r="A1" s="51" t="s">
        <v>475</v>
      </c>
      <c r="C1" s="51"/>
      <c r="E1" s="137" t="s">
        <v>596</v>
      </c>
    </row>
    <row r="2" spans="1:14" ht="15" customHeight="1" x14ac:dyDescent="0.3">
      <c r="A2" s="93" t="s">
        <v>476</v>
      </c>
      <c r="C2" s="51"/>
      <c r="D2" s="5"/>
      <c r="E2" s="5"/>
    </row>
    <row r="3" spans="1:14" ht="15" customHeight="1" x14ac:dyDescent="0.3">
      <c r="B3" s="93"/>
      <c r="C3" s="51"/>
      <c r="D3" s="5"/>
      <c r="E3" s="5"/>
    </row>
    <row r="4" spans="1:14" ht="18.75" customHeight="1" x14ac:dyDescent="0.3">
      <c r="B4" s="87"/>
      <c r="C4" s="87"/>
      <c r="D4" s="5">
        <v>2024</v>
      </c>
      <c r="E4" s="5">
        <v>2024</v>
      </c>
      <c r="F4" s="5">
        <v>2025</v>
      </c>
      <c r="G4" s="5">
        <v>2026</v>
      </c>
      <c r="H4" s="5">
        <v>2027</v>
      </c>
      <c r="I4" s="5">
        <v>2028</v>
      </c>
      <c r="J4" s="5">
        <v>2029</v>
      </c>
      <c r="K4" s="5">
        <v>2030</v>
      </c>
      <c r="L4" s="3"/>
    </row>
    <row r="5" spans="1:14" ht="18.75" customHeight="1" x14ac:dyDescent="0.3">
      <c r="B5" s="3"/>
      <c r="C5" s="10"/>
      <c r="D5" s="17" t="s">
        <v>305</v>
      </c>
      <c r="E5" s="10" t="s">
        <v>306</v>
      </c>
      <c r="F5" s="10" t="s">
        <v>305</v>
      </c>
      <c r="G5" s="10" t="s">
        <v>305</v>
      </c>
      <c r="H5" s="10" t="s">
        <v>306</v>
      </c>
      <c r="I5" s="10" t="s">
        <v>306</v>
      </c>
      <c r="J5" s="10" t="s">
        <v>306</v>
      </c>
      <c r="K5" s="10" t="s">
        <v>306</v>
      </c>
      <c r="L5" s="3"/>
    </row>
    <row r="6" spans="1:14" ht="18.75" customHeight="1" x14ac:dyDescent="0.3">
      <c r="B6" s="3"/>
      <c r="C6" s="10"/>
      <c r="D6" s="17"/>
      <c r="E6" s="10"/>
      <c r="F6" s="10"/>
      <c r="G6" s="10"/>
      <c r="H6" s="10"/>
      <c r="I6" s="10"/>
      <c r="J6" s="10"/>
      <c r="K6" s="10"/>
      <c r="L6" s="3"/>
    </row>
    <row r="7" spans="1:14" ht="18.75" customHeight="1" x14ac:dyDescent="0.3">
      <c r="B7" s="3"/>
      <c r="C7" s="10" t="s">
        <v>566</v>
      </c>
      <c r="D7" s="17"/>
      <c r="E7" s="24"/>
      <c r="F7" s="24"/>
      <c r="G7" s="24"/>
      <c r="H7" s="24">
        <v>2198306.71</v>
      </c>
      <c r="I7" s="24">
        <v>2354481.48</v>
      </c>
      <c r="J7" s="24">
        <v>2391665.9500000002</v>
      </c>
      <c r="K7" s="24">
        <v>2368736.7200000002</v>
      </c>
      <c r="L7" s="3"/>
    </row>
    <row r="8" spans="1:14" ht="18.75" customHeight="1" x14ac:dyDescent="0.3">
      <c r="B8" s="3"/>
      <c r="C8" s="10"/>
      <c r="L8" s="3"/>
    </row>
    <row r="9" spans="1:14" ht="18.75" customHeight="1" x14ac:dyDescent="0.3">
      <c r="A9" s="10" t="s">
        <v>478</v>
      </c>
      <c r="B9" s="10" t="s">
        <v>2</v>
      </c>
      <c r="C9" s="10" t="s">
        <v>3</v>
      </c>
      <c r="D9" s="17" t="s">
        <v>471</v>
      </c>
      <c r="E9" s="14" t="s">
        <v>471</v>
      </c>
      <c r="F9" s="14" t="s">
        <v>471</v>
      </c>
      <c r="G9" s="14" t="s">
        <v>471</v>
      </c>
      <c r="H9" s="14" t="s">
        <v>471</v>
      </c>
      <c r="I9" s="14" t="s">
        <v>471</v>
      </c>
      <c r="J9" s="14" t="s">
        <v>471</v>
      </c>
      <c r="K9" s="14" t="s">
        <v>471</v>
      </c>
      <c r="L9" s="3"/>
    </row>
    <row r="10" spans="1:14" ht="18.75" customHeight="1" x14ac:dyDescent="0.3">
      <c r="A10" s="122">
        <v>29</v>
      </c>
      <c r="B10" s="3" t="s">
        <v>32</v>
      </c>
      <c r="C10" s="13" t="s">
        <v>49</v>
      </c>
      <c r="D10" s="6">
        <v>45982.729999999996</v>
      </c>
      <c r="E10" s="6">
        <v>0</v>
      </c>
      <c r="F10" s="6">
        <v>0</v>
      </c>
      <c r="G10" s="6">
        <v>0</v>
      </c>
      <c r="H10" s="6">
        <v>0</v>
      </c>
      <c r="I10" s="6">
        <v>0</v>
      </c>
      <c r="J10" s="6">
        <v>0</v>
      </c>
      <c r="K10" s="6">
        <v>0</v>
      </c>
      <c r="L10" s="3"/>
      <c r="M10" s="3"/>
      <c r="N10" s="3"/>
    </row>
    <row r="11" spans="1:14" ht="18.75" customHeight="1" x14ac:dyDescent="0.3">
      <c r="A11" s="122">
        <v>53</v>
      </c>
      <c r="B11" s="3" t="s">
        <v>73</v>
      </c>
      <c r="C11" s="13" t="s">
        <v>78</v>
      </c>
      <c r="D11" s="6">
        <v>185032.67</v>
      </c>
      <c r="E11" s="88">
        <v>286673.49</v>
      </c>
      <c r="F11" s="6">
        <v>209142.9</v>
      </c>
      <c r="G11" s="6">
        <v>167244.93</v>
      </c>
      <c r="H11" s="6">
        <f>0.08415*H7</f>
        <v>184987.5096465</v>
      </c>
      <c r="I11" s="6">
        <f>0.07857*I7</f>
        <v>184991.6098836</v>
      </c>
      <c r="J11" s="6">
        <f>0.07735*J7</f>
        <v>184995.36123250003</v>
      </c>
      <c r="K11" s="6">
        <f>0.0781*K7</f>
        <v>184998.33783200002</v>
      </c>
      <c r="M11" s="3"/>
      <c r="N11" s="3"/>
    </row>
    <row r="12" spans="1:14" ht="18.75" customHeight="1" x14ac:dyDescent="0.3">
      <c r="A12" s="122">
        <v>66</v>
      </c>
      <c r="B12" s="3" t="s">
        <v>20</v>
      </c>
      <c r="C12" s="13" t="s">
        <v>93</v>
      </c>
      <c r="D12" s="6">
        <v>854991.74000000011</v>
      </c>
      <c r="E12" s="89">
        <v>1327069.03</v>
      </c>
      <c r="F12" s="6">
        <v>370283.79000000004</v>
      </c>
      <c r="G12" s="6">
        <v>363208.65</v>
      </c>
      <c r="H12" s="6">
        <f>0.215*H7</f>
        <v>472635.94264999998</v>
      </c>
      <c r="I12" s="6">
        <f>0.215*I7</f>
        <v>506213.51819999999</v>
      </c>
      <c r="J12" s="6">
        <f>0.215*J7</f>
        <v>514208.17925000004</v>
      </c>
      <c r="K12" s="6">
        <f>0.215*K7</f>
        <v>509278.39480000001</v>
      </c>
      <c r="M12" s="3"/>
      <c r="N12" s="3"/>
    </row>
    <row r="13" spans="1:14" ht="18.75" customHeight="1" x14ac:dyDescent="0.3">
      <c r="A13" s="122">
        <v>67</v>
      </c>
      <c r="B13" s="3" t="s">
        <v>20</v>
      </c>
      <c r="C13" s="13" t="s">
        <v>94</v>
      </c>
      <c r="D13" s="6">
        <v>901161.27999999991</v>
      </c>
      <c r="E13" s="88">
        <v>1328141.9700000002</v>
      </c>
      <c r="F13" s="6">
        <v>373686.86</v>
      </c>
      <c r="G13" s="6">
        <v>376892.33</v>
      </c>
      <c r="H13" s="6">
        <f>0.2231*H7</f>
        <v>490442.22700099996</v>
      </c>
      <c r="I13" s="6">
        <f>0.23019*I7</f>
        <v>541978.09188119997</v>
      </c>
      <c r="J13" s="6">
        <f>0.23174*J7</f>
        <v>554244.66725300008</v>
      </c>
      <c r="K13" s="6">
        <f>0.23079*K7</f>
        <v>546680.74760880007</v>
      </c>
      <c r="M13" s="3"/>
      <c r="N13" s="3"/>
    </row>
    <row r="14" spans="1:14" ht="18.75" customHeight="1" x14ac:dyDescent="0.3">
      <c r="A14" s="122">
        <v>80</v>
      </c>
      <c r="B14" s="3" t="s">
        <v>32</v>
      </c>
      <c r="C14" s="13" t="s">
        <v>109</v>
      </c>
      <c r="D14" s="6">
        <v>766379.15</v>
      </c>
      <c r="E14" s="6">
        <v>531491.99</v>
      </c>
      <c r="F14" s="6">
        <v>165953.51999999999</v>
      </c>
      <c r="G14" s="6">
        <v>158996.96000000002</v>
      </c>
      <c r="H14" s="6">
        <f t="shared" ref="H14:K14" si="0">0.08*H7</f>
        <v>175864.5368</v>
      </c>
      <c r="I14" s="6">
        <f t="shared" si="0"/>
        <v>188358.5184</v>
      </c>
      <c r="J14" s="6">
        <f t="shared" si="0"/>
        <v>191333.27600000001</v>
      </c>
      <c r="K14" s="6">
        <f t="shared" si="0"/>
        <v>189498.93760000003</v>
      </c>
      <c r="M14" s="3"/>
      <c r="N14" s="3"/>
    </row>
    <row r="15" spans="1:14" ht="18.75" customHeight="1" x14ac:dyDescent="0.3">
      <c r="A15" s="122">
        <v>85</v>
      </c>
      <c r="B15" s="3" t="s">
        <v>61</v>
      </c>
      <c r="C15" s="13" t="s">
        <v>116</v>
      </c>
      <c r="D15" s="66">
        <v>49958.330000000009</v>
      </c>
      <c r="E15" s="88">
        <v>77464.95</v>
      </c>
      <c r="F15" s="6">
        <v>56527.92</v>
      </c>
      <c r="G15" s="6">
        <v>45214.76</v>
      </c>
      <c r="H15" s="6">
        <f>0.02275*H7</f>
        <v>50011.477652499998</v>
      </c>
      <c r="I15" s="6">
        <f>0.02124*I7</f>
        <v>50009.186635199992</v>
      </c>
      <c r="J15" s="6">
        <f>0.02091*J7</f>
        <v>50009.735014500009</v>
      </c>
      <c r="K15" s="6">
        <f>0.02111*K7</f>
        <v>50004.032159200004</v>
      </c>
      <c r="M15" s="3"/>
      <c r="N15" s="3"/>
    </row>
    <row r="16" spans="1:14" ht="18.75" customHeight="1" x14ac:dyDescent="0.3">
      <c r="A16" s="122">
        <v>86</v>
      </c>
      <c r="B16" s="3" t="s">
        <v>61</v>
      </c>
      <c r="C16" s="13" t="s">
        <v>117</v>
      </c>
      <c r="D16" s="6">
        <v>670581.7300000001</v>
      </c>
      <c r="E16" s="6">
        <v>1062983.95</v>
      </c>
      <c r="F16" s="6">
        <v>331907.02</v>
      </c>
      <c r="G16" s="6">
        <v>317993.90000000002</v>
      </c>
      <c r="H16" s="6">
        <f t="shared" ref="H16:K16" si="1">0.16*H7</f>
        <v>351729.0736</v>
      </c>
      <c r="I16" s="6">
        <f t="shared" si="1"/>
        <v>376717.0368</v>
      </c>
      <c r="J16" s="6">
        <f t="shared" si="1"/>
        <v>382666.55200000003</v>
      </c>
      <c r="K16" s="6">
        <f t="shared" si="1"/>
        <v>378997.87520000007</v>
      </c>
      <c r="M16" s="3"/>
      <c r="N16" s="3"/>
    </row>
    <row r="17" spans="1:14" ht="18.75" customHeight="1" x14ac:dyDescent="0.3">
      <c r="A17" s="122">
        <v>96</v>
      </c>
      <c r="B17" s="3" t="s">
        <v>61</v>
      </c>
      <c r="C17" s="13" t="s">
        <v>61</v>
      </c>
      <c r="D17" s="6">
        <v>854991.74000000011</v>
      </c>
      <c r="E17" s="89">
        <v>1327069.03</v>
      </c>
      <c r="F17" s="6">
        <v>370283.79000000004</v>
      </c>
      <c r="G17" s="6">
        <v>363208.65</v>
      </c>
      <c r="H17" s="6">
        <f>0.215*H7</f>
        <v>472635.94264999998</v>
      </c>
      <c r="I17" s="6">
        <f>0.215*I7</f>
        <v>506213.51819999999</v>
      </c>
      <c r="J17" s="6">
        <f>0.215*J7</f>
        <v>514208.17925000004</v>
      </c>
      <c r="K17" s="6">
        <f>0.215*K7</f>
        <v>509278.39480000001</v>
      </c>
      <c r="M17" s="3"/>
      <c r="N17" s="3"/>
    </row>
    <row r="18" spans="1:14" ht="18.75" customHeight="1" x14ac:dyDescent="0.3">
      <c r="B18" s="3"/>
      <c r="C18" s="54" t="s">
        <v>11</v>
      </c>
      <c r="D18" s="14">
        <f>SUM(D10:D17)</f>
        <v>4329079.37</v>
      </c>
      <c r="E18" s="14">
        <f>SUM(E10:E17)</f>
        <v>5940894.4100000011</v>
      </c>
      <c r="F18" s="14">
        <f>SUM(F10:F17)</f>
        <v>1877785.8</v>
      </c>
      <c r="G18" s="14">
        <f>SUM(G10:G17)</f>
        <v>1792760.1800000002</v>
      </c>
      <c r="H18" s="14">
        <f>SUM(H10:H17)</f>
        <v>2198306.7099999995</v>
      </c>
      <c r="I18" s="14">
        <f>SUM(I11:I17)</f>
        <v>2354481.4799999995</v>
      </c>
      <c r="J18" s="14">
        <f>SUM(J10:J17)</f>
        <v>2391665.9500000007</v>
      </c>
      <c r="K18" s="14">
        <f>SUM(K10:K17)</f>
        <v>2368736.7200000002</v>
      </c>
      <c r="L18" s="3"/>
      <c r="M18" s="3"/>
      <c r="N18" s="3"/>
    </row>
    <row r="19" spans="1:14" ht="18.75" customHeight="1" x14ac:dyDescent="0.3">
      <c r="B19" s="3"/>
      <c r="C19" s="13"/>
      <c r="D19" s="3"/>
      <c r="E19" s="3"/>
      <c r="F19" s="3"/>
      <c r="G19" s="3"/>
      <c r="H19" s="3"/>
      <c r="I19" s="3"/>
      <c r="J19" s="3"/>
      <c r="K19" s="3"/>
      <c r="L19" s="3"/>
      <c r="M19" s="3"/>
      <c r="N19" s="3"/>
    </row>
    <row r="20" spans="1:14" ht="18.75" customHeight="1" x14ac:dyDescent="0.3">
      <c r="B20" s="3"/>
      <c r="C20" s="13"/>
      <c r="D20" s="3"/>
      <c r="E20" s="3"/>
      <c r="F20" s="3"/>
      <c r="G20" s="3"/>
      <c r="H20" s="3"/>
      <c r="I20" s="3"/>
      <c r="J20" s="3"/>
      <c r="K20" s="3"/>
      <c r="L20" s="3"/>
      <c r="M20" s="3"/>
      <c r="N20" s="3"/>
    </row>
    <row r="21" spans="1:14" ht="75.75" customHeight="1" x14ac:dyDescent="0.3">
      <c r="B21" s="3"/>
      <c r="C21" s="104" t="s">
        <v>562</v>
      </c>
      <c r="D21" s="49" t="s">
        <v>563</v>
      </c>
      <c r="E21" s="49" t="s">
        <v>564</v>
      </c>
      <c r="F21" s="49" t="s">
        <v>567</v>
      </c>
      <c r="G21" s="49" t="s">
        <v>568</v>
      </c>
      <c r="H21" s="3"/>
      <c r="I21" s="3"/>
      <c r="J21" s="3"/>
      <c r="K21" s="3"/>
      <c r="L21" s="3"/>
      <c r="M21" s="3"/>
      <c r="N21" s="3"/>
    </row>
    <row r="22" spans="1:14" ht="18.75" customHeight="1" x14ac:dyDescent="0.3">
      <c r="B22" s="3"/>
      <c r="C22" s="13"/>
      <c r="D22" s="3"/>
      <c r="E22" s="3"/>
      <c r="F22" s="3"/>
      <c r="G22" s="3"/>
      <c r="H22" s="3"/>
      <c r="I22" s="3"/>
      <c r="J22" s="3"/>
      <c r="K22" s="3"/>
      <c r="L22" s="3"/>
      <c r="M22" s="3"/>
      <c r="N22" s="3"/>
    </row>
    <row r="23" spans="1:14" ht="18.75" customHeight="1" x14ac:dyDescent="0.3">
      <c r="B23" s="3"/>
      <c r="C23" s="13"/>
      <c r="D23" s="3"/>
      <c r="E23" s="3"/>
      <c r="F23" s="3"/>
      <c r="G23" s="3"/>
      <c r="H23" s="3"/>
      <c r="I23" s="3"/>
      <c r="J23" s="3"/>
      <c r="K23" s="3"/>
      <c r="L23" s="3"/>
    </row>
    <row r="24" spans="1:14" ht="18.75" customHeight="1" x14ac:dyDescent="0.3">
      <c r="B24" s="3"/>
      <c r="C24" s="13"/>
      <c r="D24" s="3"/>
      <c r="E24" s="3"/>
      <c r="F24" s="3"/>
      <c r="G24" s="3"/>
      <c r="H24" s="3"/>
      <c r="I24" s="3"/>
      <c r="J24" s="3"/>
      <c r="K24" s="3"/>
      <c r="L24" s="3"/>
    </row>
    <row r="25" spans="1:14" ht="18.75" customHeight="1" x14ac:dyDescent="0.3">
      <c r="B25" s="3"/>
      <c r="C25" s="13"/>
      <c r="D25" s="3"/>
      <c r="E25" s="3"/>
      <c r="F25" s="3"/>
      <c r="G25" s="3"/>
      <c r="H25" s="3"/>
      <c r="I25" s="3"/>
      <c r="J25" s="3"/>
      <c r="K25" s="3"/>
      <c r="L25" s="3"/>
    </row>
    <row r="26" spans="1:14" ht="18.75" customHeight="1" x14ac:dyDescent="0.3">
      <c r="B26" s="3"/>
      <c r="C26" s="13"/>
      <c r="D26" s="3"/>
      <c r="E26" s="3"/>
      <c r="F26" s="3"/>
      <c r="G26" s="3"/>
      <c r="H26" s="3"/>
      <c r="I26" s="3"/>
      <c r="J26" s="3"/>
      <c r="K26" s="3"/>
      <c r="L26" s="3"/>
    </row>
    <row r="27" spans="1:14" ht="18.75" customHeight="1" x14ac:dyDescent="0.3">
      <c r="C27" s="13"/>
    </row>
    <row r="28" spans="1:14" ht="18.75" x14ac:dyDescent="0.3">
      <c r="C28" s="13"/>
    </row>
    <row r="29" spans="1:14" ht="18.75" x14ac:dyDescent="0.3">
      <c r="C29" s="13"/>
    </row>
    <row r="30" spans="1:14" ht="18.75" x14ac:dyDescent="0.3">
      <c r="C30" s="13"/>
    </row>
    <row r="31" spans="1:14" ht="18.75" x14ac:dyDescent="0.3">
      <c r="C31" s="13"/>
    </row>
    <row r="32" spans="1:14" ht="18.75" x14ac:dyDescent="0.3">
      <c r="C32" s="13"/>
    </row>
    <row r="33" spans="3:3" ht="18.75" x14ac:dyDescent="0.3">
      <c r="C33" s="13"/>
    </row>
    <row r="34" spans="3:3" ht="18.75" x14ac:dyDescent="0.3">
      <c r="C34" s="13"/>
    </row>
    <row r="35" spans="3:3" ht="18.75" x14ac:dyDescent="0.3">
      <c r="C35" s="13"/>
    </row>
    <row r="36" spans="3:3" ht="18.75" x14ac:dyDescent="0.3">
      <c r="C36" s="13"/>
    </row>
    <row r="37" spans="3:3" ht="18.75" x14ac:dyDescent="0.3">
      <c r="C37" s="13"/>
    </row>
    <row r="39" spans="3:3" ht="18.75" x14ac:dyDescent="0.3">
      <c r="C39" s="13"/>
    </row>
    <row r="40" spans="3:3" ht="18.75" x14ac:dyDescent="0.3">
      <c r="C40" s="13"/>
    </row>
    <row r="41" spans="3:3" ht="18.75" x14ac:dyDescent="0.3">
      <c r="C41" s="13"/>
    </row>
    <row r="42" spans="3:3" ht="18.75" x14ac:dyDescent="0.3">
      <c r="C42" s="13"/>
    </row>
    <row r="43" spans="3:3" ht="18.75" x14ac:dyDescent="0.3">
      <c r="C43" s="13"/>
    </row>
    <row r="44" spans="3:3" ht="18.75" x14ac:dyDescent="0.3">
      <c r="C44" s="13"/>
    </row>
    <row r="45" spans="3:3" ht="18.75" x14ac:dyDescent="0.3">
      <c r="C45" s="13"/>
    </row>
    <row r="46" spans="3:3" ht="18.75" x14ac:dyDescent="0.3">
      <c r="C46" s="13"/>
    </row>
    <row r="47" spans="3:3" ht="18.75" x14ac:dyDescent="0.3">
      <c r="C47" s="13"/>
    </row>
    <row r="48" spans="3:3" ht="18.75" x14ac:dyDescent="0.3">
      <c r="C48" s="13"/>
    </row>
    <row r="49" spans="3:3" ht="18.75" x14ac:dyDescent="0.3">
      <c r="C49" s="13"/>
    </row>
    <row r="50" spans="3:3" ht="18.75" x14ac:dyDescent="0.3">
      <c r="C50" s="13"/>
    </row>
    <row r="51" spans="3:3" ht="18.75" x14ac:dyDescent="0.3">
      <c r="C51" s="13"/>
    </row>
    <row r="52" spans="3:3" ht="18.75" x14ac:dyDescent="0.3">
      <c r="C52" s="13"/>
    </row>
    <row r="53" spans="3:3" ht="18.75" x14ac:dyDescent="0.3">
      <c r="C53" s="13"/>
    </row>
    <row r="54" spans="3:3" ht="18.75" x14ac:dyDescent="0.3">
      <c r="C54" s="13"/>
    </row>
    <row r="55" spans="3:3" ht="18.75" x14ac:dyDescent="0.3">
      <c r="C55" s="13"/>
    </row>
    <row r="56" spans="3:3" ht="18.75" x14ac:dyDescent="0.3">
      <c r="C56" s="13"/>
    </row>
    <row r="57" spans="3:3" ht="18.75" x14ac:dyDescent="0.3">
      <c r="C57" s="13"/>
    </row>
    <row r="58" spans="3:3" ht="18.75" x14ac:dyDescent="0.3">
      <c r="C58" s="13"/>
    </row>
    <row r="59" spans="3:3" ht="18.75" x14ac:dyDescent="0.3">
      <c r="C59" s="13"/>
    </row>
    <row r="60" spans="3:3" ht="18.75" x14ac:dyDescent="0.3">
      <c r="C60" s="13"/>
    </row>
    <row r="61" spans="3:3" ht="18.75" x14ac:dyDescent="0.3">
      <c r="C61" s="13"/>
    </row>
    <row r="63" spans="3:3" ht="18.75" x14ac:dyDescent="0.3">
      <c r="C63" s="13"/>
    </row>
    <row r="64" spans="3:3" ht="18.75" x14ac:dyDescent="0.3">
      <c r="C64" s="13"/>
    </row>
    <row r="65" spans="3:3" ht="18.75" x14ac:dyDescent="0.3">
      <c r="C65" s="13"/>
    </row>
    <row r="66" spans="3:3" ht="18.75" x14ac:dyDescent="0.3">
      <c r="C66" s="13"/>
    </row>
    <row r="67" spans="3:3" ht="18.75" x14ac:dyDescent="0.3">
      <c r="C67" s="13"/>
    </row>
    <row r="68" spans="3:3" ht="18.75" x14ac:dyDescent="0.3">
      <c r="C68" s="13"/>
    </row>
    <row r="69" spans="3:3" ht="18.75" x14ac:dyDescent="0.3">
      <c r="C69" s="13"/>
    </row>
    <row r="70" spans="3:3" ht="18.75" x14ac:dyDescent="0.3">
      <c r="C70" s="13"/>
    </row>
    <row r="71" spans="3:3" ht="18.75" x14ac:dyDescent="0.3">
      <c r="C71" s="13"/>
    </row>
    <row r="72" spans="3:3" ht="18.75" x14ac:dyDescent="0.3">
      <c r="C72" s="13"/>
    </row>
    <row r="73" spans="3:3" ht="18.75" x14ac:dyDescent="0.3">
      <c r="C73" s="13"/>
    </row>
    <row r="74" spans="3:3" ht="18.75" x14ac:dyDescent="0.3">
      <c r="C74" s="13"/>
    </row>
    <row r="77" spans="3:3" ht="18.75" x14ac:dyDescent="0.3">
      <c r="C77" s="13"/>
    </row>
    <row r="78" spans="3:3" ht="18.75" x14ac:dyDescent="0.3">
      <c r="C78" s="13"/>
    </row>
    <row r="79" spans="3:3" ht="18.75" x14ac:dyDescent="0.3">
      <c r="C79" s="13"/>
    </row>
    <row r="80" spans="3:3" ht="18.75" x14ac:dyDescent="0.3">
      <c r="C80" s="13"/>
    </row>
    <row r="81" spans="3:3" ht="18.75" x14ac:dyDescent="0.3">
      <c r="C81" s="13"/>
    </row>
    <row r="82" spans="3:3" ht="18.75" x14ac:dyDescent="0.3">
      <c r="C82" s="13"/>
    </row>
    <row r="83" spans="3:3" ht="18.75" x14ac:dyDescent="0.3">
      <c r="C83" s="13"/>
    </row>
    <row r="84" spans="3:3" ht="18.75" x14ac:dyDescent="0.3">
      <c r="C84" s="13"/>
    </row>
    <row r="85" spans="3:3" ht="18.75" x14ac:dyDescent="0.3">
      <c r="C85" s="13"/>
    </row>
    <row r="86" spans="3:3" ht="18.75" x14ac:dyDescent="0.3">
      <c r="C86" s="13"/>
    </row>
    <row r="87" spans="3:3" ht="18.75" x14ac:dyDescent="0.3">
      <c r="C87" s="13"/>
    </row>
    <row r="88" spans="3:3" ht="18.75" x14ac:dyDescent="0.3">
      <c r="C88" s="13"/>
    </row>
    <row r="90" spans="3:3" ht="18.75" x14ac:dyDescent="0.3">
      <c r="C90" s="13"/>
    </row>
    <row r="91" spans="3:3" ht="18.75" x14ac:dyDescent="0.3">
      <c r="C91" s="13"/>
    </row>
    <row r="92" spans="3:3" ht="18.75" x14ac:dyDescent="0.3">
      <c r="C92" s="13"/>
    </row>
    <row r="93" spans="3:3" ht="18.75" x14ac:dyDescent="0.3">
      <c r="C93" s="13"/>
    </row>
    <row r="96" spans="3:3" ht="18.75" x14ac:dyDescent="0.3">
      <c r="C96" s="13"/>
    </row>
    <row r="97" spans="3:3" ht="18.75" x14ac:dyDescent="0.3">
      <c r="C97" s="13"/>
    </row>
    <row r="98" spans="3:3" ht="18.75" x14ac:dyDescent="0.3">
      <c r="C98" s="13"/>
    </row>
    <row r="99" spans="3:3" ht="18.75" x14ac:dyDescent="0.3">
      <c r="C99" s="13"/>
    </row>
    <row r="100" spans="3:3" ht="18.75" x14ac:dyDescent="0.3">
      <c r="C100" s="13"/>
    </row>
    <row r="101" spans="3:3" ht="18.75" x14ac:dyDescent="0.3">
      <c r="C101" s="13"/>
    </row>
    <row r="102" spans="3:3" ht="18.75" x14ac:dyDescent="0.3">
      <c r="C102" s="13"/>
    </row>
    <row r="103" spans="3:3" ht="18.75" x14ac:dyDescent="0.3">
      <c r="C103" s="13"/>
    </row>
    <row r="104" spans="3:3" ht="18.75" x14ac:dyDescent="0.3">
      <c r="C104" s="13"/>
    </row>
    <row r="106" spans="3:3" ht="18.75" x14ac:dyDescent="0.3">
      <c r="C106" s="13"/>
    </row>
    <row r="107" spans="3:3" ht="18.75" x14ac:dyDescent="0.3">
      <c r="C107" s="13"/>
    </row>
    <row r="108" spans="3:3" ht="18.75" x14ac:dyDescent="0.3">
      <c r="C108" s="13"/>
    </row>
    <row r="109" spans="3:3" ht="18.75" x14ac:dyDescent="0.3">
      <c r="C109" s="13"/>
    </row>
    <row r="110" spans="3:3" ht="18.75" x14ac:dyDescent="0.3">
      <c r="C110" s="13"/>
    </row>
    <row r="111" spans="3:3" ht="18.75" x14ac:dyDescent="0.3">
      <c r="C111" s="13"/>
    </row>
    <row r="112" spans="3:3" ht="18.75" x14ac:dyDescent="0.3">
      <c r="C112" s="13"/>
    </row>
    <row r="113" spans="3:3" ht="18.75" x14ac:dyDescent="0.3">
      <c r="C113" s="13"/>
    </row>
    <row r="114" spans="3:3" ht="18.75" x14ac:dyDescent="0.3">
      <c r="C114" s="13"/>
    </row>
    <row r="115" spans="3:3" ht="18.75" x14ac:dyDescent="0.3">
      <c r="C115" s="13"/>
    </row>
    <row r="116" spans="3:3" ht="18.75" x14ac:dyDescent="0.3">
      <c r="C116" s="13"/>
    </row>
    <row r="117" spans="3:3" ht="18.75" x14ac:dyDescent="0.3">
      <c r="C117" s="13"/>
    </row>
    <row r="118" spans="3:3" ht="18.75" x14ac:dyDescent="0.3">
      <c r="C118" s="13"/>
    </row>
    <row r="119" spans="3:3" ht="18.75" x14ac:dyDescent="0.3">
      <c r="C119" s="13"/>
    </row>
    <row r="120" spans="3:3" ht="18.75" x14ac:dyDescent="0.3">
      <c r="C120" s="13"/>
    </row>
    <row r="121" spans="3:3" ht="18.75" x14ac:dyDescent="0.3">
      <c r="C121" s="13"/>
    </row>
    <row r="122" spans="3:3" ht="18.75" x14ac:dyDescent="0.3">
      <c r="C122" s="13"/>
    </row>
    <row r="123" spans="3:3" ht="18.75" x14ac:dyDescent="0.3">
      <c r="C123" s="13"/>
    </row>
    <row r="124" spans="3:3" ht="18.75" x14ac:dyDescent="0.3">
      <c r="C124" s="13"/>
    </row>
    <row r="125" spans="3:3" ht="18.75" x14ac:dyDescent="0.3">
      <c r="C125" s="13"/>
    </row>
    <row r="126" spans="3:3" ht="18.75" x14ac:dyDescent="0.3">
      <c r="C126" s="13"/>
    </row>
    <row r="127" spans="3:3" ht="18.75" x14ac:dyDescent="0.3">
      <c r="C127" s="13"/>
    </row>
    <row r="128" spans="3:3" ht="18.75" x14ac:dyDescent="0.3">
      <c r="C128" s="13"/>
    </row>
    <row r="129" spans="3:3" ht="18.75" x14ac:dyDescent="0.3">
      <c r="C129" s="13"/>
    </row>
    <row r="130" spans="3:3" ht="18.75" x14ac:dyDescent="0.3">
      <c r="C130" s="13"/>
    </row>
    <row r="131" spans="3:3" ht="18.75" x14ac:dyDescent="0.3">
      <c r="C131" s="13"/>
    </row>
    <row r="132" spans="3:3" ht="18.75" x14ac:dyDescent="0.3">
      <c r="C132" s="13"/>
    </row>
    <row r="133" spans="3:3" ht="18.75" x14ac:dyDescent="0.3">
      <c r="C133" s="13"/>
    </row>
    <row r="134" spans="3:3" ht="18.75" x14ac:dyDescent="0.3">
      <c r="C134" s="13"/>
    </row>
    <row r="135" spans="3:3" ht="18.75" x14ac:dyDescent="0.3">
      <c r="C135" s="13"/>
    </row>
    <row r="136" spans="3:3" ht="18.75" x14ac:dyDescent="0.3">
      <c r="C136" s="13"/>
    </row>
    <row r="137" spans="3:3" ht="18.75" x14ac:dyDescent="0.3">
      <c r="C137" s="13"/>
    </row>
    <row r="138" spans="3:3" ht="18.75" x14ac:dyDescent="0.3">
      <c r="C138" s="13"/>
    </row>
    <row r="139" spans="3:3" ht="18.75" x14ac:dyDescent="0.3">
      <c r="C139" s="13"/>
    </row>
    <row r="140" spans="3:3" ht="18.75" x14ac:dyDescent="0.3">
      <c r="C140" s="13"/>
    </row>
    <row r="141" spans="3:3" ht="18.75" x14ac:dyDescent="0.3">
      <c r="C141" s="13"/>
    </row>
    <row r="142" spans="3:3" ht="18.75" x14ac:dyDescent="0.3">
      <c r="C142" s="13"/>
    </row>
    <row r="143" spans="3:3" ht="18.75" x14ac:dyDescent="0.3">
      <c r="C143" s="13"/>
    </row>
    <row r="144" spans="3:3" ht="18.75" x14ac:dyDescent="0.3">
      <c r="C144" s="13"/>
    </row>
    <row r="145" spans="3:3" ht="18.75" x14ac:dyDescent="0.3">
      <c r="C145" s="13"/>
    </row>
    <row r="146" spans="3:3" ht="18.75" x14ac:dyDescent="0.3">
      <c r="C146" s="13"/>
    </row>
    <row r="147" spans="3:3" ht="18.75" x14ac:dyDescent="0.3">
      <c r="C147" s="13"/>
    </row>
    <row r="148" spans="3:3" ht="18.75" x14ac:dyDescent="0.3">
      <c r="C148" s="13"/>
    </row>
    <row r="149" spans="3:3" ht="18.75" x14ac:dyDescent="0.3">
      <c r="C149" s="13"/>
    </row>
    <row r="150" spans="3:3" ht="18.75" x14ac:dyDescent="0.3">
      <c r="C150" s="13"/>
    </row>
    <row r="151" spans="3:3" ht="18.75" x14ac:dyDescent="0.3">
      <c r="C151" s="13"/>
    </row>
    <row r="152" spans="3:3" ht="18.75" x14ac:dyDescent="0.3">
      <c r="C152" s="13"/>
    </row>
    <row r="153" spans="3:3" ht="18.75" x14ac:dyDescent="0.3">
      <c r="C153" s="13"/>
    </row>
    <row r="154" spans="3:3" ht="18.75" x14ac:dyDescent="0.3">
      <c r="C154" s="13"/>
    </row>
    <row r="155" spans="3:3" ht="18.75" x14ac:dyDescent="0.3">
      <c r="C155" s="13"/>
    </row>
    <row r="156" spans="3:3" ht="18.75" x14ac:dyDescent="0.3">
      <c r="C156" s="13"/>
    </row>
    <row r="157" spans="3:3" ht="18.75" x14ac:dyDescent="0.3">
      <c r="C157" s="13"/>
    </row>
    <row r="158" spans="3:3" ht="18.75" x14ac:dyDescent="0.3">
      <c r="C158" s="13"/>
    </row>
    <row r="159" spans="3:3" ht="18.75" x14ac:dyDescent="0.3">
      <c r="C159" s="13"/>
    </row>
    <row r="160" spans="3:3" ht="18.75" x14ac:dyDescent="0.3">
      <c r="C160" s="13"/>
    </row>
    <row r="161" spans="3:3" ht="18.75" x14ac:dyDescent="0.3">
      <c r="C161" s="13"/>
    </row>
    <row r="162" spans="3:3" ht="18.75" x14ac:dyDescent="0.3">
      <c r="C162" s="13"/>
    </row>
    <row r="163" spans="3:3" ht="18.75" x14ac:dyDescent="0.3">
      <c r="C163" s="13"/>
    </row>
    <row r="164" spans="3:3" ht="18.75" x14ac:dyDescent="0.3">
      <c r="C164" s="13"/>
    </row>
    <row r="165" spans="3:3" ht="18.75" x14ac:dyDescent="0.3">
      <c r="C165" s="13"/>
    </row>
    <row r="166" spans="3:3" ht="18.75" x14ac:dyDescent="0.3">
      <c r="C166" s="13"/>
    </row>
    <row r="167" spans="3:3" ht="18.75" x14ac:dyDescent="0.3">
      <c r="C167" s="13"/>
    </row>
    <row r="168" spans="3:3" ht="18.75" x14ac:dyDescent="0.3">
      <c r="C168" s="13"/>
    </row>
    <row r="169" spans="3:3" ht="18.75" x14ac:dyDescent="0.3">
      <c r="C169" s="13"/>
    </row>
    <row r="170" spans="3:3" ht="18.75" x14ac:dyDescent="0.3">
      <c r="C170" s="13"/>
    </row>
    <row r="171" spans="3:3" ht="18.75" x14ac:dyDescent="0.3">
      <c r="C171" s="13"/>
    </row>
    <row r="172" spans="3:3" ht="18.75" x14ac:dyDescent="0.3">
      <c r="C172" s="13"/>
    </row>
    <row r="173" spans="3:3" ht="18.75" x14ac:dyDescent="0.3">
      <c r="C173" s="13"/>
    </row>
    <row r="174" spans="3:3" ht="18.75" x14ac:dyDescent="0.3">
      <c r="C174" s="13"/>
    </row>
    <row r="175" spans="3:3" ht="18.75" x14ac:dyDescent="0.3">
      <c r="C175" s="13"/>
    </row>
    <row r="176" spans="3:3" ht="18.75" x14ac:dyDescent="0.3">
      <c r="C176" s="13"/>
    </row>
    <row r="177" spans="3:3" ht="18.75" x14ac:dyDescent="0.3">
      <c r="C177" s="13"/>
    </row>
    <row r="178" spans="3:3" ht="18.75" x14ac:dyDescent="0.3">
      <c r="C178" s="13"/>
    </row>
    <row r="179" spans="3:3" ht="18.75" x14ac:dyDescent="0.3">
      <c r="C179" s="13"/>
    </row>
    <row r="180" spans="3:3" ht="18.75" x14ac:dyDescent="0.3">
      <c r="C180" s="13"/>
    </row>
    <row r="181" spans="3:3" ht="18.75" x14ac:dyDescent="0.3">
      <c r="C181" s="13"/>
    </row>
    <row r="182" spans="3:3" ht="18.75" x14ac:dyDescent="0.3">
      <c r="C182" s="13"/>
    </row>
    <row r="183" spans="3:3" ht="18.75" x14ac:dyDescent="0.3">
      <c r="C183" s="13"/>
    </row>
    <row r="184" spans="3:3" ht="18.75" x14ac:dyDescent="0.3">
      <c r="C184" s="13"/>
    </row>
    <row r="185" spans="3:3" ht="18.75" x14ac:dyDescent="0.3">
      <c r="C185" s="13"/>
    </row>
    <row r="186" spans="3:3" ht="18.75" x14ac:dyDescent="0.3">
      <c r="C186" s="13"/>
    </row>
    <row r="187" spans="3:3" ht="18.75" x14ac:dyDescent="0.3">
      <c r="C187" s="13"/>
    </row>
    <row r="188" spans="3:3" ht="18.75" x14ac:dyDescent="0.3">
      <c r="C188" s="13"/>
    </row>
    <row r="189" spans="3:3" ht="18.75" x14ac:dyDescent="0.3">
      <c r="C189" s="13"/>
    </row>
    <row r="190" spans="3:3" ht="18.75" x14ac:dyDescent="0.3">
      <c r="C190" s="13"/>
    </row>
    <row r="191" spans="3:3" ht="18.75" x14ac:dyDescent="0.3">
      <c r="C191" s="13"/>
    </row>
    <row r="192" spans="3:3" ht="18.75" x14ac:dyDescent="0.3">
      <c r="C192" s="13"/>
    </row>
    <row r="193" spans="3:3" ht="18.75" x14ac:dyDescent="0.3">
      <c r="C193" s="13"/>
    </row>
    <row r="194" spans="3:3" ht="18.75" x14ac:dyDescent="0.3">
      <c r="C194" s="13"/>
    </row>
    <row r="195" spans="3:3" ht="18.75" x14ac:dyDescent="0.3">
      <c r="C195" s="13"/>
    </row>
    <row r="196" spans="3:3" ht="18.75" x14ac:dyDescent="0.3">
      <c r="C196" s="13"/>
    </row>
    <row r="197" spans="3:3" ht="18.75" x14ac:dyDescent="0.3">
      <c r="C197" s="13"/>
    </row>
    <row r="198" spans="3:3" ht="18.75" x14ac:dyDescent="0.3">
      <c r="C198" s="13"/>
    </row>
    <row r="199" spans="3:3" ht="18.75" x14ac:dyDescent="0.3">
      <c r="C199" s="13"/>
    </row>
    <row r="200" spans="3:3" ht="18.75" x14ac:dyDescent="0.3">
      <c r="C200" s="13"/>
    </row>
    <row r="201" spans="3:3" ht="18.75" x14ac:dyDescent="0.3">
      <c r="C201" s="13"/>
    </row>
    <row r="202" spans="3:3" ht="18.75" x14ac:dyDescent="0.3">
      <c r="C202" s="13"/>
    </row>
    <row r="203" spans="3:3" ht="18.75" x14ac:dyDescent="0.3">
      <c r="C203" s="13"/>
    </row>
    <row r="204" spans="3:3" ht="18.75" x14ac:dyDescent="0.3">
      <c r="C204" s="13"/>
    </row>
    <row r="205" spans="3:3" ht="18.75" x14ac:dyDescent="0.3">
      <c r="C205" s="13"/>
    </row>
    <row r="206" spans="3:3" ht="18.75" x14ac:dyDescent="0.3">
      <c r="C206" s="13"/>
    </row>
    <row r="207" spans="3:3" ht="18.75" x14ac:dyDescent="0.3">
      <c r="C207" s="13"/>
    </row>
    <row r="208" spans="3:3" ht="18.75" x14ac:dyDescent="0.3">
      <c r="C208" s="13"/>
    </row>
    <row r="209" spans="3:3" ht="18.75" x14ac:dyDescent="0.3">
      <c r="C209" s="13"/>
    </row>
    <row r="210" spans="3:3" ht="18.75" x14ac:dyDescent="0.3">
      <c r="C210" s="13"/>
    </row>
    <row r="211" spans="3:3" ht="18.75" x14ac:dyDescent="0.3">
      <c r="C211" s="13"/>
    </row>
    <row r="212" spans="3:3" ht="18.75" x14ac:dyDescent="0.3">
      <c r="C212" s="13"/>
    </row>
    <row r="213" spans="3:3" ht="18.75" x14ac:dyDescent="0.3">
      <c r="C213" s="13"/>
    </row>
    <row r="214" spans="3:3" ht="18.75" x14ac:dyDescent="0.3">
      <c r="C214" s="13"/>
    </row>
    <row r="215" spans="3:3" ht="18.75" x14ac:dyDescent="0.3">
      <c r="C215" s="13"/>
    </row>
    <row r="216" spans="3:3" ht="18.75" x14ac:dyDescent="0.3">
      <c r="C216" s="13"/>
    </row>
    <row r="217" spans="3:3" ht="18.75" x14ac:dyDescent="0.3">
      <c r="C217" s="13"/>
    </row>
    <row r="218" spans="3:3" ht="18.75" x14ac:dyDescent="0.3">
      <c r="C218" s="13"/>
    </row>
    <row r="219" spans="3:3" ht="18.75" x14ac:dyDescent="0.3">
      <c r="C219" s="13"/>
    </row>
    <row r="220" spans="3:3" ht="18.75" x14ac:dyDescent="0.3">
      <c r="C220" s="13"/>
    </row>
    <row r="221" spans="3:3" ht="18.75" x14ac:dyDescent="0.3">
      <c r="C221" s="13"/>
    </row>
    <row r="222" spans="3:3" ht="18.75" x14ac:dyDescent="0.3">
      <c r="C222" s="13"/>
    </row>
    <row r="223" spans="3:3" ht="18.75" x14ac:dyDescent="0.3">
      <c r="C223" s="13"/>
    </row>
    <row r="224" spans="3:3" ht="18.75" x14ac:dyDescent="0.3">
      <c r="C224" s="13"/>
    </row>
    <row r="225" spans="3:3" ht="18.75" x14ac:dyDescent="0.3">
      <c r="C225" s="13"/>
    </row>
    <row r="226" spans="3:3" ht="18.75" x14ac:dyDescent="0.3">
      <c r="C226" s="13"/>
    </row>
    <row r="227" spans="3:3" ht="18.75" x14ac:dyDescent="0.3">
      <c r="C227" s="13"/>
    </row>
    <row r="228" spans="3:3" ht="18.75" x14ac:dyDescent="0.3">
      <c r="C228" s="13"/>
    </row>
    <row r="229" spans="3:3" ht="18.75" x14ac:dyDescent="0.3">
      <c r="C229" s="13"/>
    </row>
    <row r="230" spans="3:3" ht="18.75" x14ac:dyDescent="0.3">
      <c r="C230" s="13"/>
    </row>
    <row r="231" spans="3:3" ht="18.75" x14ac:dyDescent="0.3">
      <c r="C231" s="13"/>
    </row>
    <row r="232" spans="3:3" ht="18.75" x14ac:dyDescent="0.3">
      <c r="C232" s="13"/>
    </row>
    <row r="233" spans="3:3" ht="18.75" x14ac:dyDescent="0.3">
      <c r="C233" s="13"/>
    </row>
    <row r="234" spans="3:3" ht="18.75" x14ac:dyDescent="0.3">
      <c r="C234" s="13"/>
    </row>
    <row r="235" spans="3:3" ht="18.75" x14ac:dyDescent="0.3">
      <c r="C235" s="13"/>
    </row>
    <row r="236" spans="3:3" ht="18.75" x14ac:dyDescent="0.3">
      <c r="C236" s="13"/>
    </row>
    <row r="237" spans="3:3" ht="18.75" x14ac:dyDescent="0.3">
      <c r="C237" s="13"/>
    </row>
    <row r="238" spans="3:3" ht="18.75" x14ac:dyDescent="0.3">
      <c r="C238" s="13"/>
    </row>
    <row r="239" spans="3:3" ht="18.75" x14ac:dyDescent="0.3">
      <c r="C239" s="13"/>
    </row>
    <row r="240" spans="3:3" ht="18.75" x14ac:dyDescent="0.3">
      <c r="C240" s="13"/>
    </row>
    <row r="241" spans="3:3" ht="18.75" x14ac:dyDescent="0.3">
      <c r="C241" s="13"/>
    </row>
    <row r="242" spans="3:3" ht="18.75" x14ac:dyDescent="0.3">
      <c r="C242" s="13"/>
    </row>
    <row r="243" spans="3:3" ht="18.75" x14ac:dyDescent="0.3">
      <c r="C243" s="13"/>
    </row>
    <row r="244" spans="3:3" ht="18.75" x14ac:dyDescent="0.3">
      <c r="C244" s="13"/>
    </row>
    <row r="245" spans="3:3" ht="18.75" x14ac:dyDescent="0.3">
      <c r="C245" s="13"/>
    </row>
    <row r="246" spans="3:3" ht="18.75" x14ac:dyDescent="0.3">
      <c r="C246" s="13"/>
    </row>
    <row r="247" spans="3:3" ht="18.75" x14ac:dyDescent="0.3">
      <c r="C247" s="13"/>
    </row>
    <row r="248" spans="3:3" ht="18.75" x14ac:dyDescent="0.3">
      <c r="C248" s="13"/>
    </row>
    <row r="249" spans="3:3" ht="18.75" x14ac:dyDescent="0.3">
      <c r="C249" s="13"/>
    </row>
    <row r="250" spans="3:3" ht="18.75" x14ac:dyDescent="0.3">
      <c r="C250" s="13"/>
    </row>
    <row r="251" spans="3:3" ht="18.75" x14ac:dyDescent="0.3">
      <c r="C251" s="13"/>
    </row>
    <row r="252" spans="3:3" ht="18.75" x14ac:dyDescent="0.3">
      <c r="C252" s="13"/>
    </row>
    <row r="253" spans="3:3" ht="18.75" x14ac:dyDescent="0.3">
      <c r="C253" s="13"/>
    </row>
    <row r="254" spans="3:3" ht="18.75" x14ac:dyDescent="0.3">
      <c r="C254" s="13"/>
    </row>
    <row r="255" spans="3:3" ht="18.75" x14ac:dyDescent="0.3">
      <c r="C255" s="13"/>
    </row>
    <row r="256" spans="3:3" ht="18.75" x14ac:dyDescent="0.3">
      <c r="C256" s="13"/>
    </row>
    <row r="257" spans="3:3" ht="18.75" x14ac:dyDescent="0.3">
      <c r="C257" s="13"/>
    </row>
    <row r="258" spans="3:3" ht="18.75" x14ac:dyDescent="0.3">
      <c r="C258" s="13"/>
    </row>
    <row r="259" spans="3:3" ht="18.75" x14ac:dyDescent="0.3">
      <c r="C259" s="13"/>
    </row>
    <row r="260" spans="3:3" ht="18.75" x14ac:dyDescent="0.3">
      <c r="C260" s="13"/>
    </row>
    <row r="261" spans="3:3" ht="18.75" x14ac:dyDescent="0.3">
      <c r="C261" s="13"/>
    </row>
    <row r="262" spans="3:3" ht="18.75" x14ac:dyDescent="0.3">
      <c r="C262" s="13"/>
    </row>
    <row r="263" spans="3:3" ht="18.75" x14ac:dyDescent="0.3">
      <c r="C263" s="13"/>
    </row>
    <row r="264" spans="3:3" ht="18.75" x14ac:dyDescent="0.3">
      <c r="C264" s="13"/>
    </row>
    <row r="265" spans="3:3" ht="18.75" x14ac:dyDescent="0.3">
      <c r="C265" s="13"/>
    </row>
    <row r="266" spans="3:3" ht="18.75" x14ac:dyDescent="0.3">
      <c r="C266" s="13"/>
    </row>
    <row r="267" spans="3:3" ht="18.75" x14ac:dyDescent="0.3">
      <c r="C267" s="13"/>
    </row>
    <row r="268" spans="3:3" ht="18.75" x14ac:dyDescent="0.3">
      <c r="C268" s="13"/>
    </row>
    <row r="269" spans="3:3" ht="18.75" x14ac:dyDescent="0.3">
      <c r="C269" s="13"/>
    </row>
    <row r="270" spans="3:3" ht="18.75" x14ac:dyDescent="0.3">
      <c r="C270" s="13"/>
    </row>
    <row r="271" spans="3:3" ht="18.75" x14ac:dyDescent="0.3">
      <c r="C271" s="13"/>
    </row>
    <row r="272" spans="3:3" ht="18.75" x14ac:dyDescent="0.3">
      <c r="C272" s="13"/>
    </row>
    <row r="273" spans="3:3" ht="18.75" x14ac:dyDescent="0.3">
      <c r="C273" s="13"/>
    </row>
    <row r="274" spans="3:3" ht="18.75" x14ac:dyDescent="0.3">
      <c r="C274" s="13"/>
    </row>
    <row r="275" spans="3:3" ht="18.75" x14ac:dyDescent="0.3">
      <c r="C275" s="13"/>
    </row>
    <row r="276" spans="3:3" ht="18.75" x14ac:dyDescent="0.3">
      <c r="C276" s="13"/>
    </row>
    <row r="277" spans="3:3" ht="18.75" x14ac:dyDescent="0.3">
      <c r="C277" s="13"/>
    </row>
    <row r="278" spans="3:3" ht="18.75" x14ac:dyDescent="0.3">
      <c r="C278" s="13"/>
    </row>
    <row r="279" spans="3:3" ht="18.75" x14ac:dyDescent="0.3">
      <c r="C279" s="13"/>
    </row>
    <row r="280" spans="3:3" ht="18.75" x14ac:dyDescent="0.3">
      <c r="C280" s="13"/>
    </row>
    <row r="281" spans="3:3" ht="18.75" x14ac:dyDescent="0.3">
      <c r="C281" s="13"/>
    </row>
    <row r="282" spans="3:3" ht="18.75" x14ac:dyDescent="0.3">
      <c r="C282" s="13"/>
    </row>
    <row r="283" spans="3:3" ht="18.75" x14ac:dyDescent="0.3">
      <c r="C283" s="13"/>
    </row>
    <row r="284" spans="3:3" ht="18.75" x14ac:dyDescent="0.3">
      <c r="C284" s="13"/>
    </row>
    <row r="285" spans="3:3" ht="18.75" x14ac:dyDescent="0.3">
      <c r="C285" s="13"/>
    </row>
    <row r="286" spans="3:3" ht="18.75" x14ac:dyDescent="0.3">
      <c r="C286" s="13"/>
    </row>
    <row r="287" spans="3:3" ht="18.75" x14ac:dyDescent="0.3">
      <c r="C287" s="13"/>
    </row>
    <row r="288" spans="3:3" ht="18.75" x14ac:dyDescent="0.3">
      <c r="C288" s="13"/>
    </row>
    <row r="289" spans="3:3" ht="18.75" x14ac:dyDescent="0.3">
      <c r="C289" s="13"/>
    </row>
    <row r="290" spans="3:3" ht="18.75" x14ac:dyDescent="0.3">
      <c r="C290" s="13"/>
    </row>
  </sheetData>
  <sheetProtection algorithmName="SHA-512" hashValue="wYC3J48Mhhu8Favp5A1GnEVwFs9gn8SF8xcYQ4um8LpsNgfht4FKVdOaAEUtVhx/6W4ZfOumPc2tsPSqhSXPGA==" saltValue="oKEGBhO8xCpt9eSP/3Z02g==" spinCount="100000" sheet="1" sort="0" autoFilter="0" pivotTables="0"/>
  <hyperlinks>
    <hyperlink ref="E1" location="'Introduction-Table of Contents'!A22" display="Return to Table of Contents" xr:uid="{6F49E815-4B94-49DA-8E14-73EA3FBFB80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E0F24-D55E-4AA5-9B45-934F048BDA20}">
  <sheetPr codeName="Sheet38"/>
  <dimension ref="A1:F283"/>
  <sheetViews>
    <sheetView workbookViewId="0">
      <selection activeCell="E1" sqref="E1"/>
    </sheetView>
  </sheetViews>
  <sheetFormatPr defaultRowHeight="15" x14ac:dyDescent="0.25"/>
  <cols>
    <col min="1" max="1" width="10" customWidth="1"/>
    <col min="2" max="2" width="34.7109375" customWidth="1"/>
    <col min="3" max="3" width="27.28515625" customWidth="1"/>
    <col min="4" max="4" width="48.28515625" customWidth="1"/>
    <col min="5" max="5" width="40.5703125" customWidth="1"/>
    <col min="6" max="6" width="26.140625" customWidth="1"/>
  </cols>
  <sheetData>
    <row r="1" spans="1:6" ht="26.25" x14ac:dyDescent="0.4">
      <c r="A1" s="97" t="s">
        <v>498</v>
      </c>
      <c r="B1" s="44"/>
      <c r="C1" s="44"/>
      <c r="E1" s="137" t="s">
        <v>596</v>
      </c>
      <c r="F1" s="5">
        <v>2026</v>
      </c>
    </row>
    <row r="2" spans="1:6" ht="18.75" x14ac:dyDescent="0.3">
      <c r="B2" s="10"/>
      <c r="C2" s="10"/>
      <c r="D2" s="10"/>
      <c r="E2" s="10"/>
      <c r="F2" s="14" t="s">
        <v>306</v>
      </c>
    </row>
    <row r="3" spans="1:6" ht="37.5" x14ac:dyDescent="0.3">
      <c r="A3" s="10" t="s">
        <v>478</v>
      </c>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6">
        <f>$C4*'Sun Payments'!C$20</f>
        <v>39.010455742329583</v>
      </c>
    </row>
    <row r="5" spans="1:6" ht="18.75" x14ac:dyDescent="0.3">
      <c r="A5" s="122">
        <v>3</v>
      </c>
      <c r="B5" s="3" t="s">
        <v>14</v>
      </c>
      <c r="C5" s="15">
        <v>3.7775057129830401E-4</v>
      </c>
      <c r="D5" s="13" t="s">
        <v>15</v>
      </c>
      <c r="E5" s="31" t="str">
        <f t="shared" ref="E5:E68" si="0">IF(C5&lt;0.000011,"Yes","No")</f>
        <v>No</v>
      </c>
      <c r="F5" s="6">
        <f>$C5*'Sun Payments'!C$20</f>
        <v>302.76284997081297</v>
      </c>
    </row>
    <row r="6" spans="1:6" ht="18.75" x14ac:dyDescent="0.3">
      <c r="A6" s="122">
        <v>4</v>
      </c>
      <c r="B6" s="3" t="s">
        <v>16</v>
      </c>
      <c r="C6" s="15">
        <v>9.1794029690000004E-4</v>
      </c>
      <c r="D6" s="13" t="s">
        <v>16</v>
      </c>
      <c r="E6" s="31" t="str">
        <f t="shared" si="0"/>
        <v>No</v>
      </c>
      <c r="F6" s="6">
        <f>$C6*'Sun Payments'!C$20</f>
        <v>735.71886188632755</v>
      </c>
    </row>
    <row r="7" spans="1:6" ht="18.75" x14ac:dyDescent="0.3">
      <c r="A7" s="122">
        <v>5</v>
      </c>
      <c r="B7" s="3" t="s">
        <v>17</v>
      </c>
      <c r="C7" s="15">
        <v>8.6382033650000013E-4</v>
      </c>
      <c r="D7" s="13" t="s">
        <v>17</v>
      </c>
      <c r="E7" s="31" t="str">
        <f t="shared" si="0"/>
        <v>No</v>
      </c>
      <c r="F7" s="6">
        <f>$C7*'Sun Payments'!C$20</f>
        <v>692.34232007278217</v>
      </c>
    </row>
    <row r="8" spans="1:6" ht="18.75" x14ac:dyDescent="0.3">
      <c r="A8" s="122">
        <v>6</v>
      </c>
      <c r="B8" s="3" t="s">
        <v>12</v>
      </c>
      <c r="C8" s="15">
        <v>1.950372077808133E-5</v>
      </c>
      <c r="D8" s="13" t="s">
        <v>18</v>
      </c>
      <c r="E8" s="13" t="s">
        <v>334</v>
      </c>
      <c r="F8" s="6">
        <f>$C8*'Sun Payments'!C$20</f>
        <v>15.632013652584984</v>
      </c>
    </row>
    <row r="9" spans="1:6" ht="18.75" x14ac:dyDescent="0.3">
      <c r="A9" s="122">
        <v>7</v>
      </c>
      <c r="B9" s="3" t="s">
        <v>19</v>
      </c>
      <c r="C9" s="15">
        <v>5.134781317587986E-3</v>
      </c>
      <c r="D9" s="13" t="s">
        <v>19</v>
      </c>
      <c r="E9" s="31" t="str">
        <f t="shared" si="0"/>
        <v>No</v>
      </c>
      <c r="F9" s="6">
        <f>$C9*'Sun Payments'!C$20</f>
        <v>4115.4696877007864</v>
      </c>
    </row>
    <row r="10" spans="1:6" ht="18.75" x14ac:dyDescent="0.3">
      <c r="A10" s="122">
        <v>8</v>
      </c>
      <c r="B10" s="3" t="s">
        <v>20</v>
      </c>
      <c r="C10" s="15">
        <v>7.142913998213062E-4</v>
      </c>
      <c r="D10" s="13" t="s">
        <v>21</v>
      </c>
      <c r="E10" s="31" t="str">
        <f t="shared" si="0"/>
        <v>No</v>
      </c>
      <c r="F10" s="6">
        <f>$C10*'Sun Payments'!C$20</f>
        <v>572.49655288743986</v>
      </c>
    </row>
    <row r="11" spans="1:6" ht="18.75" x14ac:dyDescent="0.3">
      <c r="A11" s="122">
        <v>9</v>
      </c>
      <c r="B11" s="3" t="s">
        <v>22</v>
      </c>
      <c r="C11" s="15">
        <v>5.1691824622580544E-5</v>
      </c>
      <c r="D11" s="13" t="s">
        <v>23</v>
      </c>
      <c r="E11" s="13" t="s">
        <v>334</v>
      </c>
      <c r="F11" s="6">
        <f>$C11*'Sun Payments'!C$20</f>
        <v>41.430418196681082</v>
      </c>
    </row>
    <row r="12" spans="1:6" ht="18.75" x14ac:dyDescent="0.3">
      <c r="A12" s="122">
        <v>10</v>
      </c>
      <c r="B12" s="3" t="s">
        <v>24</v>
      </c>
      <c r="C12" s="15">
        <v>3.4891293591000007E-3</v>
      </c>
      <c r="D12" s="13" t="s">
        <v>24</v>
      </c>
      <c r="E12" s="31" t="str">
        <f t="shared" si="0"/>
        <v>No</v>
      </c>
      <c r="F12" s="6">
        <f>$C12*'Sun Payments'!C$20</f>
        <v>2796.4980835032165</v>
      </c>
    </row>
    <row r="13" spans="1:6" ht="18.75" x14ac:dyDescent="0.3">
      <c r="A13" s="122">
        <v>11</v>
      </c>
      <c r="B13" s="3" t="s">
        <v>12</v>
      </c>
      <c r="C13" s="15">
        <v>1.6899366550979929E-5</v>
      </c>
      <c r="D13" s="13" t="s">
        <v>25</v>
      </c>
      <c r="E13" s="31" t="str">
        <f t="shared" si="0"/>
        <v>No</v>
      </c>
      <c r="F13" s="6">
        <f>$C13*'Sun Payments'!C$20</f>
        <v>13.544652922935455</v>
      </c>
    </row>
    <row r="14" spans="1:6" ht="18.75" x14ac:dyDescent="0.3">
      <c r="A14" s="122">
        <v>12</v>
      </c>
      <c r="B14" s="3" t="s">
        <v>26</v>
      </c>
      <c r="C14" s="15">
        <v>3.0786899730426468E-3</v>
      </c>
      <c r="D14" s="13" t="s">
        <v>27</v>
      </c>
      <c r="E14" s="31" t="str">
        <f t="shared" si="0"/>
        <v>No</v>
      </c>
      <c r="F14" s="6">
        <f>$C14*'Sun Payments'!C$20</f>
        <v>2467.5355148010653</v>
      </c>
    </row>
    <row r="15" spans="1:6" ht="18.75" x14ac:dyDescent="0.3">
      <c r="A15" s="122">
        <v>13</v>
      </c>
      <c r="B15" s="3" t="s">
        <v>28</v>
      </c>
      <c r="C15" s="15">
        <v>2.6191064295000002E-3</v>
      </c>
      <c r="D15" s="13" t="s">
        <v>28</v>
      </c>
      <c r="E15" s="31" t="str">
        <f t="shared" si="0"/>
        <v>No</v>
      </c>
      <c r="F15" s="6">
        <f>$C15*'Sun Payments'!C$20</f>
        <v>2099.1844545646104</v>
      </c>
    </row>
    <row r="16" spans="1:6" ht="18.75" x14ac:dyDescent="0.3">
      <c r="A16" s="122">
        <v>14</v>
      </c>
      <c r="B16" s="3" t="s">
        <v>29</v>
      </c>
      <c r="C16" s="15">
        <v>8.7283943062022321E-6</v>
      </c>
      <c r="D16" s="13" t="s">
        <v>30</v>
      </c>
      <c r="E16" s="13" t="s">
        <v>334</v>
      </c>
      <c r="F16" s="6">
        <f>$C16*'Sun Payments'!C$20</f>
        <v>6.9957102294570888</v>
      </c>
    </row>
    <row r="17" spans="1:6" ht="18.75" x14ac:dyDescent="0.3">
      <c r="A17" s="122">
        <v>15</v>
      </c>
      <c r="B17" s="3" t="s">
        <v>31</v>
      </c>
      <c r="C17" s="15">
        <v>1.7732637318000001E-3</v>
      </c>
      <c r="D17" s="13" t="s">
        <v>31</v>
      </c>
      <c r="E17" s="31" t="str">
        <f t="shared" si="0"/>
        <v>No</v>
      </c>
      <c r="F17" s="6">
        <f>$C17*'Sun Payments'!C$20</f>
        <v>1421.2510105396573</v>
      </c>
    </row>
    <row r="18" spans="1:6" ht="18.75" x14ac:dyDescent="0.3">
      <c r="A18" s="122">
        <v>16</v>
      </c>
      <c r="B18" s="3" t="s">
        <v>32</v>
      </c>
      <c r="C18" s="15">
        <v>7.8219212648427707E-4</v>
      </c>
      <c r="D18" s="13" t="s">
        <v>33</v>
      </c>
      <c r="E18" s="31" t="str">
        <f t="shared" si="0"/>
        <v>No</v>
      </c>
      <c r="F18" s="6">
        <f>$C18*'Sun Payments'!C$20</f>
        <v>626.91822443889339</v>
      </c>
    </row>
    <row r="19" spans="1:6" ht="18.75" x14ac:dyDescent="0.3">
      <c r="A19" s="122">
        <v>17</v>
      </c>
      <c r="B19" s="3" t="s">
        <v>34</v>
      </c>
      <c r="C19" s="15">
        <v>7.2610497686423768E-5</v>
      </c>
      <c r="D19" s="13" t="s">
        <v>35</v>
      </c>
      <c r="E19" s="13" t="s">
        <v>334</v>
      </c>
      <c r="F19" s="6">
        <f>$C19*'Sun Payments'!C$20</f>
        <v>58.196500250903746</v>
      </c>
    </row>
    <row r="20" spans="1:6" ht="18.75" x14ac:dyDescent="0.3">
      <c r="A20" s="122">
        <v>18</v>
      </c>
      <c r="B20" s="3" t="s">
        <v>36</v>
      </c>
      <c r="C20" s="15">
        <v>8.1522381380000006E-4</v>
      </c>
      <c r="D20" s="13" t="s">
        <v>36</v>
      </c>
      <c r="E20" s="31" t="str">
        <f t="shared" si="0"/>
        <v>No</v>
      </c>
      <c r="F20" s="6">
        <f>$C20*'Sun Payments'!C$20</f>
        <v>653.39275168230972</v>
      </c>
    </row>
    <row r="21" spans="1:6" ht="18.75" x14ac:dyDescent="0.3">
      <c r="A21" s="122">
        <v>19</v>
      </c>
      <c r="B21" s="3" t="s">
        <v>37</v>
      </c>
      <c r="C21" s="15">
        <v>2.8776099564580067E-3</v>
      </c>
      <c r="D21" s="13" t="s">
        <v>37</v>
      </c>
      <c r="E21" s="31" t="str">
        <f t="shared" si="0"/>
        <v>No</v>
      </c>
      <c r="F21" s="6">
        <f>$C21*'Sun Payments'!C$20</f>
        <v>2306.3721347322944</v>
      </c>
    </row>
    <row r="22" spans="1:6" ht="18.75" x14ac:dyDescent="0.3">
      <c r="A22" s="122">
        <v>20</v>
      </c>
      <c r="B22" s="3" t="s">
        <v>38</v>
      </c>
      <c r="C22" s="15">
        <v>3.5754502963516148E-4</v>
      </c>
      <c r="D22" s="13" t="s">
        <v>39</v>
      </c>
      <c r="E22" s="31" t="str">
        <f t="shared" si="0"/>
        <v>No</v>
      </c>
      <c r="F22" s="6">
        <f>$C22*'Sun Payments'!C$20</f>
        <v>286.56833474318108</v>
      </c>
    </row>
    <row r="23" spans="1:6" ht="18.75" x14ac:dyDescent="0.3">
      <c r="A23" s="122">
        <v>21</v>
      </c>
      <c r="B23" s="3" t="s">
        <v>40</v>
      </c>
      <c r="C23" s="15">
        <v>2.2754649531045302E-3</v>
      </c>
      <c r="D23" s="13" t="s">
        <v>41</v>
      </c>
      <c r="E23" s="31" t="str">
        <f t="shared" si="0"/>
        <v>No</v>
      </c>
      <c r="F23" s="6">
        <f>$C23*'Sun Payments'!C$20</f>
        <v>1823.7596619452763</v>
      </c>
    </row>
    <row r="24" spans="1:6" ht="18.75" x14ac:dyDescent="0.3">
      <c r="A24" s="122">
        <v>22</v>
      </c>
      <c r="B24" s="3" t="s">
        <v>34</v>
      </c>
      <c r="C24" s="15">
        <v>7.628535021487106E-4</v>
      </c>
      <c r="D24" s="13" t="s">
        <v>42</v>
      </c>
      <c r="E24" s="31" t="str">
        <f t="shared" si="0"/>
        <v>No</v>
      </c>
      <c r="F24" s="6">
        <f>$C24*'Sun Payments'!C$20</f>
        <v>611.41853373497804</v>
      </c>
    </row>
    <row r="25" spans="1:6" ht="18.75" x14ac:dyDescent="0.3">
      <c r="A25" s="122">
        <v>23</v>
      </c>
      <c r="B25" s="3" t="s">
        <v>34</v>
      </c>
      <c r="C25" s="15">
        <v>1.2109925231800002E-2</v>
      </c>
      <c r="D25" s="13" t="s">
        <v>34</v>
      </c>
      <c r="E25" s="31" t="str">
        <f t="shared" si="0"/>
        <v>No</v>
      </c>
      <c r="F25" s="6">
        <f>$C25*'Sun Payments'!C$20</f>
        <v>9705.9693742141208</v>
      </c>
    </row>
    <row r="26" spans="1:6" ht="18.75" x14ac:dyDescent="0.3">
      <c r="A26" s="122">
        <v>24</v>
      </c>
      <c r="B26" s="3" t="s">
        <v>43</v>
      </c>
      <c r="C26" s="15">
        <v>2.7421742558848128E-4</v>
      </c>
      <c r="D26" s="13" t="s">
        <v>44</v>
      </c>
      <c r="E26" s="31" t="str">
        <f t="shared" si="0"/>
        <v>No</v>
      </c>
      <c r="F26" s="6">
        <f>$C26*'Sun Payments'!C$20</f>
        <v>219.78219383622329</v>
      </c>
    </row>
    <row r="27" spans="1:6" ht="18.75" x14ac:dyDescent="0.3">
      <c r="A27" s="122">
        <v>25</v>
      </c>
      <c r="B27" s="3" t="s">
        <v>45</v>
      </c>
      <c r="C27" s="15">
        <v>6.0297114553443877E-4</v>
      </c>
      <c r="D27" s="13" t="s">
        <v>46</v>
      </c>
      <c r="E27" s="31" t="str">
        <f t="shared" si="0"/>
        <v>No</v>
      </c>
      <c r="F27" s="6">
        <f>$C27*'Sun Payments'!C$20</f>
        <v>483.27461648763403</v>
      </c>
    </row>
    <row r="28" spans="1:6" ht="18.75" x14ac:dyDescent="0.3">
      <c r="A28" s="122">
        <v>26</v>
      </c>
      <c r="B28" s="3" t="s">
        <v>47</v>
      </c>
      <c r="C28" s="15">
        <v>1.5318570553E-3</v>
      </c>
      <c r="D28" s="13" t="s">
        <v>47</v>
      </c>
      <c r="E28" s="31" t="str">
        <f t="shared" si="0"/>
        <v>No</v>
      </c>
      <c r="F28" s="6">
        <f>$C28*'Sun Payments'!C$20</f>
        <v>1227.766264433463</v>
      </c>
    </row>
    <row r="29" spans="1:6" ht="18.75" x14ac:dyDescent="0.3">
      <c r="A29" s="122">
        <v>27</v>
      </c>
      <c r="B29" s="3" t="s">
        <v>32</v>
      </c>
      <c r="C29" s="15">
        <v>2.3855965990072139E-4</v>
      </c>
      <c r="D29" s="13" t="s">
        <v>48</v>
      </c>
      <c r="E29" s="31" t="str">
        <f t="shared" si="0"/>
        <v>No</v>
      </c>
      <c r="F29" s="6">
        <f>$C29*'Sun Payments'!C$20</f>
        <v>191.20289420442384</v>
      </c>
    </row>
    <row r="30" spans="1:6" ht="18.75" x14ac:dyDescent="0.3">
      <c r="A30" s="122">
        <v>28</v>
      </c>
      <c r="B30" s="3" t="s">
        <v>45</v>
      </c>
      <c r="C30" s="15">
        <v>1.4096709064900001E-2</v>
      </c>
      <c r="D30" s="13" t="s">
        <v>45</v>
      </c>
      <c r="E30" s="31" t="str">
        <f t="shared" si="0"/>
        <v>No</v>
      </c>
      <c r="F30" s="6">
        <f>$C30*'Sun Payments'!C$20</f>
        <v>11298.354353323199</v>
      </c>
    </row>
    <row r="31" spans="1:6" ht="18.75" x14ac:dyDescent="0.3">
      <c r="A31" s="122">
        <v>29</v>
      </c>
      <c r="B31" s="3" t="s">
        <v>32</v>
      </c>
      <c r="C31" s="15">
        <v>3.0575088266295388E-4</v>
      </c>
      <c r="D31" s="13" t="s">
        <v>49</v>
      </c>
      <c r="E31" s="31" t="str">
        <f t="shared" si="0"/>
        <v>No</v>
      </c>
      <c r="F31" s="6">
        <f>$C31*'Sun Payments'!C$20</f>
        <v>245.05590632985806</v>
      </c>
    </row>
    <row r="32" spans="1:6" ht="18.75" x14ac:dyDescent="0.3">
      <c r="A32" s="122">
        <v>30</v>
      </c>
      <c r="B32" s="3" t="s">
        <v>50</v>
      </c>
      <c r="C32" s="15">
        <v>1.6288319366297024E-4</v>
      </c>
      <c r="D32" s="13" t="s">
        <v>51</v>
      </c>
      <c r="E32" s="31" t="str">
        <f t="shared" si="0"/>
        <v>No</v>
      </c>
      <c r="F32" s="6">
        <f>$C32*'Sun Payments'!C$20</f>
        <v>130.54905451567254</v>
      </c>
    </row>
    <row r="33" spans="1:6" ht="18.75" x14ac:dyDescent="0.3">
      <c r="A33" s="122">
        <v>31</v>
      </c>
      <c r="B33" s="3" t="s">
        <v>32</v>
      </c>
      <c r="C33" s="15">
        <v>6.8522717891421976E-4</v>
      </c>
      <c r="D33" s="13" t="s">
        <v>52</v>
      </c>
      <c r="E33" s="31" t="str">
        <f t="shared" si="0"/>
        <v>No</v>
      </c>
      <c r="F33" s="6">
        <f>$C33*'Sun Payments'!C$20</f>
        <v>549.20190551267285</v>
      </c>
    </row>
    <row r="34" spans="1:6" ht="18.75" x14ac:dyDescent="0.3">
      <c r="A34" s="122">
        <v>32</v>
      </c>
      <c r="B34" s="3" t="s">
        <v>53</v>
      </c>
      <c r="C34" s="15">
        <v>0</v>
      </c>
      <c r="D34" s="13" t="s">
        <v>54</v>
      </c>
      <c r="E34" s="31" t="str">
        <f t="shared" si="0"/>
        <v>Yes</v>
      </c>
      <c r="F34" s="6">
        <f>$C34*'Sun Payments'!C$20</f>
        <v>0</v>
      </c>
    </row>
    <row r="35" spans="1:6" ht="18.75" x14ac:dyDescent="0.3">
      <c r="A35" s="122">
        <v>33</v>
      </c>
      <c r="B35" s="3" t="s">
        <v>32</v>
      </c>
      <c r="C35" s="15">
        <v>1.5921237478421584E-3</v>
      </c>
      <c r="D35" s="13" t="s">
        <v>55</v>
      </c>
      <c r="E35" s="31" t="str">
        <f t="shared" si="0"/>
        <v>No</v>
      </c>
      <c r="F35" s="6">
        <f>$C35*'Sun Payments'!C$20</f>
        <v>1276.0693431810782</v>
      </c>
    </row>
    <row r="36" spans="1:6" ht="18.75" x14ac:dyDescent="0.3">
      <c r="A36" s="122">
        <v>34</v>
      </c>
      <c r="B36" s="3" t="s">
        <v>56</v>
      </c>
      <c r="C36" s="15">
        <v>3.7547527347000006E-3</v>
      </c>
      <c r="D36" s="13" t="s">
        <v>56</v>
      </c>
      <c r="E36" s="31" t="str">
        <f t="shared" si="0"/>
        <v>No</v>
      </c>
      <c r="F36" s="6">
        <f>$C36*'Sun Payments'!C$20</f>
        <v>3009.3922425752262</v>
      </c>
    </row>
    <row r="37" spans="1:6" ht="18.75" x14ac:dyDescent="0.3">
      <c r="A37" s="122">
        <v>35</v>
      </c>
      <c r="B37" s="3" t="s">
        <v>32</v>
      </c>
      <c r="C37" s="15">
        <v>1.9836821378819495E-4</v>
      </c>
      <c r="D37" s="13" t="s">
        <v>57</v>
      </c>
      <c r="E37" s="31" t="str">
        <f t="shared" si="0"/>
        <v>No</v>
      </c>
      <c r="F37" s="6">
        <f>$C37*'Sun Payments'!C$20</f>
        <v>158.98990051481908</v>
      </c>
    </row>
    <row r="38" spans="1:6" ht="18.75" x14ac:dyDescent="0.3">
      <c r="A38" s="122">
        <v>36</v>
      </c>
      <c r="B38" s="3" t="s">
        <v>58</v>
      </c>
      <c r="C38" s="15">
        <v>6.7283936689917173E-6</v>
      </c>
      <c r="D38" s="13" t="s">
        <v>59</v>
      </c>
      <c r="E38" s="31" t="str">
        <f t="shared" si="0"/>
        <v>Yes</v>
      </c>
      <c r="F38" s="6">
        <f>$C38*'Sun Payments'!C$20</f>
        <v>5.3927321299557578</v>
      </c>
    </row>
    <row r="39" spans="1:6" ht="18.75" x14ac:dyDescent="0.3">
      <c r="A39" s="122">
        <v>37</v>
      </c>
      <c r="B39" s="3" t="s">
        <v>20</v>
      </c>
      <c r="C39" s="15">
        <v>6.8804082686260519E-4</v>
      </c>
      <c r="D39" s="13" t="s">
        <v>60</v>
      </c>
      <c r="E39" s="31" t="str">
        <f t="shared" si="0"/>
        <v>No</v>
      </c>
      <c r="F39" s="6">
        <f>$C39*'Sun Payments'!C$20</f>
        <v>551.45701281466813</v>
      </c>
    </row>
    <row r="40" spans="1:6" ht="18.75" x14ac:dyDescent="0.3">
      <c r="A40" s="122">
        <v>38</v>
      </c>
      <c r="B40" s="3" t="s">
        <v>61</v>
      </c>
      <c r="C40" s="15">
        <v>2.2054565525931976E-4</v>
      </c>
      <c r="D40" s="13" t="s">
        <v>62</v>
      </c>
      <c r="E40" s="31" t="str">
        <f t="shared" si="0"/>
        <v>No</v>
      </c>
      <c r="F40" s="6">
        <f>$C40*'Sun Payments'!C$20</f>
        <v>176.76487134221273</v>
      </c>
    </row>
    <row r="41" spans="1:6" ht="18.75" x14ac:dyDescent="0.3">
      <c r="A41" s="122">
        <v>39</v>
      </c>
      <c r="B41" s="3" t="s">
        <v>12</v>
      </c>
      <c r="C41" s="15">
        <v>9.5435120242877243E-5</v>
      </c>
      <c r="D41" s="13" t="s">
        <v>63</v>
      </c>
      <c r="E41" s="13" t="s">
        <v>334</v>
      </c>
      <c r="F41" s="6">
        <f>$C41*'Sun Payments'!C$20</f>
        <v>76.490179466130868</v>
      </c>
    </row>
    <row r="42" spans="1:6" ht="18.75" x14ac:dyDescent="0.3">
      <c r="A42" s="122">
        <v>40</v>
      </c>
      <c r="B42" s="3" t="s">
        <v>64</v>
      </c>
      <c r="C42" s="15">
        <v>6.5940683223636963E-4</v>
      </c>
      <c r="D42" s="13" t="s">
        <v>65</v>
      </c>
      <c r="E42" s="31" t="str">
        <f t="shared" si="0"/>
        <v>No</v>
      </c>
      <c r="F42" s="6">
        <f>$C42*'Sun Payments'!C$20</f>
        <v>528.50718698305616</v>
      </c>
    </row>
    <row r="43" spans="1:6" ht="18.75" x14ac:dyDescent="0.3">
      <c r="A43" s="122">
        <v>41</v>
      </c>
      <c r="B43" s="3" t="s">
        <v>12</v>
      </c>
      <c r="C43" s="15">
        <v>3.0673507630665729E-5</v>
      </c>
      <c r="D43" s="13" t="s">
        <v>66</v>
      </c>
      <c r="E43" s="13" t="s">
        <v>334</v>
      </c>
      <c r="F43" s="6">
        <f>$C43*'Sun Payments'!C$20</f>
        <v>24.584472650679828</v>
      </c>
    </row>
    <row r="44" spans="1:6" ht="18.75" x14ac:dyDescent="0.3">
      <c r="A44" s="122">
        <v>42</v>
      </c>
      <c r="B44" s="3" t="s">
        <v>40</v>
      </c>
      <c r="C44" s="15">
        <v>1.8175021665900001E-2</v>
      </c>
      <c r="D44" s="13" t="s">
        <v>40</v>
      </c>
      <c r="E44" s="31" t="str">
        <f t="shared" si="0"/>
        <v>No</v>
      </c>
      <c r="F44" s="6">
        <f>$C44*'Sun Payments'!C$20</f>
        <v>14567.076203052888</v>
      </c>
    </row>
    <row r="45" spans="1:6" ht="18.75" x14ac:dyDescent="0.3">
      <c r="A45" s="122">
        <v>43</v>
      </c>
      <c r="B45" s="3" t="s">
        <v>12</v>
      </c>
      <c r="C45" s="15">
        <v>3.6808208890950582E-5</v>
      </c>
      <c r="D45" s="13" t="s">
        <v>67</v>
      </c>
      <c r="E45" s="13" t="s">
        <v>334</v>
      </c>
      <c r="F45" s="6">
        <f>$C45*'Sun Payments'!C$20</f>
        <v>29.501366967741365</v>
      </c>
    </row>
    <row r="46" spans="1:6" ht="18.75" x14ac:dyDescent="0.3">
      <c r="A46" s="122">
        <v>44</v>
      </c>
      <c r="B46" s="3" t="s">
        <v>20</v>
      </c>
      <c r="C46" s="15">
        <v>2.5883212849999999E-3</v>
      </c>
      <c r="D46" s="13" t="s">
        <v>68</v>
      </c>
      <c r="E46" s="31" t="str">
        <f t="shared" si="0"/>
        <v>No</v>
      </c>
      <c r="F46" s="6">
        <f>$C46*'Sun Payments'!C$20</f>
        <v>2074.5105062141179</v>
      </c>
    </row>
    <row r="47" spans="1:6" ht="18.75" x14ac:dyDescent="0.3">
      <c r="A47" s="122">
        <v>45</v>
      </c>
      <c r="B47" s="3" t="s">
        <v>12</v>
      </c>
      <c r="C47" s="15">
        <v>1.3478980951670864E-4</v>
      </c>
      <c r="D47" s="13" t="s">
        <v>69</v>
      </c>
      <c r="E47" s="31" t="str">
        <f t="shared" si="0"/>
        <v>No</v>
      </c>
      <c r="F47" s="6">
        <f>$C47*'Sun Payments'!C$20</f>
        <v>108.03252192589058</v>
      </c>
    </row>
    <row r="48" spans="1:6" ht="18.75" x14ac:dyDescent="0.3">
      <c r="A48" s="122">
        <v>46</v>
      </c>
      <c r="B48" s="3" t="s">
        <v>70</v>
      </c>
      <c r="C48" s="15">
        <v>4.0537508319000003E-3</v>
      </c>
      <c r="D48" s="13" t="s">
        <v>70</v>
      </c>
      <c r="E48" s="31" t="str">
        <f t="shared" si="0"/>
        <v>No</v>
      </c>
      <c r="F48" s="6">
        <f>$C48*'Sun Payments'!C$20</f>
        <v>3249.0358670255928</v>
      </c>
    </row>
    <row r="49" spans="1:6" ht="18.75" x14ac:dyDescent="0.3">
      <c r="A49" s="122">
        <v>47</v>
      </c>
      <c r="B49" s="3" t="s">
        <v>71</v>
      </c>
      <c r="C49" s="15">
        <v>2.1045927188000002E-3</v>
      </c>
      <c r="D49" s="13" t="s">
        <v>71</v>
      </c>
      <c r="E49" s="31" t="str">
        <f t="shared" si="0"/>
        <v>No</v>
      </c>
      <c r="F49" s="6">
        <f>$C49*'Sun Payments'!C$20</f>
        <v>1686.8074808774502</v>
      </c>
    </row>
    <row r="50" spans="1:6" ht="18.75" x14ac:dyDescent="0.3">
      <c r="A50" s="122">
        <v>48</v>
      </c>
      <c r="B50" s="3" t="s">
        <v>72</v>
      </c>
      <c r="C50" s="15">
        <v>3.1106809734000006E-3</v>
      </c>
      <c r="D50" s="13" t="s">
        <v>72</v>
      </c>
      <c r="E50" s="31" t="str">
        <f t="shared" si="0"/>
        <v>No</v>
      </c>
      <c r="F50" s="6">
        <f>$C50*'Sun Payments'!C$20</f>
        <v>2493.175943108879</v>
      </c>
    </row>
    <row r="51" spans="1:6" ht="18.75" x14ac:dyDescent="0.3">
      <c r="A51" s="122">
        <v>49</v>
      </c>
      <c r="B51" s="3" t="s">
        <v>73</v>
      </c>
      <c r="C51" s="15">
        <v>1.4042316196929872E-3</v>
      </c>
      <c r="D51" s="13" t="s">
        <v>74</v>
      </c>
      <c r="E51" s="31" t="str">
        <f t="shared" si="0"/>
        <v>No</v>
      </c>
      <c r="F51" s="6">
        <f>$C51*'Sun Payments'!C$20</f>
        <v>1125.475907915029</v>
      </c>
    </row>
    <row r="52" spans="1:6" ht="18.75" x14ac:dyDescent="0.3">
      <c r="A52" s="122">
        <v>50</v>
      </c>
      <c r="B52" s="3" t="s">
        <v>75</v>
      </c>
      <c r="C52" s="15">
        <v>2.6323448756000005E-3</v>
      </c>
      <c r="D52" s="13" t="s">
        <v>75</v>
      </c>
      <c r="E52" s="31" t="str">
        <f t="shared" si="0"/>
        <v>No</v>
      </c>
      <c r="F52" s="6">
        <f>$C52*'Sun Payments'!C$20</f>
        <v>2109.7949207689248</v>
      </c>
    </row>
    <row r="53" spans="1:6" ht="18.75" x14ac:dyDescent="0.3">
      <c r="A53" s="122">
        <v>51</v>
      </c>
      <c r="B53" s="3" t="s">
        <v>76</v>
      </c>
      <c r="C53" s="15">
        <v>3.1141036893324917E-3</v>
      </c>
      <c r="D53" s="13" t="s">
        <v>76</v>
      </c>
      <c r="E53" s="31" t="str">
        <f t="shared" si="0"/>
        <v>No</v>
      </c>
      <c r="F53" s="6">
        <f>$C53*'Sun Payments'!C$20</f>
        <v>2495.919211575158</v>
      </c>
    </row>
    <row r="54" spans="1:6" ht="18.75" x14ac:dyDescent="0.3">
      <c r="A54" s="122">
        <v>52</v>
      </c>
      <c r="B54" s="3" t="s">
        <v>32</v>
      </c>
      <c r="C54" s="15">
        <v>1.5515624389622691E-4</v>
      </c>
      <c r="D54" s="13" t="s">
        <v>77</v>
      </c>
      <c r="E54" s="31" t="str">
        <f t="shared" si="0"/>
        <v>No</v>
      </c>
      <c r="F54" s="6">
        <f>$C54*'Sun Payments'!C$20</f>
        <v>124.35599086279693</v>
      </c>
    </row>
    <row r="55" spans="1:6" ht="18.75" x14ac:dyDescent="0.3">
      <c r="A55" s="122">
        <v>53</v>
      </c>
      <c r="B55" s="3" t="s">
        <v>73</v>
      </c>
      <c r="C55" s="15">
        <v>6.4078122657999998E-3</v>
      </c>
      <c r="D55" s="13" t="s">
        <v>78</v>
      </c>
      <c r="E55" s="31" t="str">
        <f t="shared" si="0"/>
        <v>No</v>
      </c>
      <c r="F55" s="6">
        <f>$C55*'Sun Payments'!C$20</f>
        <v>5135.7897276070935</v>
      </c>
    </row>
    <row r="56" spans="1:6" ht="18.75" x14ac:dyDescent="0.3">
      <c r="A56" s="122">
        <v>54</v>
      </c>
      <c r="B56" s="3" t="s">
        <v>38</v>
      </c>
      <c r="C56" s="15">
        <v>5.3061927798000001E-3</v>
      </c>
      <c r="D56" s="13" t="s">
        <v>38</v>
      </c>
      <c r="E56" s="31" t="str">
        <f t="shared" si="0"/>
        <v>No</v>
      </c>
      <c r="F56" s="6">
        <f>$C56*'Sun Payments'!C$20</f>
        <v>4252.8540538940842</v>
      </c>
    </row>
    <row r="57" spans="1:6" ht="18.75" x14ac:dyDescent="0.3">
      <c r="A57" s="122">
        <v>55</v>
      </c>
      <c r="B57" s="3" t="s">
        <v>56</v>
      </c>
      <c r="C57" s="15">
        <v>8.5958844840929426E-5</v>
      </c>
      <c r="D57" s="13" t="s">
        <v>79</v>
      </c>
      <c r="E57" s="31" t="str">
        <f t="shared" si="0"/>
        <v>No</v>
      </c>
      <c r="F57" s="6">
        <f>$C57*'Sun Payments'!C$20</f>
        <v>68.895050918896004</v>
      </c>
    </row>
    <row r="58" spans="1:6" ht="18.75" x14ac:dyDescent="0.3">
      <c r="A58" s="122">
        <v>56</v>
      </c>
      <c r="B58" s="3" t="s">
        <v>32</v>
      </c>
      <c r="C58" s="15">
        <v>2.2117624342341905E-4</v>
      </c>
      <c r="D58" s="13" t="s">
        <v>80</v>
      </c>
      <c r="E58" s="13" t="s">
        <v>334</v>
      </c>
      <c r="F58" s="6">
        <f>$C58*'Sun Payments'!C$20</f>
        <v>177.27028068961462</v>
      </c>
    </row>
    <row r="59" spans="1:6" ht="18.75" x14ac:dyDescent="0.3">
      <c r="A59" s="122">
        <v>57</v>
      </c>
      <c r="B59" s="3" t="s">
        <v>81</v>
      </c>
      <c r="C59" s="15">
        <v>9.4006091954603268E-5</v>
      </c>
      <c r="D59" s="13" t="s">
        <v>82</v>
      </c>
      <c r="E59" s="31" t="str">
        <f t="shared" si="0"/>
        <v>No</v>
      </c>
      <c r="F59" s="6">
        <f>$C59*'Sun Payments'!C$20</f>
        <v>75.344829306209931</v>
      </c>
    </row>
    <row r="60" spans="1:6" ht="18.75" x14ac:dyDescent="0.3">
      <c r="A60" s="122">
        <v>58</v>
      </c>
      <c r="B60" s="3" t="s">
        <v>81</v>
      </c>
      <c r="C60" s="15">
        <v>1.0667352852156161E-5</v>
      </c>
      <c r="D60" s="13" t="s">
        <v>83</v>
      </c>
      <c r="E60" s="31" t="str">
        <f t="shared" si="0"/>
        <v>Yes</v>
      </c>
      <c r="F60" s="6">
        <f>$C60*'Sun Payments'!C$20</f>
        <v>8.5497637768300052</v>
      </c>
    </row>
    <row r="61" spans="1:6" ht="18.75" x14ac:dyDescent="0.3">
      <c r="A61" s="122">
        <v>59</v>
      </c>
      <c r="B61" s="3" t="s">
        <v>84</v>
      </c>
      <c r="C61" s="15">
        <v>2.8347130141000002E-3</v>
      </c>
      <c r="D61" s="13" t="s">
        <v>84</v>
      </c>
      <c r="E61" s="31" t="str">
        <f t="shared" si="0"/>
        <v>No</v>
      </c>
      <c r="F61" s="6">
        <f>$C61*'Sun Payments'!C$20</f>
        <v>2271.9907161186675</v>
      </c>
    </row>
    <row r="62" spans="1:6" ht="18.75" x14ac:dyDescent="0.3">
      <c r="A62" s="122">
        <v>60</v>
      </c>
      <c r="B62" s="3" t="s">
        <v>61</v>
      </c>
      <c r="C62" s="15">
        <v>9.8374671949130605E-5</v>
      </c>
      <c r="D62" s="13" t="s">
        <v>85</v>
      </c>
      <c r="E62" s="31" t="str">
        <f t="shared" si="0"/>
        <v>No</v>
      </c>
      <c r="F62" s="6">
        <f>$C62*'Sun Payments'!C$20</f>
        <v>78.846197219229182</v>
      </c>
    </row>
    <row r="63" spans="1:6" ht="18.75" x14ac:dyDescent="0.3">
      <c r="A63" s="122">
        <v>61</v>
      </c>
      <c r="B63" s="3" t="s">
        <v>20</v>
      </c>
      <c r="C63" s="15">
        <v>3.3329570208184248E-3</v>
      </c>
      <c r="D63" s="13" t="s">
        <v>86</v>
      </c>
      <c r="E63" s="31" t="str">
        <f t="shared" si="0"/>
        <v>No</v>
      </c>
      <c r="F63" s="6">
        <f>$C63*'Sun Payments'!C$20</f>
        <v>2671.3277043765179</v>
      </c>
    </row>
    <row r="64" spans="1:6" ht="18.75" x14ac:dyDescent="0.3">
      <c r="A64" s="122">
        <v>62</v>
      </c>
      <c r="B64" s="3" t="s">
        <v>20</v>
      </c>
      <c r="C64" s="15">
        <v>1.1718915796436534E-3</v>
      </c>
      <c r="D64" s="13" t="s">
        <v>87</v>
      </c>
      <c r="E64" s="31" t="str">
        <f t="shared" si="0"/>
        <v>No</v>
      </c>
      <c r="F64" s="6">
        <f>$C64*'Sun Payments'!C$20</f>
        <v>939.25796932687115</v>
      </c>
    </row>
    <row r="65" spans="1:6" ht="18.75" x14ac:dyDescent="0.3">
      <c r="A65" s="122">
        <v>63</v>
      </c>
      <c r="B65" s="3" t="s">
        <v>88</v>
      </c>
      <c r="C65" s="15">
        <v>2.1883911591306761E-4</v>
      </c>
      <c r="D65" s="13" t="s">
        <v>89</v>
      </c>
      <c r="E65" s="31" t="str">
        <f t="shared" si="0"/>
        <v>No</v>
      </c>
      <c r="F65" s="6">
        <f>$C65*'Sun Payments'!C$20</f>
        <v>175.3970991790024</v>
      </c>
    </row>
    <row r="66" spans="1:6" ht="18.75" x14ac:dyDescent="0.3">
      <c r="A66" s="122">
        <v>64</v>
      </c>
      <c r="B66" s="3" t="s">
        <v>90</v>
      </c>
      <c r="C66" s="15">
        <v>4.5106164370591284E-4</v>
      </c>
      <c r="D66" s="13" t="s">
        <v>91</v>
      </c>
      <c r="E66" s="31" t="str">
        <f t="shared" si="0"/>
        <v>No</v>
      </c>
      <c r="F66" s="6">
        <f>$C66*'Sun Payments'!C$20</f>
        <v>361.52085301038096</v>
      </c>
    </row>
    <row r="67" spans="1:6" ht="18.75" x14ac:dyDescent="0.3">
      <c r="A67" s="122">
        <v>65</v>
      </c>
      <c r="B67" s="3" t="s">
        <v>92</v>
      </c>
      <c r="C67" s="15">
        <v>2.5579764947000006E-3</v>
      </c>
      <c r="D67" s="13" t="s">
        <v>92</v>
      </c>
      <c r="E67" s="31" t="str">
        <f t="shared" si="0"/>
        <v>No</v>
      </c>
      <c r="F67" s="6">
        <f>$C67*'Sun Payments'!C$20</f>
        <v>2050.1894968204897</v>
      </c>
    </row>
    <row r="68" spans="1:6" ht="18.75" x14ac:dyDescent="0.3">
      <c r="A68" s="122">
        <v>66</v>
      </c>
      <c r="B68" s="3" t="s">
        <v>20</v>
      </c>
      <c r="C68" s="15">
        <v>7.0043022777200009E-2</v>
      </c>
      <c r="D68" s="13" t="s">
        <v>93</v>
      </c>
      <c r="E68" s="31" t="str">
        <f t="shared" si="0"/>
        <v>No</v>
      </c>
      <c r="F68" s="6">
        <f>$C68*'Sun Payments'!C$20</f>
        <v>56138.697881277971</v>
      </c>
    </row>
    <row r="69" spans="1:6" ht="18.75" x14ac:dyDescent="0.3">
      <c r="A69" s="122">
        <v>67</v>
      </c>
      <c r="B69" s="3" t="s">
        <v>20</v>
      </c>
      <c r="C69" s="15">
        <v>0</v>
      </c>
      <c r="D69" s="13" t="s">
        <v>94</v>
      </c>
      <c r="E69" s="31" t="str">
        <f t="shared" ref="E69:E132" si="1">IF(C69&lt;0.000011,"Yes","No")</f>
        <v>Yes</v>
      </c>
      <c r="F69" s="6">
        <f>$C69*'Sun Payments'!C$20</f>
        <v>0</v>
      </c>
    </row>
    <row r="70" spans="1:6" ht="18.75" x14ac:dyDescent="0.3">
      <c r="A70" s="122">
        <v>68</v>
      </c>
      <c r="B70" s="3" t="s">
        <v>38</v>
      </c>
      <c r="C70" s="15">
        <v>4.0897718893107563E-4</v>
      </c>
      <c r="D70" s="13" t="s">
        <v>95</v>
      </c>
      <c r="E70" s="31" t="str">
        <f t="shared" si="1"/>
        <v>No</v>
      </c>
      <c r="F70" s="6">
        <f>$C70*'Sun Payments'!C$20</f>
        <v>327.7906340902469</v>
      </c>
    </row>
    <row r="71" spans="1:6" ht="18.75" x14ac:dyDescent="0.3">
      <c r="A71" s="122">
        <v>69</v>
      </c>
      <c r="B71" s="3" t="s">
        <v>96</v>
      </c>
      <c r="C71" s="15">
        <v>2.7234125776000001E-3</v>
      </c>
      <c r="D71" s="13" t="s">
        <v>96</v>
      </c>
      <c r="E71" s="31" t="str">
        <f t="shared" si="1"/>
        <v>No</v>
      </c>
      <c r="F71" s="6">
        <f>$C71*'Sun Payments'!C$20</f>
        <v>2182.7846634529656</v>
      </c>
    </row>
    <row r="72" spans="1:6" ht="18.75" x14ac:dyDescent="0.3">
      <c r="A72" s="122">
        <v>70</v>
      </c>
      <c r="B72" s="3" t="s">
        <v>97</v>
      </c>
      <c r="C72" s="15">
        <v>1.6290901617232397E-5</v>
      </c>
      <c r="D72" s="13" t="s">
        <v>98</v>
      </c>
      <c r="E72" s="31" t="str">
        <f t="shared" si="1"/>
        <v>No</v>
      </c>
      <c r="F72" s="6">
        <f>$C72*'Sun Payments'!C$20</f>
        <v>13.056975096756263</v>
      </c>
    </row>
    <row r="73" spans="1:6" ht="18.75" x14ac:dyDescent="0.3">
      <c r="A73" s="122">
        <v>71</v>
      </c>
      <c r="B73" s="3" t="s">
        <v>12</v>
      </c>
      <c r="C73" s="15">
        <v>2.3063005198609594E-4</v>
      </c>
      <c r="D73" s="13" t="s">
        <v>99</v>
      </c>
      <c r="E73" s="31" t="str">
        <f t="shared" si="1"/>
        <v>No</v>
      </c>
      <c r="F73" s="6">
        <f>$C73*'Sun Payments'!C$20</f>
        <v>184.84740231692845</v>
      </c>
    </row>
    <row r="74" spans="1:6" ht="18.75" x14ac:dyDescent="0.3">
      <c r="A74" s="122">
        <v>72</v>
      </c>
      <c r="B74" s="3" t="s">
        <v>100</v>
      </c>
      <c r="C74" s="15">
        <v>1.8943307636000003E-3</v>
      </c>
      <c r="D74" s="13" t="s">
        <v>101</v>
      </c>
      <c r="E74" s="31" t="str">
        <f t="shared" si="1"/>
        <v>No</v>
      </c>
      <c r="F74" s="6">
        <f>$C74*'Sun Payments'!C$20</f>
        <v>1518.284879897672</v>
      </c>
    </row>
    <row r="75" spans="1:6" ht="18.75" x14ac:dyDescent="0.3">
      <c r="A75" s="122">
        <v>73</v>
      </c>
      <c r="B75" s="3" t="s">
        <v>73</v>
      </c>
      <c r="C75" s="15">
        <v>1.8655251554173088E-3</v>
      </c>
      <c r="D75" s="13" t="s">
        <v>102</v>
      </c>
      <c r="E75" s="31" t="str">
        <f t="shared" si="1"/>
        <v>No</v>
      </c>
      <c r="F75" s="6">
        <f>$C75*'Sun Payments'!C$20</f>
        <v>1495.1975077235948</v>
      </c>
    </row>
    <row r="76" spans="1:6" ht="18.75" x14ac:dyDescent="0.3">
      <c r="A76" s="122">
        <v>74</v>
      </c>
      <c r="B76" s="3" t="s">
        <v>90</v>
      </c>
      <c r="C76" s="15">
        <v>9.8610898661000007E-3</v>
      </c>
      <c r="D76" s="13" t="s">
        <v>90</v>
      </c>
      <c r="E76" s="31" t="str">
        <f t="shared" si="1"/>
        <v>No</v>
      </c>
      <c r="F76" s="6">
        <f>$C76*'Sun Payments'!C$20</f>
        <v>7903.5530281728606</v>
      </c>
    </row>
    <row r="77" spans="1:6" ht="18.75" x14ac:dyDescent="0.3">
      <c r="A77" s="122">
        <v>75</v>
      </c>
      <c r="B77" s="3" t="s">
        <v>103</v>
      </c>
      <c r="C77" s="15">
        <v>6.5849018532704044E-5</v>
      </c>
      <c r="D77" s="13" t="s">
        <v>104</v>
      </c>
      <c r="E77" s="31" t="str">
        <f t="shared" si="1"/>
        <v>No</v>
      </c>
      <c r="F77" s="6">
        <f>$C77*'Sun Payments'!C$20</f>
        <v>52.777250475681463</v>
      </c>
    </row>
    <row r="78" spans="1:6" ht="18.75" x14ac:dyDescent="0.3">
      <c r="A78" s="122">
        <v>76</v>
      </c>
      <c r="B78" s="3" t="s">
        <v>105</v>
      </c>
      <c r="C78" s="15">
        <v>2.0167990000194021E-3</v>
      </c>
      <c r="D78" s="13" t="s">
        <v>105</v>
      </c>
      <c r="E78" s="31" t="str">
        <f t="shared" si="1"/>
        <v>No</v>
      </c>
      <c r="F78" s="6">
        <f>$C78*'Sun Payments'!C$20</f>
        <v>1616.4417990567877</v>
      </c>
    </row>
    <row r="79" spans="1:6" ht="18.75" x14ac:dyDescent="0.3">
      <c r="A79" s="122">
        <v>77</v>
      </c>
      <c r="B79" s="3" t="s">
        <v>40</v>
      </c>
      <c r="C79" s="15">
        <v>9.0526674808218127E-5</v>
      </c>
      <c r="D79" s="13" t="s">
        <v>106</v>
      </c>
      <c r="E79" s="31" t="str">
        <f t="shared" si="1"/>
        <v>No</v>
      </c>
      <c r="F79" s="6">
        <f>$C79*'Sun Payments'!C$20</f>
        <v>72.556115452366427</v>
      </c>
    </row>
    <row r="80" spans="1:6" ht="18.75" x14ac:dyDescent="0.3">
      <c r="A80" s="122">
        <v>78</v>
      </c>
      <c r="B80" s="3" t="s">
        <v>92</v>
      </c>
      <c r="C80" s="15">
        <v>1.7778833270000002E-4</v>
      </c>
      <c r="D80" s="13" t="s">
        <v>107</v>
      </c>
      <c r="E80" s="31" t="str">
        <f t="shared" si="1"/>
        <v>No</v>
      </c>
      <c r="F80" s="6">
        <f>$C80*'Sun Payments'!C$20</f>
        <v>142.49535643270849</v>
      </c>
    </row>
    <row r="81" spans="1:6" ht="18.75" x14ac:dyDescent="0.3">
      <c r="A81" s="122">
        <v>79</v>
      </c>
      <c r="B81" s="3" t="s">
        <v>32</v>
      </c>
      <c r="C81" s="15">
        <v>2.4497056557462262E-4</v>
      </c>
      <c r="D81" s="13" t="s">
        <v>108</v>
      </c>
      <c r="E81" s="31" t="str">
        <f t="shared" si="1"/>
        <v>No</v>
      </c>
      <c r="F81" s="6">
        <f>$C81*'Sun Payments'!C$20</f>
        <v>196.34116326396054</v>
      </c>
    </row>
    <row r="82" spans="1:6" ht="18.75" x14ac:dyDescent="0.3">
      <c r="A82" s="122">
        <v>80</v>
      </c>
      <c r="B82" s="3" t="s">
        <v>32</v>
      </c>
      <c r="C82" s="15">
        <v>1.8365395239180815E-3</v>
      </c>
      <c r="D82" s="13" t="s">
        <v>109</v>
      </c>
      <c r="E82" s="31" t="str">
        <f t="shared" si="1"/>
        <v>No</v>
      </c>
      <c r="F82" s="6">
        <f>$C82*'Sun Payments'!C$20</f>
        <v>1471.9658488785849</v>
      </c>
    </row>
    <row r="83" spans="1:6" ht="18.75" x14ac:dyDescent="0.3">
      <c r="A83" s="122">
        <v>81</v>
      </c>
      <c r="B83" s="3" t="s">
        <v>61</v>
      </c>
      <c r="C83" s="15">
        <v>2.0606648915801768E-5</v>
      </c>
      <c r="D83" s="13" t="s">
        <v>110</v>
      </c>
      <c r="E83" s="31" t="str">
        <f t="shared" si="1"/>
        <v>No</v>
      </c>
      <c r="F83" s="6">
        <f>$C83*'Sun Payments'!C$20</f>
        <v>16.515998195987684</v>
      </c>
    </row>
    <row r="84" spans="1:6" ht="18.75" x14ac:dyDescent="0.3">
      <c r="A84" s="122">
        <v>82</v>
      </c>
      <c r="B84" s="3" t="s">
        <v>111</v>
      </c>
      <c r="C84" s="15">
        <v>5.3344425211050239E-4</v>
      </c>
      <c r="D84" s="13" t="s">
        <v>112</v>
      </c>
      <c r="E84" s="31" t="str">
        <f t="shared" si="1"/>
        <v>No</v>
      </c>
      <c r="F84" s="6">
        <f>$C84*'Sun Payments'!C$20</f>
        <v>427.5495904994537</v>
      </c>
    </row>
    <row r="85" spans="1:6" ht="18.75" x14ac:dyDescent="0.3">
      <c r="A85" s="122">
        <v>83</v>
      </c>
      <c r="B85" s="3" t="s">
        <v>32</v>
      </c>
      <c r="C85" s="15">
        <v>9.911629916316137E-4</v>
      </c>
      <c r="D85" s="13" t="s">
        <v>113</v>
      </c>
      <c r="E85" s="31" t="str">
        <f t="shared" si="1"/>
        <v>No</v>
      </c>
      <c r="F85" s="6">
        <f>$C85*'Sun Payments'!C$20</f>
        <v>794.40603120891092</v>
      </c>
    </row>
    <row r="86" spans="1:6" ht="18.75" x14ac:dyDescent="0.3">
      <c r="A86" s="122">
        <v>84</v>
      </c>
      <c r="B86" s="3" t="s">
        <v>114</v>
      </c>
      <c r="C86" s="15">
        <v>1.9106490656931778E-4</v>
      </c>
      <c r="D86" s="13" t="s">
        <v>115</v>
      </c>
      <c r="E86" s="31" t="str">
        <f t="shared" si="1"/>
        <v>No</v>
      </c>
      <c r="F86" s="6">
        <f>$C86*'Sun Payments'!C$20</f>
        <v>153.13638161688593</v>
      </c>
    </row>
    <row r="87" spans="1:6" ht="18.75" x14ac:dyDescent="0.3">
      <c r="A87" s="122">
        <v>85</v>
      </c>
      <c r="B87" s="3" t="s">
        <v>61</v>
      </c>
      <c r="C87" s="15">
        <v>2.8446400771896013E-4</v>
      </c>
      <c r="D87" s="13" t="s">
        <v>116</v>
      </c>
      <c r="E87" s="31" t="str">
        <f t="shared" si="1"/>
        <v>No</v>
      </c>
      <c r="F87" s="6">
        <f>$C87*'Sun Payments'!C$20</f>
        <v>227.99471459462063</v>
      </c>
    </row>
    <row r="88" spans="1:6" ht="18.75" x14ac:dyDescent="0.3">
      <c r="A88" s="122">
        <v>86</v>
      </c>
      <c r="B88" s="3" t="s">
        <v>61</v>
      </c>
      <c r="C88" s="15">
        <v>2.9020480514300003E-2</v>
      </c>
      <c r="D88" s="13" t="s">
        <v>117</v>
      </c>
      <c r="E88" s="31" t="str">
        <f t="shared" si="1"/>
        <v>No</v>
      </c>
      <c r="F88" s="6">
        <f>$C88*'Sun Payments'!C$20</f>
        <v>23259.589940086378</v>
      </c>
    </row>
    <row r="89" spans="1:6" ht="18.75" x14ac:dyDescent="0.3">
      <c r="A89" s="122">
        <v>87</v>
      </c>
      <c r="B89" s="3" t="s">
        <v>61</v>
      </c>
      <c r="C89" s="15">
        <v>4.1632883534513242E-5</v>
      </c>
      <c r="D89" s="13" t="s">
        <v>118</v>
      </c>
      <c r="E89" s="31" t="str">
        <f t="shared" si="1"/>
        <v>No</v>
      </c>
      <c r="F89" s="6">
        <f>$C89*'Sun Payments'!C$20</f>
        <v>33.368289631144641</v>
      </c>
    </row>
    <row r="90" spans="1:6" ht="18.75" x14ac:dyDescent="0.3">
      <c r="A90" s="122">
        <v>88</v>
      </c>
      <c r="B90" s="3" t="s">
        <v>119</v>
      </c>
      <c r="C90" s="15">
        <v>1.0501484718507815E-4</v>
      </c>
      <c r="D90" s="13" t="s">
        <v>120</v>
      </c>
      <c r="E90" s="13" t="s">
        <v>334</v>
      </c>
      <c r="F90" s="6">
        <f>$C90*'Sun Payments'!C$20</f>
        <v>84.16822326364121</v>
      </c>
    </row>
    <row r="91" spans="1:6" ht="18.75" x14ac:dyDescent="0.3">
      <c r="A91" s="122">
        <v>89</v>
      </c>
      <c r="B91" s="3" t="s">
        <v>73</v>
      </c>
      <c r="C91" s="15">
        <v>8.9081056190735638E-4</v>
      </c>
      <c r="D91" s="13" t="s">
        <v>121</v>
      </c>
      <c r="E91" s="31" t="str">
        <f t="shared" si="1"/>
        <v>No</v>
      </c>
      <c r="F91" s="6">
        <f>$C91*'Sun Payments'!C$20</f>
        <v>713.97468329489584</v>
      </c>
    </row>
    <row r="92" spans="1:6" ht="18.75" x14ac:dyDescent="0.3">
      <c r="A92" s="122">
        <v>90</v>
      </c>
      <c r="B92" s="3" t="s">
        <v>43</v>
      </c>
      <c r="C92" s="15">
        <v>5.4371183825001801E-4</v>
      </c>
      <c r="D92" s="13" t="s">
        <v>122</v>
      </c>
      <c r="E92" s="31" t="str">
        <f t="shared" si="1"/>
        <v>No</v>
      </c>
      <c r="F92" s="6">
        <f>$C92*'Sun Payments'!C$20</f>
        <v>435.77894573573133</v>
      </c>
    </row>
    <row r="93" spans="1:6" ht="18.75" x14ac:dyDescent="0.3">
      <c r="A93" s="122">
        <v>91</v>
      </c>
      <c r="B93" s="3" t="s">
        <v>103</v>
      </c>
      <c r="C93" s="15">
        <v>1.437819386223277E-4</v>
      </c>
      <c r="D93" s="13" t="s">
        <v>123</v>
      </c>
      <c r="E93" s="31" t="str">
        <f t="shared" si="1"/>
        <v>No</v>
      </c>
      <c r="F93" s="6">
        <f>$C93*'Sun Payments'!C$20</f>
        <v>115.2396126417715</v>
      </c>
    </row>
    <row r="94" spans="1:6" ht="18.75" x14ac:dyDescent="0.3">
      <c r="A94" s="122">
        <v>92</v>
      </c>
      <c r="B94" s="3" t="s">
        <v>12</v>
      </c>
      <c r="C94" s="15">
        <v>1.0000720909982541E-4</v>
      </c>
      <c r="D94" s="13" t="s">
        <v>124</v>
      </c>
      <c r="E94" s="31" t="str">
        <f t="shared" si="1"/>
        <v>No</v>
      </c>
      <c r="F94" s="6">
        <f>$C94*'Sun Payments'!C$20</f>
        <v>80.154657451939912</v>
      </c>
    </row>
    <row r="95" spans="1:6" ht="18.75" x14ac:dyDescent="0.3">
      <c r="A95" s="122">
        <v>93</v>
      </c>
      <c r="B95" s="3" t="s">
        <v>20</v>
      </c>
      <c r="C95" s="15">
        <v>4.0066648615869299E-4</v>
      </c>
      <c r="D95" s="13" t="s">
        <v>125</v>
      </c>
      <c r="E95" s="31" t="str">
        <f t="shared" si="1"/>
        <v>No</v>
      </c>
      <c r="F95" s="6">
        <f>$C95*'Sun Payments'!C$20</f>
        <v>321.12969894465868</v>
      </c>
    </row>
    <row r="96" spans="1:6" ht="18.75" x14ac:dyDescent="0.3">
      <c r="A96" s="122">
        <v>94</v>
      </c>
      <c r="B96" s="3" t="s">
        <v>97</v>
      </c>
      <c r="C96" s="15">
        <v>4.5230524746192109E-6</v>
      </c>
      <c r="D96" s="13" t="s">
        <v>126</v>
      </c>
      <c r="E96" s="31" t="str">
        <f t="shared" si="1"/>
        <v>Yes</v>
      </c>
      <c r="F96" s="6">
        <f>$C96*'Sun Payments'!C$20</f>
        <v>3.6251758748548553</v>
      </c>
    </row>
    <row r="97" spans="1:6" ht="18.75" x14ac:dyDescent="0.3">
      <c r="A97" s="122">
        <v>95</v>
      </c>
      <c r="B97" s="3" t="s">
        <v>61</v>
      </c>
      <c r="C97" s="15">
        <v>1.439946936883912E-4</v>
      </c>
      <c r="D97" s="13" t="s">
        <v>127</v>
      </c>
      <c r="E97" s="31" t="str">
        <f t="shared" si="1"/>
        <v>No</v>
      </c>
      <c r="F97" s="6">
        <f>$C97*'Sun Payments'!C$20</f>
        <v>115.41013344317156</v>
      </c>
    </row>
    <row r="98" spans="1:6" ht="18.75" x14ac:dyDescent="0.3">
      <c r="A98" s="122">
        <v>96</v>
      </c>
      <c r="B98" s="3" t="s">
        <v>61</v>
      </c>
      <c r="C98" s="15">
        <v>2.02229883702E-2</v>
      </c>
      <c r="D98" s="13" t="s">
        <v>61</v>
      </c>
      <c r="E98" s="31" t="str">
        <f t="shared" si="1"/>
        <v>No</v>
      </c>
      <c r="F98" s="6">
        <f>$C98*'Sun Payments'!C$20</f>
        <v>16208.498567837501</v>
      </c>
    </row>
    <row r="99" spans="1:6" ht="18.75" x14ac:dyDescent="0.3">
      <c r="A99" s="122">
        <v>97</v>
      </c>
      <c r="B99" s="3" t="s">
        <v>58</v>
      </c>
      <c r="C99" s="15">
        <v>8.4104895939118969E-7</v>
      </c>
      <c r="D99" s="13" t="s">
        <v>128</v>
      </c>
      <c r="E99" s="13" t="s">
        <v>334</v>
      </c>
      <c r="F99" s="6">
        <f>$C99*'Sun Payments'!C$20</f>
        <v>0.67409131648719334</v>
      </c>
    </row>
    <row r="100" spans="1:6" ht="18.75" x14ac:dyDescent="0.3">
      <c r="A100" s="122">
        <v>98</v>
      </c>
      <c r="B100" s="3" t="s">
        <v>22</v>
      </c>
      <c r="C100" s="15">
        <v>8.0112116433586752E-5</v>
      </c>
      <c r="D100" s="13" t="s">
        <v>129</v>
      </c>
      <c r="E100" s="31" t="str">
        <f t="shared" si="1"/>
        <v>No</v>
      </c>
      <c r="F100" s="6">
        <f>$C100*'Sun Payments'!C$20</f>
        <v>64.208963616556744</v>
      </c>
    </row>
    <row r="101" spans="1:6" ht="18.75" x14ac:dyDescent="0.3">
      <c r="A101" s="122">
        <v>99</v>
      </c>
      <c r="B101" s="3" t="s">
        <v>130</v>
      </c>
      <c r="C101" s="15">
        <v>2.3916849635745889E-3</v>
      </c>
      <c r="D101" s="13" t="s">
        <v>130</v>
      </c>
      <c r="E101" s="31" t="str">
        <f t="shared" si="1"/>
        <v>No</v>
      </c>
      <c r="F101" s="6">
        <f>$C101*'Sun Payments'!C$20</f>
        <v>1916.9086980211634</v>
      </c>
    </row>
    <row r="102" spans="1:6" ht="18.75" x14ac:dyDescent="0.3">
      <c r="A102" s="122">
        <v>100</v>
      </c>
      <c r="B102" s="3" t="s">
        <v>131</v>
      </c>
      <c r="C102" s="15">
        <v>8.3054410497910159E-4</v>
      </c>
      <c r="D102" s="13" t="s">
        <v>131</v>
      </c>
      <c r="E102" s="31" t="str">
        <f t="shared" si="1"/>
        <v>No</v>
      </c>
      <c r="F102" s="6">
        <f>$C102*'Sun Payments'!C$20</f>
        <v>665.67179338918413</v>
      </c>
    </row>
    <row r="103" spans="1:6" ht="18.75" x14ac:dyDescent="0.3">
      <c r="A103" s="122">
        <v>101</v>
      </c>
      <c r="B103" s="3" t="s">
        <v>61</v>
      </c>
      <c r="C103" s="15">
        <v>2.3338794024881367E-4</v>
      </c>
      <c r="D103" s="13" t="s">
        <v>132</v>
      </c>
      <c r="E103" s="31" t="str">
        <f t="shared" si="1"/>
        <v>No</v>
      </c>
      <c r="F103" s="6">
        <f>$C103*'Sun Payments'!C$20</f>
        <v>187.05781885568226</v>
      </c>
    </row>
    <row r="104" spans="1:6" ht="18.75" x14ac:dyDescent="0.3">
      <c r="A104" s="122">
        <v>102</v>
      </c>
      <c r="B104" s="3" t="s">
        <v>22</v>
      </c>
      <c r="C104" s="15">
        <v>1.2541963948560226E-4</v>
      </c>
      <c r="D104" s="13" t="s">
        <v>133</v>
      </c>
      <c r="E104" s="31" t="str">
        <f t="shared" si="1"/>
        <v>No</v>
      </c>
      <c r="F104" s="6">
        <f>$C104*'Sun Payments'!C$20</f>
        <v>100.52243564440994</v>
      </c>
    </row>
    <row r="105" spans="1:6" ht="18.75" x14ac:dyDescent="0.3">
      <c r="A105" s="122">
        <v>103</v>
      </c>
      <c r="B105" s="3" t="s">
        <v>22</v>
      </c>
      <c r="C105" s="15">
        <v>3.8676232266645461E-4</v>
      </c>
      <c r="D105" s="13" t="s">
        <v>134</v>
      </c>
      <c r="E105" s="31" t="str">
        <f t="shared" si="1"/>
        <v>No</v>
      </c>
      <c r="F105" s="6">
        <f>$C105*'Sun Payments'!C$20</f>
        <v>309.98566771023354</v>
      </c>
    </row>
    <row r="106" spans="1:6" ht="18.75" x14ac:dyDescent="0.3">
      <c r="A106" s="122">
        <v>104</v>
      </c>
      <c r="B106" s="3" t="s">
        <v>12</v>
      </c>
      <c r="C106" s="15">
        <v>4.17854199744088E-5</v>
      </c>
      <c r="D106" s="13" t="s">
        <v>135</v>
      </c>
      <c r="E106" s="31" t="str">
        <f t="shared" si="1"/>
        <v>No</v>
      </c>
      <c r="F106" s="6">
        <f>$C106*'Sun Payments'!C$20</f>
        <v>33.490545878457404</v>
      </c>
    </row>
    <row r="107" spans="1:6" ht="18.75" x14ac:dyDescent="0.3">
      <c r="A107" s="122">
        <v>105</v>
      </c>
      <c r="B107" s="3" t="s">
        <v>12</v>
      </c>
      <c r="C107" s="15">
        <v>1.3200304570200001E-2</v>
      </c>
      <c r="D107" s="13" t="s">
        <v>136</v>
      </c>
      <c r="E107" s="31" t="str">
        <f t="shared" si="1"/>
        <v>No</v>
      </c>
      <c r="F107" s="6">
        <f>$C107*'Sun Payments'!C$20</f>
        <v>10579.896195578416</v>
      </c>
    </row>
    <row r="108" spans="1:6" ht="18.75" x14ac:dyDescent="0.3">
      <c r="A108" s="122">
        <v>106</v>
      </c>
      <c r="B108" s="3" t="s">
        <v>97</v>
      </c>
      <c r="C108" s="15">
        <v>9.0689126594E-3</v>
      </c>
      <c r="D108" s="13" t="s">
        <v>97</v>
      </c>
      <c r="E108" s="31" t="str">
        <f t="shared" si="1"/>
        <v>No</v>
      </c>
      <c r="F108" s="6">
        <f>$C108*'Sun Payments'!C$20</f>
        <v>7268.6318738299587</v>
      </c>
    </row>
    <row r="109" spans="1:6" ht="18.75" x14ac:dyDescent="0.3">
      <c r="A109" s="122">
        <v>107</v>
      </c>
      <c r="B109" s="3" t="s">
        <v>12</v>
      </c>
      <c r="C109" s="15">
        <v>3.0922368018683455E-4</v>
      </c>
      <c r="D109" s="13" t="s">
        <v>137</v>
      </c>
      <c r="E109" s="31" t="str">
        <f t="shared" si="1"/>
        <v>No</v>
      </c>
      <c r="F109" s="6">
        <f>$C109*'Sun Payments'!C$20</f>
        <v>247.83931463044112</v>
      </c>
    </row>
    <row r="110" spans="1:6" ht="18.75" x14ac:dyDescent="0.3">
      <c r="A110" s="122">
        <v>108</v>
      </c>
      <c r="B110" s="3" t="s">
        <v>138</v>
      </c>
      <c r="C110" s="15">
        <v>3.4622226991000002E-3</v>
      </c>
      <c r="D110" s="13" t="s">
        <v>138</v>
      </c>
      <c r="E110" s="31" t="str">
        <f t="shared" si="1"/>
        <v>No</v>
      </c>
      <c r="F110" s="6">
        <f>$C110*'Sun Payments'!C$20</f>
        <v>2774.9326970186976</v>
      </c>
    </row>
    <row r="111" spans="1:6" ht="18.75" x14ac:dyDescent="0.3">
      <c r="A111" s="122">
        <v>109</v>
      </c>
      <c r="B111" s="3" t="s">
        <v>58</v>
      </c>
      <c r="C111" s="15">
        <v>3.5780637844614547E-4</v>
      </c>
      <c r="D111" s="13" t="s">
        <v>139</v>
      </c>
      <c r="E111" s="31" t="str">
        <f t="shared" si="1"/>
        <v>No</v>
      </c>
      <c r="F111" s="6">
        <f>$C111*'Sun Payments'!C$20</f>
        <v>286.77780288661245</v>
      </c>
    </row>
    <row r="112" spans="1:6" ht="18.75" x14ac:dyDescent="0.3">
      <c r="A112" s="122">
        <v>110</v>
      </c>
      <c r="B112" s="3" t="s">
        <v>20</v>
      </c>
      <c r="C112" s="15">
        <v>2.3826992713207727E-4</v>
      </c>
      <c r="D112" s="13" t="s">
        <v>140</v>
      </c>
      <c r="E112" s="31" t="str">
        <f t="shared" si="1"/>
        <v>No</v>
      </c>
      <c r="F112" s="6">
        <f>$C112*'Sun Payments'!C$20</f>
        <v>190.97067663698735</v>
      </c>
    </row>
    <row r="113" spans="1:6" ht="18.75" x14ac:dyDescent="0.3">
      <c r="A113" s="122">
        <v>111</v>
      </c>
      <c r="B113" s="3" t="s">
        <v>20</v>
      </c>
      <c r="C113" s="15">
        <v>3.1489149136351198E-4</v>
      </c>
      <c r="D113" s="13" t="s">
        <v>141</v>
      </c>
      <c r="E113" s="31" t="str">
        <f t="shared" si="1"/>
        <v>No</v>
      </c>
      <c r="F113" s="6">
        <f>$C113*'Sun Payments'!C$20</f>
        <v>252.3820017772785</v>
      </c>
    </row>
    <row r="114" spans="1:6" ht="18.75" x14ac:dyDescent="0.3">
      <c r="A114" s="122">
        <v>112</v>
      </c>
      <c r="B114" s="3" t="s">
        <v>20</v>
      </c>
      <c r="C114" s="15">
        <v>2.2439609028390264E-4</v>
      </c>
      <c r="D114" s="13" t="s">
        <v>142</v>
      </c>
      <c r="E114" s="31" t="str">
        <f t="shared" si="1"/>
        <v>No</v>
      </c>
      <c r="F114" s="6">
        <f>$C114*'Sun Payments'!C$20</f>
        <v>179.85095186795087</v>
      </c>
    </row>
    <row r="115" spans="1:6" ht="18.75" x14ac:dyDescent="0.3">
      <c r="A115" s="122">
        <v>113</v>
      </c>
      <c r="B115" s="3" t="s">
        <v>58</v>
      </c>
      <c r="C115" s="15">
        <v>3.7739081076608753E-4</v>
      </c>
      <c r="D115" s="13" t="s">
        <v>143</v>
      </c>
      <c r="E115" s="31" t="str">
        <f t="shared" si="1"/>
        <v>No</v>
      </c>
      <c r="F115" s="6">
        <f>$C115*'Sun Payments'!C$20</f>
        <v>302.47450593557693</v>
      </c>
    </row>
    <row r="116" spans="1:6" ht="18.75" x14ac:dyDescent="0.3">
      <c r="A116" s="122">
        <v>114</v>
      </c>
      <c r="B116" s="3" t="s">
        <v>20</v>
      </c>
      <c r="C116" s="15">
        <v>1.2038412787141262E-3</v>
      </c>
      <c r="D116" s="13" t="s">
        <v>144</v>
      </c>
      <c r="E116" s="31" t="str">
        <f t="shared" si="1"/>
        <v>No</v>
      </c>
      <c r="F116" s="6">
        <f>$C116*'Sun Payments'!C$20</f>
        <v>964.86529511605545</v>
      </c>
    </row>
    <row r="117" spans="1:6" ht="18.75" x14ac:dyDescent="0.3">
      <c r="A117" s="122">
        <v>115</v>
      </c>
      <c r="B117" s="3" t="s">
        <v>20</v>
      </c>
      <c r="C117" s="15">
        <v>3.3601865528679335E-4</v>
      </c>
      <c r="D117" s="13" t="s">
        <v>145</v>
      </c>
      <c r="E117" s="31" t="str">
        <f t="shared" si="1"/>
        <v>No</v>
      </c>
      <c r="F117" s="6">
        <f>$C117*'Sun Payments'!C$20</f>
        <v>269.31518691907399</v>
      </c>
    </row>
    <row r="118" spans="1:6" ht="18.75" x14ac:dyDescent="0.3">
      <c r="A118" s="122">
        <v>116</v>
      </c>
      <c r="B118" s="3" t="s">
        <v>73</v>
      </c>
      <c r="C118" s="15">
        <v>1.2198699018000001E-3</v>
      </c>
      <c r="D118" s="13" t="s">
        <v>146</v>
      </c>
      <c r="E118" s="31" t="str">
        <f t="shared" si="1"/>
        <v>No</v>
      </c>
      <c r="F118" s="6">
        <f>$C118*'Sun Payments'!C$20</f>
        <v>977.71205690891827</v>
      </c>
    </row>
    <row r="119" spans="1:6" ht="18.75" x14ac:dyDescent="0.3">
      <c r="A119" s="122">
        <v>117</v>
      </c>
      <c r="B119" s="3" t="s">
        <v>58</v>
      </c>
      <c r="C119" s="15">
        <v>3.2440470306271694E-6</v>
      </c>
      <c r="D119" s="13" t="s">
        <v>147</v>
      </c>
      <c r="E119" s="13" t="s">
        <v>334</v>
      </c>
      <c r="F119" s="6">
        <f>$C119*'Sun Payments'!C$20</f>
        <v>2.6000673435287132</v>
      </c>
    </row>
    <row r="120" spans="1:6" ht="18.75" x14ac:dyDescent="0.3">
      <c r="A120" s="122">
        <v>118</v>
      </c>
      <c r="B120" s="3" t="s">
        <v>32</v>
      </c>
      <c r="C120" s="15">
        <v>4.8938634165054549E-4</v>
      </c>
      <c r="D120" s="13" t="s">
        <v>148</v>
      </c>
      <c r="E120" s="31" t="str">
        <f t="shared" si="1"/>
        <v>No</v>
      </c>
      <c r="F120" s="6">
        <f>$C120*'Sun Payments'!C$20</f>
        <v>392.2376689614668</v>
      </c>
    </row>
    <row r="121" spans="1:6" ht="18.75" x14ac:dyDescent="0.3">
      <c r="A121" s="122">
        <v>119</v>
      </c>
      <c r="B121" s="3" t="s">
        <v>32</v>
      </c>
      <c r="C121" s="15">
        <v>1.9565590720923404E-4</v>
      </c>
      <c r="D121" s="13" t="s">
        <v>149</v>
      </c>
      <c r="E121" s="31" t="str">
        <f t="shared" si="1"/>
        <v>No</v>
      </c>
      <c r="F121" s="6">
        <f>$C121*'Sun Payments'!C$20</f>
        <v>156.81601718482588</v>
      </c>
    </row>
    <row r="122" spans="1:6" ht="18.75" x14ac:dyDescent="0.3">
      <c r="A122" s="122">
        <v>120</v>
      </c>
      <c r="B122" s="3" t="s">
        <v>20</v>
      </c>
      <c r="C122" s="15">
        <v>2.6020285795849804E-4</v>
      </c>
      <c r="D122" s="13" t="s">
        <v>150</v>
      </c>
      <c r="E122" s="31" t="str">
        <f t="shared" si="1"/>
        <v>No</v>
      </c>
      <c r="F122" s="6">
        <f>$C122*'Sun Payments'!C$20</f>
        <v>208.54967492254116</v>
      </c>
    </row>
    <row r="123" spans="1:6" ht="18.75" x14ac:dyDescent="0.3">
      <c r="A123" s="122">
        <v>121</v>
      </c>
      <c r="B123" s="3" t="s">
        <v>151</v>
      </c>
      <c r="C123" s="15">
        <v>4.1050412370000006E-3</v>
      </c>
      <c r="D123" s="13" t="s">
        <v>151</v>
      </c>
      <c r="E123" s="31" t="str">
        <f t="shared" si="1"/>
        <v>No</v>
      </c>
      <c r="F123" s="6">
        <f>$C123*'Sun Payments'!C$20</f>
        <v>3290.1445519730755</v>
      </c>
    </row>
    <row r="124" spans="1:6" ht="18.75" x14ac:dyDescent="0.3">
      <c r="A124" s="122">
        <v>122</v>
      </c>
      <c r="B124" s="3" t="s">
        <v>22</v>
      </c>
      <c r="C124" s="15">
        <v>1.9389587187553203E-4</v>
      </c>
      <c r="D124" s="13" t="s">
        <v>152</v>
      </c>
      <c r="E124" s="31" t="str">
        <f t="shared" si="1"/>
        <v>No</v>
      </c>
      <c r="F124" s="6">
        <f>$C124*'Sun Payments'!C$20</f>
        <v>155.40536858712952</v>
      </c>
    </row>
    <row r="125" spans="1:6" ht="18.75" x14ac:dyDescent="0.3">
      <c r="A125" s="122">
        <v>123</v>
      </c>
      <c r="B125" s="3" t="s">
        <v>153</v>
      </c>
      <c r="C125" s="15">
        <v>1.1005388939752758E-3</v>
      </c>
      <c r="D125" s="13" t="s">
        <v>154</v>
      </c>
      <c r="E125" s="31" t="str">
        <f t="shared" si="1"/>
        <v>No</v>
      </c>
      <c r="F125" s="6">
        <f>$C125*'Sun Payments'!C$20</f>
        <v>882.06959131388317</v>
      </c>
    </row>
    <row r="126" spans="1:6" ht="18.75" x14ac:dyDescent="0.3">
      <c r="A126" s="122">
        <v>124</v>
      </c>
      <c r="B126" s="3" t="s">
        <v>32</v>
      </c>
      <c r="C126" s="15">
        <v>2.7246348947924944E-5</v>
      </c>
      <c r="D126" s="13" t="s">
        <v>155</v>
      </c>
      <c r="E126" s="31" t="str">
        <f t="shared" si="1"/>
        <v>No</v>
      </c>
      <c r="F126" s="6">
        <f>$C126*'Sun Payments'!C$20</f>
        <v>21.837643369859425</v>
      </c>
    </row>
    <row r="127" spans="1:6" ht="18.75" x14ac:dyDescent="0.3">
      <c r="A127" s="122">
        <v>125</v>
      </c>
      <c r="B127" s="3" t="s">
        <v>156</v>
      </c>
      <c r="C127" s="15">
        <v>2.4482072967000001E-3</v>
      </c>
      <c r="D127" s="13" t="s">
        <v>156</v>
      </c>
      <c r="E127" s="31" t="str">
        <f t="shared" si="1"/>
        <v>No</v>
      </c>
      <c r="F127" s="6">
        <f>$C127*'Sun Payments'!C$20</f>
        <v>1962.2107146540791</v>
      </c>
    </row>
    <row r="128" spans="1:6" ht="18.75" x14ac:dyDescent="0.3">
      <c r="A128" s="122">
        <v>126</v>
      </c>
      <c r="B128" s="3" t="s">
        <v>20</v>
      </c>
      <c r="C128" s="15">
        <v>3.9749965640000005E-4</v>
      </c>
      <c r="D128" s="13" t="s">
        <v>157</v>
      </c>
      <c r="E128" s="31" t="str">
        <f t="shared" si="1"/>
        <v>No</v>
      </c>
      <c r="F128" s="6">
        <f>$C128*'Sun Payments'!C$20</f>
        <v>318.59152037931875</v>
      </c>
    </row>
    <row r="129" spans="1:6" ht="18.75" x14ac:dyDescent="0.3">
      <c r="A129" s="122">
        <v>127</v>
      </c>
      <c r="B129" s="3" t="s">
        <v>158</v>
      </c>
      <c r="C129" s="15">
        <v>1.9471774931817251E-3</v>
      </c>
      <c r="D129" s="13" t="s">
        <v>158</v>
      </c>
      <c r="E129" s="31" t="str">
        <f t="shared" si="1"/>
        <v>No</v>
      </c>
      <c r="F129" s="6">
        <f>$C129*'Sun Payments'!C$20</f>
        <v>1560.6409414776952</v>
      </c>
    </row>
    <row r="130" spans="1:6" ht="18.75" x14ac:dyDescent="0.3">
      <c r="A130" s="122">
        <v>128</v>
      </c>
      <c r="B130" s="3" t="s">
        <v>32</v>
      </c>
      <c r="C130" s="15">
        <v>5.4856393182193598E-4</v>
      </c>
      <c r="D130" s="13" t="s">
        <v>159</v>
      </c>
      <c r="E130" s="31" t="str">
        <f t="shared" si="1"/>
        <v>No</v>
      </c>
      <c r="F130" s="6">
        <f>$C130*'Sun Payments'!C$20</f>
        <v>439.66784436296564</v>
      </c>
    </row>
    <row r="131" spans="1:6" ht="18.75" x14ac:dyDescent="0.3">
      <c r="A131" s="122">
        <v>129</v>
      </c>
      <c r="B131" s="3" t="s">
        <v>88</v>
      </c>
      <c r="C131" s="15">
        <v>2.3483828725500002E-2</v>
      </c>
      <c r="D131" s="13" t="s">
        <v>88</v>
      </c>
      <c r="E131" s="31" t="str">
        <f t="shared" si="1"/>
        <v>No</v>
      </c>
      <c r="F131" s="6">
        <f>$C131*'Sun Payments'!C$20</f>
        <v>18822.02557291208</v>
      </c>
    </row>
    <row r="132" spans="1:6" ht="18.75" x14ac:dyDescent="0.3">
      <c r="A132" s="122">
        <v>130</v>
      </c>
      <c r="B132" s="3" t="s">
        <v>20</v>
      </c>
      <c r="C132" s="15">
        <v>1.109546617741783E-3</v>
      </c>
      <c r="D132" s="13" t="s">
        <v>160</v>
      </c>
      <c r="E132" s="31" t="str">
        <f t="shared" si="1"/>
        <v>No</v>
      </c>
      <c r="F132" s="6">
        <f>$C132*'Sun Payments'!C$20</f>
        <v>889.28918097571818</v>
      </c>
    </row>
    <row r="133" spans="1:6" ht="18.75" x14ac:dyDescent="0.3">
      <c r="A133" s="122">
        <v>131</v>
      </c>
      <c r="B133" s="3" t="s">
        <v>161</v>
      </c>
      <c r="C133" s="15">
        <v>2.9859845764296689E-4</v>
      </c>
      <c r="D133" s="13" t="s">
        <v>162</v>
      </c>
      <c r="E133" s="31" t="str">
        <f t="shared" ref="E133:E196" si="2">IF(C133&lt;0.000011,"Yes","No")</f>
        <v>No</v>
      </c>
      <c r="F133" s="6">
        <f>$C133*'Sun Payments'!C$20</f>
        <v>239.32331782360862</v>
      </c>
    </row>
    <row r="134" spans="1:6" ht="18.75" x14ac:dyDescent="0.3">
      <c r="A134" s="122">
        <v>132</v>
      </c>
      <c r="B134" s="3" t="s">
        <v>161</v>
      </c>
      <c r="C134" s="15">
        <v>5.3961997892000005E-3</v>
      </c>
      <c r="D134" s="13" t="s">
        <v>161</v>
      </c>
      <c r="E134" s="31" t="str">
        <f t="shared" si="2"/>
        <v>No</v>
      </c>
      <c r="F134" s="6">
        <f>$C134*'Sun Payments'!C$20</f>
        <v>4324.9936633449306</v>
      </c>
    </row>
    <row r="135" spans="1:6" ht="18.75" x14ac:dyDescent="0.3">
      <c r="A135" s="122">
        <v>133</v>
      </c>
      <c r="B135" s="3" t="s">
        <v>163</v>
      </c>
      <c r="C135" s="15">
        <v>3.5337234878000004E-3</v>
      </c>
      <c r="D135" s="13" t="s">
        <v>163</v>
      </c>
      <c r="E135" s="31" t="str">
        <f t="shared" si="2"/>
        <v>No</v>
      </c>
      <c r="F135" s="6">
        <f>$C135*'Sun Payments'!C$20</f>
        <v>2832.2397779519465</v>
      </c>
    </row>
    <row r="136" spans="1:6" ht="18.75" x14ac:dyDescent="0.3">
      <c r="A136" s="122">
        <v>134</v>
      </c>
      <c r="B136" s="3" t="s">
        <v>164</v>
      </c>
      <c r="C136" s="15">
        <v>1.2127293508E-3</v>
      </c>
      <c r="D136" s="13" t="s">
        <v>164</v>
      </c>
      <c r="E136" s="31" t="str">
        <f t="shared" si="2"/>
        <v>No</v>
      </c>
      <c r="F136" s="6">
        <f>$C136*'Sun Payments'!C$20</f>
        <v>971.98898529663279</v>
      </c>
    </row>
    <row r="137" spans="1:6" ht="18.75" x14ac:dyDescent="0.3">
      <c r="A137" s="122">
        <v>135</v>
      </c>
      <c r="B137" s="3" t="s">
        <v>96</v>
      </c>
      <c r="C137" s="15">
        <v>1.0105310050000001E-4</v>
      </c>
      <c r="D137" s="13" t="s">
        <v>165</v>
      </c>
      <c r="E137" s="31" t="str">
        <f t="shared" si="2"/>
        <v>No</v>
      </c>
      <c r="F137" s="6">
        <f>$C137*'Sun Payments'!C$20</f>
        <v>80.992927689330955</v>
      </c>
    </row>
    <row r="138" spans="1:6" ht="18.75" x14ac:dyDescent="0.3">
      <c r="A138" s="122">
        <v>136</v>
      </c>
      <c r="B138" s="3" t="s">
        <v>166</v>
      </c>
      <c r="C138" s="15">
        <v>6.2922251458000008E-3</v>
      </c>
      <c r="D138" s="13" t="s">
        <v>166</v>
      </c>
      <c r="E138" s="31" t="str">
        <f t="shared" si="2"/>
        <v>No</v>
      </c>
      <c r="F138" s="6">
        <f>$C138*'Sun Payments'!C$20</f>
        <v>5043.1479461510362</v>
      </c>
    </row>
    <row r="139" spans="1:6" ht="18.75" x14ac:dyDescent="0.3">
      <c r="A139" s="122">
        <v>137</v>
      </c>
      <c r="B139" s="3" t="s">
        <v>53</v>
      </c>
      <c r="C139" s="15">
        <v>1.9406761110000003E-3</v>
      </c>
      <c r="D139" s="13" t="s">
        <v>167</v>
      </c>
      <c r="E139" s="31" t="str">
        <f t="shared" si="2"/>
        <v>No</v>
      </c>
      <c r="F139" s="6">
        <f>$C139*'Sun Payments'!C$20</f>
        <v>1555.4301565109822</v>
      </c>
    </row>
    <row r="140" spans="1:6" ht="18.75" x14ac:dyDescent="0.3">
      <c r="A140" s="122">
        <v>138</v>
      </c>
      <c r="B140" s="3" t="s">
        <v>53</v>
      </c>
      <c r="C140" s="15">
        <v>7.2147379172615407E-3</v>
      </c>
      <c r="D140" s="13" t="s">
        <v>53</v>
      </c>
      <c r="E140" s="31" t="str">
        <f t="shared" si="2"/>
        <v>No</v>
      </c>
      <c r="F140" s="6">
        <f>$C140*'Sun Payments'!C$20</f>
        <v>5782.531595161081</v>
      </c>
    </row>
    <row r="141" spans="1:6" ht="18.75" x14ac:dyDescent="0.3">
      <c r="A141" s="122">
        <v>139</v>
      </c>
      <c r="B141" s="3" t="s">
        <v>81</v>
      </c>
      <c r="C141" s="15">
        <v>3.4575585746555949E-4</v>
      </c>
      <c r="D141" s="13" t="s">
        <v>168</v>
      </c>
      <c r="E141" s="13" t="s">
        <v>334</v>
      </c>
      <c r="F141" s="6">
        <f>$C141*'Sun Payments'!C$20</f>
        <v>277.11944535408566</v>
      </c>
    </row>
    <row r="142" spans="1:6" ht="18.75" x14ac:dyDescent="0.3">
      <c r="A142" s="122">
        <v>140</v>
      </c>
      <c r="B142" s="3" t="s">
        <v>81</v>
      </c>
      <c r="C142" s="15">
        <v>2.5170974956060682E-3</v>
      </c>
      <c r="D142" s="13" t="s">
        <v>169</v>
      </c>
      <c r="E142" s="31" t="str">
        <f t="shared" si="2"/>
        <v>No</v>
      </c>
      <c r="F142" s="6">
        <f>$C142*'Sun Payments'!C$20</f>
        <v>2017.4254371207371</v>
      </c>
    </row>
    <row r="143" spans="1:6" ht="18.75" x14ac:dyDescent="0.3">
      <c r="A143" s="122">
        <v>141</v>
      </c>
      <c r="B143" s="3" t="s">
        <v>81</v>
      </c>
      <c r="C143" s="15">
        <v>2.1830160390500002E-2</v>
      </c>
      <c r="D143" s="13" t="s">
        <v>81</v>
      </c>
      <c r="E143" s="31" t="str">
        <f t="shared" si="2"/>
        <v>No</v>
      </c>
      <c r="F143" s="6">
        <f>$C143*'Sun Payments'!C$20</f>
        <v>17496.628932768501</v>
      </c>
    </row>
    <row r="144" spans="1:6" ht="18.75" x14ac:dyDescent="0.3">
      <c r="A144" s="122">
        <v>142</v>
      </c>
      <c r="B144" s="3" t="s">
        <v>170</v>
      </c>
      <c r="C144" s="15">
        <v>1.0942313547701739E-3</v>
      </c>
      <c r="D144" s="13" t="s">
        <v>170</v>
      </c>
      <c r="E144" s="31" t="str">
        <f t="shared" si="2"/>
        <v>No</v>
      </c>
      <c r="F144" s="6">
        <f>$C144*'Sun Payments'!C$20</f>
        <v>877.01416932080497</v>
      </c>
    </row>
    <row r="145" spans="1:6" ht="18.75" x14ac:dyDescent="0.3">
      <c r="A145" s="122">
        <v>143</v>
      </c>
      <c r="B145" s="3" t="s">
        <v>12</v>
      </c>
      <c r="C145" s="15">
        <v>3.0589085348800001E-2</v>
      </c>
      <c r="D145" s="13" t="s">
        <v>12</v>
      </c>
      <c r="E145" s="31" t="str">
        <f t="shared" si="2"/>
        <v>No</v>
      </c>
      <c r="F145" s="6">
        <f>$C145*'Sun Payments'!C$20</f>
        <v>24516.809137767435</v>
      </c>
    </row>
    <row r="146" spans="1:6" ht="18.75" x14ac:dyDescent="0.3">
      <c r="A146" s="122">
        <v>144</v>
      </c>
      <c r="B146" s="3" t="s">
        <v>12</v>
      </c>
      <c r="C146" s="15">
        <v>9.4595939665291712E-4</v>
      </c>
      <c r="D146" s="13" t="s">
        <v>171</v>
      </c>
      <c r="E146" s="31" t="str">
        <f t="shared" si="2"/>
        <v>No</v>
      </c>
      <c r="F146" s="6">
        <f>$C146*'Sun Payments'!C$20</f>
        <v>758.17585636724561</v>
      </c>
    </row>
    <row r="147" spans="1:6" ht="18.75" x14ac:dyDescent="0.3">
      <c r="A147" s="122">
        <v>145</v>
      </c>
      <c r="B147" s="3" t="s">
        <v>172</v>
      </c>
      <c r="C147" s="15">
        <v>4.4979387832776362E-5</v>
      </c>
      <c r="D147" s="13" t="s">
        <v>172</v>
      </c>
      <c r="E147" s="31" t="str">
        <f t="shared" si="2"/>
        <v>No</v>
      </c>
      <c r="F147" s="6">
        <f>$C147*'Sun Payments'!C$20</f>
        <v>36.050475326587609</v>
      </c>
    </row>
    <row r="148" spans="1:6" ht="18.75" x14ac:dyDescent="0.3">
      <c r="A148" s="122">
        <v>146</v>
      </c>
      <c r="B148" s="3" t="s">
        <v>173</v>
      </c>
      <c r="C148" s="15">
        <v>8.011838681000001E-4</v>
      </c>
      <c r="D148" s="13" t="s">
        <v>173</v>
      </c>
      <c r="E148" s="31" t="str">
        <f t="shared" si="2"/>
        <v>No</v>
      </c>
      <c r="F148" s="6">
        <f>$C148*'Sun Payments'!C$20</f>
        <v>642.13989252988597</v>
      </c>
    </row>
    <row r="149" spans="1:6" ht="18.75" x14ac:dyDescent="0.3">
      <c r="A149" s="122">
        <v>147</v>
      </c>
      <c r="B149" s="3" t="s">
        <v>174</v>
      </c>
      <c r="C149" s="15">
        <v>5.8387817675000005E-3</v>
      </c>
      <c r="D149" s="13" t="s">
        <v>175</v>
      </c>
      <c r="E149" s="31" t="str">
        <f t="shared" si="2"/>
        <v>No</v>
      </c>
      <c r="F149" s="6">
        <f>$C149*'Sun Payments'!C$20</f>
        <v>4679.7181595522779</v>
      </c>
    </row>
    <row r="150" spans="1:6" ht="18.75" x14ac:dyDescent="0.3">
      <c r="A150" s="122">
        <v>148</v>
      </c>
      <c r="B150" s="3" t="s">
        <v>176</v>
      </c>
      <c r="C150" s="15">
        <v>5.2617717409888416E-3</v>
      </c>
      <c r="D150" s="13" t="s">
        <v>176</v>
      </c>
      <c r="E150" s="31" t="str">
        <f t="shared" si="2"/>
        <v>No</v>
      </c>
      <c r="F150" s="6">
        <f>$C150*'Sun Payments'!C$20</f>
        <v>4217.2510890516833</v>
      </c>
    </row>
    <row r="151" spans="1:6" ht="18.75" x14ac:dyDescent="0.3">
      <c r="A151" s="122">
        <v>149</v>
      </c>
      <c r="B151" s="3" t="s">
        <v>177</v>
      </c>
      <c r="C151" s="15">
        <v>1.3611218302E-3</v>
      </c>
      <c r="D151" s="13" t="s">
        <v>177</v>
      </c>
      <c r="E151" s="31" t="str">
        <f t="shared" si="2"/>
        <v>No</v>
      </c>
      <c r="F151" s="6">
        <f>$C151*'Sun Payments'!C$20</f>
        <v>1090.9238947077965</v>
      </c>
    </row>
    <row r="152" spans="1:6" ht="18.75" x14ac:dyDescent="0.3">
      <c r="A152" s="122">
        <v>150</v>
      </c>
      <c r="B152" s="3" t="s">
        <v>14</v>
      </c>
      <c r="C152" s="15">
        <v>8.6662252226000006E-3</v>
      </c>
      <c r="D152" s="13" t="s">
        <v>14</v>
      </c>
      <c r="E152" s="31" t="str">
        <f t="shared" si="2"/>
        <v>No</v>
      </c>
      <c r="F152" s="6">
        <f>$C152*'Sun Payments'!C$20</f>
        <v>6945.8824055922732</v>
      </c>
    </row>
    <row r="153" spans="1:6" ht="18.75" x14ac:dyDescent="0.3">
      <c r="A153" s="122">
        <v>151</v>
      </c>
      <c r="B153" s="3" t="s">
        <v>73</v>
      </c>
      <c r="C153" s="15">
        <v>7.4382900947353106E-5</v>
      </c>
      <c r="D153" s="13" t="s">
        <v>178</v>
      </c>
      <c r="E153" s="13" t="s">
        <v>334</v>
      </c>
      <c r="F153" s="6">
        <f>$C153*'Sun Payments'!C$20</f>
        <v>59.617061603682664</v>
      </c>
    </row>
    <row r="154" spans="1:6" ht="18.75" x14ac:dyDescent="0.3">
      <c r="A154" s="122">
        <v>152</v>
      </c>
      <c r="B154" s="3" t="s">
        <v>53</v>
      </c>
      <c r="C154" s="15">
        <v>6.0431353984549699E-5</v>
      </c>
      <c r="D154" s="13" t="s">
        <v>179</v>
      </c>
      <c r="E154" s="31" t="str">
        <f t="shared" si="2"/>
        <v>No</v>
      </c>
      <c r="F154" s="6">
        <f>$C154*'Sun Payments'!C$20</f>
        <v>48.435053048560292</v>
      </c>
    </row>
    <row r="155" spans="1:6" ht="18.75" x14ac:dyDescent="0.3">
      <c r="A155" s="122">
        <v>153</v>
      </c>
      <c r="B155" s="3" t="s">
        <v>45</v>
      </c>
      <c r="C155" s="15">
        <v>1.1862120143752041E-4</v>
      </c>
      <c r="D155" s="13" t="s">
        <v>180</v>
      </c>
      <c r="E155" s="31" t="str">
        <f t="shared" si="2"/>
        <v>No</v>
      </c>
      <c r="F155" s="6">
        <f>$C155*'Sun Payments'!C$20</f>
        <v>95.073563729503277</v>
      </c>
    </row>
    <row r="156" spans="1:6" ht="18.75" x14ac:dyDescent="0.3">
      <c r="A156" s="122">
        <v>154</v>
      </c>
      <c r="B156" s="3" t="s">
        <v>20</v>
      </c>
      <c r="C156" s="15">
        <v>1.0559516091134637E-3</v>
      </c>
      <c r="D156" s="13" t="s">
        <v>181</v>
      </c>
      <c r="E156" s="31" t="str">
        <f t="shared" si="2"/>
        <v>No</v>
      </c>
      <c r="F156" s="6">
        <f>$C156*'Sun Payments'!C$20</f>
        <v>846.33338212477122</v>
      </c>
    </row>
    <row r="157" spans="1:6" ht="18.75" x14ac:dyDescent="0.3">
      <c r="A157" s="122">
        <v>155</v>
      </c>
      <c r="B157" s="3" t="s">
        <v>58</v>
      </c>
      <c r="C157" s="15">
        <v>1.4709098660300001E-2</v>
      </c>
      <c r="D157" s="13" t="s">
        <v>58</v>
      </c>
      <c r="E157" s="31" t="str">
        <f t="shared" si="2"/>
        <v>No</v>
      </c>
      <c r="F157" s="6">
        <f>$C157*'Sun Payments'!C$20</f>
        <v>11789.177751838624</v>
      </c>
    </row>
    <row r="158" spans="1:6" ht="18.75" x14ac:dyDescent="0.3">
      <c r="A158" s="122">
        <v>156</v>
      </c>
      <c r="B158" s="3" t="s">
        <v>20</v>
      </c>
      <c r="C158" s="15">
        <v>4.3997455920000003E-3</v>
      </c>
      <c r="D158" s="13" t="s">
        <v>182</v>
      </c>
      <c r="E158" s="31" t="str">
        <f t="shared" si="2"/>
        <v>No</v>
      </c>
      <c r="F158" s="6">
        <f>$C158*'Sun Payments'!C$20</f>
        <v>3526.3467901641329</v>
      </c>
    </row>
    <row r="159" spans="1:6" ht="18.75" x14ac:dyDescent="0.3">
      <c r="A159" s="122">
        <v>157</v>
      </c>
      <c r="B159" s="3" t="s">
        <v>183</v>
      </c>
      <c r="C159" s="15">
        <v>7.0236704230000006E-4</v>
      </c>
      <c r="D159" s="13" t="s">
        <v>183</v>
      </c>
      <c r="E159" s="31" t="str">
        <f t="shared" si="2"/>
        <v>No</v>
      </c>
      <c r="F159" s="6">
        <f>$C159*'Sun Payments'!C$20</f>
        <v>562.93931395378752</v>
      </c>
    </row>
    <row r="160" spans="1:6" ht="18.75" x14ac:dyDescent="0.3">
      <c r="A160" s="122">
        <v>158</v>
      </c>
      <c r="B160" s="3" t="s">
        <v>32</v>
      </c>
      <c r="C160" s="15">
        <v>4.0068160295727358E-5</v>
      </c>
      <c r="D160" s="13" t="s">
        <v>184</v>
      </c>
      <c r="E160" s="31" t="str">
        <f t="shared" si="2"/>
        <v>No</v>
      </c>
      <c r="F160" s="6">
        <f>$C160*'Sun Payments'!C$20</f>
        <v>32.114181488932807</v>
      </c>
    </row>
    <row r="161" spans="1:6" ht="18.75" x14ac:dyDescent="0.3">
      <c r="A161" s="122">
        <v>159</v>
      </c>
      <c r="B161" s="3" t="s">
        <v>185</v>
      </c>
      <c r="C161" s="15">
        <v>6.0449809904156778E-4</v>
      </c>
      <c r="D161" s="13" t="s">
        <v>185</v>
      </c>
      <c r="E161" s="31" t="str">
        <f t="shared" si="2"/>
        <v>No</v>
      </c>
      <c r="F161" s="6">
        <f>$C161*'Sun Payments'!C$20</f>
        <v>484.49845261315568</v>
      </c>
    </row>
    <row r="162" spans="1:6" ht="18.75" x14ac:dyDescent="0.3">
      <c r="A162" s="122">
        <v>160</v>
      </c>
      <c r="B162" s="3" t="s">
        <v>73</v>
      </c>
      <c r="C162" s="15">
        <v>8.4966206433900002E-2</v>
      </c>
      <c r="D162" s="13" t="s">
        <v>73</v>
      </c>
      <c r="E162" s="31" t="str">
        <f t="shared" si="2"/>
        <v>No</v>
      </c>
      <c r="F162" s="6">
        <f>$C162*'Sun Payments'!C$20</f>
        <v>68099.462358778663</v>
      </c>
    </row>
    <row r="163" spans="1:6" ht="18.75" x14ac:dyDescent="0.3">
      <c r="A163" s="122">
        <v>161</v>
      </c>
      <c r="B163" s="3" t="s">
        <v>73</v>
      </c>
      <c r="C163" s="15">
        <v>7.190750647071369E-4</v>
      </c>
      <c r="D163" s="13" t="s">
        <v>186</v>
      </c>
      <c r="E163" s="31" t="str">
        <f t="shared" si="2"/>
        <v>No</v>
      </c>
      <c r="F163" s="6">
        <f>$C163*'Sun Payments'!C$20</f>
        <v>576.33060668956023</v>
      </c>
    </row>
    <row r="164" spans="1:6" ht="18.75" x14ac:dyDescent="0.3">
      <c r="A164" s="122">
        <v>162</v>
      </c>
      <c r="B164" s="3" t="s">
        <v>32</v>
      </c>
      <c r="C164" s="15">
        <v>9.5917010683512795E-4</v>
      </c>
      <c r="D164" s="13" t="s">
        <v>187</v>
      </c>
      <c r="E164" s="31" t="str">
        <f t="shared" si="2"/>
        <v>No</v>
      </c>
      <c r="F164" s="6">
        <f>$C164*'Sun Payments'!C$20</f>
        <v>768.76409254424948</v>
      </c>
    </row>
    <row r="165" spans="1:6" ht="18.75" x14ac:dyDescent="0.3">
      <c r="A165" s="122">
        <v>163</v>
      </c>
      <c r="B165" s="3" t="s">
        <v>188</v>
      </c>
      <c r="C165" s="15">
        <v>3.4330491778000001E-3</v>
      </c>
      <c r="D165" s="13" t="s">
        <v>188</v>
      </c>
      <c r="E165" s="31" t="str">
        <f t="shared" si="2"/>
        <v>No</v>
      </c>
      <c r="F165" s="6">
        <f>$C165*'Sun Payments'!C$20</f>
        <v>2751.5504466037878</v>
      </c>
    </row>
    <row r="166" spans="1:6" ht="18.75" x14ac:dyDescent="0.3">
      <c r="A166" s="122">
        <v>164</v>
      </c>
      <c r="B166" s="3" t="s">
        <v>58</v>
      </c>
      <c r="C166" s="15">
        <v>1.3216488394866789E-6</v>
      </c>
      <c r="D166" s="13" t="s">
        <v>189</v>
      </c>
      <c r="E166" s="13" t="s">
        <v>334</v>
      </c>
      <c r="F166" s="6">
        <f>$C166*'Sun Payments'!C$20</f>
        <v>1.0592867349699253</v>
      </c>
    </row>
    <row r="167" spans="1:6" ht="18.75" x14ac:dyDescent="0.3">
      <c r="A167" s="122">
        <v>165</v>
      </c>
      <c r="B167" s="3" t="s">
        <v>190</v>
      </c>
      <c r="C167" s="15">
        <v>2.0834305642714426E-4</v>
      </c>
      <c r="D167" s="13" t="s">
        <v>191</v>
      </c>
      <c r="E167" s="31" t="str">
        <f t="shared" si="2"/>
        <v>No</v>
      </c>
      <c r="F167" s="6">
        <f>$C167*'Sun Payments'!C$20</f>
        <v>166.98462511576167</v>
      </c>
    </row>
    <row r="168" spans="1:6" ht="18.75" x14ac:dyDescent="0.3">
      <c r="A168" s="122">
        <v>166</v>
      </c>
      <c r="B168" s="3" t="s">
        <v>190</v>
      </c>
      <c r="C168" s="15">
        <v>5.9275014392000001E-3</v>
      </c>
      <c r="D168" s="13" t="s">
        <v>190</v>
      </c>
      <c r="E168" s="31" t="str">
        <f t="shared" si="2"/>
        <v>No</v>
      </c>
      <c r="F168" s="6">
        <f>$C168*'Sun Payments'!C$20</f>
        <v>4750.8259822619757</v>
      </c>
    </row>
    <row r="169" spans="1:6" ht="18.75" x14ac:dyDescent="0.3">
      <c r="A169" s="122">
        <v>167</v>
      </c>
      <c r="B169" s="3" t="s">
        <v>192</v>
      </c>
      <c r="C169" s="15">
        <v>2.7360244131E-3</v>
      </c>
      <c r="D169" s="13" t="s">
        <v>192</v>
      </c>
      <c r="E169" s="31" t="str">
        <f t="shared" si="2"/>
        <v>No</v>
      </c>
      <c r="F169" s="6">
        <f>$C169*'Sun Payments'!C$20</f>
        <v>2192.8929082829322</v>
      </c>
    </row>
    <row r="170" spans="1:6" ht="18.75" x14ac:dyDescent="0.3">
      <c r="A170" s="122">
        <v>168</v>
      </c>
      <c r="B170" s="3" t="s">
        <v>50</v>
      </c>
      <c r="C170" s="15">
        <v>2.2074414769736924E-3</v>
      </c>
      <c r="D170" s="13" t="s">
        <v>50</v>
      </c>
      <c r="E170" s="31" t="str">
        <f t="shared" si="2"/>
        <v>No</v>
      </c>
      <c r="F170" s="6">
        <f>$C170*'Sun Payments'!C$20</f>
        <v>1769.2396080708097</v>
      </c>
    </row>
    <row r="171" spans="1:6" ht="18.75" x14ac:dyDescent="0.3">
      <c r="A171" s="122">
        <v>169</v>
      </c>
      <c r="B171" s="3" t="s">
        <v>20</v>
      </c>
      <c r="C171" s="15">
        <v>3.4540213501270623E-4</v>
      </c>
      <c r="D171" s="13" t="s">
        <v>193</v>
      </c>
      <c r="E171" s="31" t="str">
        <f t="shared" si="2"/>
        <v>No</v>
      </c>
      <c r="F171" s="6">
        <f>$C171*'Sun Payments'!C$20</f>
        <v>276.83594077179885</v>
      </c>
    </row>
    <row r="172" spans="1:6" ht="18.75" x14ac:dyDescent="0.3">
      <c r="A172" s="122">
        <v>170</v>
      </c>
      <c r="B172" s="3" t="s">
        <v>194</v>
      </c>
      <c r="C172" s="15">
        <v>1.0502202615239173E-3</v>
      </c>
      <c r="D172" s="13" t="s">
        <v>194</v>
      </c>
      <c r="E172" s="31" t="str">
        <f t="shared" si="2"/>
        <v>No</v>
      </c>
      <c r="F172" s="6">
        <f>$C172*'Sun Payments'!C$20</f>
        <v>841.73977125498345</v>
      </c>
    </row>
    <row r="173" spans="1:6" ht="18.75" x14ac:dyDescent="0.3">
      <c r="A173" s="122">
        <v>171</v>
      </c>
      <c r="B173" s="3" t="s">
        <v>88</v>
      </c>
      <c r="C173" s="15">
        <v>4.7056969116496841E-4</v>
      </c>
      <c r="D173" s="13" t="s">
        <v>195</v>
      </c>
      <c r="E173" s="31" t="str">
        <f t="shared" si="2"/>
        <v>No</v>
      </c>
      <c r="F173" s="6">
        <f>$C173*'Sun Payments'!C$20</f>
        <v>377.15633444928369</v>
      </c>
    </row>
    <row r="174" spans="1:6" ht="18.75" x14ac:dyDescent="0.3">
      <c r="A174" s="122">
        <v>172</v>
      </c>
      <c r="B174" s="3" t="s">
        <v>196</v>
      </c>
      <c r="C174" s="15">
        <v>2.0091959787577069E-3</v>
      </c>
      <c r="D174" s="13" t="s">
        <v>197</v>
      </c>
      <c r="E174" s="31" t="str">
        <f t="shared" si="2"/>
        <v>No</v>
      </c>
      <c r="F174" s="6">
        <f>$C174*'Sun Payments'!C$20</f>
        <v>1610.3480627120139</v>
      </c>
    </row>
    <row r="175" spans="1:6" ht="18.75" x14ac:dyDescent="0.3">
      <c r="A175" s="122">
        <v>173</v>
      </c>
      <c r="B175" s="3" t="s">
        <v>198</v>
      </c>
      <c r="C175" s="15">
        <v>3.5787854283245092E-3</v>
      </c>
      <c r="D175" s="13" t="s">
        <v>198</v>
      </c>
      <c r="E175" s="31" t="str">
        <f t="shared" si="2"/>
        <v>No</v>
      </c>
      <c r="F175" s="6">
        <f>$C175*'Sun Payments'!C$20</f>
        <v>2868.3564183359049</v>
      </c>
    </row>
    <row r="176" spans="1:6" ht="18.75" x14ac:dyDescent="0.3">
      <c r="A176" s="122">
        <v>174</v>
      </c>
      <c r="B176" s="3" t="s">
        <v>32</v>
      </c>
      <c r="C176" s="15">
        <v>4.2718822637047213E-5</v>
      </c>
      <c r="D176" s="13" t="s">
        <v>199</v>
      </c>
      <c r="E176" s="31" t="str">
        <f t="shared" si="2"/>
        <v>No</v>
      </c>
      <c r="F176" s="6">
        <f>$C176*'Sun Payments'!C$20</f>
        <v>34.238657653217857</v>
      </c>
    </row>
    <row r="177" spans="1:6" ht="18.75" x14ac:dyDescent="0.3">
      <c r="A177" s="122">
        <v>175</v>
      </c>
      <c r="B177" s="3" t="s">
        <v>200</v>
      </c>
      <c r="C177" s="15">
        <v>6.6649194513310141E-4</v>
      </c>
      <c r="D177" s="13" t="s">
        <v>200</v>
      </c>
      <c r="E177" s="31" t="str">
        <f t="shared" si="2"/>
        <v>No</v>
      </c>
      <c r="F177" s="6">
        <f>$C177*'Sun Payments'!C$20</f>
        <v>534.18582557678974</v>
      </c>
    </row>
    <row r="178" spans="1:6" ht="18.75" x14ac:dyDescent="0.3">
      <c r="A178" s="122">
        <v>176</v>
      </c>
      <c r="B178" s="3" t="s">
        <v>34</v>
      </c>
      <c r="C178" s="15">
        <v>2.9359445436850499E-5</v>
      </c>
      <c r="D178" s="13" t="s">
        <v>201</v>
      </c>
      <c r="E178" s="13" t="s">
        <v>334</v>
      </c>
      <c r="F178" s="6">
        <f>$C178*'Sun Payments'!C$20</f>
        <v>23.531266527202593</v>
      </c>
    </row>
    <row r="179" spans="1:6" ht="18.75" x14ac:dyDescent="0.3">
      <c r="A179" s="122">
        <v>177</v>
      </c>
      <c r="B179" s="3" t="s">
        <v>43</v>
      </c>
      <c r="C179" s="15">
        <v>7.9574543270364385E-5</v>
      </c>
      <c r="D179" s="13" t="s">
        <v>202</v>
      </c>
      <c r="E179" s="31" t="str">
        <f t="shared" si="2"/>
        <v>No</v>
      </c>
      <c r="F179" s="6">
        <f>$C179*'Sun Payments'!C$20</f>
        <v>63.778104750068096</v>
      </c>
    </row>
    <row r="180" spans="1:6" ht="18.75" x14ac:dyDescent="0.3">
      <c r="A180" s="122">
        <v>178</v>
      </c>
      <c r="B180" s="3" t="s">
        <v>43</v>
      </c>
      <c r="C180" s="15">
        <v>1.3969915611062012E-3</v>
      </c>
      <c r="D180" s="13" t="s">
        <v>203</v>
      </c>
      <c r="E180" s="31" t="str">
        <f t="shared" si="2"/>
        <v>No</v>
      </c>
      <c r="F180" s="6">
        <f>$C180*'Sun Payments'!C$20</f>
        <v>1119.6730820869775</v>
      </c>
    </row>
    <row r="181" spans="1:6" ht="18.75" x14ac:dyDescent="0.3">
      <c r="A181" s="122">
        <v>179</v>
      </c>
      <c r="B181" s="3" t="s">
        <v>43</v>
      </c>
      <c r="C181" s="15">
        <v>1.6848065467200003E-2</v>
      </c>
      <c r="D181" s="13" t="s">
        <v>43</v>
      </c>
      <c r="E181" s="31" t="str">
        <f t="shared" si="2"/>
        <v>No</v>
      </c>
      <c r="F181" s="6">
        <f>$C181*'Sun Payments'!C$20</f>
        <v>13503.535679145674</v>
      </c>
    </row>
    <row r="182" spans="1:6" ht="18.75" x14ac:dyDescent="0.3">
      <c r="A182" s="122">
        <v>180</v>
      </c>
      <c r="B182" s="3" t="s">
        <v>204</v>
      </c>
      <c r="C182" s="15">
        <v>6.8335870900000008E-3</v>
      </c>
      <c r="D182" s="13" t="s">
        <v>204</v>
      </c>
      <c r="E182" s="31" t="str">
        <f t="shared" si="2"/>
        <v>No</v>
      </c>
      <c r="F182" s="6">
        <f>$C182*'Sun Payments'!C$20</f>
        <v>5477.0434781376698</v>
      </c>
    </row>
    <row r="183" spans="1:6" ht="18.75" x14ac:dyDescent="0.3">
      <c r="A183" s="122">
        <v>181</v>
      </c>
      <c r="B183" s="3" t="s">
        <v>205</v>
      </c>
      <c r="C183" s="15">
        <v>9.6824372920000011E-4</v>
      </c>
      <c r="D183" s="13" t="s">
        <v>205</v>
      </c>
      <c r="E183" s="31" t="str">
        <f t="shared" si="2"/>
        <v>No</v>
      </c>
      <c r="F183" s="6">
        <f>$C183*'Sun Payments'!C$20</f>
        <v>776.03649919424026</v>
      </c>
    </row>
    <row r="184" spans="1:6" ht="18.75" x14ac:dyDescent="0.3">
      <c r="A184" s="122">
        <v>182</v>
      </c>
      <c r="B184" s="3" t="s">
        <v>73</v>
      </c>
      <c r="C184" s="15">
        <v>3.343069033201294E-4</v>
      </c>
      <c r="D184" s="13" t="s">
        <v>206</v>
      </c>
      <c r="E184" s="31" t="str">
        <f t="shared" si="2"/>
        <v>No</v>
      </c>
      <c r="F184" s="6">
        <f>$C184*'Sun Payments'!C$20</f>
        <v>267.94323689901421</v>
      </c>
    </row>
    <row r="185" spans="1:6" ht="18.75" x14ac:dyDescent="0.3">
      <c r="A185" s="122">
        <v>183</v>
      </c>
      <c r="B185" s="3" t="s">
        <v>61</v>
      </c>
      <c r="C185" s="15">
        <v>1.6548268685402778E-4</v>
      </c>
      <c r="D185" s="13" t="s">
        <v>207</v>
      </c>
      <c r="E185" s="13" t="s">
        <v>334</v>
      </c>
      <c r="F185" s="6">
        <f>$C185*'Sun Payments'!C$20</f>
        <v>132.63251917940377</v>
      </c>
    </row>
    <row r="186" spans="1:6" ht="18.75" x14ac:dyDescent="0.3">
      <c r="A186" s="122">
        <v>184</v>
      </c>
      <c r="B186" s="3" t="s">
        <v>166</v>
      </c>
      <c r="C186" s="15">
        <v>2.377868462227841E-4</v>
      </c>
      <c r="D186" s="13" t="s">
        <v>208</v>
      </c>
      <c r="E186" s="31" t="str">
        <f t="shared" si="2"/>
        <v>No</v>
      </c>
      <c r="F186" s="6">
        <f>$C186*'Sun Payments'!C$20</f>
        <v>190.58349270140411</v>
      </c>
    </row>
    <row r="187" spans="1:6" ht="18.75" x14ac:dyDescent="0.3">
      <c r="A187" s="122">
        <v>185</v>
      </c>
      <c r="B187" s="3" t="s">
        <v>61</v>
      </c>
      <c r="C187" s="15">
        <v>1.0022123159762744E-4</v>
      </c>
      <c r="D187" s="13" t="s">
        <v>209</v>
      </c>
      <c r="E187" s="31" t="str">
        <f t="shared" si="2"/>
        <v>No</v>
      </c>
      <c r="F187" s="6">
        <f>$C187*'Sun Payments'!C$20</f>
        <v>80.326194085676065</v>
      </c>
    </row>
    <row r="188" spans="1:6" ht="18.75" x14ac:dyDescent="0.3">
      <c r="A188" s="122">
        <v>186</v>
      </c>
      <c r="B188" s="3" t="s">
        <v>103</v>
      </c>
      <c r="C188" s="15">
        <v>2.3984047444234967E-4</v>
      </c>
      <c r="D188" s="13" t="s">
        <v>210</v>
      </c>
      <c r="E188" s="31" t="str">
        <f t="shared" si="2"/>
        <v>No</v>
      </c>
      <c r="F188" s="6">
        <f>$C188*'Sun Payments'!C$20</f>
        <v>192.22945270723338</v>
      </c>
    </row>
    <row r="189" spans="1:6" ht="18.75" x14ac:dyDescent="0.3">
      <c r="A189" s="122">
        <v>187</v>
      </c>
      <c r="B189" s="3" t="s">
        <v>103</v>
      </c>
      <c r="C189" s="15">
        <v>1.1618802599603737E-3</v>
      </c>
      <c r="D189" s="13" t="s">
        <v>211</v>
      </c>
      <c r="E189" s="31" t="str">
        <f t="shared" si="2"/>
        <v>No</v>
      </c>
      <c r="F189" s="6">
        <f>$C189*'Sun Payments'!C$20</f>
        <v>931.23400878364509</v>
      </c>
    </row>
    <row r="190" spans="1:6" ht="18.75" x14ac:dyDescent="0.3">
      <c r="A190" s="122">
        <v>188</v>
      </c>
      <c r="B190" s="3" t="s">
        <v>103</v>
      </c>
      <c r="C190" s="15">
        <v>1.8759295924600003E-2</v>
      </c>
      <c r="D190" s="13" t="s">
        <v>103</v>
      </c>
      <c r="E190" s="31" t="str">
        <f t="shared" si="2"/>
        <v>No</v>
      </c>
      <c r="F190" s="6">
        <f>$C190*'Sun Payments'!C$20</f>
        <v>15035.365474252703</v>
      </c>
    </row>
    <row r="191" spans="1:6" ht="18.75" x14ac:dyDescent="0.3">
      <c r="A191" s="122">
        <v>189</v>
      </c>
      <c r="B191" s="3" t="s">
        <v>103</v>
      </c>
      <c r="C191" s="15">
        <v>3.3261031401087655E-4</v>
      </c>
      <c r="D191" s="13" t="s">
        <v>212</v>
      </c>
      <c r="E191" s="31" t="str">
        <f t="shared" si="2"/>
        <v>No</v>
      </c>
      <c r="F191" s="6">
        <f>$C191*'Sun Payments'!C$20</f>
        <v>266.58343957896255</v>
      </c>
    </row>
    <row r="192" spans="1:6" ht="18.75" x14ac:dyDescent="0.3">
      <c r="A192" s="122">
        <v>190</v>
      </c>
      <c r="B192" s="3" t="s">
        <v>73</v>
      </c>
      <c r="C192" s="15">
        <v>3.1931124648988825E-4</v>
      </c>
      <c r="D192" s="13" t="s">
        <v>213</v>
      </c>
      <c r="E192" s="31" t="str">
        <f t="shared" si="2"/>
        <v>No</v>
      </c>
      <c r="F192" s="6">
        <f>$C192*'Sun Payments'!C$20</f>
        <v>255.92438598502622</v>
      </c>
    </row>
    <row r="193" spans="1:6" ht="18.75" x14ac:dyDescent="0.3">
      <c r="A193" s="122">
        <v>191</v>
      </c>
      <c r="B193" s="3" t="s">
        <v>214</v>
      </c>
      <c r="C193" s="15">
        <v>5.1383874938000004E-3</v>
      </c>
      <c r="D193" s="13" t="s">
        <v>214</v>
      </c>
      <c r="E193" s="31" t="str">
        <f t="shared" si="2"/>
        <v>No</v>
      </c>
      <c r="F193" s="6">
        <f>$C193*'Sun Payments'!C$20</f>
        <v>4118.3599975253192</v>
      </c>
    </row>
    <row r="194" spans="1:6" ht="18.75" x14ac:dyDescent="0.3">
      <c r="A194" s="122">
        <v>192</v>
      </c>
      <c r="B194" s="3" t="s">
        <v>215</v>
      </c>
      <c r="C194" s="15">
        <v>3.876818121586606E-4</v>
      </c>
      <c r="D194" s="13" t="s">
        <v>216</v>
      </c>
      <c r="E194" s="31" t="str">
        <f t="shared" si="2"/>
        <v>No</v>
      </c>
      <c r="F194" s="6">
        <f>$C194*'Sun Payments'!C$20</f>
        <v>310.72262823479798</v>
      </c>
    </row>
    <row r="195" spans="1:6" ht="18.75" x14ac:dyDescent="0.3">
      <c r="A195" s="122">
        <v>193</v>
      </c>
      <c r="B195" s="3" t="s">
        <v>45</v>
      </c>
      <c r="C195" s="15">
        <v>1.4312495770428543E-4</v>
      </c>
      <c r="D195" s="13" t="s">
        <v>217</v>
      </c>
      <c r="E195" s="31" t="str">
        <f t="shared" si="2"/>
        <v>No</v>
      </c>
      <c r="F195" s="6">
        <f>$C195*'Sun Payments'!C$20</f>
        <v>114.71304979783118</v>
      </c>
    </row>
    <row r="196" spans="1:6" ht="18.75" x14ac:dyDescent="0.3">
      <c r="A196" s="122">
        <v>194</v>
      </c>
      <c r="B196" s="3" t="s">
        <v>20</v>
      </c>
      <c r="C196" s="15">
        <v>9.2067103810000012E-4</v>
      </c>
      <c r="D196" s="13" t="s">
        <v>218</v>
      </c>
      <c r="E196" s="31" t="str">
        <f t="shared" si="2"/>
        <v>No</v>
      </c>
      <c r="F196" s="6">
        <f>$C196*'Sun Payments'!C$20</f>
        <v>737.90752035851244</v>
      </c>
    </row>
    <row r="197" spans="1:6" ht="18.75" x14ac:dyDescent="0.3">
      <c r="A197" s="122">
        <v>195</v>
      </c>
      <c r="B197" s="3" t="s">
        <v>103</v>
      </c>
      <c r="C197" s="15">
        <v>4.6644987738170089E-4</v>
      </c>
      <c r="D197" s="13" t="s">
        <v>219</v>
      </c>
      <c r="E197" s="31" t="str">
        <f t="shared" ref="E197:E259" si="3">IF(C197&lt;0.000011,"Yes","No")</f>
        <v>No</v>
      </c>
      <c r="F197" s="6">
        <f>$C197*'Sun Payments'!C$20</f>
        <v>373.85434986701256</v>
      </c>
    </row>
    <row r="198" spans="1:6" ht="18.75" x14ac:dyDescent="0.3">
      <c r="A198" s="122">
        <v>196</v>
      </c>
      <c r="B198" s="3" t="s">
        <v>32</v>
      </c>
      <c r="C198" s="15">
        <v>9.7421107750697046E-4</v>
      </c>
      <c r="D198" s="13" t="s">
        <v>220</v>
      </c>
      <c r="E198" s="31" t="str">
        <f t="shared" si="3"/>
        <v>No</v>
      </c>
      <c r="F198" s="6">
        <f>$C198*'Sun Payments'!C$20</f>
        <v>780.81926199451186</v>
      </c>
    </row>
    <row r="199" spans="1:6" ht="18.75" x14ac:dyDescent="0.3">
      <c r="A199" s="122">
        <v>197</v>
      </c>
      <c r="B199" s="3" t="s">
        <v>32</v>
      </c>
      <c r="C199" s="15">
        <v>6.8972714179994083E-4</v>
      </c>
      <c r="D199" s="13" t="s">
        <v>221</v>
      </c>
      <c r="E199" s="31" t="str">
        <f t="shared" si="3"/>
        <v>No</v>
      </c>
      <c r="F199" s="6">
        <f>$C199*'Sun Payments'!C$20</f>
        <v>552.80857534075869</v>
      </c>
    </row>
    <row r="200" spans="1:6" ht="18.75" x14ac:dyDescent="0.3">
      <c r="A200" s="122">
        <v>198</v>
      </c>
      <c r="B200" s="3" t="s">
        <v>32</v>
      </c>
      <c r="C200" s="15">
        <v>1.8234094927113156E-4</v>
      </c>
      <c r="D200" s="13" t="s">
        <v>222</v>
      </c>
      <c r="E200" s="31" t="str">
        <f t="shared" si="3"/>
        <v>No</v>
      </c>
      <c r="F200" s="6">
        <f>$C200*'Sun Payments'!C$20</f>
        <v>146.14422759963429</v>
      </c>
    </row>
    <row r="201" spans="1:6" ht="18.75" x14ac:dyDescent="0.3">
      <c r="A201" s="122">
        <v>199</v>
      </c>
      <c r="B201" s="3" t="s">
        <v>32</v>
      </c>
      <c r="C201" s="15">
        <v>5.7490446272600006E-2</v>
      </c>
      <c r="D201" s="13" t="s">
        <v>32</v>
      </c>
      <c r="E201" s="31" t="str">
        <f t="shared" si="3"/>
        <v>No</v>
      </c>
      <c r="F201" s="6">
        <f>$C201*'Sun Payments'!C$20</f>
        <v>46077.948472091237</v>
      </c>
    </row>
    <row r="202" spans="1:6" ht="18.75" x14ac:dyDescent="0.3">
      <c r="A202" s="122">
        <v>200</v>
      </c>
      <c r="B202" s="3" t="s">
        <v>223</v>
      </c>
      <c r="C202" s="15">
        <v>2.3941128233000001E-3</v>
      </c>
      <c r="D202" s="13" t="s">
        <v>223</v>
      </c>
      <c r="E202" s="31" t="str">
        <f t="shared" si="3"/>
        <v>No</v>
      </c>
      <c r="F202" s="6">
        <f>$C202*'Sun Payments'!C$20</f>
        <v>1918.8546003854365</v>
      </c>
    </row>
    <row r="203" spans="1:6" ht="18.75" x14ac:dyDescent="0.3">
      <c r="A203" s="122">
        <v>201</v>
      </c>
      <c r="B203" s="3" t="s">
        <v>58</v>
      </c>
      <c r="C203" s="15">
        <v>2.40299807123598E-6</v>
      </c>
      <c r="D203" s="13" t="s">
        <v>224</v>
      </c>
      <c r="E203" s="13" t="s">
        <v>334</v>
      </c>
      <c r="F203" s="6">
        <f>$C203*'Sun Payments'!C$20</f>
        <v>1.92597602704152</v>
      </c>
    </row>
    <row r="204" spans="1:6" ht="18.75" x14ac:dyDescent="0.3">
      <c r="A204" s="122">
        <v>202</v>
      </c>
      <c r="B204" s="3" t="s">
        <v>225</v>
      </c>
      <c r="C204" s="15">
        <v>6.1199806404000001E-3</v>
      </c>
      <c r="D204" s="13" t="s">
        <v>225</v>
      </c>
      <c r="E204" s="31" t="str">
        <f t="shared" si="3"/>
        <v>No</v>
      </c>
      <c r="F204" s="6">
        <f>$C204*'Sun Payments'!C$20</f>
        <v>4905.0959051773225</v>
      </c>
    </row>
    <row r="205" spans="1:6" ht="18.75" x14ac:dyDescent="0.3">
      <c r="A205" s="122">
        <v>203</v>
      </c>
      <c r="B205" s="3" t="s">
        <v>226</v>
      </c>
      <c r="C205" s="15">
        <v>5.5478390439999998E-4</v>
      </c>
      <c r="D205" s="13" t="s">
        <v>226</v>
      </c>
      <c r="E205" s="31" t="str">
        <f t="shared" si="3"/>
        <v>No</v>
      </c>
      <c r="F205" s="6">
        <f>$C205*'Sun Payments'!C$20</f>
        <v>444.65308268571022</v>
      </c>
    </row>
    <row r="206" spans="1:6" ht="18.75" x14ac:dyDescent="0.3">
      <c r="A206" s="122">
        <v>204</v>
      </c>
      <c r="B206" s="3" t="s">
        <v>32</v>
      </c>
      <c r="C206" s="15">
        <v>3.2208636305125645E-4</v>
      </c>
      <c r="D206" s="13" t="s">
        <v>227</v>
      </c>
      <c r="E206" s="31" t="str">
        <f t="shared" si="3"/>
        <v>No</v>
      </c>
      <c r="F206" s="6">
        <f>$C206*'Sun Payments'!C$20</f>
        <v>258.14861081209483</v>
      </c>
    </row>
    <row r="207" spans="1:6" ht="18.75" x14ac:dyDescent="0.3">
      <c r="A207" s="122">
        <v>205</v>
      </c>
      <c r="B207" s="3" t="s">
        <v>228</v>
      </c>
      <c r="C207" s="15">
        <v>2.1166375450000002E-3</v>
      </c>
      <c r="D207" s="13" t="s">
        <v>228</v>
      </c>
      <c r="E207" s="31" t="str">
        <f t="shared" si="3"/>
        <v>No</v>
      </c>
      <c r="F207" s="6">
        <f>$C207*'Sun Payments'!C$20</f>
        <v>1696.461274107151</v>
      </c>
    </row>
    <row r="208" spans="1:6" ht="18.75" x14ac:dyDescent="0.3">
      <c r="A208" s="122">
        <v>206</v>
      </c>
      <c r="B208" s="3" t="s">
        <v>229</v>
      </c>
      <c r="C208" s="15">
        <v>6.5246008141315302E-4</v>
      </c>
      <c r="D208" s="13" t="s">
        <v>229</v>
      </c>
      <c r="E208" s="31" t="str">
        <f t="shared" si="3"/>
        <v>No</v>
      </c>
      <c r="F208" s="6">
        <f>$C208*'Sun Payments'!C$20</f>
        <v>522.93944404081378</v>
      </c>
    </row>
    <row r="209" spans="1:6" ht="18.75" x14ac:dyDescent="0.3">
      <c r="A209" s="122">
        <v>207</v>
      </c>
      <c r="B209" s="3" t="s">
        <v>81</v>
      </c>
      <c r="C209" s="15">
        <v>8.2672044087765892E-5</v>
      </c>
      <c r="D209" s="13" t="s">
        <v>230</v>
      </c>
      <c r="E209" s="31" t="str">
        <f t="shared" si="3"/>
        <v>No</v>
      </c>
      <c r="F209" s="6">
        <f>$C209*'Sun Payments'!C$20</f>
        <v>66.260716945835838</v>
      </c>
    </row>
    <row r="210" spans="1:6" ht="18.75" x14ac:dyDescent="0.3">
      <c r="A210" s="122">
        <v>208</v>
      </c>
      <c r="B210" s="3" t="s">
        <v>231</v>
      </c>
      <c r="C210" s="15">
        <v>3.1224344525000005E-3</v>
      </c>
      <c r="D210" s="13" t="s">
        <v>231</v>
      </c>
      <c r="E210" s="31" t="str">
        <f t="shared" si="3"/>
        <v>No</v>
      </c>
      <c r="F210" s="6">
        <f>$C210*'Sun Payments'!C$20</f>
        <v>2502.5962249026506</v>
      </c>
    </row>
    <row r="211" spans="1:6" ht="18.75" x14ac:dyDescent="0.3">
      <c r="A211" s="122">
        <v>209</v>
      </c>
      <c r="B211" s="3" t="s">
        <v>22</v>
      </c>
      <c r="C211" s="15">
        <v>9.8560524430686587E-3</v>
      </c>
      <c r="D211" s="13" t="s">
        <v>22</v>
      </c>
      <c r="E211" s="31" t="str">
        <f t="shared" si="3"/>
        <v>No</v>
      </c>
      <c r="F211" s="6">
        <f>$C211*'Sun Payments'!C$20</f>
        <v>7899.5155900606278</v>
      </c>
    </row>
    <row r="212" spans="1:6" ht="18.75" x14ac:dyDescent="0.3">
      <c r="A212" s="122">
        <v>210</v>
      </c>
      <c r="B212" s="3" t="s">
        <v>232</v>
      </c>
      <c r="C212" s="15">
        <v>3.9903291818124074E-4</v>
      </c>
      <c r="D212" s="13" t="s">
        <v>233</v>
      </c>
      <c r="E212" s="31" t="str">
        <f t="shared" si="3"/>
        <v>No</v>
      </c>
      <c r="F212" s="6">
        <f>$C212*'Sun Payments'!C$20</f>
        <v>319.82041251585287</v>
      </c>
    </row>
    <row r="213" spans="1:6" ht="18.75" x14ac:dyDescent="0.3">
      <c r="A213" s="122">
        <v>211</v>
      </c>
      <c r="B213" s="3" t="s">
        <v>32</v>
      </c>
      <c r="C213" s="15">
        <v>1.4664946537970547E-4</v>
      </c>
      <c r="D213" s="13" t="s">
        <v>234</v>
      </c>
      <c r="E213" s="31" t="str">
        <f t="shared" si="3"/>
        <v>No</v>
      </c>
      <c r="F213" s="6">
        <f>$C213*'Sun Payments'!C$20</f>
        <v>117.53790320542937</v>
      </c>
    </row>
    <row r="214" spans="1:6" ht="18.75" x14ac:dyDescent="0.3">
      <c r="A214" s="122">
        <v>212</v>
      </c>
      <c r="B214" s="3" t="s">
        <v>22</v>
      </c>
      <c r="C214" s="15">
        <v>4.6131296524684136E-5</v>
      </c>
      <c r="D214" s="13" t="s">
        <v>235</v>
      </c>
      <c r="E214" s="31" t="str">
        <f t="shared" si="3"/>
        <v>No</v>
      </c>
      <c r="F214" s="6">
        <f>$C214*'Sun Payments'!C$20</f>
        <v>36.973717235314574</v>
      </c>
    </row>
    <row r="215" spans="1:6" ht="18.75" x14ac:dyDescent="0.3">
      <c r="A215" s="122">
        <v>213</v>
      </c>
      <c r="B215" s="3" t="s">
        <v>26</v>
      </c>
      <c r="C215" s="15">
        <v>2.7973429550000003E-4</v>
      </c>
      <c r="D215" s="13" t="s">
        <v>236</v>
      </c>
      <c r="E215" s="31" t="str">
        <f t="shared" si="3"/>
        <v>No</v>
      </c>
      <c r="F215" s="6">
        <f>$C215*'Sun Payments'!C$20</f>
        <v>224.20390325042462</v>
      </c>
    </row>
    <row r="216" spans="1:6" ht="18.75" x14ac:dyDescent="0.3">
      <c r="A216" s="122">
        <v>214</v>
      </c>
      <c r="B216" s="3" t="s">
        <v>12</v>
      </c>
      <c r="C216" s="15">
        <v>9.7865851608075385E-5</v>
      </c>
      <c r="D216" s="13" t="s">
        <v>237</v>
      </c>
      <c r="E216" s="31" t="str">
        <f t="shared" si="3"/>
        <v>No</v>
      </c>
      <c r="F216" s="6">
        <f>$C216*'Sun Payments'!C$20</f>
        <v>78.438383417514643</v>
      </c>
    </row>
    <row r="217" spans="1:6" ht="18.75" x14ac:dyDescent="0.3">
      <c r="A217" s="122">
        <v>215</v>
      </c>
      <c r="B217" s="3" t="s">
        <v>20</v>
      </c>
      <c r="C217" s="15">
        <v>4.1143144986409733E-4</v>
      </c>
      <c r="D217" s="13" t="s">
        <v>238</v>
      </c>
      <c r="E217" s="31" t="str">
        <f t="shared" si="3"/>
        <v>No</v>
      </c>
      <c r="F217" s="6">
        <f>$C217*'Sun Payments'!C$20</f>
        <v>329.75769672657816</v>
      </c>
    </row>
    <row r="218" spans="1:6" ht="18.75" x14ac:dyDescent="0.3">
      <c r="A218" s="122">
        <v>216</v>
      </c>
      <c r="B218" s="3" t="s">
        <v>32</v>
      </c>
      <c r="C218" s="15">
        <v>3.3086573333E-3</v>
      </c>
      <c r="D218" s="13" t="s">
        <v>239</v>
      </c>
      <c r="E218" s="31" t="str">
        <f t="shared" si="3"/>
        <v>No</v>
      </c>
      <c r="F218" s="6">
        <f>$C218*'Sun Payments'!C$20</f>
        <v>2651.85177712327</v>
      </c>
    </row>
    <row r="219" spans="1:6" ht="18.75" x14ac:dyDescent="0.3">
      <c r="A219" s="122">
        <v>217</v>
      </c>
      <c r="B219" s="3" t="s">
        <v>119</v>
      </c>
      <c r="C219" s="15">
        <v>9.5929413968563133E-5</v>
      </c>
      <c r="D219" s="13" t="s">
        <v>240</v>
      </c>
      <c r="E219" s="31" t="str">
        <f t="shared" si="3"/>
        <v>No</v>
      </c>
      <c r="F219" s="6">
        <f>$C219*'Sun Payments'!C$20</f>
        <v>76.886350348406452</v>
      </c>
    </row>
    <row r="220" spans="1:6" ht="18.75" x14ac:dyDescent="0.3">
      <c r="A220" s="122">
        <v>218</v>
      </c>
      <c r="B220" s="3" t="s">
        <v>119</v>
      </c>
      <c r="C220" s="15">
        <v>1.7318860270380137E-3</v>
      </c>
      <c r="D220" s="13" t="s">
        <v>241</v>
      </c>
      <c r="E220" s="31" t="str">
        <f t="shared" si="3"/>
        <v>No</v>
      </c>
      <c r="F220" s="6">
        <f>$C220*'Sun Payments'!C$20</f>
        <v>1388.0872438352596</v>
      </c>
    </row>
    <row r="221" spans="1:6" ht="18.75" x14ac:dyDescent="0.3">
      <c r="A221" s="122">
        <v>219</v>
      </c>
      <c r="B221" s="3" t="s">
        <v>81</v>
      </c>
      <c r="C221" s="15">
        <v>6.5277589655785755E-4</v>
      </c>
      <c r="D221" s="13" t="s">
        <v>242</v>
      </c>
      <c r="E221" s="31" t="str">
        <f t="shared" si="3"/>
        <v>No</v>
      </c>
      <c r="F221" s="6">
        <f>$C221*'Sun Payments'!C$20</f>
        <v>523.1925663403938</v>
      </c>
    </row>
    <row r="222" spans="1:6" ht="18.75" x14ac:dyDescent="0.3">
      <c r="A222" s="122">
        <v>220</v>
      </c>
      <c r="B222" s="3" t="s">
        <v>243</v>
      </c>
      <c r="C222" s="15">
        <v>1.6007423883000001E-3</v>
      </c>
      <c r="D222" s="13" t="s">
        <v>243</v>
      </c>
      <c r="E222" s="31" t="str">
        <f t="shared" si="3"/>
        <v>No</v>
      </c>
      <c r="F222" s="6">
        <f>$C222*'Sun Payments'!C$20</f>
        <v>1282.977086930933</v>
      </c>
    </row>
    <row r="223" spans="1:6" ht="18.75" x14ac:dyDescent="0.3">
      <c r="A223" s="122">
        <v>221</v>
      </c>
      <c r="B223" s="3" t="s">
        <v>20</v>
      </c>
      <c r="C223" s="15">
        <v>1.4088373569684245E-3</v>
      </c>
      <c r="D223" s="13" t="s">
        <v>244</v>
      </c>
      <c r="E223" s="31" t="str">
        <f t="shared" si="3"/>
        <v>No</v>
      </c>
      <c r="F223" s="6">
        <f>$C223*'Sun Payments'!C$20</f>
        <v>1129.1673547312062</v>
      </c>
    </row>
    <row r="224" spans="1:6" ht="18.75" x14ac:dyDescent="0.3">
      <c r="A224" s="122">
        <v>222</v>
      </c>
      <c r="B224" s="3" t="s">
        <v>20</v>
      </c>
      <c r="C224" s="15">
        <v>3.2076333312988582E-4</v>
      </c>
      <c r="D224" s="13" t="s">
        <v>245</v>
      </c>
      <c r="E224" s="31" t="str">
        <f t="shared" si="3"/>
        <v>No</v>
      </c>
      <c r="F224" s="6">
        <f>$C224*'Sun Payments'!C$20</f>
        <v>257.08821715547077</v>
      </c>
    </row>
    <row r="225" spans="1:6" ht="18.75" x14ac:dyDescent="0.3">
      <c r="A225" s="122">
        <v>223</v>
      </c>
      <c r="B225" s="3" t="s">
        <v>32</v>
      </c>
      <c r="C225" s="15">
        <v>2.6531286225834624E-4</v>
      </c>
      <c r="D225" s="13" t="s">
        <v>246</v>
      </c>
      <c r="E225" s="31" t="str">
        <f t="shared" si="3"/>
        <v>No</v>
      </c>
      <c r="F225" s="6">
        <f>$C225*'Sun Payments'!C$20</f>
        <v>212.64528610816504</v>
      </c>
    </row>
    <row r="226" spans="1:6" ht="18.75" x14ac:dyDescent="0.3">
      <c r="A226" s="122">
        <v>224</v>
      </c>
      <c r="B226" s="3" t="s">
        <v>32</v>
      </c>
      <c r="C226" s="15">
        <v>4.491948948733984E-4</v>
      </c>
      <c r="D226" s="13" t="s">
        <v>247</v>
      </c>
      <c r="E226" s="31" t="str">
        <f t="shared" si="3"/>
        <v>No</v>
      </c>
      <c r="F226" s="6">
        <f>$C226*'Sun Payments'!C$20</f>
        <v>360.02467473917602</v>
      </c>
    </row>
    <row r="227" spans="1:6" ht="18.75" x14ac:dyDescent="0.3">
      <c r="A227" s="122">
        <v>225</v>
      </c>
      <c r="B227" s="3" t="s">
        <v>20</v>
      </c>
      <c r="C227" s="15">
        <v>1.0244286074000001E-3</v>
      </c>
      <c r="D227" s="13" t="s">
        <v>248</v>
      </c>
      <c r="E227" s="31" t="str">
        <f t="shared" si="3"/>
        <v>No</v>
      </c>
      <c r="F227" s="6">
        <f>$C227*'Sun Payments'!C$20</f>
        <v>821.06804948582646</v>
      </c>
    </row>
    <row r="228" spans="1:6" ht="18.75" x14ac:dyDescent="0.3">
      <c r="A228" s="122">
        <v>226</v>
      </c>
      <c r="B228" s="3" t="s">
        <v>249</v>
      </c>
      <c r="C228" s="15">
        <v>4.2250181677000002E-3</v>
      </c>
      <c r="D228" s="13" t="s">
        <v>249</v>
      </c>
      <c r="E228" s="31" t="str">
        <f t="shared" si="3"/>
        <v>No</v>
      </c>
      <c r="F228" s="6">
        <f>$C228*'Sun Payments'!C$20</f>
        <v>3386.3047175146853</v>
      </c>
    </row>
    <row r="229" spans="1:6" ht="18.75" x14ac:dyDescent="0.3">
      <c r="A229" s="122">
        <v>227</v>
      </c>
      <c r="B229" s="3" t="s">
        <v>73</v>
      </c>
      <c r="C229" s="15">
        <v>2.8402397495918821E-3</v>
      </c>
      <c r="D229" s="13" t="s">
        <v>250</v>
      </c>
      <c r="E229" s="31" t="str">
        <f t="shared" si="3"/>
        <v>No</v>
      </c>
      <c r="F229" s="6">
        <f>$C229*'Sun Payments'!C$20</f>
        <v>2276.4203326849802</v>
      </c>
    </row>
    <row r="230" spans="1:6" ht="18.75" x14ac:dyDescent="0.3">
      <c r="A230" s="122">
        <v>228</v>
      </c>
      <c r="B230" s="3" t="s">
        <v>32</v>
      </c>
      <c r="C230" s="15">
        <v>1.7253966123753619E-3</v>
      </c>
      <c r="D230" s="13" t="s">
        <v>251</v>
      </c>
      <c r="E230" s="31" t="str">
        <f t="shared" si="3"/>
        <v>No</v>
      </c>
      <c r="F230" s="6">
        <f>$C230*'Sun Payments'!C$20</f>
        <v>1382.8860507009801</v>
      </c>
    </row>
    <row r="231" spans="1:6" ht="18.75" x14ac:dyDescent="0.3">
      <c r="A231" s="122">
        <v>229</v>
      </c>
      <c r="B231" s="3" t="s">
        <v>252</v>
      </c>
      <c r="C231" s="15">
        <v>4.5994640532591777E-4</v>
      </c>
      <c r="D231" s="13" t="s">
        <v>253</v>
      </c>
      <c r="E231" s="31" t="str">
        <f t="shared" si="3"/>
        <v>No</v>
      </c>
      <c r="F231" s="6">
        <f>$C231*'Sun Payments'!C$20</f>
        <v>368.64188988966009</v>
      </c>
    </row>
    <row r="232" spans="1:6" ht="18.75" x14ac:dyDescent="0.3">
      <c r="A232" s="122">
        <v>230</v>
      </c>
      <c r="B232" s="3" t="s">
        <v>252</v>
      </c>
      <c r="C232" s="15">
        <v>2.8629943204584174E-3</v>
      </c>
      <c r="D232" s="13" t="s">
        <v>254</v>
      </c>
      <c r="E232" s="31" t="str">
        <f t="shared" si="3"/>
        <v>No</v>
      </c>
      <c r="F232" s="6">
        <f>$C232*'Sun Payments'!C$20</f>
        <v>2294.6578662557095</v>
      </c>
    </row>
    <row r="233" spans="1:6" ht="18.75" x14ac:dyDescent="0.3">
      <c r="A233" s="122">
        <v>231</v>
      </c>
      <c r="B233" s="3" t="s">
        <v>252</v>
      </c>
      <c r="C233" s="15">
        <v>1.7730393593000004E-2</v>
      </c>
      <c r="D233" s="13" t="s">
        <v>252</v>
      </c>
      <c r="E233" s="31" t="str">
        <f t="shared" si="3"/>
        <v>No</v>
      </c>
      <c r="F233" s="6">
        <f>$C233*'Sun Payments'!C$20</f>
        <v>14210.711784951376</v>
      </c>
    </row>
    <row r="234" spans="1:6" ht="18.75" x14ac:dyDescent="0.3">
      <c r="A234" s="122">
        <v>232</v>
      </c>
      <c r="B234" s="3" t="s">
        <v>255</v>
      </c>
      <c r="C234" s="15">
        <v>3.8152176293000007E-3</v>
      </c>
      <c r="D234" s="13" t="s">
        <v>255</v>
      </c>
      <c r="E234" s="31" t="str">
        <f t="shared" si="3"/>
        <v>No</v>
      </c>
      <c r="F234" s="6">
        <f>$C234*'Sun Payments'!C$20</f>
        <v>3057.8541780512273</v>
      </c>
    </row>
    <row r="235" spans="1:6" ht="18.75" x14ac:dyDescent="0.3">
      <c r="A235" s="122">
        <v>233</v>
      </c>
      <c r="B235" s="3" t="s">
        <v>75</v>
      </c>
      <c r="C235" s="15">
        <v>1.0831677703000001E-3</v>
      </c>
      <c r="D235" s="13" t="s">
        <v>256</v>
      </c>
      <c r="E235" s="31" t="str">
        <f t="shared" si="3"/>
        <v>No</v>
      </c>
      <c r="F235" s="6">
        <f>$C235*'Sun Payments'!C$20</f>
        <v>868.14683034215</v>
      </c>
    </row>
    <row r="236" spans="1:6" ht="18.75" x14ac:dyDescent="0.3">
      <c r="A236" s="122">
        <v>234</v>
      </c>
      <c r="B236" s="3" t="s">
        <v>257</v>
      </c>
      <c r="C236" s="15">
        <v>5.247619758369889E-4</v>
      </c>
      <c r="D236" s="13" t="s">
        <v>257</v>
      </c>
      <c r="E236" s="31" t="str">
        <f t="shared" si="3"/>
        <v>No</v>
      </c>
      <c r="F236" s="6">
        <f>$C236*'Sun Payments'!C$20</f>
        <v>420.59084335641609</v>
      </c>
    </row>
    <row r="237" spans="1:6" ht="18.75" x14ac:dyDescent="0.3">
      <c r="A237" s="122">
        <v>235</v>
      </c>
      <c r="B237" s="3" t="s">
        <v>26</v>
      </c>
      <c r="C237" s="15">
        <v>3.4246408335544811E-5</v>
      </c>
      <c r="D237" s="13" t="s">
        <v>258</v>
      </c>
      <c r="E237" s="31" t="str">
        <f t="shared" si="3"/>
        <v>No</v>
      </c>
      <c r="F237" s="6">
        <f>$C237*'Sun Payments'!C$20</f>
        <v>27.448112529116127</v>
      </c>
    </row>
    <row r="238" spans="1:6" ht="18.75" x14ac:dyDescent="0.3">
      <c r="A238" s="122">
        <v>236</v>
      </c>
      <c r="B238" s="3" t="s">
        <v>73</v>
      </c>
      <c r="C238" s="15">
        <v>3.3666331606383901E-3</v>
      </c>
      <c r="D238" s="13" t="s">
        <v>259</v>
      </c>
      <c r="E238" s="31" t="str">
        <f t="shared" si="3"/>
        <v>No</v>
      </c>
      <c r="F238" s="6">
        <f>$C238*'Sun Payments'!C$20</f>
        <v>2698.3187530806022</v>
      </c>
    </row>
    <row r="239" spans="1:6" ht="18.75" x14ac:dyDescent="0.3">
      <c r="A239" s="122">
        <v>237</v>
      </c>
      <c r="B239" s="3" t="s">
        <v>232</v>
      </c>
      <c r="C239" s="15">
        <v>7.9809331547000002E-3</v>
      </c>
      <c r="D239" s="13" t="s">
        <v>232</v>
      </c>
      <c r="E239" s="31" t="str">
        <f t="shared" si="3"/>
        <v>No</v>
      </c>
      <c r="F239" s="6">
        <f>$C239*'Sun Payments'!C$20</f>
        <v>6396.628492284618</v>
      </c>
    </row>
    <row r="240" spans="1:6" ht="18.75" x14ac:dyDescent="0.3">
      <c r="A240" s="122">
        <v>238</v>
      </c>
      <c r="B240" s="3" t="s">
        <v>32</v>
      </c>
      <c r="C240" s="15">
        <v>1.7210815802087018E-4</v>
      </c>
      <c r="D240" s="13" t="s">
        <v>260</v>
      </c>
      <c r="E240" s="31" t="str">
        <f t="shared" si="3"/>
        <v>No</v>
      </c>
      <c r="F240" s="6">
        <f>$C240*'Sun Payments'!C$20</f>
        <v>137.94276007719606</v>
      </c>
    </row>
    <row r="241" spans="1:6" ht="18.75" x14ac:dyDescent="0.3">
      <c r="A241" s="122">
        <v>239</v>
      </c>
      <c r="B241" s="3" t="s">
        <v>32</v>
      </c>
      <c r="C241" s="15">
        <v>2.6147248341069377E-3</v>
      </c>
      <c r="D241" s="13" t="s">
        <v>261</v>
      </c>
      <c r="E241" s="31" t="str">
        <f t="shared" si="3"/>
        <v>No</v>
      </c>
      <c r="F241" s="6">
        <f>$C241*'Sun Payments'!C$20</f>
        <v>2095.6726549555106</v>
      </c>
    </row>
    <row r="242" spans="1:6" ht="18.75" x14ac:dyDescent="0.3">
      <c r="A242" s="122">
        <v>240</v>
      </c>
      <c r="B242" s="3" t="s">
        <v>32</v>
      </c>
      <c r="C242" s="15">
        <v>7.3971955313977248E-7</v>
      </c>
      <c r="D242" s="13" t="s">
        <v>262</v>
      </c>
      <c r="E242" s="13" t="s">
        <v>334</v>
      </c>
      <c r="F242" s="6">
        <f>$C242*'Sun Payments'!C$20</f>
        <v>0.59287693283427545</v>
      </c>
    </row>
    <row r="243" spans="1:6" ht="18.75" x14ac:dyDescent="0.3">
      <c r="A243" s="122">
        <v>241</v>
      </c>
      <c r="B243" s="3" t="s">
        <v>20</v>
      </c>
      <c r="C243" s="15">
        <v>5.9046481436249125E-4</v>
      </c>
      <c r="D243" s="13" t="s">
        <v>263</v>
      </c>
      <c r="E243" s="31" t="str">
        <f t="shared" si="3"/>
        <v>No</v>
      </c>
      <c r="F243" s="6">
        <f>$C243*'Sun Payments'!C$20</f>
        <v>473.25093219436121</v>
      </c>
    </row>
    <row r="244" spans="1:6" ht="18.75" x14ac:dyDescent="0.3">
      <c r="A244" s="122">
        <v>242</v>
      </c>
      <c r="B244" s="3" t="s">
        <v>22</v>
      </c>
      <c r="C244" s="15">
        <v>6.9094120981055794E-5</v>
      </c>
      <c r="D244" s="13" t="s">
        <v>264</v>
      </c>
      <c r="E244" s="31" t="str">
        <f t="shared" si="3"/>
        <v>No</v>
      </c>
      <c r="F244" s="6">
        <f>$C244*'Sun Payments'!C$20</f>
        <v>55.378163724689827</v>
      </c>
    </row>
    <row r="245" spans="1:6" ht="18.75" x14ac:dyDescent="0.3">
      <c r="A245" s="122">
        <v>243</v>
      </c>
      <c r="B245" s="3" t="s">
        <v>32</v>
      </c>
      <c r="C245" s="15">
        <v>2.9712081899425406E-5</v>
      </c>
      <c r="D245" s="13" t="s">
        <v>265</v>
      </c>
      <c r="E245" s="31" t="str">
        <f t="shared" si="3"/>
        <v>No</v>
      </c>
      <c r="F245" s="6">
        <f>$C245*'Sun Payments'!C$20</f>
        <v>23.813900700450457</v>
      </c>
    </row>
    <row r="246" spans="1:6" ht="18.75" x14ac:dyDescent="0.3">
      <c r="A246" s="122">
        <v>244</v>
      </c>
      <c r="B246" s="3" t="s">
        <v>119</v>
      </c>
      <c r="C246" s="15">
        <v>2.1956069742200001E-2</v>
      </c>
      <c r="D246" s="13" t="s">
        <v>119</v>
      </c>
      <c r="E246" s="31" t="str">
        <f t="shared" si="3"/>
        <v>No</v>
      </c>
      <c r="F246" s="6">
        <f>$C246*'Sun Payments'!C$20</f>
        <v>17597.543867265227</v>
      </c>
    </row>
    <row r="247" spans="1:6" ht="18.75" x14ac:dyDescent="0.3">
      <c r="A247" s="122">
        <v>245</v>
      </c>
      <c r="B247" s="3" t="s">
        <v>266</v>
      </c>
      <c r="C247" s="15">
        <v>2.8350670602583245E-3</v>
      </c>
      <c r="D247" s="13" t="s">
        <v>266</v>
      </c>
      <c r="E247" s="31" t="str">
        <f t="shared" si="3"/>
        <v>No</v>
      </c>
      <c r="F247" s="6">
        <f>$C247*'Sun Payments'!C$20</f>
        <v>2272.2744801472618</v>
      </c>
    </row>
    <row r="248" spans="1:6" ht="18.75" x14ac:dyDescent="0.3">
      <c r="A248" s="122">
        <v>246</v>
      </c>
      <c r="B248" s="3" t="s">
        <v>73</v>
      </c>
      <c r="C248" s="15">
        <v>2.2591003689743133E-3</v>
      </c>
      <c r="D248" s="13" t="s">
        <v>267</v>
      </c>
      <c r="E248" s="31" t="str">
        <f t="shared" si="3"/>
        <v>No</v>
      </c>
      <c r="F248" s="6">
        <f>$C248*'Sun Payments'!C$20</f>
        <v>1810.6436311400203</v>
      </c>
    </row>
    <row r="249" spans="1:6" ht="18.75" x14ac:dyDescent="0.3">
      <c r="A249" s="122">
        <v>247</v>
      </c>
      <c r="B249" s="3" t="s">
        <v>73</v>
      </c>
      <c r="C249" s="15">
        <v>1.0348308714700001E-2</v>
      </c>
      <c r="D249" s="13" t="s">
        <v>269</v>
      </c>
      <c r="E249" s="31" t="str">
        <f t="shared" si="3"/>
        <v>No</v>
      </c>
      <c r="F249" s="6">
        <f>$C249*'Sun Payments'!C$20</f>
        <v>8294.0534757423939</v>
      </c>
    </row>
    <row r="250" spans="1:6" ht="18.75" x14ac:dyDescent="0.3">
      <c r="A250" s="122">
        <v>248</v>
      </c>
      <c r="B250" s="3" t="s">
        <v>266</v>
      </c>
      <c r="C250" s="15">
        <v>3.9831978678053954E-4</v>
      </c>
      <c r="D250" s="13" t="s">
        <v>270</v>
      </c>
      <c r="E250" s="31" t="str">
        <f t="shared" si="3"/>
        <v>No</v>
      </c>
      <c r="F250" s="6">
        <f>$C250*'Sun Payments'!C$20</f>
        <v>319.24884568926171</v>
      </c>
    </row>
    <row r="251" spans="1:6" ht="18.75" x14ac:dyDescent="0.3">
      <c r="A251" s="122">
        <v>249</v>
      </c>
      <c r="B251" s="3" t="s">
        <v>53</v>
      </c>
      <c r="C251" s="15">
        <v>9.7847760631712997E-5</v>
      </c>
      <c r="D251" s="13" t="s">
        <v>271</v>
      </c>
      <c r="E251" s="13" t="s">
        <v>334</v>
      </c>
      <c r="F251" s="6">
        <f>$C251*'Sun Payments'!C$20</f>
        <v>78.423883702680584</v>
      </c>
    </row>
    <row r="252" spans="1:6" ht="18.75" x14ac:dyDescent="0.3">
      <c r="A252" s="122">
        <v>250</v>
      </c>
      <c r="B252" s="3" t="s">
        <v>26</v>
      </c>
      <c r="C252" s="15">
        <v>8.0576480958407414E-5</v>
      </c>
      <c r="D252" s="13" t="s">
        <v>272</v>
      </c>
      <c r="E252" s="31" t="str">
        <f t="shared" si="3"/>
        <v>No</v>
      </c>
      <c r="F252" s="6">
        <f>$C252*'Sun Payments'!C$20</f>
        <v>64.581146579713732</v>
      </c>
    </row>
    <row r="253" spans="1:6" ht="18.75" x14ac:dyDescent="0.3">
      <c r="A253" s="122">
        <v>251</v>
      </c>
      <c r="B253" s="3" t="s">
        <v>20</v>
      </c>
      <c r="C253" s="15">
        <v>2.5021499340551977E-3</v>
      </c>
      <c r="D253" s="13" t="s">
        <v>273</v>
      </c>
      <c r="E253" s="31" t="str">
        <f t="shared" si="3"/>
        <v>No</v>
      </c>
      <c r="F253" s="6">
        <f>$C253*'Sun Payments'!C$20</f>
        <v>2005.445134034228</v>
      </c>
    </row>
    <row r="254" spans="1:6" ht="18.75" x14ac:dyDescent="0.3">
      <c r="A254" s="122">
        <v>252</v>
      </c>
      <c r="B254" s="3" t="s">
        <v>81</v>
      </c>
      <c r="C254" s="15">
        <v>3.4602262891710712E-5</v>
      </c>
      <c r="D254" s="13" t="s">
        <v>274</v>
      </c>
      <c r="E254" s="31" t="str">
        <f t="shared" si="3"/>
        <v>No</v>
      </c>
      <c r="F254" s="6">
        <f>$C254*'Sun Payments'!C$20</f>
        <v>27.733325968316478</v>
      </c>
    </row>
    <row r="255" spans="1:6" ht="18.75" x14ac:dyDescent="0.3">
      <c r="A255" s="122">
        <v>253</v>
      </c>
      <c r="B255" s="3" t="s">
        <v>252</v>
      </c>
      <c r="C255" s="15">
        <v>8.4482591926445666E-5</v>
      </c>
      <c r="D255" s="13" t="s">
        <v>275</v>
      </c>
      <c r="E255" s="31" t="str">
        <f t="shared" si="3"/>
        <v>No</v>
      </c>
      <c r="F255" s="6">
        <f>$C255*'Sun Payments'!C$20</f>
        <v>67.711850750248558</v>
      </c>
    </row>
    <row r="256" spans="1:6" ht="18.75" x14ac:dyDescent="0.3">
      <c r="A256" s="122">
        <v>254</v>
      </c>
      <c r="B256" s="3" t="s">
        <v>276</v>
      </c>
      <c r="C256" s="15">
        <v>6.8234252350000003E-4</v>
      </c>
      <c r="D256" s="13" t="s">
        <v>277</v>
      </c>
      <c r="E256" s="31" t="str">
        <f t="shared" si="3"/>
        <v>No</v>
      </c>
      <c r="F256" s="6">
        <f>$C256*'Sun Payments'!C$20</f>
        <v>546.88988652249316</v>
      </c>
    </row>
    <row r="257" spans="1:6" ht="18.75" x14ac:dyDescent="0.3">
      <c r="A257" s="122">
        <v>255</v>
      </c>
      <c r="B257" s="3" t="s">
        <v>20</v>
      </c>
      <c r="C257" s="15">
        <v>3.2024518815994138E-4</v>
      </c>
      <c r="D257" s="13" t="s">
        <v>278</v>
      </c>
      <c r="E257" s="31" t="str">
        <f t="shared" si="3"/>
        <v>No</v>
      </c>
      <c r="F257" s="6">
        <f>$C257*'Sun Payments'!C$20</f>
        <v>256.67292976818965</v>
      </c>
    </row>
    <row r="258" spans="1:6" ht="18.75" x14ac:dyDescent="0.3">
      <c r="A258" s="122">
        <v>256</v>
      </c>
      <c r="B258" s="3" t="s">
        <v>32</v>
      </c>
      <c r="C258" s="15">
        <v>1.5686376415621943E-3</v>
      </c>
      <c r="D258" s="13" t="s">
        <v>279</v>
      </c>
      <c r="E258" s="31" t="str">
        <f t="shared" si="3"/>
        <v>No</v>
      </c>
      <c r="F258" s="6">
        <f>$C258*'Sun Payments'!C$20</f>
        <v>1257.2454921737847</v>
      </c>
    </row>
    <row r="259" spans="1:6" ht="18.75" x14ac:dyDescent="0.3">
      <c r="A259" s="122">
        <v>257</v>
      </c>
      <c r="B259" s="3" t="s">
        <v>280</v>
      </c>
      <c r="C259" s="15">
        <v>4.8754650570999999E-3</v>
      </c>
      <c r="D259" s="13" t="s">
        <v>280</v>
      </c>
      <c r="E259" s="31" t="str">
        <f t="shared" si="3"/>
        <v>No</v>
      </c>
      <c r="F259" s="6">
        <f>$C259*'Sun Payments'!C$20</f>
        <v>3907.6306107159971</v>
      </c>
    </row>
    <row r="260" spans="1:6" ht="18.75" x14ac:dyDescent="0.3">
      <c r="A260" s="122">
        <v>258</v>
      </c>
      <c r="B260" s="3" t="s">
        <v>58</v>
      </c>
      <c r="C260" s="15">
        <v>6.4039892317772936E-5</v>
      </c>
      <c r="D260" s="13" t="s">
        <v>281</v>
      </c>
      <c r="E260" s="13" t="s">
        <v>334</v>
      </c>
      <c r="F260" s="6">
        <f>$C260*'Sun Payments'!C$20</f>
        <v>51.32725608677314</v>
      </c>
    </row>
    <row r="261" spans="1:6" ht="18.75" x14ac:dyDescent="0.3">
      <c r="A261" s="122">
        <v>259</v>
      </c>
      <c r="B261" s="3" t="s">
        <v>166</v>
      </c>
      <c r="C261" s="15">
        <v>3.4045529377365945E-7</v>
      </c>
      <c r="D261" s="13" t="s">
        <v>282</v>
      </c>
      <c r="E261" s="31" t="str">
        <f t="shared" ref="E261:E282" si="4">IF(C261&lt;0.000011,"Yes","No")</f>
        <v>Yes</v>
      </c>
      <c r="F261" s="6">
        <f>$C261*'Sun Payments'!C$20</f>
        <v>0.27287110295106604</v>
      </c>
    </row>
    <row r="262" spans="1:6" ht="18.75" x14ac:dyDescent="0.3">
      <c r="A262" s="122">
        <v>260</v>
      </c>
      <c r="B262" s="3" t="s">
        <v>20</v>
      </c>
      <c r="C262" s="15">
        <v>7.5555414330000009E-4</v>
      </c>
      <c r="D262" s="13" t="s">
        <v>283</v>
      </c>
      <c r="E262" s="31" t="str">
        <f t="shared" si="4"/>
        <v>No</v>
      </c>
      <c r="F262" s="6">
        <f>$C262*'Sun Payments'!C$20</f>
        <v>605.56817941148961</v>
      </c>
    </row>
    <row r="263" spans="1:6" ht="18.75" x14ac:dyDescent="0.3">
      <c r="A263" s="122">
        <v>261</v>
      </c>
      <c r="B263" s="3" t="s">
        <v>29</v>
      </c>
      <c r="C263" s="15">
        <v>5.0703727767649294E-3</v>
      </c>
      <c r="D263" s="13" t="s">
        <v>29</v>
      </c>
      <c r="E263" s="31" t="str">
        <f t="shared" si="4"/>
        <v>No</v>
      </c>
      <c r="F263" s="6">
        <f>$C263*'Sun Payments'!C$20</f>
        <v>4063.8469639679588</v>
      </c>
    </row>
    <row r="264" spans="1:6" ht="18.75" x14ac:dyDescent="0.3">
      <c r="A264" s="122">
        <v>262</v>
      </c>
      <c r="B264" s="3" t="s">
        <v>61</v>
      </c>
      <c r="C264" s="15">
        <v>5.7455156420299657E-5</v>
      </c>
      <c r="D264" s="13" t="s">
        <v>284</v>
      </c>
      <c r="E264" s="13" t="s">
        <v>334</v>
      </c>
      <c r="F264" s="6">
        <f>$C264*'Sun Payments'!C$20</f>
        <v>46.049664050916761</v>
      </c>
    </row>
    <row r="265" spans="1:6" ht="18.75" x14ac:dyDescent="0.3">
      <c r="A265" s="122">
        <v>263</v>
      </c>
      <c r="B265" s="3" t="s">
        <v>12</v>
      </c>
      <c r="C265" s="15">
        <v>3.8359246724829375E-4</v>
      </c>
      <c r="D265" s="13" t="s">
        <v>285</v>
      </c>
      <c r="E265" s="31" t="str">
        <f t="shared" si="4"/>
        <v>No</v>
      </c>
      <c r="F265" s="6">
        <f>$C265*'Sun Payments'!C$20</f>
        <v>307.44506411273449</v>
      </c>
    </row>
    <row r="266" spans="1:6" ht="18.75" x14ac:dyDescent="0.3">
      <c r="A266" s="122">
        <v>264</v>
      </c>
      <c r="B266" s="3" t="s">
        <v>73</v>
      </c>
      <c r="C266" s="15">
        <v>1.2919233878100001E-2</v>
      </c>
      <c r="D266" s="13" t="s">
        <v>286</v>
      </c>
      <c r="E266" s="31" t="str">
        <f t="shared" si="4"/>
        <v>No</v>
      </c>
      <c r="F266" s="6">
        <f>$C266*'Sun Payments'!C$20</f>
        <v>10354.621185428228</v>
      </c>
    </row>
    <row r="267" spans="1:6" ht="18.75" x14ac:dyDescent="0.3">
      <c r="A267" s="122">
        <v>265</v>
      </c>
      <c r="B267" s="3" t="s">
        <v>73</v>
      </c>
      <c r="C267" s="15">
        <v>5.3758056842657953E-4</v>
      </c>
      <c r="D267" s="13" t="s">
        <v>287</v>
      </c>
      <c r="E267" s="31" t="str">
        <f t="shared" si="4"/>
        <v>No</v>
      </c>
      <c r="F267" s="6">
        <f>$C267*'Sun Payments'!C$20</f>
        <v>430.86480167685085</v>
      </c>
    </row>
    <row r="268" spans="1:6" ht="18.75" x14ac:dyDescent="0.3">
      <c r="A268" s="122">
        <v>266</v>
      </c>
      <c r="B268" s="3" t="s">
        <v>26</v>
      </c>
      <c r="C268" s="15">
        <v>2.6140018962200005E-2</v>
      </c>
      <c r="D268" s="13" t="s">
        <v>26</v>
      </c>
      <c r="E268" s="31" t="str">
        <f t="shared" si="4"/>
        <v>No</v>
      </c>
      <c r="F268" s="6">
        <f>$C268*'Sun Payments'!C$20</f>
        <v>20950.932283400889</v>
      </c>
    </row>
    <row r="269" spans="1:6" ht="18.75" x14ac:dyDescent="0.3">
      <c r="A269" s="122">
        <v>267</v>
      </c>
      <c r="B269" s="3" t="s">
        <v>32</v>
      </c>
      <c r="C269" s="15">
        <v>1.4529947677983741E-3</v>
      </c>
      <c r="D269" s="13" t="s">
        <v>288</v>
      </c>
      <c r="E269" s="31" t="str">
        <f t="shared" si="4"/>
        <v>No</v>
      </c>
      <c r="F269" s="6">
        <f>$C269*'Sun Payments'!C$20</f>
        <v>1164.5590247007801</v>
      </c>
    </row>
    <row r="270" spans="1:6" ht="18.75" x14ac:dyDescent="0.3">
      <c r="A270" s="122">
        <v>268</v>
      </c>
      <c r="B270" s="3" t="s">
        <v>20</v>
      </c>
      <c r="C270" s="15">
        <v>9.2171918190000004E-4</v>
      </c>
      <c r="D270" s="13" t="s">
        <v>289</v>
      </c>
      <c r="E270" s="31" t="str">
        <f t="shared" si="4"/>
        <v>No</v>
      </c>
      <c r="F270" s="6">
        <f>$C270*'Sun Payments'!C$20</f>
        <v>738.74759586912398</v>
      </c>
    </row>
    <row r="271" spans="1:6" ht="18.75" x14ac:dyDescent="0.3">
      <c r="A271" s="122">
        <v>269</v>
      </c>
      <c r="B271" s="3" t="s">
        <v>20</v>
      </c>
      <c r="C271" s="15">
        <v>0.11205025007220001</v>
      </c>
      <c r="D271" s="13" t="s">
        <v>20</v>
      </c>
      <c r="E271" s="31" t="str">
        <f t="shared" si="4"/>
        <v>No</v>
      </c>
      <c r="F271" s="6">
        <f>$C271*'Sun Payments'!C$20</f>
        <v>89807.019841703368</v>
      </c>
    </row>
    <row r="272" spans="1:6" ht="18.75" x14ac:dyDescent="0.3">
      <c r="A272" s="122">
        <v>270</v>
      </c>
      <c r="B272" s="3" t="s">
        <v>32</v>
      </c>
      <c r="C272" s="15">
        <v>1.7430882460531451E-3</v>
      </c>
      <c r="D272" s="13" t="s">
        <v>290</v>
      </c>
      <c r="E272" s="31" t="str">
        <f t="shared" si="4"/>
        <v>No</v>
      </c>
      <c r="F272" s="6">
        <f>$C272*'Sun Payments'!C$20</f>
        <v>1397.0656968482137</v>
      </c>
    </row>
    <row r="273" spans="1:6" ht="18.75" x14ac:dyDescent="0.3">
      <c r="A273" s="122">
        <v>271</v>
      </c>
      <c r="B273" s="3" t="s">
        <v>20</v>
      </c>
      <c r="C273" s="15">
        <v>3.5878822683E-3</v>
      </c>
      <c r="D273" s="13" t="s">
        <v>291</v>
      </c>
      <c r="E273" s="31" t="str">
        <f t="shared" si="4"/>
        <v>No</v>
      </c>
      <c r="F273" s="6">
        <f>$C273*'Sun Payments'!C$20</f>
        <v>2875.6474336406386</v>
      </c>
    </row>
    <row r="274" spans="1:6" ht="18.75" x14ac:dyDescent="0.3">
      <c r="A274" s="122">
        <v>272</v>
      </c>
      <c r="B274" s="3" t="s">
        <v>64</v>
      </c>
      <c r="C274" s="15">
        <v>3.2856424953000003E-3</v>
      </c>
      <c r="D274" s="13" t="s">
        <v>64</v>
      </c>
      <c r="E274" s="31" t="str">
        <f t="shared" si="4"/>
        <v>No</v>
      </c>
      <c r="F274" s="6">
        <f>$C274*'Sun Payments'!C$20</f>
        <v>2633.4056423615207</v>
      </c>
    </row>
    <row r="275" spans="1:6" ht="18.75" x14ac:dyDescent="0.3">
      <c r="A275" s="122">
        <v>273</v>
      </c>
      <c r="B275" s="3" t="s">
        <v>32</v>
      </c>
      <c r="C275" s="15">
        <v>3.8909265509442809E-4</v>
      </c>
      <c r="D275" s="13" t="s">
        <v>292</v>
      </c>
      <c r="E275" s="31" t="str">
        <f t="shared" si="4"/>
        <v>No</v>
      </c>
      <c r="F275" s="6">
        <f>$C275*'Sun Payments'!C$20</f>
        <v>311.85340303846289</v>
      </c>
    </row>
    <row r="276" spans="1:6" ht="18.75" x14ac:dyDescent="0.3">
      <c r="A276" s="122">
        <v>274</v>
      </c>
      <c r="B276" s="3" t="s">
        <v>32</v>
      </c>
      <c r="C276" s="15">
        <v>2.4552535573794297E-4</v>
      </c>
      <c r="D276" s="13" t="s">
        <v>293</v>
      </c>
      <c r="E276" s="31" t="str">
        <f t="shared" si="4"/>
        <v>No</v>
      </c>
      <c r="F276" s="6">
        <f>$C276*'Sun Payments'!C$20</f>
        <v>196.78582136310078</v>
      </c>
    </row>
    <row r="277" spans="1:6" ht="18.75" x14ac:dyDescent="0.3">
      <c r="A277" s="122">
        <v>275</v>
      </c>
      <c r="B277" s="3" t="s">
        <v>20</v>
      </c>
      <c r="C277" s="15">
        <v>3.8011503997638439E-4</v>
      </c>
      <c r="D277" s="13" t="s">
        <v>294</v>
      </c>
      <c r="E277" s="31" t="str">
        <f t="shared" si="4"/>
        <v>No</v>
      </c>
      <c r="F277" s="6">
        <f>$C277*'Sun Payments'!C$20</f>
        <v>304.65794512098557</v>
      </c>
    </row>
    <row r="278" spans="1:6" ht="18.75" x14ac:dyDescent="0.3">
      <c r="A278" s="122">
        <v>276</v>
      </c>
      <c r="B278" s="3" t="s">
        <v>20</v>
      </c>
      <c r="C278" s="15">
        <v>6.4918323202623016E-4</v>
      </c>
      <c r="D278" s="13" t="s">
        <v>295</v>
      </c>
      <c r="E278" s="31" t="str">
        <f t="shared" si="4"/>
        <v>No</v>
      </c>
      <c r="F278" s="6">
        <f>$C278*'Sun Payments'!C$20</f>
        <v>520.31308597628436</v>
      </c>
    </row>
    <row r="279" spans="1:6" ht="18.75" x14ac:dyDescent="0.3">
      <c r="A279" s="122">
        <v>277</v>
      </c>
      <c r="B279" s="3" t="s">
        <v>12</v>
      </c>
      <c r="C279" s="15">
        <v>1.697749703157641E-3</v>
      </c>
      <c r="D279" s="13" t="s">
        <v>296</v>
      </c>
      <c r="E279" s="31" t="str">
        <f t="shared" si="4"/>
        <v>No</v>
      </c>
      <c r="F279" s="6">
        <f>$C279*'Sun Payments'!C$20</f>
        <v>1360.7273627634006</v>
      </c>
    </row>
    <row r="280" spans="1:6" ht="18.75" x14ac:dyDescent="0.3">
      <c r="A280" s="122">
        <v>278</v>
      </c>
      <c r="B280" s="3" t="s">
        <v>26</v>
      </c>
      <c r="C280" s="15">
        <v>3.846778945928631E-4</v>
      </c>
      <c r="D280" s="13" t="s">
        <v>297</v>
      </c>
      <c r="E280" s="31" t="str">
        <f t="shared" si="4"/>
        <v>No</v>
      </c>
      <c r="F280" s="6">
        <f>$C280*'Sun Payments'!C$20</f>
        <v>308.31502196653361</v>
      </c>
    </row>
    <row r="281" spans="1:6" ht="18.75" x14ac:dyDescent="0.3">
      <c r="A281" s="122">
        <v>279</v>
      </c>
      <c r="B281" s="3" t="s">
        <v>26</v>
      </c>
      <c r="C281" s="15">
        <v>5.9722700399577504E-4</v>
      </c>
      <c r="D281" s="13" t="s">
        <v>298</v>
      </c>
      <c r="E281" s="31" t="str">
        <f t="shared" si="4"/>
        <v>No</v>
      </c>
      <c r="F281" s="6">
        <f>$C281*'Sun Payments'!C$20</f>
        <v>478.67075141099275</v>
      </c>
    </row>
    <row r="282" spans="1:6" ht="18.75" x14ac:dyDescent="0.3">
      <c r="A282" s="122">
        <v>280</v>
      </c>
      <c r="B282" s="3" t="s">
        <v>22</v>
      </c>
      <c r="C282" s="15">
        <v>4.0879712722350741E-5</v>
      </c>
      <c r="D282" s="13" t="s">
        <v>299</v>
      </c>
      <c r="E282" s="31" t="str">
        <f t="shared" si="4"/>
        <v>No</v>
      </c>
      <c r="F282" s="6">
        <f>$C282*'Sun Payments'!C$20</f>
        <v>32.764631664933184</v>
      </c>
    </row>
    <row r="283" spans="1:6" ht="18.75" x14ac:dyDescent="0.3">
      <c r="A283" s="122">
        <v>281</v>
      </c>
      <c r="B283" s="13" t="s">
        <v>268</v>
      </c>
      <c r="C283" s="19"/>
      <c r="D283" s="13" t="s">
        <v>268</v>
      </c>
      <c r="E283" s="7"/>
      <c r="F283" s="6">
        <f>'Sun Payments'!C16</f>
        <v>864771.98248565383</v>
      </c>
    </row>
  </sheetData>
  <sheetProtection algorithmName="SHA-512" hashValue="0V0oXZyRCqxcob1y3QPgsKz//OHZk0uGLsnW7XqTxQaT30i47BcDn33saFNnyiN1dWp/urUxObHPTxda9XsnKw==" saltValue="A3uAQrD5nJSt66hq7eI0aw==" spinCount="100000" sheet="1" sort="0" autoFilter="0" pivotTables="0"/>
  <hyperlinks>
    <hyperlink ref="E1" location="'Introduction-Table of Contents'!A22" display="Return to Table of Contents" xr:uid="{C3E7FD0B-5A6C-4BEB-97E1-92C858DDF09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E9D4-88A4-4A51-B72C-B59119C4D157}">
  <sheetPr codeName="Sheet5"/>
  <dimension ref="A1:T285"/>
  <sheetViews>
    <sheetView zoomScaleNormal="100" workbookViewId="0">
      <pane ySplit="3" topLeftCell="A4" activePane="bottomLeft" state="frozen"/>
      <selection activeCell="A12" sqref="A12:L22"/>
      <selection pane="bottomLeft"/>
    </sheetView>
  </sheetViews>
  <sheetFormatPr defaultRowHeight="18.75" x14ac:dyDescent="0.3"/>
  <cols>
    <col min="2" max="2" width="23.42578125" customWidth="1"/>
    <col min="3" max="3" width="28.140625" customWidth="1"/>
    <col min="4" max="4" width="47.42578125" customWidth="1"/>
    <col min="5" max="5" width="27.28515625" style="3" customWidth="1"/>
    <col min="6" max="6" width="18.7109375" style="4" customWidth="1"/>
    <col min="7" max="7" width="17.85546875" customWidth="1"/>
    <col min="8" max="8" width="20" customWidth="1"/>
    <col min="9" max="18" width="16" style="2" customWidth="1"/>
    <col min="19" max="19" width="21.28515625" customWidth="1"/>
    <col min="20" max="20" width="22.140625" style="3" customWidth="1"/>
  </cols>
  <sheetData>
    <row r="1" spans="1:20" ht="26.25" x14ac:dyDescent="0.4">
      <c r="A1" s="97" t="s">
        <v>341</v>
      </c>
      <c r="B1" s="44"/>
      <c r="C1" s="44"/>
      <c r="E1" s="137" t="s">
        <v>596</v>
      </c>
      <c r="F1" s="5">
        <v>2024</v>
      </c>
      <c r="G1" s="5">
        <v>2024</v>
      </c>
      <c r="H1" s="5">
        <v>2025</v>
      </c>
      <c r="I1" s="5">
        <v>2026</v>
      </c>
      <c r="J1" s="5">
        <v>2027</v>
      </c>
      <c r="K1" s="5">
        <v>2028</v>
      </c>
      <c r="L1" s="5">
        <v>2029</v>
      </c>
      <c r="M1" s="5">
        <v>2030</v>
      </c>
      <c r="N1" s="5">
        <v>2031</v>
      </c>
      <c r="O1" s="5">
        <v>2032</v>
      </c>
      <c r="P1" s="5">
        <v>2033</v>
      </c>
      <c r="Q1" s="5">
        <v>2034</v>
      </c>
      <c r="R1" s="5">
        <v>2035</v>
      </c>
      <c r="S1" s="3"/>
    </row>
    <row r="2" spans="1:20" s="1" customFormat="1" x14ac:dyDescent="0.3">
      <c r="B2" s="10"/>
      <c r="C2" s="10"/>
      <c r="D2" s="10"/>
      <c r="E2" s="10"/>
      <c r="F2" s="14" t="s">
        <v>305</v>
      </c>
      <c r="G2" s="14" t="s">
        <v>305</v>
      </c>
      <c r="H2" s="14" t="s">
        <v>305</v>
      </c>
      <c r="I2" s="14" t="s">
        <v>306</v>
      </c>
      <c r="J2" s="14" t="s">
        <v>306</v>
      </c>
      <c r="K2" s="14" t="s">
        <v>306</v>
      </c>
      <c r="L2" s="14" t="s">
        <v>306</v>
      </c>
      <c r="M2" s="14" t="s">
        <v>306</v>
      </c>
      <c r="N2" s="14" t="s">
        <v>306</v>
      </c>
      <c r="O2" s="14" t="s">
        <v>306</v>
      </c>
      <c r="P2" s="14" t="s">
        <v>306</v>
      </c>
      <c r="Q2" s="14" t="s">
        <v>306</v>
      </c>
      <c r="R2" s="14" t="s">
        <v>306</v>
      </c>
      <c r="S2" s="10" t="s">
        <v>306</v>
      </c>
      <c r="T2" s="10"/>
    </row>
    <row r="3" spans="1:20" ht="56.25" x14ac:dyDescent="0.3">
      <c r="A3" s="10" t="s">
        <v>478</v>
      </c>
      <c r="B3" s="10" t="s">
        <v>2</v>
      </c>
      <c r="C3" s="10" t="s">
        <v>307</v>
      </c>
      <c r="D3" s="10" t="s">
        <v>3</v>
      </c>
      <c r="E3" s="30" t="s">
        <v>314</v>
      </c>
      <c r="F3" s="17" t="s">
        <v>308</v>
      </c>
      <c r="G3" s="10" t="s">
        <v>309</v>
      </c>
      <c r="H3" s="10" t="s">
        <v>310</v>
      </c>
      <c r="I3" s="14" t="s">
        <v>311</v>
      </c>
      <c r="J3" s="14" t="s">
        <v>312</v>
      </c>
      <c r="K3" s="14" t="s">
        <v>318</v>
      </c>
      <c r="L3" s="14" t="s">
        <v>319</v>
      </c>
      <c r="M3" s="14" t="s">
        <v>320</v>
      </c>
      <c r="N3" s="14" t="s">
        <v>321</v>
      </c>
      <c r="O3" s="14" t="s">
        <v>322</v>
      </c>
      <c r="P3" s="14" t="s">
        <v>323</v>
      </c>
      <c r="Q3" s="14" t="s">
        <v>324</v>
      </c>
      <c r="R3" s="14" t="s">
        <v>325</v>
      </c>
      <c r="S3" s="16" t="s">
        <v>342</v>
      </c>
      <c r="T3" s="14" t="s">
        <v>11</v>
      </c>
    </row>
    <row r="4" spans="1:20" x14ac:dyDescent="0.3">
      <c r="A4" s="122">
        <v>2</v>
      </c>
      <c r="B4" s="3" t="s">
        <v>12</v>
      </c>
      <c r="C4" s="15">
        <v>4.3760292217293543E-5</v>
      </c>
      <c r="D4" s="7" t="s">
        <v>13</v>
      </c>
      <c r="E4" s="7" t="s">
        <v>334</v>
      </c>
      <c r="F4" s="18">
        <v>0</v>
      </c>
      <c r="G4" s="18">
        <v>0</v>
      </c>
      <c r="H4" s="41">
        <v>0</v>
      </c>
      <c r="I4" s="18">
        <v>0</v>
      </c>
      <c r="J4" s="18">
        <v>0</v>
      </c>
      <c r="K4" s="18">
        <v>0</v>
      </c>
      <c r="L4" s="18">
        <v>0</v>
      </c>
      <c r="M4" s="18">
        <v>0</v>
      </c>
      <c r="N4" s="18">
        <v>0</v>
      </c>
      <c r="O4" s="18">
        <v>0</v>
      </c>
      <c r="P4" s="18">
        <v>0</v>
      </c>
      <c r="Q4" s="18">
        <v>0</v>
      </c>
      <c r="R4" s="18">
        <v>0</v>
      </c>
      <c r="S4" s="37" t="s">
        <v>343</v>
      </c>
      <c r="T4" s="6">
        <f t="shared" ref="T4:T67" si="0">SUM(F4:S4)</f>
        <v>0</v>
      </c>
    </row>
    <row r="5" spans="1:20" x14ac:dyDescent="0.3">
      <c r="A5" s="122">
        <v>3</v>
      </c>
      <c r="B5" s="3" t="s">
        <v>14</v>
      </c>
      <c r="C5" s="15">
        <v>3.3962665995944998E-4</v>
      </c>
      <c r="D5" s="7" t="s">
        <v>15</v>
      </c>
      <c r="E5" s="31" t="str">
        <f>IF(C5&lt;0.000083,"Yes","No")</f>
        <v>No</v>
      </c>
      <c r="F5" s="18">
        <f>$C5*'Teva Payments'!C$26</f>
        <v>1135.9024649409425</v>
      </c>
      <c r="G5" s="18">
        <v>1162.74</v>
      </c>
      <c r="H5" s="41">
        <v>1162.74</v>
      </c>
      <c r="I5" s="18">
        <f>$C5*'Teva Payments'!F$26</f>
        <v>1268.1188008453187</v>
      </c>
      <c r="J5" s="18">
        <f>$C5*'Teva Payments'!G$26</f>
        <v>1268.1188008453187</v>
      </c>
      <c r="K5" s="18">
        <f>$C5*'Teva Payments'!H$26</f>
        <v>1268.1188008453187</v>
      </c>
      <c r="L5" s="18">
        <f>$C5*'Teva Payments'!I$26</f>
        <v>1268.1188007893506</v>
      </c>
      <c r="M5" s="18">
        <f>$C5*'Teva Payments'!J$26</f>
        <v>1268.1188007893506</v>
      </c>
      <c r="N5" s="18">
        <f>$C5*'Teva Payments'!K$26</f>
        <v>1268.1188007893506</v>
      </c>
      <c r="O5" s="18">
        <f>$C5*'Teva Payments'!L$26</f>
        <v>1268.1188007893506</v>
      </c>
      <c r="P5" s="18">
        <f>$C5*'Teva Payments'!M$26</f>
        <v>1268.1188007893506</v>
      </c>
      <c r="Q5" s="18">
        <f>$C5*'Teva Payments'!N$26</f>
        <v>1268.1188007893506</v>
      </c>
      <c r="R5" s="18">
        <f>$C5*'Teva Payments'!O$26</f>
        <v>1268.1301902822436</v>
      </c>
      <c r="S5" s="37" t="s">
        <v>343</v>
      </c>
      <c r="T5" s="6">
        <f t="shared" si="0"/>
        <v>16142.581862495246</v>
      </c>
    </row>
    <row r="6" spans="1:20" x14ac:dyDescent="0.3">
      <c r="A6" s="122">
        <v>4</v>
      </c>
      <c r="B6" s="3" t="s">
        <v>16</v>
      </c>
      <c r="C6" s="15">
        <v>9.346301204800001E-4</v>
      </c>
      <c r="D6" s="7" t="s">
        <v>16</v>
      </c>
      <c r="E6" s="31" t="str">
        <f t="shared" ref="E6:E7" si="1">IF(C6&lt;0.000083,"Yes","No")</f>
        <v>No</v>
      </c>
      <c r="F6" s="18">
        <f>$C6*'Teva Payments'!C$26</f>
        <v>3125.9285056951617</v>
      </c>
      <c r="G6" s="18">
        <v>3199.78</v>
      </c>
      <c r="H6" s="41">
        <v>3199.78</v>
      </c>
      <c r="I6" s="18">
        <f>$C6*'Teva Payments'!F$26</f>
        <v>3489.7791232246727</v>
      </c>
      <c r="J6" s="18">
        <f>$C6*'Teva Payments'!G$26</f>
        <v>3489.7791232246727</v>
      </c>
      <c r="K6" s="18">
        <f>$C6*'Teva Payments'!H$26</f>
        <v>3489.7791232246727</v>
      </c>
      <c r="L6" s="18">
        <f>$C6*'Teva Payments'!I$26</f>
        <v>3489.7791230706525</v>
      </c>
      <c r="M6" s="18">
        <f>$C6*'Teva Payments'!J$26</f>
        <v>3489.7791230706525</v>
      </c>
      <c r="N6" s="18">
        <f>$C6*'Teva Payments'!K$26</f>
        <v>3489.7791230706525</v>
      </c>
      <c r="O6" s="18">
        <f>$C6*'Teva Payments'!L$26</f>
        <v>3489.7791230706525</v>
      </c>
      <c r="P6" s="18">
        <f>$C6*'Teva Payments'!M$26</f>
        <v>3489.7791230706525</v>
      </c>
      <c r="Q6" s="18">
        <f>$C6*'Teva Payments'!N$26</f>
        <v>3489.7791230706525</v>
      </c>
      <c r="R6" s="18">
        <f>$C6*'Teva Payments'!O$26</f>
        <v>3489.810466202302</v>
      </c>
      <c r="S6" s="37" t="s">
        <v>343</v>
      </c>
      <c r="T6" s="6">
        <f t="shared" si="0"/>
        <v>44423.311079995401</v>
      </c>
    </row>
    <row r="7" spans="1:20" x14ac:dyDescent="0.3">
      <c r="A7" s="122">
        <v>5</v>
      </c>
      <c r="B7" s="3" t="s">
        <v>17</v>
      </c>
      <c r="C7" s="15">
        <v>8.795261608000001E-4</v>
      </c>
      <c r="D7" s="7" t="s">
        <v>17</v>
      </c>
      <c r="E7" s="31" t="str">
        <f t="shared" si="1"/>
        <v>No</v>
      </c>
      <c r="F7" s="18">
        <f>$C7*'Teva Payments'!C$26</f>
        <v>2941.629888984708</v>
      </c>
      <c r="G7" s="18">
        <v>3011.12</v>
      </c>
      <c r="H7" s="41">
        <v>3011.12</v>
      </c>
      <c r="I7" s="18">
        <f>$C7*'Teva Payments'!F$26</f>
        <v>3284.0285873875464</v>
      </c>
      <c r="J7" s="18">
        <f>$C7*'Teva Payments'!G$26</f>
        <v>3284.0285873875464</v>
      </c>
      <c r="K7" s="18">
        <f>$C7*'Teva Payments'!H$26</f>
        <v>3284.0285873875464</v>
      </c>
      <c r="L7" s="18">
        <f>$C7*'Teva Payments'!I$26</f>
        <v>3284.0285872426066</v>
      </c>
      <c r="M7" s="18">
        <f>$C7*'Teva Payments'!J$26</f>
        <v>3284.0285872426066</v>
      </c>
      <c r="N7" s="18">
        <f>$C7*'Teva Payments'!K$26</f>
        <v>3284.0285872426066</v>
      </c>
      <c r="O7" s="18">
        <f>$C7*'Teva Payments'!L$26</f>
        <v>3284.0285872426066</v>
      </c>
      <c r="P7" s="18">
        <f>$C7*'Teva Payments'!M$26</f>
        <v>3284.0285872426066</v>
      </c>
      <c r="Q7" s="18">
        <f>$C7*'Teva Payments'!N$26</f>
        <v>3284.0285872426066</v>
      </c>
      <c r="R7" s="18">
        <f>$C7*'Teva Payments'!O$26</f>
        <v>3284.0580824446583</v>
      </c>
      <c r="S7" s="37" t="s">
        <v>343</v>
      </c>
      <c r="T7" s="6">
        <f t="shared" si="0"/>
        <v>41804.18525704764</v>
      </c>
    </row>
    <row r="8" spans="1:20" x14ac:dyDescent="0.3">
      <c r="A8" s="122">
        <v>6</v>
      </c>
      <c r="B8" s="3" t="s">
        <v>12</v>
      </c>
      <c r="C8" s="15">
        <v>1.7535336933774335E-5</v>
      </c>
      <c r="D8" s="7" t="s">
        <v>18</v>
      </c>
      <c r="E8" s="7" t="s">
        <v>334</v>
      </c>
      <c r="F8" s="18">
        <v>0</v>
      </c>
      <c r="G8" s="18">
        <v>0</v>
      </c>
      <c r="H8" s="41">
        <v>0</v>
      </c>
      <c r="I8" s="18">
        <v>0</v>
      </c>
      <c r="J8" s="18">
        <v>0</v>
      </c>
      <c r="K8" s="18">
        <v>0</v>
      </c>
      <c r="L8" s="18">
        <v>0</v>
      </c>
      <c r="M8" s="18">
        <v>0</v>
      </c>
      <c r="N8" s="18">
        <v>0</v>
      </c>
      <c r="O8" s="18">
        <v>0</v>
      </c>
      <c r="P8" s="18">
        <v>0</v>
      </c>
      <c r="Q8" s="18">
        <v>0</v>
      </c>
      <c r="R8" s="18">
        <v>0</v>
      </c>
      <c r="S8" s="37" t="s">
        <v>343</v>
      </c>
      <c r="T8" s="6">
        <f t="shared" si="0"/>
        <v>0</v>
      </c>
    </row>
    <row r="9" spans="1:20" x14ac:dyDescent="0.3">
      <c r="A9" s="122">
        <v>7</v>
      </c>
      <c r="B9" s="3" t="s">
        <v>19</v>
      </c>
      <c r="C9" s="15">
        <v>4.6165611941257866E-3</v>
      </c>
      <c r="D9" s="7" t="s">
        <v>19</v>
      </c>
      <c r="E9" s="31" t="str">
        <f t="shared" ref="E9:E10" si="2">IF(C9&lt;0.000083,"Yes","No")</f>
        <v>No</v>
      </c>
      <c r="F9" s="18">
        <f>$C9*'Teva Payments'!C$26</f>
        <v>15440.375736652388</v>
      </c>
      <c r="G9" s="18">
        <v>15805.15</v>
      </c>
      <c r="H9" s="41">
        <v>15805.15</v>
      </c>
      <c r="I9" s="18">
        <f>$C9*'Teva Payments'!F$26</f>
        <v>17237.598621447472</v>
      </c>
      <c r="J9" s="18">
        <f>$C9*'Teva Payments'!G$26</f>
        <v>17237.598621447472</v>
      </c>
      <c r="K9" s="18">
        <f>$C9*'Teva Payments'!H$26</f>
        <v>17237.598621447472</v>
      </c>
      <c r="L9" s="18">
        <f>$C9*'Teva Payments'!I$26</f>
        <v>17237.598620686698</v>
      </c>
      <c r="M9" s="18">
        <f>$C9*'Teva Payments'!J$26</f>
        <v>17237.598620686698</v>
      </c>
      <c r="N9" s="18">
        <f>$C9*'Teva Payments'!K$26</f>
        <v>17237.598620686698</v>
      </c>
      <c r="O9" s="18">
        <f>$C9*'Teva Payments'!L$26</f>
        <v>17237.598620686698</v>
      </c>
      <c r="P9" s="18">
        <f>$C9*'Teva Payments'!M$26</f>
        <v>17237.598620686698</v>
      </c>
      <c r="Q9" s="18">
        <f>$C9*'Teva Payments'!N$26</f>
        <v>17237.598620686698</v>
      </c>
      <c r="R9" s="18">
        <f>$C9*'Teva Payments'!O$26</f>
        <v>17237.753438600335</v>
      </c>
      <c r="S9" s="37" t="s">
        <v>343</v>
      </c>
      <c r="T9" s="6">
        <f t="shared" si="0"/>
        <v>219426.81676371538</v>
      </c>
    </row>
    <row r="10" spans="1:20" x14ac:dyDescent="0.3">
      <c r="A10" s="122">
        <v>8</v>
      </c>
      <c r="B10" s="3" t="s">
        <v>20</v>
      </c>
      <c r="C10" s="15">
        <v>6.4220260878837781E-4</v>
      </c>
      <c r="D10" s="7" t="s">
        <v>21</v>
      </c>
      <c r="E10" s="31" t="str">
        <f t="shared" si="2"/>
        <v>No</v>
      </c>
      <c r="F10" s="18">
        <f>$C10*'Teva Payments'!C$26</f>
        <v>2147.8865245776615</v>
      </c>
      <c r="G10" s="18">
        <v>2198.63</v>
      </c>
      <c r="H10" s="41">
        <v>2198.63</v>
      </c>
      <c r="I10" s="18">
        <f>$C10*'Teva Payments'!F$26</f>
        <v>2397.8953897602964</v>
      </c>
      <c r="J10" s="18">
        <f>$C10*'Teva Payments'!G$26</f>
        <v>2397.8953897602964</v>
      </c>
      <c r="K10" s="18">
        <f>$C10*'Teva Payments'!H$26</f>
        <v>2397.8953897602964</v>
      </c>
      <c r="L10" s="18">
        <f>$C10*'Teva Payments'!I$26</f>
        <v>2397.8953896544663</v>
      </c>
      <c r="M10" s="18">
        <f>$C10*'Teva Payments'!J$26</f>
        <v>2397.8953896544663</v>
      </c>
      <c r="N10" s="18">
        <f>$C10*'Teva Payments'!K$26</f>
        <v>2397.8953896544663</v>
      </c>
      <c r="O10" s="18">
        <f>$C10*'Teva Payments'!L$26</f>
        <v>2397.8953896544663</v>
      </c>
      <c r="P10" s="18">
        <f>$C10*'Teva Payments'!M$26</f>
        <v>2397.8953896544663</v>
      </c>
      <c r="Q10" s="18">
        <f>$C10*'Teva Payments'!N$26</f>
        <v>2397.8953896544663</v>
      </c>
      <c r="R10" s="18">
        <f>$C10*'Teva Payments'!O$26</f>
        <v>2397.9169261323432</v>
      </c>
      <c r="S10" s="37" t="s">
        <v>343</v>
      </c>
      <c r="T10" s="6">
        <f t="shared" si="0"/>
        <v>30524.121957917694</v>
      </c>
    </row>
    <row r="11" spans="1:20" x14ac:dyDescent="0.3">
      <c r="A11" s="122">
        <v>9</v>
      </c>
      <c r="B11" s="3" t="s">
        <v>22</v>
      </c>
      <c r="C11" s="15">
        <v>4.6474904547300034E-5</v>
      </c>
      <c r="D11" s="7" t="s">
        <v>23</v>
      </c>
      <c r="E11" s="7" t="s">
        <v>334</v>
      </c>
      <c r="F11" s="18">
        <v>0</v>
      </c>
      <c r="G11" s="18">
        <v>0</v>
      </c>
      <c r="H11" s="41">
        <v>0</v>
      </c>
      <c r="I11" s="18">
        <v>0</v>
      </c>
      <c r="J11" s="18">
        <v>0</v>
      </c>
      <c r="K11" s="18">
        <v>0</v>
      </c>
      <c r="L11" s="18">
        <v>0</v>
      </c>
      <c r="M11" s="18">
        <v>0</v>
      </c>
      <c r="N11" s="18">
        <v>0</v>
      </c>
      <c r="O11" s="18">
        <v>0</v>
      </c>
      <c r="P11" s="18">
        <v>0</v>
      </c>
      <c r="Q11" s="18">
        <v>0</v>
      </c>
      <c r="R11" s="18">
        <v>0</v>
      </c>
      <c r="S11" s="37" t="s">
        <v>343</v>
      </c>
      <c r="T11" s="6">
        <f t="shared" si="0"/>
        <v>0</v>
      </c>
    </row>
    <row r="12" spans="1:20" x14ac:dyDescent="0.3">
      <c r="A12" s="122">
        <v>10</v>
      </c>
      <c r="B12" s="3" t="s">
        <v>24</v>
      </c>
      <c r="C12" s="15">
        <v>3.5525680747200005E-3</v>
      </c>
      <c r="D12" s="7" t="s">
        <v>24</v>
      </c>
      <c r="E12" s="31" t="str">
        <f t="shared" ref="E12:E15" si="3">IF(C12&lt;0.000083,"Yes","No")</f>
        <v>No</v>
      </c>
      <c r="F12" s="18">
        <f>$C12*'Teva Payments'!C$26</f>
        <v>11881.78464384025</v>
      </c>
      <c r="G12" s="18">
        <v>12162.49</v>
      </c>
      <c r="H12" s="41">
        <v>12162.49</v>
      </c>
      <c r="I12" s="18">
        <f>$C12*'Teva Payments'!F$26</f>
        <v>13264.796018584575</v>
      </c>
      <c r="J12" s="18">
        <f>$C12*'Teva Payments'!G$26</f>
        <v>13264.796018584575</v>
      </c>
      <c r="K12" s="18">
        <f>$C12*'Teva Payments'!H$26</f>
        <v>13264.796018584575</v>
      </c>
      <c r="L12" s="18">
        <f>$C12*'Teva Payments'!I$26</f>
        <v>13264.796017999137</v>
      </c>
      <c r="M12" s="18">
        <f>$C12*'Teva Payments'!J$26</f>
        <v>13264.796017999137</v>
      </c>
      <c r="N12" s="18">
        <f>$C12*'Teva Payments'!K$26</f>
        <v>13264.796017999137</v>
      </c>
      <c r="O12" s="18">
        <f>$C12*'Teva Payments'!L$26</f>
        <v>13264.796017999137</v>
      </c>
      <c r="P12" s="18">
        <f>$C12*'Teva Payments'!M$26</f>
        <v>13264.796017999137</v>
      </c>
      <c r="Q12" s="18">
        <f>$C12*'Teva Payments'!N$26</f>
        <v>13264.796017999137</v>
      </c>
      <c r="R12" s="18">
        <f>$C12*'Teva Payments'!O$26</f>
        <v>13264.915154549972</v>
      </c>
      <c r="S12" s="37" t="s">
        <v>343</v>
      </c>
      <c r="T12" s="6">
        <f t="shared" si="0"/>
        <v>168854.84396213878</v>
      </c>
    </row>
    <row r="13" spans="1:20" x14ac:dyDescent="0.3">
      <c r="A13" s="122">
        <v>11</v>
      </c>
      <c r="B13" s="3" t="s">
        <v>12</v>
      </c>
      <c r="C13" s="15">
        <v>1.5193823261242404E-5</v>
      </c>
      <c r="D13" s="7" t="s">
        <v>25</v>
      </c>
      <c r="E13" s="31" t="str">
        <f t="shared" si="3"/>
        <v>Yes</v>
      </c>
      <c r="F13" s="18">
        <f>C13*'Teva Payments'!$Q$26</f>
        <v>731.59671734723997</v>
      </c>
      <c r="G13" s="18">
        <v>0</v>
      </c>
      <c r="H13" s="41">
        <v>0</v>
      </c>
      <c r="I13" s="46">
        <f>$C13*'Teva Payments'!F$26</f>
        <v>56.731626829892846</v>
      </c>
      <c r="J13" s="46">
        <f>$C13*'Teva Payments'!G$26</f>
        <v>56.731626829892846</v>
      </c>
      <c r="K13" s="46">
        <f>$C13*'Teva Payments'!H$26</f>
        <v>56.731626829892846</v>
      </c>
      <c r="L13" s="46">
        <f>$C13*'Teva Payments'!I$26</f>
        <v>56.731626827389015</v>
      </c>
      <c r="M13" s="46">
        <f>$C13*'Teva Payments'!J$26</f>
        <v>56.731626827389015</v>
      </c>
      <c r="N13" s="46">
        <f>$C13*'Teva Payments'!K$26</f>
        <v>56.731626827389015</v>
      </c>
      <c r="O13" s="46">
        <f>$C13*'Teva Payments'!L$26</f>
        <v>56.731626827389015</v>
      </c>
      <c r="P13" s="46">
        <f>$C13*'Teva Payments'!M$26</f>
        <v>56.731626827389015</v>
      </c>
      <c r="Q13" s="46">
        <f>$C13*'Teva Payments'!N$26</f>
        <v>56.731626827389015</v>
      </c>
      <c r="R13" s="46">
        <f>$C13*'Teva Payments'!O$26</f>
        <v>56.732136357300689</v>
      </c>
      <c r="S13" s="37" t="s">
        <v>343</v>
      </c>
      <c r="T13" s="6">
        <f>F13</f>
        <v>731.59671734723997</v>
      </c>
    </row>
    <row r="14" spans="1:20" x14ac:dyDescent="0.3">
      <c r="A14" s="122">
        <v>12</v>
      </c>
      <c r="B14" s="3" t="s">
        <v>26</v>
      </c>
      <c r="C14" s="15">
        <v>2.7679777928632894E-3</v>
      </c>
      <c r="D14" s="7" t="s">
        <v>27</v>
      </c>
      <c r="E14" s="31" t="str">
        <f t="shared" si="3"/>
        <v>No</v>
      </c>
      <c r="F14" s="18">
        <f>$C14*'Teva Payments'!C$26</f>
        <v>9257.6737002642822</v>
      </c>
      <c r="G14" s="18">
        <v>9476.3799999999992</v>
      </c>
      <c r="H14" s="41">
        <v>9476.3799999999992</v>
      </c>
      <c r="I14" s="18">
        <f>$C14*'Teva Payments'!F$26</f>
        <v>10335.244824041083</v>
      </c>
      <c r="J14" s="18">
        <f>$C14*'Teva Payments'!G$26</f>
        <v>10335.244824041083</v>
      </c>
      <c r="K14" s="18">
        <f>$C14*'Teva Payments'!H$26</f>
        <v>10335.244824041083</v>
      </c>
      <c r="L14" s="18">
        <f>$C14*'Teva Payments'!I$26</f>
        <v>10335.244823584941</v>
      </c>
      <c r="M14" s="18">
        <f>$C14*'Teva Payments'!J$26</f>
        <v>10335.244823584941</v>
      </c>
      <c r="N14" s="18">
        <f>$C14*'Teva Payments'!K$26</f>
        <v>10335.244823584941</v>
      </c>
      <c r="O14" s="18">
        <f>$C14*'Teva Payments'!L$26</f>
        <v>10335.244823584941</v>
      </c>
      <c r="P14" s="18">
        <f>$C14*'Teva Payments'!M$26</f>
        <v>10335.244823584941</v>
      </c>
      <c r="Q14" s="18">
        <f>$C14*'Teva Payments'!N$26</f>
        <v>10335.244823584941</v>
      </c>
      <c r="R14" s="18">
        <f>$C14*'Teva Payments'!O$26</f>
        <v>10335.337648639968</v>
      </c>
      <c r="S14" s="37" t="s">
        <v>343</v>
      </c>
      <c r="T14" s="6">
        <f t="shared" si="0"/>
        <v>131562.97476253717</v>
      </c>
    </row>
    <row r="15" spans="1:20" x14ac:dyDescent="0.3">
      <c r="A15" s="122">
        <v>13</v>
      </c>
      <c r="B15" s="3" t="s">
        <v>28</v>
      </c>
      <c r="C15" s="15">
        <v>2.6667265464000002E-3</v>
      </c>
      <c r="D15" s="7" t="s">
        <v>28</v>
      </c>
      <c r="E15" s="31" t="str">
        <f t="shared" si="3"/>
        <v>No</v>
      </c>
      <c r="F15" s="18">
        <f>$C15*'Teva Payments'!C$26</f>
        <v>8919.0326158166572</v>
      </c>
      <c r="G15" s="18">
        <v>9129.74</v>
      </c>
      <c r="H15" s="41">
        <v>9129.74</v>
      </c>
      <c r="I15" s="18">
        <f>$C15*'Teva Payments'!F$26</f>
        <v>9957.186725585414</v>
      </c>
      <c r="J15" s="18">
        <f>$C15*'Teva Payments'!G$26</f>
        <v>9957.186725585414</v>
      </c>
      <c r="K15" s="18">
        <f>$C15*'Teva Payments'!H$26</f>
        <v>9957.186725585414</v>
      </c>
      <c r="L15" s="18">
        <f>$C15*'Teva Payments'!I$26</f>
        <v>9957.1867251459553</v>
      </c>
      <c r="M15" s="18">
        <f>$C15*'Teva Payments'!J$26</f>
        <v>9957.1867251459553</v>
      </c>
      <c r="N15" s="18">
        <f>$C15*'Teva Payments'!K$26</f>
        <v>9957.1867251459553</v>
      </c>
      <c r="O15" s="18">
        <f>$C15*'Teva Payments'!L$26</f>
        <v>9957.1867251459553</v>
      </c>
      <c r="P15" s="18">
        <f>$C15*'Teva Payments'!M$26</f>
        <v>9957.1867251459553</v>
      </c>
      <c r="Q15" s="18">
        <f>$C15*'Teva Payments'!N$26</f>
        <v>9957.1867251459553</v>
      </c>
      <c r="R15" s="18">
        <f>$C15*'Teva Payments'!O$26</f>
        <v>9957.2761547067894</v>
      </c>
      <c r="S15" s="37" t="s">
        <v>343</v>
      </c>
      <c r="T15" s="6">
        <f t="shared" si="0"/>
        <v>126750.46929815547</v>
      </c>
    </row>
    <row r="16" spans="1:20" x14ac:dyDescent="0.3">
      <c r="A16" s="122">
        <v>14</v>
      </c>
      <c r="B16" s="3" t="s">
        <v>29</v>
      </c>
      <c r="C16" s="15">
        <v>7.8474941674770205E-6</v>
      </c>
      <c r="D16" s="7" t="s">
        <v>30</v>
      </c>
      <c r="E16" s="7" t="s">
        <v>334</v>
      </c>
      <c r="F16" s="18">
        <v>0</v>
      </c>
      <c r="G16" s="18">
        <v>0</v>
      </c>
      <c r="H16" s="41">
        <v>0</v>
      </c>
      <c r="I16" s="18">
        <v>0</v>
      </c>
      <c r="J16" s="18">
        <v>0</v>
      </c>
      <c r="K16" s="18">
        <v>0</v>
      </c>
      <c r="L16" s="18">
        <v>0</v>
      </c>
      <c r="M16" s="18">
        <v>0</v>
      </c>
      <c r="N16" s="18">
        <v>0</v>
      </c>
      <c r="O16" s="18">
        <v>0</v>
      </c>
      <c r="P16" s="18">
        <v>0</v>
      </c>
      <c r="Q16" s="18">
        <v>0</v>
      </c>
      <c r="R16" s="18">
        <v>0</v>
      </c>
      <c r="S16" s="37" t="s">
        <v>343</v>
      </c>
      <c r="T16" s="6">
        <f t="shared" si="0"/>
        <v>0</v>
      </c>
    </row>
    <row r="17" spans="1:20" x14ac:dyDescent="0.3">
      <c r="A17" s="122">
        <v>15</v>
      </c>
      <c r="B17" s="3" t="s">
        <v>31</v>
      </c>
      <c r="C17" s="15">
        <v>1.8055048905600002E-3</v>
      </c>
      <c r="D17" s="7" t="s">
        <v>31</v>
      </c>
      <c r="E17" s="31" t="str">
        <f t="shared" ref="E17:E33" si="4">IF(C17&lt;0.000083,"Yes","No")</f>
        <v>No</v>
      </c>
      <c r="F17" s="18">
        <f>$C17*'Teva Payments'!C$26</f>
        <v>6038.6232809135108</v>
      </c>
      <c r="G17" s="18">
        <v>6181.28</v>
      </c>
      <c r="H17" s="41">
        <v>6181.28</v>
      </c>
      <c r="I17" s="18">
        <f>$C17*'Teva Payments'!F$26</f>
        <v>6741.5046186617801</v>
      </c>
      <c r="J17" s="18">
        <f>$C17*'Teva Payments'!G$26</f>
        <v>6741.5046186617801</v>
      </c>
      <c r="K17" s="18">
        <f>$C17*'Teva Payments'!H$26</f>
        <v>6741.5046186617801</v>
      </c>
      <c r="L17" s="18">
        <f>$C17*'Teva Payments'!I$26</f>
        <v>6741.5046183642453</v>
      </c>
      <c r="M17" s="18">
        <f>$C17*'Teva Payments'!J$26</f>
        <v>6741.5046183642453</v>
      </c>
      <c r="N17" s="18">
        <f>$C17*'Teva Payments'!K$26</f>
        <v>6741.5046183642453</v>
      </c>
      <c r="O17" s="18">
        <f>$C17*'Teva Payments'!L$26</f>
        <v>6741.5046183642453</v>
      </c>
      <c r="P17" s="18">
        <f>$C17*'Teva Payments'!M$26</f>
        <v>6741.5046183642453</v>
      </c>
      <c r="Q17" s="18">
        <f>$C17*'Teva Payments'!N$26</f>
        <v>6741.5046183642453</v>
      </c>
      <c r="R17" s="18">
        <f>$C17*'Teva Payments'!O$26</f>
        <v>6741.5651665706837</v>
      </c>
      <c r="S17" s="37" t="s">
        <v>343</v>
      </c>
      <c r="T17" s="6">
        <f t="shared" si="0"/>
        <v>85816.290013655002</v>
      </c>
    </row>
    <row r="18" spans="1:20" x14ac:dyDescent="0.3">
      <c r="A18" s="122">
        <v>16</v>
      </c>
      <c r="B18" s="3" t="s">
        <v>32</v>
      </c>
      <c r="C18" s="15">
        <v>7.0325055618421011E-4</v>
      </c>
      <c r="D18" s="7" t="s">
        <v>33</v>
      </c>
      <c r="E18" s="31" t="str">
        <f t="shared" si="4"/>
        <v>No</v>
      </c>
      <c r="F18" s="18">
        <f>$C18*'Teva Payments'!C$26</f>
        <v>2352.0651774984608</v>
      </c>
      <c r="G18" s="18">
        <v>2407.63</v>
      </c>
      <c r="H18" s="41">
        <v>2407.63</v>
      </c>
      <c r="I18" s="18">
        <f>$C18*'Teva Payments'!F$26</f>
        <v>2625.8399505757347</v>
      </c>
      <c r="J18" s="18">
        <f>$C18*'Teva Payments'!G$26</f>
        <v>2625.8399505757347</v>
      </c>
      <c r="K18" s="18">
        <f>$C18*'Teva Payments'!H$26</f>
        <v>2625.8399505757347</v>
      </c>
      <c r="L18" s="18">
        <f>$C18*'Teva Payments'!I$26</f>
        <v>2625.8399504598437</v>
      </c>
      <c r="M18" s="18">
        <f>$C18*'Teva Payments'!J$26</f>
        <v>2625.8399504598437</v>
      </c>
      <c r="N18" s="18">
        <f>$C18*'Teva Payments'!K$26</f>
        <v>2625.8399504598437</v>
      </c>
      <c r="O18" s="18">
        <f>$C18*'Teva Payments'!L$26</f>
        <v>2625.8399504598437</v>
      </c>
      <c r="P18" s="18">
        <f>$C18*'Teva Payments'!M$26</f>
        <v>2625.8399504598437</v>
      </c>
      <c r="Q18" s="18">
        <f>$C18*'Teva Payments'!N$26</f>
        <v>2625.8399504598437</v>
      </c>
      <c r="R18" s="18">
        <f>$C18*'Teva Payments'!O$26</f>
        <v>2625.8635342009215</v>
      </c>
      <c r="S18" s="37" t="s">
        <v>343</v>
      </c>
      <c r="T18" s="6">
        <f t="shared" si="0"/>
        <v>33425.748266185641</v>
      </c>
    </row>
    <row r="19" spans="1:20" x14ac:dyDescent="0.3">
      <c r="A19" s="122">
        <v>17</v>
      </c>
      <c r="B19" s="3" t="s">
        <v>34</v>
      </c>
      <c r="C19" s="15">
        <v>6.5282391823994206E-5</v>
      </c>
      <c r="D19" s="7" t="s">
        <v>35</v>
      </c>
      <c r="E19" s="31" t="str">
        <f t="shared" si="4"/>
        <v>Yes</v>
      </c>
      <c r="F19" s="18">
        <f>C19*'Teva Payments'!$Q$26</f>
        <v>3143.4078663295622</v>
      </c>
      <c r="G19" s="18">
        <v>0</v>
      </c>
      <c r="H19" s="41">
        <v>0</v>
      </c>
      <c r="I19" s="46">
        <f>$C19*'Teva Payments'!F$26</f>
        <v>243.75538847875504</v>
      </c>
      <c r="J19" s="46">
        <f>$C19*'Teva Payments'!G$26</f>
        <v>243.75538847875504</v>
      </c>
      <c r="K19" s="46">
        <f>$C19*'Teva Payments'!H$26</f>
        <v>243.75538847875504</v>
      </c>
      <c r="L19" s="46">
        <f>$C19*'Teva Payments'!I$26</f>
        <v>243.75538846799697</v>
      </c>
      <c r="M19" s="46">
        <f>$C19*'Teva Payments'!J$26</f>
        <v>243.75538846799697</v>
      </c>
      <c r="N19" s="46">
        <f>$C19*'Teva Payments'!K$26</f>
        <v>243.75538846799697</v>
      </c>
      <c r="O19" s="46">
        <f>$C19*'Teva Payments'!L$26</f>
        <v>243.75538846799697</v>
      </c>
      <c r="P19" s="46">
        <f>$C19*'Teva Payments'!M$26</f>
        <v>243.75538846799697</v>
      </c>
      <c r="Q19" s="46">
        <f>$C19*'Teva Payments'!N$26</f>
        <v>243.75538846799697</v>
      </c>
      <c r="R19" s="46">
        <f>$C19*'Teva Payments'!O$26</f>
        <v>243.75757773469883</v>
      </c>
      <c r="S19" s="37" t="s">
        <v>343</v>
      </c>
      <c r="T19" s="6">
        <f>F19</f>
        <v>3143.4078663295622</v>
      </c>
    </row>
    <row r="20" spans="1:20" x14ac:dyDescent="0.3">
      <c r="A20" s="122">
        <v>18</v>
      </c>
      <c r="B20" s="3" t="s">
        <v>36</v>
      </c>
      <c r="C20" s="15">
        <v>8.3004606496000003E-4</v>
      </c>
      <c r="D20" s="7" t="s">
        <v>36</v>
      </c>
      <c r="E20" s="31" t="str">
        <f t="shared" si="4"/>
        <v>No</v>
      </c>
      <c r="F20" s="18">
        <f>$C20*'Teva Payments'!C$26</f>
        <v>2776.1406342928626</v>
      </c>
      <c r="G20" s="18">
        <v>2841.73</v>
      </c>
      <c r="H20" s="41">
        <v>2841.73</v>
      </c>
      <c r="I20" s="18">
        <f>$C20*'Teva Payments'!F$26</f>
        <v>3099.276778416413</v>
      </c>
      <c r="J20" s="18">
        <f>$C20*'Teva Payments'!G$26</f>
        <v>3099.276778416413</v>
      </c>
      <c r="K20" s="18">
        <f>$C20*'Teva Payments'!H$26</f>
        <v>3099.276778416413</v>
      </c>
      <c r="L20" s="18">
        <f>$C20*'Teva Payments'!I$26</f>
        <v>3099.2767782796273</v>
      </c>
      <c r="M20" s="18">
        <f>$C20*'Teva Payments'!J$26</f>
        <v>3099.2767782796273</v>
      </c>
      <c r="N20" s="18">
        <f>$C20*'Teva Payments'!K$26</f>
        <v>3099.2767782796273</v>
      </c>
      <c r="O20" s="18">
        <f>$C20*'Teva Payments'!L$26</f>
        <v>3099.2767782796273</v>
      </c>
      <c r="P20" s="18">
        <f>$C20*'Teva Payments'!M$26</f>
        <v>3099.2767782796273</v>
      </c>
      <c r="Q20" s="18">
        <f>$C20*'Teva Payments'!N$26</f>
        <v>3099.2767782796273</v>
      </c>
      <c r="R20" s="18">
        <f>$C20*'Teva Payments'!O$26</f>
        <v>3099.3046141502236</v>
      </c>
      <c r="S20" s="37" t="s">
        <v>343</v>
      </c>
      <c r="T20" s="6">
        <f t="shared" si="0"/>
        <v>39452.396253370098</v>
      </c>
    </row>
    <row r="21" spans="1:20" x14ac:dyDescent="0.3">
      <c r="A21" s="122">
        <v>19</v>
      </c>
      <c r="B21" s="3" t="s">
        <v>37</v>
      </c>
      <c r="C21" s="15">
        <v>2.5871914761609301E-3</v>
      </c>
      <c r="D21" s="7" t="s">
        <v>37</v>
      </c>
      <c r="E21" s="31" t="str">
        <f t="shared" si="4"/>
        <v>No</v>
      </c>
      <c r="F21" s="18">
        <f>$C21*'Teva Payments'!C$26</f>
        <v>8653.0226319579178</v>
      </c>
      <c r="G21" s="18">
        <v>8857.4500000000007</v>
      </c>
      <c r="H21" s="41">
        <v>8857.4500000000007</v>
      </c>
      <c r="I21" s="18">
        <f>$C21*'Teva Payments'!F$26</f>
        <v>9660.2138144813198</v>
      </c>
      <c r="J21" s="18">
        <f>$C21*'Teva Payments'!G$26</f>
        <v>9660.2138144813198</v>
      </c>
      <c r="K21" s="18">
        <f>$C21*'Teva Payments'!H$26</f>
        <v>9660.2138144813198</v>
      </c>
      <c r="L21" s="18">
        <f>$C21*'Teva Payments'!I$26</f>
        <v>9660.2138140549705</v>
      </c>
      <c r="M21" s="18">
        <f>$C21*'Teva Payments'!J$26</f>
        <v>9660.2138140549705</v>
      </c>
      <c r="N21" s="18">
        <f>$C21*'Teva Payments'!K$26</f>
        <v>9660.2138140549705</v>
      </c>
      <c r="O21" s="18">
        <f>$C21*'Teva Payments'!L$26</f>
        <v>9660.2138140549705</v>
      </c>
      <c r="P21" s="18">
        <f>$C21*'Teva Payments'!M$26</f>
        <v>9660.2138140549705</v>
      </c>
      <c r="Q21" s="18">
        <f>$C21*'Teva Payments'!N$26</f>
        <v>9660.2138140549705</v>
      </c>
      <c r="R21" s="18">
        <f>$C21*'Teva Payments'!O$26</f>
        <v>9660.300576380796</v>
      </c>
      <c r="S21" s="37" t="s">
        <v>343</v>
      </c>
      <c r="T21" s="6">
        <f t="shared" si="0"/>
        <v>122970.14753611249</v>
      </c>
    </row>
    <row r="22" spans="1:20" x14ac:dyDescent="0.3">
      <c r="A22" s="122">
        <v>20</v>
      </c>
      <c r="B22" s="3" t="s">
        <v>38</v>
      </c>
      <c r="C22" s="15">
        <v>3.2146033236360054E-4</v>
      </c>
      <c r="D22" s="7" t="s">
        <v>39</v>
      </c>
      <c r="E22" s="31" t="str">
        <f t="shared" si="4"/>
        <v>No</v>
      </c>
      <c r="F22" s="18">
        <f>$C22*'Teva Payments'!C$26</f>
        <v>1075.1440536386208</v>
      </c>
      <c r="G22" s="18">
        <v>1100.54</v>
      </c>
      <c r="H22" s="41">
        <v>1100.54</v>
      </c>
      <c r="I22" s="18">
        <f>$C22*'Teva Payments'!F$26</f>
        <v>1200.2882554771713</v>
      </c>
      <c r="J22" s="18">
        <f>$C22*'Teva Payments'!G$26</f>
        <v>1200.2882554771713</v>
      </c>
      <c r="K22" s="18">
        <f>$C22*'Teva Payments'!H$26</f>
        <v>1200.2882554771713</v>
      </c>
      <c r="L22" s="18">
        <f>$C22*'Teva Payments'!I$26</f>
        <v>1200.2882554241969</v>
      </c>
      <c r="M22" s="18">
        <f>$C22*'Teva Payments'!J$26</f>
        <v>1200.2882554241969</v>
      </c>
      <c r="N22" s="18">
        <f>$C22*'Teva Payments'!K$26</f>
        <v>1200.2882554241969</v>
      </c>
      <c r="O22" s="18">
        <f>$C22*'Teva Payments'!L$26</f>
        <v>1200.2882554241969</v>
      </c>
      <c r="P22" s="18">
        <f>$C22*'Teva Payments'!M$26</f>
        <v>1200.2882554241969</v>
      </c>
      <c r="Q22" s="18">
        <f>$C22*'Teva Payments'!N$26</f>
        <v>1200.2882554241969</v>
      </c>
      <c r="R22" s="18">
        <f>$C22*'Teva Payments'!O$26</f>
        <v>1200.2990357032577</v>
      </c>
      <c r="S22" s="37" t="s">
        <v>343</v>
      </c>
      <c r="T22" s="6">
        <f t="shared" si="0"/>
        <v>15279.117388318573</v>
      </c>
    </row>
    <row r="23" spans="1:20" x14ac:dyDescent="0.3">
      <c r="A23" s="122">
        <v>21</v>
      </c>
      <c r="B23" s="3" t="s">
        <v>40</v>
      </c>
      <c r="C23" s="15">
        <v>2.0458170565343893E-3</v>
      </c>
      <c r="D23" s="7" t="s">
        <v>41</v>
      </c>
      <c r="E23" s="31" t="str">
        <f t="shared" si="4"/>
        <v>No</v>
      </c>
      <c r="F23" s="18">
        <f>$C23*'Teva Payments'!C$26</f>
        <v>6842.3622503989955</v>
      </c>
      <c r="G23" s="18">
        <v>7004.01</v>
      </c>
      <c r="H23" s="41">
        <v>7004.01</v>
      </c>
      <c r="I23" s="18">
        <f>$C23*'Teva Payments'!F$26</f>
        <v>7638.7968859424718</v>
      </c>
      <c r="J23" s="18">
        <f>$C23*'Teva Payments'!G$26</f>
        <v>7638.7968859424718</v>
      </c>
      <c r="K23" s="18">
        <f>$C23*'Teva Payments'!H$26</f>
        <v>7638.7968859424718</v>
      </c>
      <c r="L23" s="18">
        <f>$C23*'Teva Payments'!I$26</f>
        <v>7638.7968856053358</v>
      </c>
      <c r="M23" s="18">
        <f>$C23*'Teva Payments'!J$26</f>
        <v>7638.7968856053358</v>
      </c>
      <c r="N23" s="18">
        <f>$C23*'Teva Payments'!K$26</f>
        <v>7638.7968856053358</v>
      </c>
      <c r="O23" s="18">
        <f>$C23*'Teva Payments'!L$26</f>
        <v>7638.7968856053358</v>
      </c>
      <c r="P23" s="18">
        <f>$C23*'Teva Payments'!M$26</f>
        <v>7638.7968856053358</v>
      </c>
      <c r="Q23" s="18">
        <f>$C23*'Teva Payments'!N$26</f>
        <v>7638.7968856053358</v>
      </c>
      <c r="R23" s="18">
        <f>$C23*'Teva Payments'!O$26</f>
        <v>7638.865492760111</v>
      </c>
      <c r="S23" s="37" t="s">
        <v>343</v>
      </c>
      <c r="T23" s="6">
        <f t="shared" si="0"/>
        <v>97238.419714618532</v>
      </c>
    </row>
    <row r="24" spans="1:20" x14ac:dyDescent="0.3">
      <c r="A24" s="122">
        <v>22</v>
      </c>
      <c r="B24" s="3" t="s">
        <v>34</v>
      </c>
      <c r="C24" s="15">
        <v>6.8586365358145425E-4</v>
      </c>
      <c r="D24" s="7" t="s">
        <v>42</v>
      </c>
      <c r="E24" s="31" t="str">
        <f t="shared" si="4"/>
        <v>No</v>
      </c>
      <c r="F24" s="18">
        <f>$C24*'Teva Payments'!C$26</f>
        <v>2293.9136015105319</v>
      </c>
      <c r="G24" s="18">
        <v>2348.11</v>
      </c>
      <c r="H24" s="41">
        <v>2348.11</v>
      </c>
      <c r="I24" s="18">
        <f>$C24*'Teva Payments'!F$26</f>
        <v>2560.9196699309418</v>
      </c>
      <c r="J24" s="18">
        <f>$C24*'Teva Payments'!G$26</f>
        <v>2560.9196699309418</v>
      </c>
      <c r="K24" s="18">
        <f>$C24*'Teva Payments'!H$26</f>
        <v>2560.9196699309418</v>
      </c>
      <c r="L24" s="18">
        <f>$C24*'Teva Payments'!I$26</f>
        <v>2560.9196698179162</v>
      </c>
      <c r="M24" s="18">
        <f>$C24*'Teva Payments'!J$26</f>
        <v>2560.9196698179162</v>
      </c>
      <c r="N24" s="18">
        <f>$C24*'Teva Payments'!K$26</f>
        <v>2560.9196698179162</v>
      </c>
      <c r="O24" s="18">
        <f>$C24*'Teva Payments'!L$26</f>
        <v>2560.9196698179162</v>
      </c>
      <c r="P24" s="18">
        <f>$C24*'Teva Payments'!M$26</f>
        <v>2560.9196698179162</v>
      </c>
      <c r="Q24" s="18">
        <f>$C24*'Teva Payments'!N$26</f>
        <v>2560.9196698179162</v>
      </c>
      <c r="R24" s="18">
        <f>$C24*'Teva Payments'!O$26</f>
        <v>2560.9426704834382</v>
      </c>
      <c r="S24" s="37" t="s">
        <v>343</v>
      </c>
      <c r="T24" s="6">
        <f t="shared" si="0"/>
        <v>32599.353300694282</v>
      </c>
    </row>
    <row r="25" spans="1:20" x14ac:dyDescent="0.3">
      <c r="A25" s="122">
        <v>23</v>
      </c>
      <c r="B25" s="3" t="s">
        <v>34</v>
      </c>
      <c r="C25" s="15">
        <v>1.2330105690560002E-2</v>
      </c>
      <c r="D25" s="7" t="s">
        <v>34</v>
      </c>
      <c r="E25" s="31" t="str">
        <f t="shared" si="4"/>
        <v>No</v>
      </c>
      <c r="F25" s="18">
        <f>$C25*'Teva Payments'!C$26</f>
        <v>41238.804540732119</v>
      </c>
      <c r="G25" s="18">
        <v>42213.05</v>
      </c>
      <c r="H25" s="41">
        <v>42213.05</v>
      </c>
      <c r="I25" s="18">
        <f>$C25*'Teva Payments'!F$26</f>
        <v>46038.902966203743</v>
      </c>
      <c r="J25" s="18">
        <f>$C25*'Teva Payments'!G$26</f>
        <v>46038.902966203743</v>
      </c>
      <c r="K25" s="18">
        <f>$C25*'Teva Payments'!H$26</f>
        <v>46038.902966203743</v>
      </c>
      <c r="L25" s="18">
        <f>$C25*'Teva Payments'!I$26</f>
        <v>46038.902964171823</v>
      </c>
      <c r="M25" s="18">
        <f>$C25*'Teva Payments'!J$26</f>
        <v>46038.902964171823</v>
      </c>
      <c r="N25" s="18">
        <f>$C25*'Teva Payments'!K$26</f>
        <v>46038.902964171823</v>
      </c>
      <c r="O25" s="18">
        <f>$C25*'Teva Payments'!L$26</f>
        <v>46038.902964171823</v>
      </c>
      <c r="P25" s="18">
        <f>$C25*'Teva Payments'!M$26</f>
        <v>46038.902964171823</v>
      </c>
      <c r="Q25" s="18">
        <f>$C25*'Teva Payments'!N$26</f>
        <v>46038.902964171823</v>
      </c>
      <c r="R25" s="18">
        <f>$C25*'Teva Payments'!O$26</f>
        <v>46039.31645836321</v>
      </c>
      <c r="S25" s="37" t="s">
        <v>343</v>
      </c>
      <c r="T25" s="6">
        <f t="shared" si="0"/>
        <v>586054.34768273751</v>
      </c>
    </row>
    <row r="26" spans="1:20" x14ac:dyDescent="0.3">
      <c r="A26" s="122">
        <v>24</v>
      </c>
      <c r="B26" s="3" t="s">
        <v>43</v>
      </c>
      <c r="C26" s="15">
        <v>2.465424421072565E-4</v>
      </c>
      <c r="D26" s="7" t="s">
        <v>44</v>
      </c>
      <c r="E26" s="31" t="str">
        <f t="shared" si="4"/>
        <v>No</v>
      </c>
      <c r="F26" s="18">
        <f>$C26*'Teva Payments'!C$26</f>
        <v>824.5765150934526</v>
      </c>
      <c r="G26" s="18">
        <v>844.06</v>
      </c>
      <c r="H26" s="41">
        <v>844.06</v>
      </c>
      <c r="I26" s="18">
        <f>$C26*'Teva Payments'!F$26</f>
        <v>920.55525346525815</v>
      </c>
      <c r="J26" s="18">
        <f>$C26*'Teva Payments'!G$26</f>
        <v>920.55525346525815</v>
      </c>
      <c r="K26" s="18">
        <f>$C26*'Teva Payments'!H$26</f>
        <v>920.55525346525815</v>
      </c>
      <c r="L26" s="18">
        <f>$C26*'Teva Payments'!I$26</f>
        <v>920.55525342462965</v>
      </c>
      <c r="M26" s="18">
        <f>$C26*'Teva Payments'!J$26</f>
        <v>920.55525342462965</v>
      </c>
      <c r="N26" s="18">
        <f>$C26*'Teva Payments'!K$26</f>
        <v>920.55525342462965</v>
      </c>
      <c r="O26" s="18">
        <f>$C26*'Teva Payments'!L$26</f>
        <v>920.55525342462965</v>
      </c>
      <c r="P26" s="18">
        <f>$C26*'Teva Payments'!M$26</f>
        <v>920.55525342462965</v>
      </c>
      <c r="Q26" s="18">
        <f>$C26*'Teva Payments'!N$26</f>
        <v>920.55525342462965</v>
      </c>
      <c r="R26" s="18">
        <f>$C26*'Teva Payments'!O$26</f>
        <v>920.56352130734695</v>
      </c>
      <c r="S26" s="37" t="s">
        <v>343</v>
      </c>
      <c r="T26" s="6">
        <f t="shared" si="0"/>
        <v>11718.257317344351</v>
      </c>
    </row>
    <row r="27" spans="1:20" x14ac:dyDescent="0.3">
      <c r="A27" s="122">
        <v>25</v>
      </c>
      <c r="B27" s="3" t="s">
        <v>45</v>
      </c>
      <c r="C27" s="15">
        <v>5.4211718464369893E-4</v>
      </c>
      <c r="D27" s="7" t="s">
        <v>46</v>
      </c>
      <c r="E27" s="31" t="str">
        <f t="shared" si="4"/>
        <v>No</v>
      </c>
      <c r="F27" s="18">
        <f>$C27*'Teva Payments'!C$26</f>
        <v>1813.1446053061463</v>
      </c>
      <c r="G27" s="18">
        <v>1855.98</v>
      </c>
      <c r="H27" s="41">
        <v>1855.98</v>
      </c>
      <c r="I27" s="18">
        <f>$C27*'Teva Payments'!F$26</f>
        <v>2024.1903100012487</v>
      </c>
      <c r="J27" s="18">
        <f>$C27*'Teva Payments'!G$26</f>
        <v>2024.1903100012487</v>
      </c>
      <c r="K27" s="18">
        <f>$C27*'Teva Payments'!H$26</f>
        <v>2024.1903100012487</v>
      </c>
      <c r="L27" s="18">
        <f>$C27*'Teva Payments'!I$26</f>
        <v>2024.1903099119115</v>
      </c>
      <c r="M27" s="18">
        <f>$C27*'Teva Payments'!J$26</f>
        <v>2024.1903099119115</v>
      </c>
      <c r="N27" s="18">
        <f>$C27*'Teva Payments'!K$26</f>
        <v>2024.1903099119115</v>
      </c>
      <c r="O27" s="18">
        <f>$C27*'Teva Payments'!L$26</f>
        <v>2024.1903099119115</v>
      </c>
      <c r="P27" s="18">
        <f>$C27*'Teva Payments'!M$26</f>
        <v>2024.1903099119115</v>
      </c>
      <c r="Q27" s="18">
        <f>$C27*'Teva Payments'!N$26</f>
        <v>2024.1903099119115</v>
      </c>
      <c r="R27" s="18">
        <f>$C27*'Teva Payments'!O$26</f>
        <v>2024.2084899918334</v>
      </c>
      <c r="S27" s="37" t="s">
        <v>343</v>
      </c>
      <c r="T27" s="6">
        <f t="shared" si="0"/>
        <v>25767.025884773197</v>
      </c>
    </row>
    <row r="28" spans="1:20" x14ac:dyDescent="0.3">
      <c r="A28" s="122">
        <v>26</v>
      </c>
      <c r="B28" s="3" t="s">
        <v>47</v>
      </c>
      <c r="C28" s="15">
        <v>1.5597090017600002E-3</v>
      </c>
      <c r="D28" s="7" t="s">
        <v>47</v>
      </c>
      <c r="E28" s="31" t="str">
        <f t="shared" si="4"/>
        <v>No</v>
      </c>
      <c r="F28" s="18">
        <f>$C28*'Teva Payments'!C$26</f>
        <v>5216.5436597388798</v>
      </c>
      <c r="G28" s="18">
        <v>5339.78</v>
      </c>
      <c r="H28" s="41">
        <v>5339.78</v>
      </c>
      <c r="I28" s="18">
        <f>$C28*'Teva Payments'!F$26</f>
        <v>5823.7368916082532</v>
      </c>
      <c r="J28" s="18">
        <f>$C28*'Teva Payments'!G$26</f>
        <v>5823.7368916082532</v>
      </c>
      <c r="K28" s="18">
        <f>$C28*'Teva Payments'!H$26</f>
        <v>5823.7368916082532</v>
      </c>
      <c r="L28" s="18">
        <f>$C28*'Teva Payments'!I$26</f>
        <v>5823.7368913512246</v>
      </c>
      <c r="M28" s="18">
        <f>$C28*'Teva Payments'!J$26</f>
        <v>5823.7368913512246</v>
      </c>
      <c r="N28" s="18">
        <f>$C28*'Teva Payments'!K$26</f>
        <v>5823.7368913512246</v>
      </c>
      <c r="O28" s="18">
        <f>$C28*'Teva Payments'!L$26</f>
        <v>5823.7368913512246</v>
      </c>
      <c r="P28" s="18">
        <f>$C28*'Teva Payments'!M$26</f>
        <v>5823.7368913512246</v>
      </c>
      <c r="Q28" s="18">
        <f>$C28*'Teva Payments'!N$26</f>
        <v>5823.7368913512246</v>
      </c>
      <c r="R28" s="18">
        <f>$C28*'Teva Payments'!O$26</f>
        <v>5823.789196710859</v>
      </c>
      <c r="S28" s="37" t="s">
        <v>343</v>
      </c>
      <c r="T28" s="6">
        <f t="shared" si="0"/>
        <v>74133.524879381846</v>
      </c>
    </row>
    <row r="29" spans="1:20" x14ac:dyDescent="0.3">
      <c r="A29" s="122">
        <v>27</v>
      </c>
      <c r="B29" s="3" t="s">
        <v>32</v>
      </c>
      <c r="C29" s="15">
        <v>2.1448338308180427E-4</v>
      </c>
      <c r="D29" s="7" t="s">
        <v>48</v>
      </c>
      <c r="E29" s="31" t="str">
        <f t="shared" si="4"/>
        <v>No</v>
      </c>
      <c r="F29" s="18">
        <f>$C29*'Teva Payments'!C$26</f>
        <v>717.35300038160324</v>
      </c>
      <c r="G29" s="18">
        <v>734.3</v>
      </c>
      <c r="H29" s="41">
        <v>734.3</v>
      </c>
      <c r="I29" s="18">
        <f>$C29*'Teva Payments'!F$26</f>
        <v>800.85117754719045</v>
      </c>
      <c r="J29" s="18">
        <f>$C29*'Teva Payments'!G$26</f>
        <v>800.85117754719045</v>
      </c>
      <c r="K29" s="18">
        <f>$C29*'Teva Payments'!H$26</f>
        <v>800.85117754719045</v>
      </c>
      <c r="L29" s="18">
        <f>$C29*'Teva Payments'!I$26</f>
        <v>800.85117751184509</v>
      </c>
      <c r="M29" s="18">
        <f>$C29*'Teva Payments'!J$26</f>
        <v>800.85117751184509</v>
      </c>
      <c r="N29" s="18">
        <f>$C29*'Teva Payments'!K$26</f>
        <v>800.85117751184509</v>
      </c>
      <c r="O29" s="18">
        <f>$C29*'Teva Payments'!L$26</f>
        <v>800.85117751184509</v>
      </c>
      <c r="P29" s="18">
        <f>$C29*'Teva Payments'!M$26</f>
        <v>800.85117751184509</v>
      </c>
      <c r="Q29" s="18">
        <f>$C29*'Teva Payments'!N$26</f>
        <v>800.85117751184509</v>
      </c>
      <c r="R29" s="18">
        <f>$C29*'Teva Payments'!O$26</f>
        <v>800.85837028336539</v>
      </c>
      <c r="S29" s="37" t="s">
        <v>343</v>
      </c>
      <c r="T29" s="6">
        <f t="shared" si="0"/>
        <v>10194.471968377613</v>
      </c>
    </row>
    <row r="30" spans="1:20" x14ac:dyDescent="0.3">
      <c r="A30" s="122">
        <v>28</v>
      </c>
      <c r="B30" s="3" t="s">
        <v>45</v>
      </c>
      <c r="C30" s="15">
        <v>1.4353012866080001E-2</v>
      </c>
      <c r="D30" s="7" t="s">
        <v>45</v>
      </c>
      <c r="E30" s="31" t="str">
        <f t="shared" si="4"/>
        <v>No</v>
      </c>
      <c r="F30" s="18">
        <f>$C30*'Teva Payments'!C$26</f>
        <v>48004.543270707669</v>
      </c>
      <c r="G30" s="18">
        <v>49579.18</v>
      </c>
      <c r="H30" s="41">
        <v>49138.62</v>
      </c>
      <c r="I30" s="18">
        <f>$C30*'Teva Payments'!F$26</f>
        <v>53592.157536819883</v>
      </c>
      <c r="J30" s="18">
        <f>$C30*'Teva Payments'!G$26</f>
        <v>53592.157536819883</v>
      </c>
      <c r="K30" s="18">
        <f>$C30*'Teva Payments'!H$26</f>
        <v>53592.157536819883</v>
      </c>
      <c r="L30" s="18">
        <f>$C30*'Teva Payments'!I$26</f>
        <v>53592.157534454615</v>
      </c>
      <c r="M30" s="18">
        <f>$C30*'Teva Payments'!J$26</f>
        <v>53592.157534454615</v>
      </c>
      <c r="N30" s="18">
        <f>$C30*'Teva Payments'!K$26</f>
        <v>53592.157534454615</v>
      </c>
      <c r="O30" s="18">
        <f>$C30*'Teva Payments'!L$26</f>
        <v>53592.157534454615</v>
      </c>
      <c r="P30" s="18">
        <f>$C30*'Teva Payments'!M$26</f>
        <v>53592.157534454615</v>
      </c>
      <c r="Q30" s="18">
        <f>$C30*'Teva Payments'!N$26</f>
        <v>53592.157534454615</v>
      </c>
      <c r="R30" s="18">
        <f>$C30*'Teva Payments'!O$26</f>
        <v>53592.638867510301</v>
      </c>
      <c r="S30" s="37" t="s">
        <v>343</v>
      </c>
      <c r="T30" s="6">
        <f t="shared" si="0"/>
        <v>682644.39995540516</v>
      </c>
    </row>
    <row r="31" spans="1:20" x14ac:dyDescent="0.3">
      <c r="A31" s="122">
        <v>29</v>
      </c>
      <c r="B31" s="3" t="s">
        <v>32</v>
      </c>
      <c r="C31" s="15">
        <v>2.7489343219674764E-4</v>
      </c>
      <c r="D31" s="7" t="s">
        <v>49</v>
      </c>
      <c r="E31" s="31" t="str">
        <f t="shared" si="4"/>
        <v>No</v>
      </c>
      <c r="F31" s="18">
        <f>$C31*'Teva Payments'!C$26</f>
        <v>919.39816286990879</v>
      </c>
      <c r="G31" s="18">
        <v>941.12</v>
      </c>
      <c r="H31" s="41">
        <v>941.12</v>
      </c>
      <c r="I31" s="18">
        <f>$C31*'Teva Payments'!F$26</f>
        <v>1026.4139147357121</v>
      </c>
      <c r="J31" s="18">
        <f>$C31*'Teva Payments'!G$26</f>
        <v>1026.4139147357121</v>
      </c>
      <c r="K31" s="18">
        <f>$C31*'Teva Payments'!H$26</f>
        <v>1026.4139147357121</v>
      </c>
      <c r="L31" s="18">
        <f>$C31*'Teva Payments'!I$26</f>
        <v>1026.4139146904115</v>
      </c>
      <c r="M31" s="18">
        <f>$C31*'Teva Payments'!J$26</f>
        <v>1026.4139146904115</v>
      </c>
      <c r="N31" s="18">
        <f>$C31*'Teva Payments'!K$26</f>
        <v>1026.4139146904115</v>
      </c>
      <c r="O31" s="18">
        <f>$C31*'Teva Payments'!L$26</f>
        <v>1026.4139146904115</v>
      </c>
      <c r="P31" s="18">
        <f>$C31*'Teva Payments'!M$26</f>
        <v>1026.4139146904115</v>
      </c>
      <c r="Q31" s="18">
        <f>$C31*'Teva Payments'!N$26</f>
        <v>1026.4139146904115</v>
      </c>
      <c r="R31" s="18">
        <f>$C31*'Teva Payments'!O$26</f>
        <v>1026.4231333330019</v>
      </c>
      <c r="S31" s="37" t="s">
        <v>343</v>
      </c>
      <c r="T31" s="6">
        <f t="shared" si="0"/>
        <v>13065.786528552515</v>
      </c>
    </row>
    <row r="32" spans="1:20" x14ac:dyDescent="0.3">
      <c r="A32" s="122">
        <v>30</v>
      </c>
      <c r="B32" s="3" t="s">
        <v>50</v>
      </c>
      <c r="C32" s="15">
        <v>1.4644445099620517E-4</v>
      </c>
      <c r="D32" s="7" t="s">
        <v>51</v>
      </c>
      <c r="E32" s="31" t="str">
        <f t="shared" si="4"/>
        <v>No</v>
      </c>
      <c r="F32" s="18">
        <f>$C32*'Teva Payments'!C$26</f>
        <v>489.79256482213037</v>
      </c>
      <c r="G32" s="18">
        <v>501.36</v>
      </c>
      <c r="H32" s="41">
        <v>501.36</v>
      </c>
      <c r="I32" s="18">
        <f>$C32*'Teva Payments'!F$26</f>
        <v>546.80325039833917</v>
      </c>
      <c r="J32" s="18">
        <f>$C32*'Teva Payments'!G$26</f>
        <v>546.80325039833917</v>
      </c>
      <c r="K32" s="18">
        <f>$C32*'Teva Payments'!H$26</f>
        <v>546.80325039833917</v>
      </c>
      <c r="L32" s="18">
        <f>$C32*'Teva Payments'!I$26</f>
        <v>546.80325037420619</v>
      </c>
      <c r="M32" s="18">
        <f>$C32*'Teva Payments'!J$26</f>
        <v>546.80325037420619</v>
      </c>
      <c r="N32" s="18">
        <f>$C32*'Teva Payments'!K$26</f>
        <v>546.80325037420619</v>
      </c>
      <c r="O32" s="18">
        <f>$C32*'Teva Payments'!L$26</f>
        <v>546.80325037420619</v>
      </c>
      <c r="P32" s="18">
        <f>$C32*'Teva Payments'!M$26</f>
        <v>546.80325037420619</v>
      </c>
      <c r="Q32" s="18">
        <f>$C32*'Teva Payments'!N$26</f>
        <v>546.80325037420619</v>
      </c>
      <c r="R32" s="18">
        <f>$C32*'Teva Payments'!O$26</f>
        <v>546.808161437531</v>
      </c>
      <c r="S32" s="37" t="s">
        <v>343</v>
      </c>
      <c r="T32" s="6">
        <f t="shared" si="0"/>
        <v>6960.5499796999156</v>
      </c>
    </row>
    <row r="33" spans="1:20" x14ac:dyDescent="0.3">
      <c r="A33" s="122">
        <v>31</v>
      </c>
      <c r="B33" s="3" t="s">
        <v>32</v>
      </c>
      <c r="C33" s="15">
        <v>6.1607165089975981E-4</v>
      </c>
      <c r="D33" s="7" t="s">
        <v>52</v>
      </c>
      <c r="E33" s="31" t="str">
        <f t="shared" si="4"/>
        <v>No</v>
      </c>
      <c r="F33" s="18">
        <f>$C33*'Teva Payments'!C$26</f>
        <v>2060.4899124256794</v>
      </c>
      <c r="G33" s="18">
        <v>2109.17</v>
      </c>
      <c r="H33" s="41">
        <v>2109.17</v>
      </c>
      <c r="I33" s="18">
        <f>$C33*'Teva Payments'!F$26</f>
        <v>2300.3260205399583</v>
      </c>
      <c r="J33" s="18">
        <f>$C33*'Teva Payments'!G$26</f>
        <v>2300.3260205399583</v>
      </c>
      <c r="K33" s="18">
        <f>$C33*'Teva Payments'!H$26</f>
        <v>2300.3260205399583</v>
      </c>
      <c r="L33" s="18">
        <f>$C33*'Teva Payments'!I$26</f>
        <v>2300.3260204384342</v>
      </c>
      <c r="M33" s="18">
        <f>$C33*'Teva Payments'!J$26</f>
        <v>2300.3260204384342</v>
      </c>
      <c r="N33" s="18">
        <f>$C33*'Teva Payments'!K$26</f>
        <v>2300.3260204384342</v>
      </c>
      <c r="O33" s="18">
        <f>$C33*'Teva Payments'!L$26</f>
        <v>2300.3260204384342</v>
      </c>
      <c r="P33" s="18">
        <f>$C33*'Teva Payments'!M$26</f>
        <v>2300.3260204384342</v>
      </c>
      <c r="Q33" s="18">
        <f>$C33*'Teva Payments'!N$26</f>
        <v>2300.3260204384342</v>
      </c>
      <c r="R33" s="18">
        <f>$C33*'Teva Payments'!O$26</f>
        <v>2300.3466806059555</v>
      </c>
      <c r="S33" s="37" t="s">
        <v>343</v>
      </c>
      <c r="T33" s="6">
        <f t="shared" si="0"/>
        <v>29282.11077728212</v>
      </c>
    </row>
    <row r="34" spans="1:20" x14ac:dyDescent="0.3">
      <c r="A34" s="122">
        <v>32</v>
      </c>
      <c r="B34" s="3" t="s">
        <v>53</v>
      </c>
      <c r="C34" s="15">
        <v>0</v>
      </c>
      <c r="D34" s="7" t="s">
        <v>54</v>
      </c>
      <c r="E34" s="7" t="s">
        <v>335</v>
      </c>
      <c r="F34" s="18">
        <v>0</v>
      </c>
      <c r="G34" s="18">
        <v>0</v>
      </c>
      <c r="H34" s="41">
        <v>0</v>
      </c>
      <c r="I34" s="18">
        <v>0</v>
      </c>
      <c r="J34" s="18">
        <v>0</v>
      </c>
      <c r="K34" s="18">
        <v>0</v>
      </c>
      <c r="L34" s="18">
        <v>0</v>
      </c>
      <c r="M34" s="18">
        <v>0</v>
      </c>
      <c r="N34" s="18">
        <v>0</v>
      </c>
      <c r="O34" s="18">
        <v>0</v>
      </c>
      <c r="P34" s="18">
        <v>0</v>
      </c>
      <c r="Q34" s="18">
        <v>0</v>
      </c>
      <c r="R34" s="18">
        <v>0</v>
      </c>
      <c r="S34" s="37" t="s">
        <v>343</v>
      </c>
      <c r="T34" s="6">
        <f t="shared" si="0"/>
        <v>0</v>
      </c>
    </row>
    <row r="35" spans="1:20" x14ac:dyDescent="0.3">
      <c r="A35" s="122">
        <v>33</v>
      </c>
      <c r="B35" s="3" t="s">
        <v>32</v>
      </c>
      <c r="C35" s="15">
        <v>1.4314410402168545E-3</v>
      </c>
      <c r="D35" s="7" t="s">
        <v>55</v>
      </c>
      <c r="E35" s="31" t="str">
        <f t="shared" ref="E35:E40" si="5">IF(C35&lt;0.000083,"Yes","No")</f>
        <v>No</v>
      </c>
      <c r="F35" s="18">
        <f>$C35*'Teva Payments'!C$26</f>
        <v>4787.5434931818572</v>
      </c>
      <c r="G35" s="18">
        <v>4900.6499999999996</v>
      </c>
      <c r="H35" s="41">
        <v>4900.6499999999996</v>
      </c>
      <c r="I35" s="18">
        <f>$C35*'Teva Payments'!F$26</f>
        <v>5344.8021295422004</v>
      </c>
      <c r="J35" s="18">
        <f>$C35*'Teva Payments'!G$26</f>
        <v>5344.8021295422004</v>
      </c>
      <c r="K35" s="18">
        <f>$C35*'Teva Payments'!H$26</f>
        <v>5344.8021295422004</v>
      </c>
      <c r="L35" s="18">
        <f>$C35*'Teva Payments'!I$26</f>
        <v>5344.8021293063093</v>
      </c>
      <c r="M35" s="18">
        <f>$C35*'Teva Payments'!J$26</f>
        <v>5344.8021293063093</v>
      </c>
      <c r="N35" s="18">
        <f>$C35*'Teva Payments'!K$26</f>
        <v>5344.8021293063093</v>
      </c>
      <c r="O35" s="18">
        <f>$C35*'Teva Payments'!L$26</f>
        <v>5344.8021293063093</v>
      </c>
      <c r="P35" s="18">
        <f>$C35*'Teva Payments'!M$26</f>
        <v>5344.8021293063093</v>
      </c>
      <c r="Q35" s="18">
        <f>$C35*'Teva Payments'!N$26</f>
        <v>5344.8021293063093</v>
      </c>
      <c r="R35" s="18">
        <f>$C35*'Teva Payments'!O$26</f>
        <v>5344.8501331572324</v>
      </c>
      <c r="S35" s="37" t="s">
        <v>343</v>
      </c>
      <c r="T35" s="6">
        <f t="shared" si="0"/>
        <v>68036.91279080353</v>
      </c>
    </row>
    <row r="36" spans="1:20" x14ac:dyDescent="0.3">
      <c r="A36" s="122">
        <v>34</v>
      </c>
      <c r="B36" s="3" t="s">
        <v>56</v>
      </c>
      <c r="C36" s="15">
        <v>3.8230209662400007E-3</v>
      </c>
      <c r="D36" s="7" t="s">
        <v>56</v>
      </c>
      <c r="E36" s="31" t="str">
        <f t="shared" si="5"/>
        <v>No</v>
      </c>
      <c r="F36" s="18">
        <f>$C36*'Teva Payments'!C$26</f>
        <v>12786.33114252988</v>
      </c>
      <c r="G36" s="18">
        <v>13088.4</v>
      </c>
      <c r="H36" s="41">
        <v>13088.4</v>
      </c>
      <c r="I36" s="18">
        <f>$C36*'Teva Payments'!F$26</f>
        <v>14274.629570875319</v>
      </c>
      <c r="J36" s="18">
        <f>$C36*'Teva Payments'!G$26</f>
        <v>14274.629570875319</v>
      </c>
      <c r="K36" s="18">
        <f>$C36*'Teva Payments'!H$26</f>
        <v>14274.629570875319</v>
      </c>
      <c r="L36" s="18">
        <f>$C36*'Teva Payments'!I$26</f>
        <v>14274.629570245312</v>
      </c>
      <c r="M36" s="18">
        <f>$C36*'Teva Payments'!J$26</f>
        <v>14274.629570245312</v>
      </c>
      <c r="N36" s="18">
        <f>$C36*'Teva Payments'!K$26</f>
        <v>14274.629570245312</v>
      </c>
      <c r="O36" s="18">
        <f>$C36*'Teva Payments'!L$26</f>
        <v>14274.629570245312</v>
      </c>
      <c r="P36" s="18">
        <f>$C36*'Teva Payments'!M$26</f>
        <v>14274.629570245312</v>
      </c>
      <c r="Q36" s="18">
        <f>$C36*'Teva Payments'!N$26</f>
        <v>14274.629570245312</v>
      </c>
      <c r="R36" s="18">
        <f>$C36*'Teva Payments'!O$26</f>
        <v>14274.757776523729</v>
      </c>
      <c r="S36" s="37" t="s">
        <v>343</v>
      </c>
      <c r="T36" s="6">
        <f t="shared" si="0"/>
        <v>181709.55505315142</v>
      </c>
    </row>
    <row r="37" spans="1:20" x14ac:dyDescent="0.3">
      <c r="A37" s="122">
        <v>35</v>
      </c>
      <c r="B37" s="3" t="s">
        <v>32</v>
      </c>
      <c r="C37" s="15">
        <v>1.7834819854661442E-4</v>
      </c>
      <c r="D37" s="7" t="s">
        <v>57</v>
      </c>
      <c r="E37" s="31" t="str">
        <f t="shared" si="5"/>
        <v>No</v>
      </c>
      <c r="F37" s="18">
        <f>$C37*'Teva Payments'!C$26</f>
        <v>596.49663065633274</v>
      </c>
      <c r="G37" s="18">
        <v>610.59</v>
      </c>
      <c r="H37" s="41">
        <v>610.59</v>
      </c>
      <c r="I37" s="18">
        <f>$C37*'Teva Payments'!F$26</f>
        <v>665.92741482915051</v>
      </c>
      <c r="J37" s="18">
        <f>$C37*'Teva Payments'!G$26</f>
        <v>665.92741482915051</v>
      </c>
      <c r="K37" s="18">
        <f>$C37*'Teva Payments'!H$26</f>
        <v>665.92741482915051</v>
      </c>
      <c r="L37" s="18">
        <f>$C37*'Teva Payments'!I$26</f>
        <v>665.92741479975996</v>
      </c>
      <c r="M37" s="18">
        <f>$C37*'Teva Payments'!J$26</f>
        <v>665.92741479975996</v>
      </c>
      <c r="N37" s="18">
        <f>$C37*'Teva Payments'!K$26</f>
        <v>665.92741479975996</v>
      </c>
      <c r="O37" s="18">
        <f>$C37*'Teva Payments'!L$26</f>
        <v>665.92741479975996</v>
      </c>
      <c r="P37" s="18">
        <f>$C37*'Teva Payments'!M$26</f>
        <v>665.92741479975996</v>
      </c>
      <c r="Q37" s="18">
        <f>$C37*'Teva Payments'!N$26</f>
        <v>665.92741479975996</v>
      </c>
      <c r="R37" s="18">
        <f>$C37*'Teva Payments'!O$26</f>
        <v>665.93339576585981</v>
      </c>
      <c r="S37" s="37" t="s">
        <v>343</v>
      </c>
      <c r="T37" s="6">
        <f t="shared" si="0"/>
        <v>8476.9567597082059</v>
      </c>
    </row>
    <row r="38" spans="1:20" x14ac:dyDescent="0.3">
      <c r="A38" s="122">
        <v>36</v>
      </c>
      <c r="B38" s="3" t="s">
        <v>58</v>
      </c>
      <c r="C38" s="15">
        <v>6.0493406028165334E-6</v>
      </c>
      <c r="D38" s="7" t="s">
        <v>59</v>
      </c>
      <c r="E38" s="31" t="str">
        <f t="shared" si="5"/>
        <v>Yes</v>
      </c>
      <c r="F38" s="18">
        <f>C38*'Teva Payments'!$Q$26</f>
        <v>291.28137474294016</v>
      </c>
      <c r="G38" s="18">
        <v>0</v>
      </c>
      <c r="H38" s="41">
        <v>0</v>
      </c>
      <c r="I38" s="46">
        <f>$C38*'Teva Payments'!F$26</f>
        <v>22.587398033077022</v>
      </c>
      <c r="J38" s="46">
        <f>$C38*'Teva Payments'!G$26</f>
        <v>22.587398033077022</v>
      </c>
      <c r="K38" s="46">
        <f>$C38*'Teva Payments'!H$26</f>
        <v>22.587398033077022</v>
      </c>
      <c r="L38" s="46">
        <f>$C38*'Teva Payments'!I$26</f>
        <v>22.587398032080134</v>
      </c>
      <c r="M38" s="46">
        <f>$C38*'Teva Payments'!J$26</f>
        <v>22.587398032080134</v>
      </c>
      <c r="N38" s="46">
        <f>$C38*'Teva Payments'!K$26</f>
        <v>22.587398032080134</v>
      </c>
      <c r="O38" s="46">
        <f>$C38*'Teva Payments'!L$26</f>
        <v>22.587398032080134</v>
      </c>
      <c r="P38" s="46">
        <f>$C38*'Teva Payments'!M$26</f>
        <v>22.587398032080134</v>
      </c>
      <c r="Q38" s="46">
        <f>$C38*'Teva Payments'!N$26</f>
        <v>22.587398032080134</v>
      </c>
      <c r="R38" s="46">
        <f>$C38*'Teva Payments'!O$26</f>
        <v>22.587600898727327</v>
      </c>
      <c r="S38" s="37" t="s">
        <v>343</v>
      </c>
      <c r="T38" s="6">
        <f>F38</f>
        <v>291.28137474294016</v>
      </c>
    </row>
    <row r="39" spans="1:20" x14ac:dyDescent="0.3">
      <c r="A39" s="122">
        <v>37</v>
      </c>
      <c r="B39" s="3" t="s">
        <v>20</v>
      </c>
      <c r="C39" s="15">
        <v>6.1860133563783337E-4</v>
      </c>
      <c r="D39" s="7" t="s">
        <v>60</v>
      </c>
      <c r="E39" s="31" t="str">
        <f t="shared" si="5"/>
        <v>No</v>
      </c>
      <c r="F39" s="18">
        <f>$C39*'Teva Payments'!C$26</f>
        <v>2068.9506001992609</v>
      </c>
      <c r="G39" s="18">
        <v>2117.83</v>
      </c>
      <c r="H39" s="41">
        <v>2117.83</v>
      </c>
      <c r="I39" s="18">
        <f>$C39*'Teva Payments'!F$26</f>
        <v>2309.7715121775864</v>
      </c>
      <c r="J39" s="18">
        <f>$C39*'Teva Payments'!G$26</f>
        <v>2309.7715121775864</v>
      </c>
      <c r="K39" s="18">
        <f>$C39*'Teva Payments'!H$26</f>
        <v>2309.7715121775864</v>
      </c>
      <c r="L39" s="18">
        <f>$C39*'Teva Payments'!I$26</f>
        <v>2309.7715120756457</v>
      </c>
      <c r="M39" s="18">
        <f>$C39*'Teva Payments'!J$26</f>
        <v>2309.7715120756457</v>
      </c>
      <c r="N39" s="18">
        <f>$C39*'Teva Payments'!K$26</f>
        <v>2309.7715120756457</v>
      </c>
      <c r="O39" s="18">
        <f>$C39*'Teva Payments'!L$26</f>
        <v>2309.7715120756457</v>
      </c>
      <c r="P39" s="18">
        <f>$C39*'Teva Payments'!M$26</f>
        <v>2309.7715120756457</v>
      </c>
      <c r="Q39" s="18">
        <f>$C39*'Teva Payments'!N$26</f>
        <v>2309.7715120756457</v>
      </c>
      <c r="R39" s="18">
        <f>$C39*'Teva Payments'!O$26</f>
        <v>2309.7922570769852</v>
      </c>
      <c r="S39" s="37" t="s">
        <v>343</v>
      </c>
      <c r="T39" s="6">
        <f t="shared" si="0"/>
        <v>29402.346466262887</v>
      </c>
    </row>
    <row r="40" spans="1:20" x14ac:dyDescent="0.3">
      <c r="A40" s="122">
        <v>38</v>
      </c>
      <c r="B40" s="3" t="s">
        <v>61</v>
      </c>
      <c r="C40" s="15">
        <v>1.9828741491205145E-4</v>
      </c>
      <c r="D40" s="7" t="s">
        <v>62</v>
      </c>
      <c r="E40" s="31" t="str">
        <f t="shared" si="5"/>
        <v>No</v>
      </c>
      <c r="F40" s="18">
        <f>$C40*'Teva Payments'!C$26</f>
        <v>663.18457859656485</v>
      </c>
      <c r="G40" s="18">
        <v>678.85</v>
      </c>
      <c r="H40" s="41">
        <v>678.85</v>
      </c>
      <c r="I40" s="18">
        <f>$C40*'Teva Payments'!F$26</f>
        <v>740.37768074806365</v>
      </c>
      <c r="J40" s="18">
        <f>$C40*'Teva Payments'!G$26</f>
        <v>740.37768074806365</v>
      </c>
      <c r="K40" s="18">
        <f>$C40*'Teva Payments'!H$26</f>
        <v>740.37768074806365</v>
      </c>
      <c r="L40" s="18">
        <f>$C40*'Teva Payments'!I$26</f>
        <v>740.37768071538733</v>
      </c>
      <c r="M40" s="18">
        <f>$C40*'Teva Payments'!J$26</f>
        <v>740.37768071538733</v>
      </c>
      <c r="N40" s="18">
        <f>$C40*'Teva Payments'!K$26</f>
        <v>740.37768071538733</v>
      </c>
      <c r="O40" s="18">
        <f>$C40*'Teva Payments'!L$26</f>
        <v>740.37768071538733</v>
      </c>
      <c r="P40" s="18">
        <f>$C40*'Teva Payments'!M$26</f>
        <v>740.37768071538733</v>
      </c>
      <c r="Q40" s="18">
        <f>$C40*'Teva Payments'!N$26</f>
        <v>740.37768071538733</v>
      </c>
      <c r="R40" s="18">
        <f>$C40*'Teva Payments'!O$26</f>
        <v>740.38433034973343</v>
      </c>
      <c r="S40" s="37" t="s">
        <v>343</v>
      </c>
      <c r="T40" s="6">
        <f t="shared" si="0"/>
        <v>9424.6680354828131</v>
      </c>
    </row>
    <row r="41" spans="1:20" x14ac:dyDescent="0.3">
      <c r="A41" s="122">
        <v>39</v>
      </c>
      <c r="B41" s="3" t="s">
        <v>12</v>
      </c>
      <c r="C41" s="15">
        <v>8.5803473491828175E-5</v>
      </c>
      <c r="D41" s="7" t="s">
        <v>63</v>
      </c>
      <c r="E41" s="7" t="s">
        <v>334</v>
      </c>
      <c r="F41" s="18">
        <v>0</v>
      </c>
      <c r="G41" s="18">
        <v>0</v>
      </c>
      <c r="H41" s="41">
        <v>0</v>
      </c>
      <c r="I41" s="18">
        <v>0</v>
      </c>
      <c r="J41" s="18">
        <v>0</v>
      </c>
      <c r="K41" s="18">
        <v>0</v>
      </c>
      <c r="L41" s="18">
        <v>0</v>
      </c>
      <c r="M41" s="18">
        <v>0</v>
      </c>
      <c r="N41" s="18">
        <v>0</v>
      </c>
      <c r="O41" s="18">
        <v>0</v>
      </c>
      <c r="P41" s="18">
        <v>0</v>
      </c>
      <c r="Q41" s="18">
        <v>0</v>
      </c>
      <c r="R41" s="18">
        <v>0</v>
      </c>
      <c r="S41" s="37" t="s">
        <v>343</v>
      </c>
      <c r="T41" s="6">
        <f t="shared" si="0"/>
        <v>0</v>
      </c>
    </row>
    <row r="42" spans="1:20" x14ac:dyDescent="0.3">
      <c r="A42" s="122">
        <v>40</v>
      </c>
      <c r="B42" s="3" t="s">
        <v>64</v>
      </c>
      <c r="C42" s="15">
        <v>5.9285718408623813E-4</v>
      </c>
      <c r="D42" s="7" t="s">
        <v>65</v>
      </c>
      <c r="E42" s="31" t="str">
        <f t="shared" ref="E42:E57" si="6">IF(C42&lt;0.000083,"Yes","No")</f>
        <v>No</v>
      </c>
      <c r="F42" s="18">
        <f>$C42*'Teva Payments'!C$26</f>
        <v>1982.84768587339</v>
      </c>
      <c r="G42" s="18">
        <v>2029.69</v>
      </c>
      <c r="H42" s="41">
        <v>2029.69</v>
      </c>
      <c r="I42" s="18">
        <f>$C42*'Teva Payments'!F$26</f>
        <v>2213.6464241227</v>
      </c>
      <c r="J42" s="18">
        <f>$C42*'Teva Payments'!G$26</f>
        <v>2213.6464241227</v>
      </c>
      <c r="K42" s="18">
        <f>$C42*'Teva Payments'!H$26</f>
        <v>2213.6464241227</v>
      </c>
      <c r="L42" s="18">
        <f>$C42*'Teva Payments'!I$26</f>
        <v>2213.6464240250016</v>
      </c>
      <c r="M42" s="18">
        <f>$C42*'Teva Payments'!J$26</f>
        <v>2213.6464240250016</v>
      </c>
      <c r="N42" s="18">
        <f>$C42*'Teva Payments'!K$26</f>
        <v>2213.6464240250016</v>
      </c>
      <c r="O42" s="18">
        <f>$C42*'Teva Payments'!L$26</f>
        <v>2213.6464240250016</v>
      </c>
      <c r="P42" s="18">
        <f>$C42*'Teva Payments'!M$26</f>
        <v>2213.6464240250016</v>
      </c>
      <c r="Q42" s="18">
        <f>$C42*'Teva Payments'!N$26</f>
        <v>2213.6464240250016</v>
      </c>
      <c r="R42" s="18">
        <f>$C42*'Teva Payments'!O$26</f>
        <v>2213.6663056876646</v>
      </c>
      <c r="S42" s="37" t="s">
        <v>343</v>
      </c>
      <c r="T42" s="6">
        <f t="shared" si="0"/>
        <v>28178.71180807917</v>
      </c>
    </row>
    <row r="43" spans="1:20" x14ac:dyDescent="0.3">
      <c r="A43" s="122">
        <v>41</v>
      </c>
      <c r="B43" s="3" t="s">
        <v>12</v>
      </c>
      <c r="C43" s="15">
        <v>2.7577829756919563E-5</v>
      </c>
      <c r="D43" s="7" t="s">
        <v>66</v>
      </c>
      <c r="E43" s="31" t="str">
        <f t="shared" si="6"/>
        <v>Yes</v>
      </c>
      <c r="F43" s="18">
        <f>C43*'Teva Payments'!$Q$26</f>
        <v>1327.898144846105</v>
      </c>
      <c r="G43" s="18">
        <v>0</v>
      </c>
      <c r="H43" s="41">
        <v>0</v>
      </c>
      <c r="I43" s="46">
        <f>$C43*'Teva Payments'!F$26</f>
        <v>102.97178791981963</v>
      </c>
      <c r="J43" s="46">
        <f>$C43*'Teva Payments'!G$26</f>
        <v>102.97178791981963</v>
      </c>
      <c r="K43" s="46">
        <f>$C43*'Teva Payments'!H$26</f>
        <v>102.97178791981963</v>
      </c>
      <c r="L43" s="46">
        <f>$C43*'Teva Payments'!I$26</f>
        <v>102.971787915275</v>
      </c>
      <c r="M43" s="46">
        <f>$C43*'Teva Payments'!J$26</f>
        <v>102.971787915275</v>
      </c>
      <c r="N43" s="46">
        <f>$C43*'Teva Payments'!K$26</f>
        <v>102.971787915275</v>
      </c>
      <c r="O43" s="46">
        <f>$C43*'Teva Payments'!L$26</f>
        <v>102.971787915275</v>
      </c>
      <c r="P43" s="46">
        <f>$C43*'Teva Payments'!M$26</f>
        <v>102.971787915275</v>
      </c>
      <c r="Q43" s="46">
        <f>$C43*'Teva Payments'!N$26</f>
        <v>102.971787915275</v>
      </c>
      <c r="R43" s="46">
        <f>$C43*'Teva Payments'!O$26</f>
        <v>102.97271274695947</v>
      </c>
      <c r="S43" s="37" t="s">
        <v>343</v>
      </c>
      <c r="T43" s="6">
        <f>F43</f>
        <v>1327.898144846105</v>
      </c>
    </row>
    <row r="44" spans="1:20" x14ac:dyDescent="0.3">
      <c r="A44" s="122">
        <v>42</v>
      </c>
      <c r="B44" s="3" t="s">
        <v>40</v>
      </c>
      <c r="C44" s="15">
        <v>1.8505476605280003E-2</v>
      </c>
      <c r="D44" s="7" t="s">
        <v>40</v>
      </c>
      <c r="E44" s="31" t="str">
        <f t="shared" si="6"/>
        <v>No</v>
      </c>
      <c r="F44" s="18">
        <f>$C44*'Teva Payments'!C$26</f>
        <v>61892.716235392865</v>
      </c>
      <c r="G44" s="18">
        <v>63354.9</v>
      </c>
      <c r="H44" s="41">
        <v>63354.9</v>
      </c>
      <c r="I44" s="18">
        <f>$C44*'Teva Payments'!F$26</f>
        <v>69096.88068822588</v>
      </c>
      <c r="J44" s="18">
        <f>$C44*'Teva Payments'!G$26</f>
        <v>69096.88068822588</v>
      </c>
      <c r="K44" s="18">
        <f>$C44*'Teva Payments'!H$26</f>
        <v>69096.88068822588</v>
      </c>
      <c r="L44" s="18">
        <f>$C44*'Teva Payments'!I$26</f>
        <v>69096.880685176307</v>
      </c>
      <c r="M44" s="18">
        <f>$C44*'Teva Payments'!J$26</f>
        <v>69096.880685176307</v>
      </c>
      <c r="N44" s="18">
        <f>$C44*'Teva Payments'!K$26</f>
        <v>69096.880685176307</v>
      </c>
      <c r="O44" s="18">
        <f>$C44*'Teva Payments'!L$26</f>
        <v>69096.880685176307</v>
      </c>
      <c r="P44" s="18">
        <f>$C44*'Teva Payments'!M$26</f>
        <v>69096.880685176307</v>
      </c>
      <c r="Q44" s="18">
        <f>$C44*'Teva Payments'!N$26</f>
        <v>69096.880685176307</v>
      </c>
      <c r="R44" s="18">
        <f>$C44*'Teva Payments'!O$26</f>
        <v>69097.501272483263</v>
      </c>
      <c r="S44" s="37" t="s">
        <v>343</v>
      </c>
      <c r="T44" s="6">
        <f t="shared" si="0"/>
        <v>879571.94368361169</v>
      </c>
    </row>
    <row r="45" spans="1:20" x14ac:dyDescent="0.3">
      <c r="A45" s="122">
        <v>43</v>
      </c>
      <c r="B45" s="3" t="s">
        <v>12</v>
      </c>
      <c r="C45" s="15">
        <v>3.3093395469285523E-5</v>
      </c>
      <c r="D45" s="7" t="s">
        <v>67</v>
      </c>
      <c r="E45" s="31" t="str">
        <f t="shared" si="6"/>
        <v>Yes</v>
      </c>
      <c r="F45" s="18">
        <f>C45*'Teva Payments'!$Q$26</f>
        <v>1593.4777623063892</v>
      </c>
      <c r="G45" s="18">
        <v>0</v>
      </c>
      <c r="H45" s="41">
        <v>0</v>
      </c>
      <c r="I45" s="46">
        <f>$C45*'Teva Payments'!F$26</f>
        <v>123.56614461132371</v>
      </c>
      <c r="J45" s="46">
        <f>$C45*'Teva Payments'!G$26</f>
        <v>123.56614461132371</v>
      </c>
      <c r="K45" s="46">
        <f>$C45*'Teva Payments'!H$26</f>
        <v>123.56614461132371</v>
      </c>
      <c r="L45" s="46">
        <f>$C45*'Teva Payments'!I$26</f>
        <v>123.56614460587015</v>
      </c>
      <c r="M45" s="46">
        <f>$C45*'Teva Payments'!J$26</f>
        <v>123.56614460587015</v>
      </c>
      <c r="N45" s="46">
        <f>$C45*'Teva Payments'!K$26</f>
        <v>123.56614460587015</v>
      </c>
      <c r="O45" s="46">
        <f>$C45*'Teva Payments'!L$26</f>
        <v>123.56614460587015</v>
      </c>
      <c r="P45" s="46">
        <f>$C45*'Teva Payments'!M$26</f>
        <v>123.56614460587015</v>
      </c>
      <c r="Q45" s="46">
        <f>$C45*'Teva Payments'!N$26</f>
        <v>123.56614460587015</v>
      </c>
      <c r="R45" s="46">
        <f>$C45*'Teva Payments'!O$26</f>
        <v>123.5672544038835</v>
      </c>
      <c r="S45" s="37" t="s">
        <v>343</v>
      </c>
      <c r="T45" s="6">
        <f>F45</f>
        <v>1593.4777623063892</v>
      </c>
    </row>
    <row r="46" spans="1:20" x14ac:dyDescent="0.3">
      <c r="A46" s="122">
        <v>44</v>
      </c>
      <c r="B46" s="3" t="s">
        <v>20</v>
      </c>
      <c r="C46" s="15">
        <v>2.6353816720000004E-3</v>
      </c>
      <c r="D46" s="7" t="s">
        <v>68</v>
      </c>
      <c r="E46" s="31" t="str">
        <f t="shared" si="6"/>
        <v>No</v>
      </c>
      <c r="F46" s="18">
        <f>$C46*'Teva Payments'!C$26</f>
        <v>8814.197735956297</v>
      </c>
      <c r="G46" s="18">
        <v>9022.43</v>
      </c>
      <c r="H46" s="41">
        <v>9022.43</v>
      </c>
      <c r="I46" s="18">
        <f>$C46*'Teva Payments'!F$26</f>
        <v>9840.1493159146867</v>
      </c>
      <c r="J46" s="18">
        <f>$C46*'Teva Payments'!G$26</f>
        <v>9840.1493159146867</v>
      </c>
      <c r="K46" s="18">
        <f>$C46*'Teva Payments'!H$26</f>
        <v>9840.1493159146867</v>
      </c>
      <c r="L46" s="18">
        <f>$C46*'Teva Payments'!I$26</f>
        <v>9840.1493154803939</v>
      </c>
      <c r="M46" s="18">
        <f>$C46*'Teva Payments'!J$26</f>
        <v>9840.1493154803939</v>
      </c>
      <c r="N46" s="18">
        <f>$C46*'Teva Payments'!K$26</f>
        <v>9840.1493154803939</v>
      </c>
      <c r="O46" s="18">
        <f>$C46*'Teva Payments'!L$26</f>
        <v>9840.1493154803939</v>
      </c>
      <c r="P46" s="18">
        <f>$C46*'Teva Payments'!M$26</f>
        <v>9840.1493154803939</v>
      </c>
      <c r="Q46" s="18">
        <f>$C46*'Teva Payments'!N$26</f>
        <v>9840.1493154803939</v>
      </c>
      <c r="R46" s="18">
        <f>$C46*'Teva Payments'!O$26</f>
        <v>9840.23769388045</v>
      </c>
      <c r="S46" s="37" t="s">
        <v>343</v>
      </c>
      <c r="T46" s="6">
        <f t="shared" si="0"/>
        <v>125260.63927046314</v>
      </c>
    </row>
    <row r="47" spans="1:20" x14ac:dyDescent="0.3">
      <c r="A47" s="122">
        <v>45</v>
      </c>
      <c r="B47" s="3" t="s">
        <v>12</v>
      </c>
      <c r="C47" s="15">
        <v>1.211863496205807E-4</v>
      </c>
      <c r="D47" s="7" t="s">
        <v>69</v>
      </c>
      <c r="E47" s="31" t="str">
        <f t="shared" si="6"/>
        <v>No</v>
      </c>
      <c r="F47" s="18">
        <f>$C47*'Teva Payments'!C$26</f>
        <v>405.31527550766486</v>
      </c>
      <c r="G47" s="18">
        <v>414.89</v>
      </c>
      <c r="H47" s="41">
        <v>414.89</v>
      </c>
      <c r="I47" s="18">
        <f>$C47*'Teva Payments'!F$26</f>
        <v>452.49300622636906</v>
      </c>
      <c r="J47" s="18">
        <f>$C47*'Teva Payments'!G$26</f>
        <v>452.49300622636906</v>
      </c>
      <c r="K47" s="18">
        <f>$C47*'Teva Payments'!H$26</f>
        <v>452.49300622636906</v>
      </c>
      <c r="L47" s="18">
        <f>$C47*'Teva Payments'!I$26</f>
        <v>452.49300620639843</v>
      </c>
      <c r="M47" s="18">
        <f>$C47*'Teva Payments'!J$26</f>
        <v>452.49300620639843</v>
      </c>
      <c r="N47" s="18">
        <f>$C47*'Teva Payments'!K$26</f>
        <v>452.49300620639843</v>
      </c>
      <c r="O47" s="18">
        <f>$C47*'Teva Payments'!L$26</f>
        <v>452.49300620639843</v>
      </c>
      <c r="P47" s="18">
        <f>$C47*'Teva Payments'!M$26</f>
        <v>452.49300620639843</v>
      </c>
      <c r="Q47" s="18">
        <f>$C47*'Teva Payments'!N$26</f>
        <v>452.49300620639843</v>
      </c>
      <c r="R47" s="18">
        <f>$C47*'Teva Payments'!O$26</f>
        <v>452.49707023090082</v>
      </c>
      <c r="S47" s="37" t="s">
        <v>343</v>
      </c>
      <c r="T47" s="6">
        <f t="shared" si="0"/>
        <v>5760.0294016560647</v>
      </c>
    </row>
    <row r="48" spans="1:20" x14ac:dyDescent="0.3">
      <c r="A48" s="122">
        <v>46</v>
      </c>
      <c r="B48" s="3" t="s">
        <v>70</v>
      </c>
      <c r="C48" s="15">
        <v>4.1274553924800002E-3</v>
      </c>
      <c r="D48" s="7" t="s">
        <v>70</v>
      </c>
      <c r="E48" s="31" t="str">
        <f t="shared" si="6"/>
        <v>No</v>
      </c>
      <c r="F48" s="18">
        <f>$C48*'Teva Payments'!C$26</f>
        <v>13804.5309953335</v>
      </c>
      <c r="G48" s="18">
        <v>14130.66</v>
      </c>
      <c r="H48" s="41">
        <v>14130.66</v>
      </c>
      <c r="I48" s="18">
        <f>$C48*'Teva Payments'!F$26</f>
        <v>15411.34545644683</v>
      </c>
      <c r="J48" s="18">
        <f>$C48*'Teva Payments'!G$26</f>
        <v>15411.34545644683</v>
      </c>
      <c r="K48" s="18">
        <f>$C48*'Teva Payments'!H$26</f>
        <v>15411.34545644683</v>
      </c>
      <c r="L48" s="18">
        <f>$C48*'Teva Payments'!I$26</f>
        <v>15411.345455766656</v>
      </c>
      <c r="M48" s="18">
        <f>$C48*'Teva Payments'!J$26</f>
        <v>15411.345455766656</v>
      </c>
      <c r="N48" s="18">
        <f>$C48*'Teva Payments'!K$26</f>
        <v>15411.345455766656</v>
      </c>
      <c r="O48" s="18">
        <f>$C48*'Teva Payments'!L$26</f>
        <v>15411.345455766656</v>
      </c>
      <c r="P48" s="18">
        <f>$C48*'Teva Payments'!M$26</f>
        <v>15411.345455766656</v>
      </c>
      <c r="Q48" s="18">
        <f>$C48*'Teva Payments'!N$26</f>
        <v>15411.345455766656</v>
      </c>
      <c r="R48" s="18">
        <f>$C48*'Teva Payments'!O$26</f>
        <v>15411.483871354714</v>
      </c>
      <c r="S48" s="37" t="s">
        <v>343</v>
      </c>
      <c r="T48" s="6">
        <f t="shared" si="0"/>
        <v>196179.44397062864</v>
      </c>
    </row>
    <row r="49" spans="1:20" x14ac:dyDescent="0.3">
      <c r="A49" s="122">
        <v>47</v>
      </c>
      <c r="B49" s="3" t="s">
        <v>71</v>
      </c>
      <c r="C49" s="15">
        <v>2.1428580409600002E-3</v>
      </c>
      <c r="D49" s="7" t="s">
        <v>71</v>
      </c>
      <c r="E49" s="31" t="str">
        <f t="shared" si="6"/>
        <v>No</v>
      </c>
      <c r="F49" s="18">
        <f>$C49*'Teva Payments'!C$26</f>
        <v>7166.9218518817179</v>
      </c>
      <c r="G49" s="18">
        <v>7336.24</v>
      </c>
      <c r="H49" s="41">
        <v>7336.24</v>
      </c>
      <c r="I49" s="18">
        <f>$C49*'Teva Payments'!F$26</f>
        <v>8001.1344504238577</v>
      </c>
      <c r="J49" s="18">
        <f>$C49*'Teva Payments'!G$26</f>
        <v>8001.1344504238577</v>
      </c>
      <c r="K49" s="18">
        <f>$C49*'Teva Payments'!H$26</f>
        <v>8001.1344504238577</v>
      </c>
      <c r="L49" s="18">
        <f>$C49*'Teva Payments'!I$26</f>
        <v>8001.1344500707301</v>
      </c>
      <c r="M49" s="18">
        <f>$C49*'Teva Payments'!J$26</f>
        <v>8001.1344500707301</v>
      </c>
      <c r="N49" s="18">
        <f>$C49*'Teva Payments'!K$26</f>
        <v>8001.1344500707301</v>
      </c>
      <c r="O49" s="18">
        <f>$C49*'Teva Payments'!L$26</f>
        <v>8001.1344500707301</v>
      </c>
      <c r="P49" s="18">
        <f>$C49*'Teva Payments'!M$26</f>
        <v>8001.1344500707301</v>
      </c>
      <c r="Q49" s="18">
        <f>$C49*'Teva Payments'!N$26</f>
        <v>8001.1344500707301</v>
      </c>
      <c r="R49" s="18">
        <f>$C49*'Teva Payments'!O$26</f>
        <v>8001.2063115271631</v>
      </c>
      <c r="S49" s="37" t="s">
        <v>343</v>
      </c>
      <c r="T49" s="6">
        <f t="shared" si="0"/>
        <v>101850.81821510484</v>
      </c>
    </row>
    <row r="50" spans="1:20" x14ac:dyDescent="0.3">
      <c r="A50" s="122">
        <v>48</v>
      </c>
      <c r="B50" s="3" t="s">
        <v>72</v>
      </c>
      <c r="C50" s="15">
        <v>3.1672388092800004E-3</v>
      </c>
      <c r="D50" s="7" t="s">
        <v>72</v>
      </c>
      <c r="E50" s="31" t="str">
        <f t="shared" si="6"/>
        <v>No</v>
      </c>
      <c r="F50" s="18">
        <f>$C50*'Teva Payments'!C$26</f>
        <v>10593.026975406807</v>
      </c>
      <c r="G50" s="18">
        <v>10843.28</v>
      </c>
      <c r="H50" s="41">
        <v>10843.28</v>
      </c>
      <c r="I50" s="18">
        <f>$C50*'Teva Payments'!F$26</f>
        <v>11826.030033373867</v>
      </c>
      <c r="J50" s="18">
        <f>$C50*'Teva Payments'!G$26</f>
        <v>11826.030033373867</v>
      </c>
      <c r="K50" s="18">
        <f>$C50*'Teva Payments'!H$26</f>
        <v>11826.030033373867</v>
      </c>
      <c r="L50" s="18">
        <f>$C50*'Teva Payments'!I$26</f>
        <v>11826.030032851928</v>
      </c>
      <c r="M50" s="18">
        <f>$C50*'Teva Payments'!J$26</f>
        <v>11826.030032851928</v>
      </c>
      <c r="N50" s="18">
        <f>$C50*'Teva Payments'!K$26</f>
        <v>11826.030032851928</v>
      </c>
      <c r="O50" s="18">
        <f>$C50*'Teva Payments'!L$26</f>
        <v>11826.030032851928</v>
      </c>
      <c r="P50" s="18">
        <f>$C50*'Teva Payments'!M$26</f>
        <v>11826.030032851928</v>
      </c>
      <c r="Q50" s="18">
        <f>$C50*'Teva Payments'!N$26</f>
        <v>11826.030032851928</v>
      </c>
      <c r="R50" s="18">
        <f>$C50*'Teva Payments'!O$26</f>
        <v>11826.136247257808</v>
      </c>
      <c r="S50" s="37" t="s">
        <v>343</v>
      </c>
      <c r="T50" s="6">
        <f t="shared" si="0"/>
        <v>150539.99351989778</v>
      </c>
    </row>
    <row r="51" spans="1:20" x14ac:dyDescent="0.3">
      <c r="A51" s="122">
        <v>49</v>
      </c>
      <c r="B51" s="3" t="s">
        <v>73</v>
      </c>
      <c r="C51" s="15">
        <v>1.2625116440371095E-3</v>
      </c>
      <c r="D51" s="7" t="s">
        <v>74</v>
      </c>
      <c r="E51" s="31" t="str">
        <f t="shared" si="6"/>
        <v>No</v>
      </c>
      <c r="F51" s="18">
        <f>$C51*'Teva Payments'!C$26</f>
        <v>4222.548632223451</v>
      </c>
      <c r="G51" s="18">
        <v>4322.3</v>
      </c>
      <c r="H51" s="41">
        <v>4322.3</v>
      </c>
      <c r="I51" s="18">
        <f>$C51*'Teva Payments'!F$26</f>
        <v>4714.0432152197527</v>
      </c>
      <c r="J51" s="18">
        <f>$C51*'Teva Payments'!G$26</f>
        <v>4714.0432152197527</v>
      </c>
      <c r="K51" s="18">
        <f>$C51*'Teva Payments'!H$26</f>
        <v>4714.0432152197527</v>
      </c>
      <c r="L51" s="18">
        <f>$C51*'Teva Payments'!I$26</f>
        <v>4714.0432150116994</v>
      </c>
      <c r="M51" s="18">
        <f>$C51*'Teva Payments'!J$26</f>
        <v>4714.0432150116994</v>
      </c>
      <c r="N51" s="18">
        <f>$C51*'Teva Payments'!K$26</f>
        <v>4714.0432150116994</v>
      </c>
      <c r="O51" s="18">
        <f>$C51*'Teva Payments'!L$26</f>
        <v>4714.0432150116994</v>
      </c>
      <c r="P51" s="18">
        <f>$C51*'Teva Payments'!M$26</f>
        <v>4714.0432150116994</v>
      </c>
      <c r="Q51" s="18">
        <f>$C51*'Teva Payments'!N$26</f>
        <v>4714.0432150116994</v>
      </c>
      <c r="R51" s="18">
        <f>$C51*'Teva Payments'!O$26</f>
        <v>4714.0855537591897</v>
      </c>
      <c r="S51" s="37" t="s">
        <v>343</v>
      </c>
      <c r="T51" s="6">
        <f t="shared" si="0"/>
        <v>60007.623121712095</v>
      </c>
    </row>
    <row r="52" spans="1:20" x14ac:dyDescent="0.3">
      <c r="A52" s="122">
        <v>50</v>
      </c>
      <c r="B52" s="3" t="s">
        <v>75</v>
      </c>
      <c r="C52" s="15">
        <v>2.6802056915200003E-3</v>
      </c>
      <c r="D52" s="7" t="s">
        <v>75</v>
      </c>
      <c r="E52" s="31" t="str">
        <f t="shared" si="6"/>
        <v>No</v>
      </c>
      <c r="F52" s="18">
        <f>$C52*'Teva Payments'!C$26</f>
        <v>8964.1144541179638</v>
      </c>
      <c r="G52" s="18">
        <v>9175.89</v>
      </c>
      <c r="H52" s="41">
        <v>9175.89</v>
      </c>
      <c r="I52" s="18">
        <f>$C52*'Teva Payments'!F$26</f>
        <v>10007.515982269901</v>
      </c>
      <c r="J52" s="18">
        <f>$C52*'Teva Payments'!G$26</f>
        <v>10007.515982269901</v>
      </c>
      <c r="K52" s="18">
        <f>$C52*'Teva Payments'!H$26</f>
        <v>10007.515982269901</v>
      </c>
      <c r="L52" s="18">
        <f>$C52*'Teva Payments'!I$26</f>
        <v>10007.515981828223</v>
      </c>
      <c r="M52" s="18">
        <f>$C52*'Teva Payments'!J$26</f>
        <v>10007.515981828223</v>
      </c>
      <c r="N52" s="18">
        <f>$C52*'Teva Payments'!K$26</f>
        <v>10007.515981828223</v>
      </c>
      <c r="O52" s="18">
        <f>$C52*'Teva Payments'!L$26</f>
        <v>10007.515981828223</v>
      </c>
      <c r="P52" s="18">
        <f>$C52*'Teva Payments'!M$26</f>
        <v>10007.515981828223</v>
      </c>
      <c r="Q52" s="18">
        <f>$C52*'Teva Payments'!N$26</f>
        <v>10007.515981828223</v>
      </c>
      <c r="R52" s="18">
        <f>$C52*'Teva Payments'!O$26</f>
        <v>10007.605863416667</v>
      </c>
      <c r="S52" s="37" t="s">
        <v>343</v>
      </c>
      <c r="T52" s="6">
        <f t="shared" si="0"/>
        <v>127391.14415531368</v>
      </c>
    </row>
    <row r="53" spans="1:20" x14ac:dyDescent="0.3">
      <c r="A53" s="122">
        <v>51</v>
      </c>
      <c r="B53" s="3" t="s">
        <v>76</v>
      </c>
      <c r="C53" s="15">
        <v>2.7998174328112426E-3</v>
      </c>
      <c r="D53" s="7" t="s">
        <v>76</v>
      </c>
      <c r="E53" s="31" t="str">
        <f t="shared" si="6"/>
        <v>No</v>
      </c>
      <c r="F53" s="18">
        <f>$C53*'Teva Payments'!C$26</f>
        <v>9364.163354239121</v>
      </c>
      <c r="G53" s="18">
        <v>9585.39</v>
      </c>
      <c r="H53" s="41">
        <v>9585.39</v>
      </c>
      <c r="I53" s="18">
        <f>$C53*'Teva Payments'!F$26</f>
        <v>10454.129619583829</v>
      </c>
      <c r="J53" s="18">
        <f>$C53*'Teva Payments'!G$26</f>
        <v>10454.129619583829</v>
      </c>
      <c r="K53" s="18">
        <f>$C53*'Teva Payments'!H$26</f>
        <v>10454.129619583829</v>
      </c>
      <c r="L53" s="18">
        <f>$C53*'Teva Payments'!I$26</f>
        <v>10454.129619122439</v>
      </c>
      <c r="M53" s="18">
        <f>$C53*'Teva Payments'!J$26</f>
        <v>10454.129619122439</v>
      </c>
      <c r="N53" s="18">
        <f>$C53*'Teva Payments'!K$26</f>
        <v>10454.129619122439</v>
      </c>
      <c r="O53" s="18">
        <f>$C53*'Teva Payments'!L$26</f>
        <v>10454.129619122439</v>
      </c>
      <c r="P53" s="18">
        <f>$C53*'Teva Payments'!M$26</f>
        <v>10454.129619122439</v>
      </c>
      <c r="Q53" s="18">
        <f>$C53*'Teva Payments'!N$26</f>
        <v>10454.129619122439</v>
      </c>
      <c r="R53" s="18">
        <f>$C53*'Teva Payments'!O$26</f>
        <v>10454.223511930373</v>
      </c>
      <c r="S53" s="37" t="s">
        <v>343</v>
      </c>
      <c r="T53" s="6">
        <f t="shared" si="0"/>
        <v>133076.3334396556</v>
      </c>
    </row>
    <row r="54" spans="1:20" x14ac:dyDescent="0.3">
      <c r="A54" s="122">
        <v>52</v>
      </c>
      <c r="B54" s="3" t="s">
        <v>32</v>
      </c>
      <c r="C54" s="15">
        <v>1.3949733207608273E-4</v>
      </c>
      <c r="D54" s="7" t="s">
        <v>77</v>
      </c>
      <c r="E54" s="31" t="str">
        <f t="shared" si="6"/>
        <v>No</v>
      </c>
      <c r="F54" s="18">
        <f>$C54*'Teva Payments'!C$26</f>
        <v>466.55749397537437</v>
      </c>
      <c r="G54" s="18">
        <v>477.58</v>
      </c>
      <c r="H54" s="41">
        <v>477.58</v>
      </c>
      <c r="I54" s="18">
        <f>$C54*'Teva Payments'!F$26</f>
        <v>520.86367275927125</v>
      </c>
      <c r="J54" s="18">
        <f>$C54*'Teva Payments'!G$26</f>
        <v>520.86367275927125</v>
      </c>
      <c r="K54" s="18">
        <f>$C54*'Teva Payments'!H$26</f>
        <v>520.86367275927125</v>
      </c>
      <c r="L54" s="18">
        <f>$C54*'Teva Payments'!I$26</f>
        <v>520.86367273628309</v>
      </c>
      <c r="M54" s="18">
        <f>$C54*'Teva Payments'!J$26</f>
        <v>520.86367273628309</v>
      </c>
      <c r="N54" s="18">
        <f>$C54*'Teva Payments'!K$26</f>
        <v>520.86367273628309</v>
      </c>
      <c r="O54" s="18">
        <f>$C54*'Teva Payments'!L$26</f>
        <v>520.86367273628309</v>
      </c>
      <c r="P54" s="18">
        <f>$C54*'Teva Payments'!M$26</f>
        <v>520.86367273628309</v>
      </c>
      <c r="Q54" s="18">
        <f>$C54*'Teva Payments'!N$26</f>
        <v>520.86367273628309</v>
      </c>
      <c r="R54" s="18">
        <f>$C54*'Teva Payments'!O$26</f>
        <v>520.86835082566643</v>
      </c>
      <c r="S54" s="37" t="s">
        <v>343</v>
      </c>
      <c r="T54" s="6">
        <f t="shared" si="0"/>
        <v>6630.3588994965521</v>
      </c>
    </row>
    <row r="55" spans="1:20" x14ac:dyDescent="0.3">
      <c r="A55" s="122">
        <v>53</v>
      </c>
      <c r="B55" s="3" t="s">
        <v>73</v>
      </c>
      <c r="C55" s="15">
        <v>6.5243179433600003E-3</v>
      </c>
      <c r="D55" s="7" t="s">
        <v>78</v>
      </c>
      <c r="E55" s="31" t="str">
        <f t="shared" si="6"/>
        <v>No</v>
      </c>
      <c r="F55" s="18">
        <f>$C55*'Teva Payments'!C$26</f>
        <v>21820.986711720121</v>
      </c>
      <c r="G55" s="18">
        <v>22336.5</v>
      </c>
      <c r="H55" s="41">
        <v>22336.5</v>
      </c>
      <c r="I55" s="18">
        <f>$C55*'Teva Payments'!F$26</f>
        <v>24360.897485654143</v>
      </c>
      <c r="J55" s="18">
        <f>$C55*'Teva Payments'!G$26</f>
        <v>24360.897485654143</v>
      </c>
      <c r="K55" s="18">
        <f>$C55*'Teva Payments'!H$26</f>
        <v>24360.897485654143</v>
      </c>
      <c r="L55" s="18">
        <f>$C55*'Teva Payments'!I$26</f>
        <v>24360.897484578982</v>
      </c>
      <c r="M55" s="18">
        <f>$C55*'Teva Payments'!J$26</f>
        <v>24360.897484578982</v>
      </c>
      <c r="N55" s="18">
        <f>$C55*'Teva Payments'!K$26</f>
        <v>24360.897484578982</v>
      </c>
      <c r="O55" s="18">
        <f>$C55*'Teva Payments'!L$26</f>
        <v>24360.897484578982</v>
      </c>
      <c r="P55" s="18">
        <f>$C55*'Teva Payments'!M$26</f>
        <v>24360.897484578982</v>
      </c>
      <c r="Q55" s="18">
        <f>$C55*'Teva Payments'!N$26</f>
        <v>24360.897484578982</v>
      </c>
      <c r="R55" s="18">
        <f>$C55*'Teva Payments'!O$26</f>
        <v>24361.116279749112</v>
      </c>
      <c r="S55" s="37" t="s">
        <v>343</v>
      </c>
      <c r="T55" s="6">
        <f t="shared" si="0"/>
        <v>310103.18035590556</v>
      </c>
    </row>
    <row r="56" spans="1:20" x14ac:dyDescent="0.3">
      <c r="A56" s="122">
        <v>54</v>
      </c>
      <c r="B56" s="3" t="s">
        <v>38</v>
      </c>
      <c r="C56" s="15">
        <v>5.4026690121600001E-3</v>
      </c>
      <c r="D56" s="7" t="s">
        <v>38</v>
      </c>
      <c r="E56" s="31" t="str">
        <f t="shared" si="6"/>
        <v>No</v>
      </c>
      <c r="F56" s="18">
        <f>$C56*'Teva Payments'!C$26</f>
        <v>18069.562174257204</v>
      </c>
      <c r="G56" s="18">
        <v>18496.45</v>
      </c>
      <c r="H56" s="41">
        <v>18496.45</v>
      </c>
      <c r="I56" s="18">
        <f>$C56*'Teva Payments'!F$26</f>
        <v>20172.816085411287</v>
      </c>
      <c r="J56" s="18">
        <f>$C56*'Teva Payments'!G$26</f>
        <v>20172.816085411287</v>
      </c>
      <c r="K56" s="18">
        <f>$C56*'Teva Payments'!H$26</f>
        <v>20172.816085411287</v>
      </c>
      <c r="L56" s="18">
        <f>$C56*'Teva Payments'!I$26</f>
        <v>20172.816084520964</v>
      </c>
      <c r="M56" s="18">
        <f>$C56*'Teva Payments'!J$26</f>
        <v>20172.816084520964</v>
      </c>
      <c r="N56" s="18">
        <f>$C56*'Teva Payments'!K$26</f>
        <v>20172.816084520964</v>
      </c>
      <c r="O56" s="18">
        <f>$C56*'Teva Payments'!L$26</f>
        <v>20172.816084520964</v>
      </c>
      <c r="P56" s="18">
        <f>$C56*'Teva Payments'!M$26</f>
        <v>20172.816084520964</v>
      </c>
      <c r="Q56" s="18">
        <f>$C56*'Teva Payments'!N$26</f>
        <v>20172.816084520964</v>
      </c>
      <c r="R56" s="18">
        <f>$C56*'Teva Payments'!O$26</f>
        <v>20172.997264821486</v>
      </c>
      <c r="S56" s="37" t="s">
        <v>343</v>
      </c>
      <c r="T56" s="6">
        <f t="shared" si="0"/>
        <v>256790.80420243827</v>
      </c>
    </row>
    <row r="57" spans="1:20" x14ac:dyDescent="0.3">
      <c r="A57" s="122">
        <v>55</v>
      </c>
      <c r="B57" s="3" t="s">
        <v>56</v>
      </c>
      <c r="C57" s="15">
        <v>7.7283577009453522E-5</v>
      </c>
      <c r="D57" s="7" t="s">
        <v>79</v>
      </c>
      <c r="E57" s="31" t="str">
        <f t="shared" si="6"/>
        <v>Yes</v>
      </c>
      <c r="F57" s="18">
        <f>C57*'Teva Payments'!$Q$26</f>
        <v>3721.2760917916253</v>
      </c>
      <c r="G57" s="18">
        <v>0</v>
      </c>
      <c r="H57" s="41">
        <v>0</v>
      </c>
      <c r="I57" s="46">
        <f>$C57*'Teva Payments'!F$26</f>
        <v>288.56614794011284</v>
      </c>
      <c r="J57" s="46">
        <f>$C57*'Teva Payments'!G$26</f>
        <v>288.56614794011284</v>
      </c>
      <c r="K57" s="46">
        <f>$C57*'Teva Payments'!H$26</f>
        <v>288.56614794011284</v>
      </c>
      <c r="L57" s="46">
        <f>$C57*'Teva Payments'!I$26</f>
        <v>288.56614792737707</v>
      </c>
      <c r="M57" s="46">
        <f>$C57*'Teva Payments'!J$26</f>
        <v>288.56614792737707</v>
      </c>
      <c r="N57" s="46">
        <f>$C57*'Teva Payments'!K$26</f>
        <v>288.56614792737707</v>
      </c>
      <c r="O57" s="46">
        <f>$C57*'Teva Payments'!L$26</f>
        <v>288.56614792737707</v>
      </c>
      <c r="P57" s="46">
        <f>$C57*'Teva Payments'!M$26</f>
        <v>288.56614792737707</v>
      </c>
      <c r="Q57" s="46">
        <f>$C57*'Teva Payments'!N$26</f>
        <v>288.56614792737707</v>
      </c>
      <c r="R57" s="46">
        <f>$C57*'Teva Payments'!O$26</f>
        <v>288.56873965781188</v>
      </c>
      <c r="S57" s="37" t="s">
        <v>343</v>
      </c>
      <c r="T57" s="6">
        <f>F57</f>
        <v>3721.2760917916253</v>
      </c>
    </row>
    <row r="58" spans="1:20" x14ac:dyDescent="0.3">
      <c r="A58" s="122">
        <v>56</v>
      </c>
      <c r="B58" s="3" t="s">
        <v>32</v>
      </c>
      <c r="C58" s="15">
        <v>1.9885436190897308E-4</v>
      </c>
      <c r="D58" s="7" t="s">
        <v>80</v>
      </c>
      <c r="E58" s="7" t="s">
        <v>334</v>
      </c>
      <c r="F58" s="18">
        <v>0</v>
      </c>
      <c r="G58" s="18">
        <v>0</v>
      </c>
      <c r="H58" s="41">
        <v>0</v>
      </c>
      <c r="I58" s="18">
        <v>0</v>
      </c>
      <c r="J58" s="18">
        <v>0</v>
      </c>
      <c r="K58" s="18">
        <v>0</v>
      </c>
      <c r="L58" s="18">
        <v>0</v>
      </c>
      <c r="M58" s="18">
        <v>0</v>
      </c>
      <c r="N58" s="18">
        <v>0</v>
      </c>
      <c r="O58" s="18">
        <v>0</v>
      </c>
      <c r="P58" s="18">
        <v>0</v>
      </c>
      <c r="Q58" s="18">
        <v>0</v>
      </c>
      <c r="R58" s="18">
        <v>0</v>
      </c>
      <c r="S58" s="37" t="s">
        <v>343</v>
      </c>
      <c r="T58" s="6">
        <f t="shared" si="0"/>
        <v>0</v>
      </c>
    </row>
    <row r="59" spans="1:20" x14ac:dyDescent="0.3">
      <c r="A59" s="122">
        <v>57</v>
      </c>
      <c r="B59" s="3" t="s">
        <v>81</v>
      </c>
      <c r="C59" s="15">
        <v>8.4518667745893796E-5</v>
      </c>
      <c r="D59" s="7" t="s">
        <v>82</v>
      </c>
      <c r="E59" s="31" t="str">
        <f t="shared" ref="E59:E98" si="7">IF(C59&lt;0.000083,"Yes","No")</f>
        <v>No</v>
      </c>
      <c r="F59" s="18">
        <f>$C59*'Teva Payments'!C$26</f>
        <v>282.67793534685381</v>
      </c>
      <c r="G59" s="18">
        <v>289.36</v>
      </c>
      <c r="H59" s="41">
        <v>289.36</v>
      </c>
      <c r="I59" s="18">
        <f>$C59*'Teva Payments'!F$26</f>
        <v>315.58097236466529</v>
      </c>
      <c r="J59" s="18">
        <f>$C59*'Teva Payments'!G$26</f>
        <v>315.58097236466529</v>
      </c>
      <c r="K59" s="18">
        <f>$C59*'Teva Payments'!H$26</f>
        <v>315.58097236466529</v>
      </c>
      <c r="L59" s="18">
        <f>$C59*'Teva Payments'!I$26</f>
        <v>315.58097235073723</v>
      </c>
      <c r="M59" s="18">
        <f>$C59*'Teva Payments'!J$26</f>
        <v>315.58097235073723</v>
      </c>
      <c r="N59" s="18">
        <f>$C59*'Teva Payments'!K$26</f>
        <v>315.58097235073723</v>
      </c>
      <c r="O59" s="18">
        <f>$C59*'Teva Payments'!L$26</f>
        <v>315.58097235073723</v>
      </c>
      <c r="P59" s="18">
        <f>$C59*'Teva Payments'!M$26</f>
        <v>315.58097235073723</v>
      </c>
      <c r="Q59" s="18">
        <f>$C59*'Teva Payments'!N$26</f>
        <v>315.58097235073723</v>
      </c>
      <c r="R59" s="18">
        <f>$C59*'Teva Payments'!O$26</f>
        <v>315.58380671234391</v>
      </c>
      <c r="S59" s="37" t="s">
        <v>343</v>
      </c>
      <c r="T59" s="6">
        <f t="shared" si="0"/>
        <v>4017.2104932576176</v>
      </c>
    </row>
    <row r="60" spans="1:20" x14ac:dyDescent="0.3">
      <c r="A60" s="122">
        <v>58</v>
      </c>
      <c r="B60" s="3" t="s">
        <v>81</v>
      </c>
      <c r="C60" s="15">
        <v>9.5907662226293643E-6</v>
      </c>
      <c r="D60" s="7" t="s">
        <v>83</v>
      </c>
      <c r="E60" s="31" t="str">
        <f t="shared" si="7"/>
        <v>Yes</v>
      </c>
      <c r="F60" s="18">
        <f>C60*'Teva Payments'!$Q$26</f>
        <v>461.80431117813885</v>
      </c>
      <c r="G60" s="18">
        <v>0</v>
      </c>
      <c r="H60" s="41">
        <v>0</v>
      </c>
      <c r="I60" s="46">
        <f>$C60*'Teva Payments'!F$26</f>
        <v>35.81058967184925</v>
      </c>
      <c r="J60" s="46">
        <f>$C60*'Teva Payments'!G$26</f>
        <v>35.81058967184925</v>
      </c>
      <c r="K60" s="46">
        <f>$C60*'Teva Payments'!H$26</f>
        <v>35.81058967184925</v>
      </c>
      <c r="L60" s="46">
        <f>$C60*'Teva Payments'!I$26</f>
        <v>35.810589670268762</v>
      </c>
      <c r="M60" s="46">
        <f>$C60*'Teva Payments'!J$26</f>
        <v>35.810589670268762</v>
      </c>
      <c r="N60" s="46">
        <f>$C60*'Teva Payments'!K$26</f>
        <v>35.810589670268762</v>
      </c>
      <c r="O60" s="46">
        <f>$C60*'Teva Payments'!L$26</f>
        <v>35.810589670268762</v>
      </c>
      <c r="P60" s="46">
        <f>$C60*'Teva Payments'!M$26</f>
        <v>35.810589670268762</v>
      </c>
      <c r="Q60" s="46">
        <f>$C60*'Teva Payments'!N$26</f>
        <v>35.810589670268762</v>
      </c>
      <c r="R60" s="46">
        <f>$C60*'Teva Payments'!O$26</f>
        <v>35.810911299800857</v>
      </c>
      <c r="S60" s="37" t="s">
        <v>343</v>
      </c>
      <c r="T60" s="6">
        <f>F60</f>
        <v>461.80431117813885</v>
      </c>
    </row>
    <row r="61" spans="1:20" x14ac:dyDescent="0.3">
      <c r="A61" s="122">
        <v>59</v>
      </c>
      <c r="B61" s="3" t="s">
        <v>84</v>
      </c>
      <c r="C61" s="15">
        <v>2.88625325072E-3</v>
      </c>
      <c r="D61" s="7" t="s">
        <v>84</v>
      </c>
      <c r="E61" s="31" t="str">
        <f t="shared" si="7"/>
        <v>No</v>
      </c>
      <c r="F61" s="18">
        <f>$C61*'Teva Payments'!C$26</f>
        <v>9653.253317416531</v>
      </c>
      <c r="G61" s="18">
        <v>9881.31</v>
      </c>
      <c r="H61" s="41">
        <v>9881.31</v>
      </c>
      <c r="I61" s="18">
        <f>$C61*'Teva Payments'!F$26</f>
        <v>10776.868964515188</v>
      </c>
      <c r="J61" s="18">
        <f>$C61*'Teva Payments'!G$26</f>
        <v>10776.868964515188</v>
      </c>
      <c r="K61" s="18">
        <f>$C61*'Teva Payments'!H$26</f>
        <v>10776.868964515188</v>
      </c>
      <c r="L61" s="18">
        <f>$C61*'Teva Payments'!I$26</f>
        <v>10776.868964039553</v>
      </c>
      <c r="M61" s="18">
        <f>$C61*'Teva Payments'!J$26</f>
        <v>10776.868964039553</v>
      </c>
      <c r="N61" s="18">
        <f>$C61*'Teva Payments'!K$26</f>
        <v>10776.868964039553</v>
      </c>
      <c r="O61" s="18">
        <f>$C61*'Teva Payments'!L$26</f>
        <v>10776.868964039553</v>
      </c>
      <c r="P61" s="18">
        <f>$C61*'Teva Payments'!M$26</f>
        <v>10776.868964039553</v>
      </c>
      <c r="Q61" s="18">
        <f>$C61*'Teva Payments'!N$26</f>
        <v>10776.868964039553</v>
      </c>
      <c r="R61" s="18">
        <f>$C61*'Teva Payments'!O$26</f>
        <v>10776.965755501362</v>
      </c>
      <c r="S61" s="37" t="s">
        <v>343</v>
      </c>
      <c r="T61" s="6">
        <f t="shared" si="0"/>
        <v>137184.65975070075</v>
      </c>
    </row>
    <row r="62" spans="1:20" x14ac:dyDescent="0.3">
      <c r="A62" s="122">
        <v>60</v>
      </c>
      <c r="B62" s="3" t="s">
        <v>61</v>
      </c>
      <c r="C62" s="15">
        <v>8.8446355339343792E-5</v>
      </c>
      <c r="D62" s="7" t="s">
        <v>85</v>
      </c>
      <c r="E62" s="31" t="str">
        <f t="shared" si="7"/>
        <v>No</v>
      </c>
      <c r="F62" s="18">
        <f>$C62*'Teva Payments'!C$26</f>
        <v>295.8143305269333</v>
      </c>
      <c r="G62" s="18">
        <v>302.8</v>
      </c>
      <c r="H62" s="41">
        <v>302.8</v>
      </c>
      <c r="I62" s="18">
        <f>$C62*'Teva Payments'!F$26</f>
        <v>330.24641259157659</v>
      </c>
      <c r="J62" s="18">
        <f>$C62*'Teva Payments'!G$26</f>
        <v>330.24641259157659</v>
      </c>
      <c r="K62" s="18">
        <f>$C62*'Teva Payments'!H$26</f>
        <v>330.24641259157659</v>
      </c>
      <c r="L62" s="18">
        <f>$C62*'Teva Payments'!I$26</f>
        <v>330.24641257700125</v>
      </c>
      <c r="M62" s="18">
        <f>$C62*'Teva Payments'!J$26</f>
        <v>330.24641257700125</v>
      </c>
      <c r="N62" s="18">
        <f>$C62*'Teva Payments'!K$26</f>
        <v>330.24641257700125</v>
      </c>
      <c r="O62" s="18">
        <f>$C62*'Teva Payments'!L$26</f>
        <v>330.24641257700125</v>
      </c>
      <c r="P62" s="18">
        <f>$C62*'Teva Payments'!M$26</f>
        <v>330.24641257700125</v>
      </c>
      <c r="Q62" s="18">
        <f>$C62*'Teva Payments'!N$26</f>
        <v>330.24641257700125</v>
      </c>
      <c r="R62" s="18">
        <f>$C62*'Teva Payments'!O$26</f>
        <v>330.24937865491654</v>
      </c>
      <c r="S62" s="37" t="s">
        <v>343</v>
      </c>
      <c r="T62" s="6">
        <f t="shared" si="0"/>
        <v>4203.8814224185862</v>
      </c>
    </row>
    <row r="63" spans="1:20" x14ac:dyDescent="0.3">
      <c r="A63" s="122">
        <v>61</v>
      </c>
      <c r="B63" s="3" t="s">
        <v>20</v>
      </c>
      <c r="C63" s="15">
        <v>2.9965833191952238E-3</v>
      </c>
      <c r="D63" s="7" t="s">
        <v>86</v>
      </c>
      <c r="E63" s="31" t="str">
        <f t="shared" si="7"/>
        <v>No</v>
      </c>
      <c r="F63" s="18">
        <f>$C63*'Teva Payments'!C$26</f>
        <v>10022.259086142321</v>
      </c>
      <c r="G63" s="18">
        <v>10259.030000000001</v>
      </c>
      <c r="H63" s="41">
        <v>10259.030000000001</v>
      </c>
      <c r="I63" s="18">
        <f>$C63*'Teva Payments'!F$26</f>
        <v>11188.826124028777</v>
      </c>
      <c r="J63" s="18">
        <f>$C63*'Teva Payments'!G$26</f>
        <v>11188.826124028777</v>
      </c>
      <c r="K63" s="18">
        <f>$C63*'Teva Payments'!H$26</f>
        <v>11188.826124028777</v>
      </c>
      <c r="L63" s="18">
        <f>$C63*'Teva Payments'!I$26</f>
        <v>11188.826123534962</v>
      </c>
      <c r="M63" s="18">
        <f>$C63*'Teva Payments'!J$26</f>
        <v>11188.826123534962</v>
      </c>
      <c r="N63" s="18">
        <f>$C63*'Teva Payments'!K$26</f>
        <v>11188.826123534962</v>
      </c>
      <c r="O63" s="18">
        <f>$C63*'Teva Payments'!L$26</f>
        <v>11188.826123534962</v>
      </c>
      <c r="P63" s="18">
        <f>$C63*'Teva Payments'!M$26</f>
        <v>11188.826123534962</v>
      </c>
      <c r="Q63" s="18">
        <f>$C63*'Teva Payments'!N$26</f>
        <v>11188.826123534962</v>
      </c>
      <c r="R63" s="18">
        <f>$C63*'Teva Payments'!O$26</f>
        <v>11188.926614952275</v>
      </c>
      <c r="S63" s="37" t="s">
        <v>343</v>
      </c>
      <c r="T63" s="6">
        <f t="shared" si="0"/>
        <v>142428.68081439068</v>
      </c>
    </row>
    <row r="64" spans="1:20" x14ac:dyDescent="0.3">
      <c r="A64" s="122">
        <v>62</v>
      </c>
      <c r="B64" s="3" t="s">
        <v>20</v>
      </c>
      <c r="C64" s="15">
        <v>1.053620174976995E-3</v>
      </c>
      <c r="D64" s="7" t="s">
        <v>87</v>
      </c>
      <c r="E64" s="31" t="str">
        <f t="shared" si="7"/>
        <v>No</v>
      </c>
      <c r="F64" s="18">
        <f>$C64*'Teva Payments'!C$26</f>
        <v>3523.8981357081038</v>
      </c>
      <c r="G64" s="18">
        <v>3607.15</v>
      </c>
      <c r="H64" s="41">
        <v>3607.15</v>
      </c>
      <c r="I64" s="18">
        <f>$C64*'Teva Payments'!F$26</f>
        <v>3934.0714683523033</v>
      </c>
      <c r="J64" s="18">
        <f>$C64*'Teva Payments'!G$26</f>
        <v>3934.0714683523033</v>
      </c>
      <c r="K64" s="18">
        <f>$C64*'Teva Payments'!H$26</f>
        <v>3934.0714683523033</v>
      </c>
      <c r="L64" s="18">
        <f>$C64*'Teva Payments'!I$26</f>
        <v>3934.0714681786744</v>
      </c>
      <c r="M64" s="18">
        <f>$C64*'Teva Payments'!J$26</f>
        <v>3934.0714681786744</v>
      </c>
      <c r="N64" s="18">
        <f>$C64*'Teva Payments'!K$26</f>
        <v>3934.0714681786744</v>
      </c>
      <c r="O64" s="18">
        <f>$C64*'Teva Payments'!L$26</f>
        <v>3934.0714681786744</v>
      </c>
      <c r="P64" s="18">
        <f>$C64*'Teva Payments'!M$26</f>
        <v>3934.0714681786744</v>
      </c>
      <c r="Q64" s="18">
        <f>$C64*'Teva Payments'!N$26</f>
        <v>3934.0714681786744</v>
      </c>
      <c r="R64" s="18">
        <f>$C64*'Teva Payments'!O$26</f>
        <v>3934.1068016813392</v>
      </c>
      <c r="S64" s="37" t="s">
        <v>343</v>
      </c>
      <c r="T64" s="6">
        <f t="shared" si="0"/>
        <v>50078.948151518409</v>
      </c>
    </row>
    <row r="65" spans="1:20" x14ac:dyDescent="0.3">
      <c r="A65" s="122">
        <v>63</v>
      </c>
      <c r="B65" s="3" t="s">
        <v>88</v>
      </c>
      <c r="C65" s="15">
        <v>1.9675310549654214E-4</v>
      </c>
      <c r="D65" s="7" t="s">
        <v>89</v>
      </c>
      <c r="E65" s="31" t="str">
        <f t="shared" si="7"/>
        <v>No</v>
      </c>
      <c r="F65" s="18">
        <f>$C65*'Teva Payments'!C$26</f>
        <v>658.05298543109541</v>
      </c>
      <c r="G65" s="18">
        <v>673.6</v>
      </c>
      <c r="H65" s="41">
        <v>673.6</v>
      </c>
      <c r="I65" s="18">
        <f>$C65*'Teva Payments'!F$26</f>
        <v>734.64878238550978</v>
      </c>
      <c r="J65" s="18">
        <f>$C65*'Teva Payments'!G$26</f>
        <v>734.64878238550978</v>
      </c>
      <c r="K65" s="18">
        <f>$C65*'Teva Payments'!H$26</f>
        <v>734.64878238550978</v>
      </c>
      <c r="L65" s="18">
        <f>$C65*'Teva Payments'!I$26</f>
        <v>734.64878235308629</v>
      </c>
      <c r="M65" s="18">
        <f>$C65*'Teva Payments'!J$26</f>
        <v>734.64878235308629</v>
      </c>
      <c r="N65" s="18">
        <f>$C65*'Teva Payments'!K$26</f>
        <v>734.64878235308629</v>
      </c>
      <c r="O65" s="18">
        <f>$C65*'Teva Payments'!L$26</f>
        <v>734.64878235308629</v>
      </c>
      <c r="P65" s="18">
        <f>$C65*'Teva Payments'!M$26</f>
        <v>734.64878235308629</v>
      </c>
      <c r="Q65" s="18">
        <f>$C65*'Teva Payments'!N$26</f>
        <v>734.64878235308629</v>
      </c>
      <c r="R65" s="18">
        <f>$C65*'Teva Payments'!O$26</f>
        <v>734.65538053385626</v>
      </c>
      <c r="S65" s="37" t="s">
        <v>343</v>
      </c>
      <c r="T65" s="6">
        <f t="shared" si="0"/>
        <v>9351.7474072399964</v>
      </c>
    </row>
    <row r="66" spans="1:20" x14ac:dyDescent="0.3">
      <c r="A66" s="122">
        <v>64</v>
      </c>
      <c r="B66" s="3" t="s">
        <v>90</v>
      </c>
      <c r="C66" s="15">
        <v>4.0553892204887014E-4</v>
      </c>
      <c r="D66" s="7" t="s">
        <v>91</v>
      </c>
      <c r="E66" s="31" t="str">
        <f t="shared" si="7"/>
        <v>No</v>
      </c>
      <c r="F66" s="18">
        <f>$C66*'Teva Payments'!C$26</f>
        <v>1356.3501205700529</v>
      </c>
      <c r="G66" s="18">
        <v>1388.39</v>
      </c>
      <c r="H66" s="41">
        <v>1388.39</v>
      </c>
      <c r="I66" s="18">
        <f>$C66*'Teva Payments'!F$26</f>
        <v>1514.2260374557118</v>
      </c>
      <c r="J66" s="18">
        <f>$C66*'Teva Payments'!G$26</f>
        <v>1514.2260374557118</v>
      </c>
      <c r="K66" s="18">
        <f>$C66*'Teva Payments'!H$26</f>
        <v>1514.2260374557118</v>
      </c>
      <c r="L66" s="18">
        <f>$C66*'Teva Payments'!I$26</f>
        <v>1514.2260373888819</v>
      </c>
      <c r="M66" s="18">
        <f>$C66*'Teva Payments'!J$26</f>
        <v>1514.2260373888819</v>
      </c>
      <c r="N66" s="18">
        <f>$C66*'Teva Payments'!K$26</f>
        <v>1514.2260373888819</v>
      </c>
      <c r="O66" s="18">
        <f>$C66*'Teva Payments'!L$26</f>
        <v>1514.2260373888819</v>
      </c>
      <c r="P66" s="18">
        <f>$C66*'Teva Payments'!M$26</f>
        <v>1514.2260373888819</v>
      </c>
      <c r="Q66" s="18">
        <f>$C66*'Teva Payments'!N$26</f>
        <v>1514.2260373888819</v>
      </c>
      <c r="R66" s="18">
        <f>$C66*'Teva Payments'!O$26</f>
        <v>1514.2396372713852</v>
      </c>
      <c r="S66" s="37" t="s">
        <v>343</v>
      </c>
      <c r="T66" s="6">
        <f t="shared" si="0"/>
        <v>19275.404094541864</v>
      </c>
    </row>
    <row r="67" spans="1:20" x14ac:dyDescent="0.3">
      <c r="A67" s="122">
        <v>65</v>
      </c>
      <c r="B67" s="3" t="s">
        <v>92</v>
      </c>
      <c r="C67" s="15">
        <v>2.6044851582400002E-3</v>
      </c>
      <c r="D67" s="7" t="s">
        <v>92</v>
      </c>
      <c r="E67" s="31" t="str">
        <f t="shared" si="7"/>
        <v>No</v>
      </c>
      <c r="F67" s="18">
        <f>$C67*'Teva Payments'!C$26</f>
        <v>8710.8624261126697</v>
      </c>
      <c r="G67" s="18">
        <v>8916.65</v>
      </c>
      <c r="H67" s="41">
        <v>8916.65</v>
      </c>
      <c r="I67" s="18">
        <f>$C67*'Teva Payments'!F$26</f>
        <v>9724.7860226316734</v>
      </c>
      <c r="J67" s="18">
        <f>$C67*'Teva Payments'!G$26</f>
        <v>9724.7860226316734</v>
      </c>
      <c r="K67" s="18">
        <f>$C67*'Teva Payments'!H$26</f>
        <v>9724.7860226316734</v>
      </c>
      <c r="L67" s="18">
        <f>$C67*'Teva Payments'!I$26</f>
        <v>9724.7860222024719</v>
      </c>
      <c r="M67" s="18">
        <f>$C67*'Teva Payments'!J$26</f>
        <v>9724.7860222024719</v>
      </c>
      <c r="N67" s="18">
        <f>$C67*'Teva Payments'!K$26</f>
        <v>9724.7860222024719</v>
      </c>
      <c r="O67" s="18">
        <f>$C67*'Teva Payments'!L$26</f>
        <v>9724.7860222024719</v>
      </c>
      <c r="P67" s="18">
        <f>$C67*'Teva Payments'!M$26</f>
        <v>9724.7860222024719</v>
      </c>
      <c r="Q67" s="18">
        <f>$C67*'Teva Payments'!N$26</f>
        <v>9724.7860222024719</v>
      </c>
      <c r="R67" s="18">
        <f>$C67*'Teva Payments'!O$26</f>
        <v>9724.873364477673</v>
      </c>
      <c r="S67" s="37" t="s">
        <v>343</v>
      </c>
      <c r="T67" s="6">
        <f t="shared" si="0"/>
        <v>123792.10999170021</v>
      </c>
    </row>
    <row r="68" spans="1:20" x14ac:dyDescent="0.3">
      <c r="A68" s="122">
        <v>66</v>
      </c>
      <c r="B68" s="3" t="s">
        <v>20</v>
      </c>
      <c r="C68" s="15">
        <v>7.1316532282240011E-2</v>
      </c>
      <c r="D68" s="7" t="s">
        <v>93</v>
      </c>
      <c r="E68" s="31" t="str">
        <f t="shared" si="7"/>
        <v>No</v>
      </c>
      <c r="F68" s="18">
        <f>$C68*'Teva Payments'!C$26</f>
        <v>238522.57305156442</v>
      </c>
      <c r="G68" s="18">
        <v>244157.56</v>
      </c>
      <c r="H68" s="41">
        <v>244157.53</v>
      </c>
      <c r="I68" s="18">
        <f>$C68*'Teva Payments'!F$26</f>
        <v>266286.03128211008</v>
      </c>
      <c r="J68" s="18">
        <f>$C68*'Teva Payments'!G$26</f>
        <v>266286.03128211008</v>
      </c>
      <c r="K68" s="18">
        <f>$C68*'Teva Payments'!H$26</f>
        <v>266286.03128211008</v>
      </c>
      <c r="L68" s="18">
        <f>$C68*'Teva Payments'!I$26</f>
        <v>266286.03127035761</v>
      </c>
      <c r="M68" s="18">
        <f>$C68*'Teva Payments'!J$26</f>
        <v>266286.03127035761</v>
      </c>
      <c r="N68" s="18">
        <f>$C68*'Teva Payments'!K$26</f>
        <v>266286.03127035761</v>
      </c>
      <c r="O68" s="18">
        <f>$C68*'Teva Payments'!L$26</f>
        <v>266286.03127035761</v>
      </c>
      <c r="P68" s="18">
        <f>$C68*'Teva Payments'!M$26</f>
        <v>266286.03127035761</v>
      </c>
      <c r="Q68" s="18">
        <f>$C68*'Teva Payments'!N$26</f>
        <v>266286.03127035761</v>
      </c>
      <c r="R68" s="18">
        <f>$C68*'Teva Payments'!O$26</f>
        <v>266288.4228939648</v>
      </c>
      <c r="S68" s="37" t="s">
        <v>343</v>
      </c>
      <c r="T68" s="6">
        <f t="shared" ref="T68:T131" si="8">SUM(F68:S68)</f>
        <v>3389700.3674140056</v>
      </c>
    </row>
    <row r="69" spans="1:20" x14ac:dyDescent="0.3">
      <c r="A69" s="122">
        <v>67</v>
      </c>
      <c r="B69" s="3" t="s">
        <v>20</v>
      </c>
      <c r="C69" s="15">
        <v>0</v>
      </c>
      <c r="D69" s="7" t="s">
        <v>94</v>
      </c>
      <c r="E69" s="31" t="str">
        <f t="shared" si="7"/>
        <v>Yes</v>
      </c>
      <c r="F69" s="18">
        <f>C69*'Teva Payments'!$Q$26</f>
        <v>0</v>
      </c>
      <c r="G69" s="18">
        <v>0</v>
      </c>
      <c r="H69" s="41">
        <v>0</v>
      </c>
      <c r="I69" s="46">
        <f>$C69*'Teva Payments'!F$26</f>
        <v>0</v>
      </c>
      <c r="J69" s="46">
        <f>$C69*'Teva Payments'!G$26</f>
        <v>0</v>
      </c>
      <c r="K69" s="46">
        <f>$C69*'Teva Payments'!H$26</f>
        <v>0</v>
      </c>
      <c r="L69" s="46">
        <f>$C69*'Teva Payments'!I$26</f>
        <v>0</v>
      </c>
      <c r="M69" s="46">
        <f>$C69*'Teva Payments'!J$26</f>
        <v>0</v>
      </c>
      <c r="N69" s="46">
        <f>$C69*'Teva Payments'!K$26</f>
        <v>0</v>
      </c>
      <c r="O69" s="46">
        <f>$C69*'Teva Payments'!L$26</f>
        <v>0</v>
      </c>
      <c r="P69" s="46">
        <f>$C69*'Teva Payments'!M$26</f>
        <v>0</v>
      </c>
      <c r="Q69" s="46">
        <f>$C69*'Teva Payments'!N$26</f>
        <v>0</v>
      </c>
      <c r="R69" s="46">
        <f>$C69*'Teva Payments'!O$26</f>
        <v>0</v>
      </c>
      <c r="S69" s="37" t="s">
        <v>343</v>
      </c>
      <c r="T69" s="6">
        <f>F69</f>
        <v>0</v>
      </c>
    </row>
    <row r="70" spans="1:20" x14ac:dyDescent="0.3">
      <c r="A70" s="122">
        <v>68</v>
      </c>
      <c r="B70" s="3" t="s">
        <v>38</v>
      </c>
      <c r="C70" s="15">
        <v>3.6770177791889988E-4</v>
      </c>
      <c r="D70" s="7" t="s">
        <v>95</v>
      </c>
      <c r="E70" s="31" t="str">
        <f t="shared" si="7"/>
        <v>No</v>
      </c>
      <c r="F70" s="18">
        <f>$C70*'Teva Payments'!C$26</f>
        <v>1229.8014412387824</v>
      </c>
      <c r="G70" s="18">
        <v>1258.8499999999999</v>
      </c>
      <c r="H70" s="41">
        <v>1258.8499999999999</v>
      </c>
      <c r="I70" s="18">
        <f>$C70*'Teva Payments'!F$26</f>
        <v>1372.9473938791496</v>
      </c>
      <c r="J70" s="18">
        <f>$C70*'Teva Payments'!G$26</f>
        <v>1372.9473938791496</v>
      </c>
      <c r="K70" s="18">
        <f>$C70*'Teva Payments'!H$26</f>
        <v>1372.9473938791496</v>
      </c>
      <c r="L70" s="18">
        <f>$C70*'Teva Payments'!I$26</f>
        <v>1372.9473938185549</v>
      </c>
      <c r="M70" s="18">
        <f>$C70*'Teva Payments'!J$26</f>
        <v>1372.9473938185549</v>
      </c>
      <c r="N70" s="18">
        <f>$C70*'Teva Payments'!K$26</f>
        <v>1372.9473938185549</v>
      </c>
      <c r="O70" s="18">
        <f>$C70*'Teva Payments'!L$26</f>
        <v>1372.9473938185549</v>
      </c>
      <c r="P70" s="18">
        <f>$C70*'Teva Payments'!M$26</f>
        <v>1372.9473938185549</v>
      </c>
      <c r="Q70" s="18">
        <f>$C70*'Teva Payments'!N$26</f>
        <v>1372.9473938185549</v>
      </c>
      <c r="R70" s="18">
        <f>$C70*'Teva Payments'!O$26</f>
        <v>1372.9597248198575</v>
      </c>
      <c r="S70" s="37" t="s">
        <v>343</v>
      </c>
      <c r="T70" s="6">
        <f t="shared" si="8"/>
        <v>17476.987710607416</v>
      </c>
    </row>
    <row r="71" spans="1:20" x14ac:dyDescent="0.3">
      <c r="A71" s="122">
        <v>69</v>
      </c>
      <c r="B71" s="3" t="s">
        <v>96</v>
      </c>
      <c r="C71" s="15">
        <v>2.7729291699199999E-3</v>
      </c>
      <c r="D71" s="7" t="s">
        <v>96</v>
      </c>
      <c r="E71" s="31" t="str">
        <f t="shared" si="7"/>
        <v>No</v>
      </c>
      <c r="F71" s="18">
        <f>$C71*'Teva Payments'!C$26</f>
        <v>9274.2338884551646</v>
      </c>
      <c r="G71" s="18">
        <v>9493.33</v>
      </c>
      <c r="H71" s="41">
        <v>9493.33</v>
      </c>
      <c r="I71" s="18">
        <f>$C71*'Teva Payments'!F$26</f>
        <v>10353.732578613821</v>
      </c>
      <c r="J71" s="18">
        <f>$C71*'Teva Payments'!G$26</f>
        <v>10353.732578613821</v>
      </c>
      <c r="K71" s="18">
        <f>$C71*'Teva Payments'!H$26</f>
        <v>10353.732578613821</v>
      </c>
      <c r="L71" s="18">
        <f>$C71*'Teva Payments'!I$26</f>
        <v>10353.732578156862</v>
      </c>
      <c r="M71" s="18">
        <f>$C71*'Teva Payments'!J$26</f>
        <v>10353.732578156862</v>
      </c>
      <c r="N71" s="18">
        <f>$C71*'Teva Payments'!K$26</f>
        <v>10353.732578156862</v>
      </c>
      <c r="O71" s="18">
        <f>$C71*'Teva Payments'!L$26</f>
        <v>10353.732578156862</v>
      </c>
      <c r="P71" s="18">
        <f>$C71*'Teva Payments'!M$26</f>
        <v>10353.732578156862</v>
      </c>
      <c r="Q71" s="18">
        <f>$C71*'Teva Payments'!N$26</f>
        <v>10353.732578156862</v>
      </c>
      <c r="R71" s="18">
        <f>$C71*'Teva Payments'!O$26</f>
        <v>10353.825569257964</v>
      </c>
      <c r="S71" s="37" t="s">
        <v>343</v>
      </c>
      <c r="T71" s="6">
        <f t="shared" si="8"/>
        <v>131798.31266249579</v>
      </c>
    </row>
    <row r="72" spans="1:20" x14ac:dyDescent="0.3">
      <c r="A72" s="122">
        <v>70</v>
      </c>
      <c r="B72" s="3" t="s">
        <v>97</v>
      </c>
      <c r="C72" s="15">
        <v>1.4646766740742973E-5</v>
      </c>
      <c r="D72" s="7" t="s">
        <v>98</v>
      </c>
      <c r="E72" s="31" t="str">
        <f t="shared" si="7"/>
        <v>Yes</v>
      </c>
      <c r="F72" s="18">
        <f>C72*'Teva Payments'!$Q$26</f>
        <v>705.25543722838324</v>
      </c>
      <c r="G72" s="18">
        <v>0</v>
      </c>
      <c r="H72" s="41">
        <v>0</v>
      </c>
      <c r="I72" s="46">
        <f>$C72*'Teva Payments'!F$26</f>
        <v>54.688993725491734</v>
      </c>
      <c r="J72" s="46">
        <f>$C72*'Teva Payments'!G$26</f>
        <v>54.688993725491734</v>
      </c>
      <c r="K72" s="46">
        <f>$C72*'Teva Payments'!H$26</f>
        <v>54.688993725491734</v>
      </c>
      <c r="L72" s="46">
        <f>$C72*'Teva Payments'!I$26</f>
        <v>54.688993723078056</v>
      </c>
      <c r="M72" s="46">
        <f>$C72*'Teva Payments'!J$26</f>
        <v>54.688993723078056</v>
      </c>
      <c r="N72" s="46">
        <f>$C72*'Teva Payments'!K$26</f>
        <v>54.688993723078056</v>
      </c>
      <c r="O72" s="46">
        <f>$C72*'Teva Payments'!L$26</f>
        <v>54.688993723078056</v>
      </c>
      <c r="P72" s="46">
        <f>$C72*'Teva Payments'!M$26</f>
        <v>54.688993723078056</v>
      </c>
      <c r="Q72" s="46">
        <f>$C72*'Teva Payments'!N$26</f>
        <v>54.688993723078056</v>
      </c>
      <c r="R72" s="46">
        <f>$C72*'Teva Payments'!O$26</f>
        <v>54.689484907267534</v>
      </c>
      <c r="S72" s="37" t="s">
        <v>343</v>
      </c>
      <c r="T72" s="6">
        <f>F72</f>
        <v>705.25543722838324</v>
      </c>
    </row>
    <row r="73" spans="1:20" x14ac:dyDescent="0.3">
      <c r="A73" s="122">
        <v>71</v>
      </c>
      <c r="B73" s="3" t="s">
        <v>12</v>
      </c>
      <c r="C73" s="15">
        <v>2.0735405898422254E-4</v>
      </c>
      <c r="D73" s="7" t="s">
        <v>99</v>
      </c>
      <c r="E73" s="31" t="str">
        <f t="shared" si="7"/>
        <v>No</v>
      </c>
      <c r="F73" s="18">
        <f>$C73*'Teva Payments'!C$26</f>
        <v>693.5085329985867</v>
      </c>
      <c r="G73" s="18">
        <v>709.89</v>
      </c>
      <c r="H73" s="41">
        <v>709.89</v>
      </c>
      <c r="I73" s="18">
        <f>$C73*'Teva Payments'!F$26</f>
        <v>774.23127106946447</v>
      </c>
      <c r="J73" s="18">
        <f>$C73*'Teva Payments'!G$26</f>
        <v>774.23127106946447</v>
      </c>
      <c r="K73" s="18">
        <f>$C73*'Teva Payments'!H$26</f>
        <v>774.23127106946447</v>
      </c>
      <c r="L73" s="18">
        <f>$C73*'Teva Payments'!I$26</f>
        <v>774.23127103529407</v>
      </c>
      <c r="M73" s="18">
        <f>$C73*'Teva Payments'!J$26</f>
        <v>774.23127103529407</v>
      </c>
      <c r="N73" s="18">
        <f>$C73*'Teva Payments'!K$26</f>
        <v>774.23127103529407</v>
      </c>
      <c r="O73" s="18">
        <f>$C73*'Teva Payments'!L$26</f>
        <v>774.23127103529407</v>
      </c>
      <c r="P73" s="18">
        <f>$C73*'Teva Payments'!M$26</f>
        <v>774.23127103529407</v>
      </c>
      <c r="Q73" s="18">
        <f>$C73*'Teva Payments'!N$26</f>
        <v>774.23127103529407</v>
      </c>
      <c r="R73" s="18">
        <f>$C73*'Teva Payments'!O$26</f>
        <v>774.23822472256177</v>
      </c>
      <c r="S73" s="37" t="s">
        <v>343</v>
      </c>
      <c r="T73" s="6">
        <f t="shared" si="8"/>
        <v>9855.6081971413078</v>
      </c>
    </row>
    <row r="74" spans="1:20" x14ac:dyDescent="0.3">
      <c r="A74" s="122">
        <v>72</v>
      </c>
      <c r="B74" s="3" t="s">
        <v>100</v>
      </c>
      <c r="C74" s="15">
        <v>1.9287731411200004E-3</v>
      </c>
      <c r="D74" s="7" t="s">
        <v>101</v>
      </c>
      <c r="E74" s="31" t="str">
        <f t="shared" si="7"/>
        <v>No</v>
      </c>
      <c r="F74" s="18">
        <f>$C74*'Teva Payments'!C$26</f>
        <v>6450.9016034597435</v>
      </c>
      <c r="G74" s="18">
        <v>6603.3</v>
      </c>
      <c r="H74" s="41">
        <v>6603.3</v>
      </c>
      <c r="I74" s="18">
        <f>$C74*'Teva Payments'!F$26</f>
        <v>7201.77115398357</v>
      </c>
      <c r="J74" s="18">
        <f>$C74*'Teva Payments'!G$26</f>
        <v>7201.77115398357</v>
      </c>
      <c r="K74" s="18">
        <f>$C74*'Teva Payments'!H$26</f>
        <v>7201.77115398357</v>
      </c>
      <c r="L74" s="18">
        <f>$C74*'Teva Payments'!I$26</f>
        <v>7201.7711536657216</v>
      </c>
      <c r="M74" s="18">
        <f>$C74*'Teva Payments'!J$26</f>
        <v>7201.7711536657216</v>
      </c>
      <c r="N74" s="18">
        <f>$C74*'Teva Payments'!K$26</f>
        <v>7201.7711536657216</v>
      </c>
      <c r="O74" s="18">
        <f>$C74*'Teva Payments'!L$26</f>
        <v>7201.7711536657216</v>
      </c>
      <c r="P74" s="18">
        <f>$C74*'Teva Payments'!M$26</f>
        <v>7201.7711536657216</v>
      </c>
      <c r="Q74" s="18">
        <f>$C74*'Teva Payments'!N$26</f>
        <v>7201.7711536657216</v>
      </c>
      <c r="R74" s="18">
        <f>$C74*'Teva Payments'!O$26</f>
        <v>7201.8358357139023</v>
      </c>
      <c r="S74" s="37" t="s">
        <v>343</v>
      </c>
      <c r="T74" s="6">
        <f t="shared" si="8"/>
        <v>91675.277823118682</v>
      </c>
    </row>
    <row r="75" spans="1:20" x14ac:dyDescent="0.3">
      <c r="A75" s="122">
        <v>73</v>
      </c>
      <c r="B75" s="3" t="s">
        <v>73</v>
      </c>
      <c r="C75" s="15">
        <v>1.6772498197081106E-3</v>
      </c>
      <c r="D75" s="7" t="s">
        <v>102</v>
      </c>
      <c r="E75" s="31" t="str">
        <f t="shared" si="7"/>
        <v>No</v>
      </c>
      <c r="F75" s="18">
        <f>$C75*'Teva Payments'!C$26</f>
        <v>5609.6662280742821</v>
      </c>
      <c r="G75" s="18">
        <v>5742.19</v>
      </c>
      <c r="H75" s="41">
        <v>5742.19</v>
      </c>
      <c r="I75" s="18">
        <f>$C75*'Teva Payments'!F$26</f>
        <v>6262.6179886473737</v>
      </c>
      <c r="J75" s="18">
        <f>$C75*'Teva Payments'!G$26</f>
        <v>6262.6179886473737</v>
      </c>
      <c r="K75" s="18">
        <f>$C75*'Teva Payments'!H$26</f>
        <v>6262.6179886473737</v>
      </c>
      <c r="L75" s="18">
        <f>$C75*'Teva Payments'!I$26</f>
        <v>6262.6179883709747</v>
      </c>
      <c r="M75" s="18">
        <f>$C75*'Teva Payments'!J$26</f>
        <v>6262.6179883709747</v>
      </c>
      <c r="N75" s="18">
        <f>$C75*'Teva Payments'!K$26</f>
        <v>6262.6179883709747</v>
      </c>
      <c r="O75" s="18">
        <f>$C75*'Teva Payments'!L$26</f>
        <v>6262.6179883709747</v>
      </c>
      <c r="P75" s="18">
        <f>$C75*'Teva Payments'!M$26</f>
        <v>6262.6179883709747</v>
      </c>
      <c r="Q75" s="18">
        <f>$C75*'Teva Payments'!N$26</f>
        <v>6262.6179883709747</v>
      </c>
      <c r="R75" s="18">
        <f>$C75*'Teva Payments'!O$26</f>
        <v>6262.6742355009956</v>
      </c>
      <c r="S75" s="37" t="s">
        <v>343</v>
      </c>
      <c r="T75" s="6">
        <f t="shared" si="8"/>
        <v>79720.282359743243</v>
      </c>
    </row>
    <row r="76" spans="1:20" x14ac:dyDescent="0.3">
      <c r="A76" s="122">
        <v>74</v>
      </c>
      <c r="B76" s="3" t="s">
        <v>90</v>
      </c>
      <c r="C76" s="15">
        <v>1.0040382409120001E-2</v>
      </c>
      <c r="D76" s="7" t="s">
        <v>90</v>
      </c>
      <c r="E76" s="31" t="str">
        <f t="shared" si="7"/>
        <v>No</v>
      </c>
      <c r="F76" s="18">
        <f>$C76*'Teva Payments'!C$26</f>
        <v>33580.682767456434</v>
      </c>
      <c r="G76" s="18">
        <v>34374.01</v>
      </c>
      <c r="H76" s="41">
        <v>34374.01</v>
      </c>
      <c r="I76" s="18">
        <f>$C76*'Teva Payments'!F$26</f>
        <v>37489.394095863623</v>
      </c>
      <c r="J76" s="18">
        <f>$C76*'Teva Payments'!G$26</f>
        <v>37489.394095863623</v>
      </c>
      <c r="K76" s="18">
        <f>$C76*'Teva Payments'!H$26</f>
        <v>37489.394095863623</v>
      </c>
      <c r="L76" s="18">
        <f>$C76*'Teva Payments'!I$26</f>
        <v>37489.394094209041</v>
      </c>
      <c r="M76" s="18">
        <f>$C76*'Teva Payments'!J$26</f>
        <v>37489.394094209041</v>
      </c>
      <c r="N76" s="18">
        <f>$C76*'Teva Payments'!K$26</f>
        <v>37489.394094209041</v>
      </c>
      <c r="O76" s="18">
        <f>$C76*'Teva Payments'!L$26</f>
        <v>37489.394094209041</v>
      </c>
      <c r="P76" s="18">
        <f>$C76*'Teva Payments'!M$26</f>
        <v>37489.394094209041</v>
      </c>
      <c r="Q76" s="18">
        <f>$C76*'Teva Payments'!N$26</f>
        <v>37489.394094209041</v>
      </c>
      <c r="R76" s="18">
        <f>$C76*'Teva Payments'!O$26</f>
        <v>37489.73080176935</v>
      </c>
      <c r="S76" s="37" t="s">
        <v>343</v>
      </c>
      <c r="T76" s="6">
        <f t="shared" si="8"/>
        <v>477222.98042207101</v>
      </c>
    </row>
    <row r="77" spans="1:20" x14ac:dyDescent="0.3">
      <c r="A77" s="122">
        <v>75</v>
      </c>
      <c r="B77" s="3" t="s">
        <v>103</v>
      </c>
      <c r="C77" s="15">
        <v>5.9203304839503929E-5</v>
      </c>
      <c r="D77" s="7" t="s">
        <v>104</v>
      </c>
      <c r="E77" s="31" t="str">
        <f t="shared" si="7"/>
        <v>Yes</v>
      </c>
      <c r="F77" s="18">
        <f>C77*'Teva Payments'!$Q$26</f>
        <v>2850.6941756506471</v>
      </c>
      <c r="G77" s="18">
        <v>0</v>
      </c>
      <c r="H77" s="41">
        <v>0</v>
      </c>
      <c r="I77" s="46">
        <f>$C77*'Teva Payments'!F$26</f>
        <v>221.05692158594215</v>
      </c>
      <c r="J77" s="46">
        <f>$C77*'Teva Payments'!G$26</f>
        <v>221.05692158594215</v>
      </c>
      <c r="K77" s="46">
        <f>$C77*'Teva Payments'!H$26</f>
        <v>221.05692158594215</v>
      </c>
      <c r="L77" s="46">
        <f>$C77*'Teva Payments'!I$26</f>
        <v>221.05692157618589</v>
      </c>
      <c r="M77" s="46">
        <f>$C77*'Teva Payments'!J$26</f>
        <v>221.05692157618589</v>
      </c>
      <c r="N77" s="46">
        <f>$C77*'Teva Payments'!K$26</f>
        <v>221.05692157618589</v>
      </c>
      <c r="O77" s="46">
        <f>$C77*'Teva Payments'!L$26</f>
        <v>221.05692157618589</v>
      </c>
      <c r="P77" s="46">
        <f>$C77*'Teva Payments'!M$26</f>
        <v>221.05692157618589</v>
      </c>
      <c r="Q77" s="46">
        <f>$C77*'Teva Payments'!N$26</f>
        <v>221.05692157618589</v>
      </c>
      <c r="R77" s="46">
        <f>$C77*'Teva Payments'!O$26</f>
        <v>221.05890697868574</v>
      </c>
      <c r="S77" s="37" t="s">
        <v>343</v>
      </c>
      <c r="T77" s="6">
        <f>F77</f>
        <v>2850.6941756506471</v>
      </c>
    </row>
    <row r="78" spans="1:20" x14ac:dyDescent="0.3">
      <c r="A78" s="122">
        <v>76</v>
      </c>
      <c r="B78" s="3" t="s">
        <v>105</v>
      </c>
      <c r="C78" s="15">
        <v>1.8132565778312178E-3</v>
      </c>
      <c r="D78" s="7" t="s">
        <v>105</v>
      </c>
      <c r="E78" s="31" t="str">
        <f t="shared" si="7"/>
        <v>No</v>
      </c>
      <c r="F78" s="18">
        <f>$C78*'Teva Payments'!C$26</f>
        <v>6064.549280597631</v>
      </c>
      <c r="G78" s="18">
        <v>6207.82</v>
      </c>
      <c r="H78" s="41">
        <v>6207.82</v>
      </c>
      <c r="I78" s="18">
        <f>$C78*'Teva Payments'!F$26</f>
        <v>6770.4483428325448</v>
      </c>
      <c r="J78" s="18">
        <f>$C78*'Teva Payments'!G$26</f>
        <v>6770.4483428325448</v>
      </c>
      <c r="K78" s="18">
        <f>$C78*'Teva Payments'!H$26</f>
        <v>6770.4483428325448</v>
      </c>
      <c r="L78" s="18">
        <f>$C78*'Teva Payments'!I$26</f>
        <v>6770.448342533733</v>
      </c>
      <c r="M78" s="18">
        <f>$C78*'Teva Payments'!J$26</f>
        <v>6770.448342533733</v>
      </c>
      <c r="N78" s="18">
        <f>$C78*'Teva Payments'!K$26</f>
        <v>6770.448342533733</v>
      </c>
      <c r="O78" s="18">
        <f>$C78*'Teva Payments'!L$26</f>
        <v>6770.448342533733</v>
      </c>
      <c r="P78" s="18">
        <f>$C78*'Teva Payments'!M$26</f>
        <v>6770.448342533733</v>
      </c>
      <c r="Q78" s="18">
        <f>$C78*'Teva Payments'!N$26</f>
        <v>6770.448342533733</v>
      </c>
      <c r="R78" s="18">
        <f>$C78*'Teva Payments'!O$26</f>
        <v>6770.5091506955796</v>
      </c>
      <c r="S78" s="37" t="s">
        <v>343</v>
      </c>
      <c r="T78" s="6">
        <f t="shared" si="8"/>
        <v>86184.733514993248</v>
      </c>
    </row>
    <row r="79" spans="1:20" x14ac:dyDescent="0.3">
      <c r="A79" s="122">
        <v>77</v>
      </c>
      <c r="B79" s="3" t="s">
        <v>40</v>
      </c>
      <c r="C79" s="15">
        <v>8.1390405570217945E-5</v>
      </c>
      <c r="D79" s="7" t="s">
        <v>106</v>
      </c>
      <c r="E79" s="31" t="str">
        <f t="shared" si="7"/>
        <v>Yes</v>
      </c>
      <c r="F79" s="18">
        <f>C79*'Teva Payments'!$Q$26</f>
        <v>3919.0237055490766</v>
      </c>
      <c r="G79" s="18">
        <v>0</v>
      </c>
      <c r="H79" s="41">
        <v>0</v>
      </c>
      <c r="I79" s="46">
        <f>$C79*'Teva Payments'!F$26</f>
        <v>303.90047567037902</v>
      </c>
      <c r="J79" s="46">
        <f>$C79*'Teva Payments'!G$26</f>
        <v>303.90047567037902</v>
      </c>
      <c r="K79" s="46">
        <f>$C79*'Teva Payments'!H$26</f>
        <v>303.90047567037902</v>
      </c>
      <c r="L79" s="46">
        <f>$C79*'Teva Payments'!I$26</f>
        <v>303.90047565696648</v>
      </c>
      <c r="M79" s="46">
        <f>$C79*'Teva Payments'!J$26</f>
        <v>303.90047565696648</v>
      </c>
      <c r="N79" s="46">
        <f>$C79*'Teva Payments'!K$26</f>
        <v>303.90047565696648</v>
      </c>
      <c r="O79" s="46">
        <f>$C79*'Teva Payments'!L$26</f>
        <v>303.90047565696648</v>
      </c>
      <c r="P79" s="46">
        <f>$C79*'Teva Payments'!M$26</f>
        <v>303.90047565696648</v>
      </c>
      <c r="Q79" s="46">
        <f>$C79*'Teva Payments'!N$26</f>
        <v>303.90047565696648</v>
      </c>
      <c r="R79" s="46">
        <f>$C79*'Teva Payments'!O$26</f>
        <v>303.90320511126168</v>
      </c>
      <c r="S79" s="37" t="s">
        <v>343</v>
      </c>
      <c r="T79" s="6">
        <f>F79</f>
        <v>3919.0237055490766</v>
      </c>
    </row>
    <row r="80" spans="1:20" x14ac:dyDescent="0.3">
      <c r="A80" s="122">
        <v>78</v>
      </c>
      <c r="B80" s="3" t="s">
        <v>92</v>
      </c>
      <c r="C80" s="15">
        <v>1.8102084784E-4</v>
      </c>
      <c r="D80" s="7" t="s">
        <v>107</v>
      </c>
      <c r="E80" s="31" t="str">
        <f t="shared" si="7"/>
        <v>No</v>
      </c>
      <c r="F80" s="18">
        <f>$C80*'Teva Payments'!C$26</f>
        <v>605.43547226741782</v>
      </c>
      <c r="G80" s="18">
        <v>619.74</v>
      </c>
      <c r="H80" s="41">
        <v>619.74</v>
      </c>
      <c r="I80" s="18">
        <f>$C80*'Teva Payments'!F$26</f>
        <v>675.9067162697761</v>
      </c>
      <c r="J80" s="18">
        <f>$C80*'Teva Payments'!G$26</f>
        <v>675.9067162697761</v>
      </c>
      <c r="K80" s="18">
        <f>$C80*'Teva Payments'!H$26</f>
        <v>675.9067162697761</v>
      </c>
      <c r="L80" s="18">
        <f>$C80*'Teva Payments'!I$26</f>
        <v>675.90671623994524</v>
      </c>
      <c r="M80" s="18">
        <f>$C80*'Teva Payments'!J$26</f>
        <v>675.90671623994524</v>
      </c>
      <c r="N80" s="18">
        <f>$C80*'Teva Payments'!K$26</f>
        <v>675.90671623994524</v>
      </c>
      <c r="O80" s="18">
        <f>$C80*'Teva Payments'!L$26</f>
        <v>675.90671623994524</v>
      </c>
      <c r="P80" s="18">
        <f>$C80*'Teva Payments'!M$26</f>
        <v>675.90671623994524</v>
      </c>
      <c r="Q80" s="18">
        <f>$C80*'Teva Payments'!N$26</f>
        <v>675.90671623994524</v>
      </c>
      <c r="R80" s="18">
        <f>$C80*'Teva Payments'!O$26</f>
        <v>675.91278683422718</v>
      </c>
      <c r="S80" s="37" t="s">
        <v>343</v>
      </c>
      <c r="T80" s="6">
        <f t="shared" si="8"/>
        <v>8603.9887053506445</v>
      </c>
    </row>
    <row r="81" spans="1:20" x14ac:dyDescent="0.3">
      <c r="A81" s="122">
        <v>79</v>
      </c>
      <c r="B81" s="3" t="s">
        <v>32</v>
      </c>
      <c r="C81" s="15">
        <v>2.2024727769051096E-4</v>
      </c>
      <c r="D81" s="7" t="s">
        <v>108</v>
      </c>
      <c r="E81" s="31" t="str">
        <f t="shared" si="7"/>
        <v>No</v>
      </c>
      <c r="F81" s="18">
        <f>$C81*'Teva Payments'!C$26</f>
        <v>736.63070400614038</v>
      </c>
      <c r="G81" s="18">
        <v>754.03</v>
      </c>
      <c r="H81" s="41">
        <v>754.03</v>
      </c>
      <c r="I81" s="18">
        <f>$C81*'Teva Payments'!F$26</f>
        <v>822.37275986426948</v>
      </c>
      <c r="J81" s="18">
        <f>$C81*'Teva Payments'!G$26</f>
        <v>822.37275986426948</v>
      </c>
      <c r="K81" s="18">
        <f>$C81*'Teva Payments'!H$26</f>
        <v>822.37275986426948</v>
      </c>
      <c r="L81" s="18">
        <f>$C81*'Teva Payments'!I$26</f>
        <v>822.37275982797428</v>
      </c>
      <c r="M81" s="18">
        <f>$C81*'Teva Payments'!J$26</f>
        <v>822.37275982797428</v>
      </c>
      <c r="N81" s="18">
        <f>$C81*'Teva Payments'!K$26</f>
        <v>822.37275982797428</v>
      </c>
      <c r="O81" s="18">
        <f>$C81*'Teva Payments'!L$26</f>
        <v>822.37275982797428</v>
      </c>
      <c r="P81" s="18">
        <f>$C81*'Teva Payments'!M$26</f>
        <v>822.37275982797428</v>
      </c>
      <c r="Q81" s="18">
        <f>$C81*'Teva Payments'!N$26</f>
        <v>822.37275982797428</v>
      </c>
      <c r="R81" s="18">
        <f>$C81*'Teva Payments'!O$26</f>
        <v>822.38014589361546</v>
      </c>
      <c r="S81" s="37" t="s">
        <v>343</v>
      </c>
      <c r="T81" s="6">
        <f t="shared" si="8"/>
        <v>10468.425688460413</v>
      </c>
    </row>
    <row r="82" spans="1:20" x14ac:dyDescent="0.3">
      <c r="A82" s="122">
        <v>80</v>
      </c>
      <c r="B82" s="3" t="s">
        <v>32</v>
      </c>
      <c r="C82" s="15">
        <v>1.6511895197089239E-3</v>
      </c>
      <c r="D82" s="7" t="s">
        <v>109</v>
      </c>
      <c r="E82" s="31" t="str">
        <f t="shared" si="7"/>
        <v>No</v>
      </c>
      <c r="F82" s="18">
        <f>$C82*'Teva Payments'!C$26</f>
        <v>5522.5059356234151</v>
      </c>
      <c r="G82" s="18">
        <v>5652.97</v>
      </c>
      <c r="H82" s="41">
        <v>5652.97</v>
      </c>
      <c r="I82" s="18">
        <f>$C82*'Teva Payments'!F$26</f>
        <v>6165.3124461773459</v>
      </c>
      <c r="J82" s="18">
        <f>$C82*'Teva Payments'!G$26</f>
        <v>6165.3124461773459</v>
      </c>
      <c r="K82" s="18">
        <f>$C82*'Teva Payments'!H$26</f>
        <v>6165.3124461773459</v>
      </c>
      <c r="L82" s="18">
        <f>$C82*'Teva Payments'!I$26</f>
        <v>6165.3124459052415</v>
      </c>
      <c r="M82" s="18">
        <f>$C82*'Teva Payments'!J$26</f>
        <v>6165.3124459052415</v>
      </c>
      <c r="N82" s="18">
        <f>$C82*'Teva Payments'!K$26</f>
        <v>6165.3124459052415</v>
      </c>
      <c r="O82" s="18">
        <f>$C82*'Teva Payments'!L$26</f>
        <v>6165.3124459052415</v>
      </c>
      <c r="P82" s="18">
        <f>$C82*'Teva Payments'!M$26</f>
        <v>6165.3124459052415</v>
      </c>
      <c r="Q82" s="18">
        <f>$C82*'Teva Payments'!N$26</f>
        <v>6165.3124459052415</v>
      </c>
      <c r="R82" s="18">
        <f>$C82*'Teva Payments'!O$26</f>
        <v>6165.3678190944429</v>
      </c>
      <c r="S82" s="37" t="s">
        <v>343</v>
      </c>
      <c r="T82" s="6">
        <f t="shared" si="8"/>
        <v>78481.625768681348</v>
      </c>
    </row>
    <row r="83" spans="1:20" x14ac:dyDescent="0.3">
      <c r="A83" s="122">
        <v>81</v>
      </c>
      <c r="B83" s="3" t="s">
        <v>61</v>
      </c>
      <c r="C83" s="15">
        <v>1.8526953699043198E-5</v>
      </c>
      <c r="D83" s="7" t="s">
        <v>110</v>
      </c>
      <c r="E83" s="31" t="str">
        <f t="shared" si="7"/>
        <v>Yes</v>
      </c>
      <c r="F83" s="18">
        <f>C83*'Teva Payments'!$Q$26</f>
        <v>892.09004709430667</v>
      </c>
      <c r="G83" s="18">
        <v>0</v>
      </c>
      <c r="H83" s="41">
        <v>0</v>
      </c>
      <c r="I83" s="46">
        <f>$C83*'Teva Payments'!F$26</f>
        <v>69.177073174857753</v>
      </c>
      <c r="J83" s="46">
        <f>$C83*'Teva Payments'!G$26</f>
        <v>69.177073174857753</v>
      </c>
      <c r="K83" s="46">
        <f>$C83*'Teva Payments'!H$26</f>
        <v>69.177073174857753</v>
      </c>
      <c r="L83" s="46">
        <f>$C83*'Teva Payments'!I$26</f>
        <v>69.177073171804636</v>
      </c>
      <c r="M83" s="46">
        <f>$C83*'Teva Payments'!J$26</f>
        <v>69.177073171804636</v>
      </c>
      <c r="N83" s="46">
        <f>$C83*'Teva Payments'!K$26</f>
        <v>69.177073171804636</v>
      </c>
      <c r="O83" s="46">
        <f>$C83*'Teva Payments'!L$26</f>
        <v>69.177073171804636</v>
      </c>
      <c r="P83" s="46">
        <f>$C83*'Teva Payments'!M$26</f>
        <v>69.177073171804636</v>
      </c>
      <c r="Q83" s="46">
        <f>$C83*'Teva Payments'!N$26</f>
        <v>69.177073171804636</v>
      </c>
      <c r="R83" s="46">
        <f>$C83*'Teva Payments'!O$26</f>
        <v>69.177694479353079</v>
      </c>
      <c r="S83" s="37" t="s">
        <v>343</v>
      </c>
      <c r="T83" s="6">
        <f>F83</f>
        <v>892.09004709430667</v>
      </c>
    </row>
    <row r="84" spans="1:20" x14ac:dyDescent="0.3">
      <c r="A84" s="122">
        <v>82</v>
      </c>
      <c r="B84" s="3" t="s">
        <v>111</v>
      </c>
      <c r="C84" s="15">
        <v>4.7960718893470176E-4</v>
      </c>
      <c r="D84" s="7" t="s">
        <v>112</v>
      </c>
      <c r="E84" s="31" t="str">
        <f t="shared" si="7"/>
        <v>No</v>
      </c>
      <c r="F84" s="18">
        <f>$C84*'Teva Payments'!C$26</f>
        <v>1604.0760409661875</v>
      </c>
      <c r="G84" s="18">
        <v>1641.97</v>
      </c>
      <c r="H84" s="41">
        <v>1641.97</v>
      </c>
      <c r="I84" s="18">
        <f>$C84*'Teva Payments'!F$26</f>
        <v>1790.7866637480245</v>
      </c>
      <c r="J84" s="18">
        <f>$C84*'Teva Payments'!G$26</f>
        <v>1790.7866637480245</v>
      </c>
      <c r="K84" s="18">
        <f>$C84*'Teva Payments'!H$26</f>
        <v>1790.7866637480245</v>
      </c>
      <c r="L84" s="18">
        <f>$C84*'Teva Payments'!I$26</f>
        <v>1790.7866636689887</v>
      </c>
      <c r="M84" s="18">
        <f>$C84*'Teva Payments'!J$26</f>
        <v>1790.7866636689887</v>
      </c>
      <c r="N84" s="18">
        <f>$C84*'Teva Payments'!K$26</f>
        <v>1790.7866636689887</v>
      </c>
      <c r="O84" s="18">
        <f>$C84*'Teva Payments'!L$26</f>
        <v>1790.7866636689887</v>
      </c>
      <c r="P84" s="18">
        <f>$C84*'Teva Payments'!M$26</f>
        <v>1790.7866636689887</v>
      </c>
      <c r="Q84" s="18">
        <f>$C84*'Teva Payments'!N$26</f>
        <v>1790.7866636689887</v>
      </c>
      <c r="R84" s="18">
        <f>$C84*'Teva Payments'!O$26</f>
        <v>1790.8027474554335</v>
      </c>
      <c r="S84" s="37" t="s">
        <v>343</v>
      </c>
      <c r="T84" s="6">
        <f t="shared" si="8"/>
        <v>22795.898761679622</v>
      </c>
    </row>
    <row r="85" spans="1:20" x14ac:dyDescent="0.3">
      <c r="A85" s="122">
        <v>83</v>
      </c>
      <c r="B85" s="3" t="s">
        <v>32</v>
      </c>
      <c r="C85" s="15">
        <v>8.911313493618362E-4</v>
      </c>
      <c r="D85" s="7" t="s">
        <v>113</v>
      </c>
      <c r="E85" s="31" t="str">
        <f t="shared" si="7"/>
        <v>No</v>
      </c>
      <c r="F85" s="18">
        <f>$C85*'Teva Payments'!C$26</f>
        <v>2980.4441631499576</v>
      </c>
      <c r="G85" s="18">
        <v>3050.86</v>
      </c>
      <c r="H85" s="41">
        <v>3050.86</v>
      </c>
      <c r="I85" s="18">
        <f>$C85*'Teva Payments'!F$26</f>
        <v>3327.3607504290949</v>
      </c>
      <c r="J85" s="18">
        <f>$C85*'Teva Payments'!G$26</f>
        <v>3327.3607504290949</v>
      </c>
      <c r="K85" s="18">
        <f>$C85*'Teva Payments'!H$26</f>
        <v>3327.3607504290949</v>
      </c>
      <c r="L85" s="18">
        <f>$C85*'Teva Payments'!I$26</f>
        <v>3327.3607502822429</v>
      </c>
      <c r="M85" s="18">
        <f>$C85*'Teva Payments'!J$26</f>
        <v>3327.3607502822429</v>
      </c>
      <c r="N85" s="18">
        <f>$C85*'Teva Payments'!K$26</f>
        <v>3327.3607502822429</v>
      </c>
      <c r="O85" s="18">
        <f>$C85*'Teva Payments'!L$26</f>
        <v>3327.3607502822429</v>
      </c>
      <c r="P85" s="18">
        <f>$C85*'Teva Payments'!M$26</f>
        <v>3327.3607502822429</v>
      </c>
      <c r="Q85" s="18">
        <f>$C85*'Teva Payments'!N$26</f>
        <v>3327.3607502822429</v>
      </c>
      <c r="R85" s="18">
        <f>$C85*'Teva Payments'!O$26</f>
        <v>3327.3906346681488</v>
      </c>
      <c r="S85" s="37" t="s">
        <v>343</v>
      </c>
      <c r="T85" s="6">
        <f t="shared" si="8"/>
        <v>42355.801550798846</v>
      </c>
    </row>
    <row r="86" spans="1:20" x14ac:dyDescent="0.3">
      <c r="A86" s="122">
        <v>84</v>
      </c>
      <c r="B86" s="3" t="s">
        <v>114</v>
      </c>
      <c r="C86" s="15">
        <v>1.717819666839331E-4</v>
      </c>
      <c r="D86" s="7" t="s">
        <v>115</v>
      </c>
      <c r="E86" s="31" t="str">
        <f t="shared" si="7"/>
        <v>No</v>
      </c>
      <c r="F86" s="18">
        <f>$C86*'Teva Payments'!C$26</f>
        <v>574.53546023736749</v>
      </c>
      <c r="G86" s="18">
        <v>588.11</v>
      </c>
      <c r="H86" s="41">
        <v>588.11</v>
      </c>
      <c r="I86" s="18">
        <f>$C86*'Teva Payments'!F$26</f>
        <v>641.41001658729886</v>
      </c>
      <c r="J86" s="18">
        <f>$C86*'Teva Payments'!G$26</f>
        <v>641.41001658729886</v>
      </c>
      <c r="K86" s="18">
        <f>$C86*'Teva Payments'!H$26</f>
        <v>641.41001658729886</v>
      </c>
      <c r="L86" s="18">
        <f>$C86*'Teva Payments'!I$26</f>
        <v>641.41001655899038</v>
      </c>
      <c r="M86" s="18">
        <f>$C86*'Teva Payments'!J$26</f>
        <v>641.41001655899038</v>
      </c>
      <c r="N86" s="18">
        <f>$C86*'Teva Payments'!K$26</f>
        <v>641.41001655899038</v>
      </c>
      <c r="O86" s="18">
        <f>$C86*'Teva Payments'!L$26</f>
        <v>641.41001655899038</v>
      </c>
      <c r="P86" s="18">
        <f>$C86*'Teva Payments'!M$26</f>
        <v>641.41001655899038</v>
      </c>
      <c r="Q86" s="18">
        <f>$C86*'Teva Payments'!N$26</f>
        <v>641.41001655899038</v>
      </c>
      <c r="R86" s="18">
        <f>$C86*'Teva Payments'!O$26</f>
        <v>641.4157773243229</v>
      </c>
      <c r="S86" s="37" t="s">
        <v>343</v>
      </c>
      <c r="T86" s="6">
        <f t="shared" si="8"/>
        <v>8164.8613866775313</v>
      </c>
    </row>
    <row r="87" spans="1:20" x14ac:dyDescent="0.3">
      <c r="A87" s="122">
        <v>85</v>
      </c>
      <c r="B87" s="3" t="s">
        <v>61</v>
      </c>
      <c r="C87" s="15">
        <v>2.5575490326387143E-4</v>
      </c>
      <c r="D87" s="7" t="s">
        <v>116</v>
      </c>
      <c r="E87" s="31" t="str">
        <f t="shared" si="7"/>
        <v>No</v>
      </c>
      <c r="F87" s="18">
        <f>$C87*'Teva Payments'!C$26</f>
        <v>855.38816379388447</v>
      </c>
      <c r="G87" s="18">
        <v>875.6</v>
      </c>
      <c r="H87" s="41">
        <v>875.6</v>
      </c>
      <c r="I87" s="18">
        <f>$C87*'Teva Payments'!F$26</f>
        <v>954.9533045374427</v>
      </c>
      <c r="J87" s="18">
        <f>$C87*'Teva Payments'!G$26</f>
        <v>954.9533045374427</v>
      </c>
      <c r="K87" s="18">
        <f>$C87*'Teva Payments'!H$26</f>
        <v>954.9533045374427</v>
      </c>
      <c r="L87" s="18">
        <f>$C87*'Teva Payments'!I$26</f>
        <v>954.95330449529604</v>
      </c>
      <c r="M87" s="18">
        <f>$C87*'Teva Payments'!J$26</f>
        <v>954.95330449529604</v>
      </c>
      <c r="N87" s="18">
        <f>$C87*'Teva Payments'!K$26</f>
        <v>954.95330449529604</v>
      </c>
      <c r="O87" s="18">
        <f>$C87*'Teva Payments'!L$26</f>
        <v>954.95330449529604</v>
      </c>
      <c r="P87" s="18">
        <f>$C87*'Teva Payments'!M$26</f>
        <v>954.95330449529604</v>
      </c>
      <c r="Q87" s="18">
        <f>$C87*'Teva Payments'!N$26</f>
        <v>954.95330449529604</v>
      </c>
      <c r="R87" s="18">
        <f>$C87*'Teva Payments'!O$26</f>
        <v>954.96188132095938</v>
      </c>
      <c r="S87" s="37" t="s">
        <v>343</v>
      </c>
      <c r="T87" s="6">
        <f t="shared" si="8"/>
        <v>12156.129785698951</v>
      </c>
    </row>
    <row r="88" spans="1:20" x14ac:dyDescent="0.3">
      <c r="A88" s="122">
        <v>86</v>
      </c>
      <c r="B88" s="3" t="s">
        <v>61</v>
      </c>
      <c r="C88" s="15">
        <v>2.9548125614560005E-2</v>
      </c>
      <c r="D88" s="7" t="s">
        <v>117</v>
      </c>
      <c r="E88" s="31" t="str">
        <f t="shared" si="7"/>
        <v>No</v>
      </c>
      <c r="F88" s="18">
        <f>$C88*'Teva Payments'!C$26</f>
        <v>98825.541917029404</v>
      </c>
      <c r="G88" s="18">
        <v>101160.25</v>
      </c>
      <c r="H88" s="41">
        <v>101160.24</v>
      </c>
      <c r="I88" s="18">
        <f>$C88*'Teva Payments'!F$26</f>
        <v>110328.59913304953</v>
      </c>
      <c r="J88" s="18">
        <f>$C88*'Teva Payments'!G$26</f>
        <v>110328.59913304953</v>
      </c>
      <c r="K88" s="18">
        <f>$C88*'Teva Payments'!H$26</f>
        <v>110328.59913304953</v>
      </c>
      <c r="L88" s="18">
        <f>$C88*'Teva Payments'!I$26</f>
        <v>110328.5991281802</v>
      </c>
      <c r="M88" s="18">
        <f>$C88*'Teva Payments'!J$26</f>
        <v>110328.5991281802</v>
      </c>
      <c r="N88" s="18">
        <f>$C88*'Teva Payments'!K$26</f>
        <v>110328.5991281802</v>
      </c>
      <c r="O88" s="18">
        <f>$C88*'Teva Payments'!L$26</f>
        <v>110328.5991281802</v>
      </c>
      <c r="P88" s="18">
        <f>$C88*'Teva Payments'!M$26</f>
        <v>110328.5991281802</v>
      </c>
      <c r="Q88" s="18">
        <f>$C88*'Teva Payments'!N$26</f>
        <v>110328.5991281802</v>
      </c>
      <c r="R88" s="18">
        <f>$C88*'Teva Payments'!O$26</f>
        <v>110329.59003439095</v>
      </c>
      <c r="S88" s="37" t="s">
        <v>343</v>
      </c>
      <c r="T88" s="6">
        <f t="shared" si="8"/>
        <v>1404433.0141196502</v>
      </c>
    </row>
    <row r="89" spans="1:20" x14ac:dyDescent="0.3">
      <c r="A89" s="122">
        <v>87</v>
      </c>
      <c r="B89" s="3" t="s">
        <v>61</v>
      </c>
      <c r="C89" s="15">
        <v>3.7431147041579692E-5</v>
      </c>
      <c r="D89" s="7" t="s">
        <v>118</v>
      </c>
      <c r="E89" s="31" t="str">
        <f t="shared" si="7"/>
        <v>Yes</v>
      </c>
      <c r="F89" s="18">
        <f>C89*'Teva Payments'!$Q$26</f>
        <v>1802.3445337827573</v>
      </c>
      <c r="G89" s="18">
        <v>0</v>
      </c>
      <c r="H89" s="41">
        <v>0</v>
      </c>
      <c r="I89" s="46">
        <f>$C89*'Teva Payments'!F$26</f>
        <v>139.76270680958973</v>
      </c>
      <c r="J89" s="46">
        <f>$C89*'Teva Payments'!G$26</f>
        <v>139.76270680958973</v>
      </c>
      <c r="K89" s="46">
        <f>$C89*'Teva Payments'!H$26</f>
        <v>139.76270680958973</v>
      </c>
      <c r="L89" s="46">
        <f>$C89*'Teva Payments'!I$26</f>
        <v>139.76270680342134</v>
      </c>
      <c r="M89" s="46">
        <f>$C89*'Teva Payments'!J$26</f>
        <v>139.76270680342134</v>
      </c>
      <c r="N89" s="46">
        <f>$C89*'Teva Payments'!K$26</f>
        <v>139.76270680342134</v>
      </c>
      <c r="O89" s="46">
        <f>$C89*'Teva Payments'!L$26</f>
        <v>139.76270680342134</v>
      </c>
      <c r="P89" s="46">
        <f>$C89*'Teva Payments'!M$26</f>
        <v>139.76270680342134</v>
      </c>
      <c r="Q89" s="46">
        <f>$C89*'Teva Payments'!N$26</f>
        <v>139.76270680342134</v>
      </c>
      <c r="R89" s="46">
        <f>$C89*'Teva Payments'!O$26</f>
        <v>139.76396206937503</v>
      </c>
      <c r="S89" s="37" t="s">
        <v>343</v>
      </c>
      <c r="T89" s="6">
        <f>F89</f>
        <v>1802.3445337827573</v>
      </c>
    </row>
    <row r="90" spans="1:20" x14ac:dyDescent="0.3">
      <c r="A90" s="122">
        <v>88</v>
      </c>
      <c r="B90" s="3" t="s">
        <v>119</v>
      </c>
      <c r="C90" s="15">
        <v>9.4416380822506951E-5</v>
      </c>
      <c r="D90" s="7" t="s">
        <v>120</v>
      </c>
      <c r="E90" s="31" t="str">
        <f t="shared" si="7"/>
        <v>No</v>
      </c>
      <c r="F90" s="18">
        <f>$C90*'Teva Payments'!C$26</f>
        <v>315.78145166782059</v>
      </c>
      <c r="G90" s="18">
        <v>323.24</v>
      </c>
      <c r="H90" s="41">
        <v>323.24</v>
      </c>
      <c r="I90" s="18">
        <f>$C90*'Teva Payments'!F$26</f>
        <v>352.53765897850263</v>
      </c>
      <c r="J90" s="18">
        <f>$C90*'Teva Payments'!G$26</f>
        <v>352.53765897850263</v>
      </c>
      <c r="K90" s="18">
        <f>$C90*'Teva Payments'!H$26</f>
        <v>352.53765897850263</v>
      </c>
      <c r="L90" s="18">
        <f>$C90*'Teva Payments'!I$26</f>
        <v>352.53765896294351</v>
      </c>
      <c r="M90" s="18">
        <f>$C90*'Teva Payments'!J$26</f>
        <v>352.53765896294351</v>
      </c>
      <c r="N90" s="18">
        <f>$C90*'Teva Payments'!K$26</f>
        <v>352.53765896294351</v>
      </c>
      <c r="O90" s="18">
        <f>$C90*'Teva Payments'!L$26</f>
        <v>352.53765896294351</v>
      </c>
      <c r="P90" s="18">
        <f>$C90*'Teva Payments'!M$26</f>
        <v>352.53765896294351</v>
      </c>
      <c r="Q90" s="18">
        <f>$C90*'Teva Payments'!N$26</f>
        <v>352.53765896294351</v>
      </c>
      <c r="R90" s="18">
        <f>$C90*'Teva Payments'!O$26</f>
        <v>352.54082524764709</v>
      </c>
      <c r="S90" s="37" t="s">
        <v>343</v>
      </c>
      <c r="T90" s="6">
        <f t="shared" si="8"/>
        <v>4487.6412076286369</v>
      </c>
    </row>
    <row r="91" spans="1:20" x14ac:dyDescent="0.3">
      <c r="A91" s="122">
        <v>89</v>
      </c>
      <c r="B91" s="3" t="s">
        <v>73</v>
      </c>
      <c r="C91" s="15">
        <v>8.0090683849233263E-4</v>
      </c>
      <c r="D91" s="7" t="s">
        <v>121</v>
      </c>
      <c r="E91" s="31" t="str">
        <f t="shared" si="7"/>
        <v>No</v>
      </c>
      <c r="F91" s="18">
        <f>$C91*'Teva Payments'!C$26</f>
        <v>2678.682680977161</v>
      </c>
      <c r="G91" s="18">
        <v>2741.97</v>
      </c>
      <c r="H91" s="41">
        <v>2741.97</v>
      </c>
      <c r="I91" s="18">
        <f>$C91*'Teva Payments'!F$26</f>
        <v>2990.4749519339148</v>
      </c>
      <c r="J91" s="18">
        <f>$C91*'Teva Payments'!G$26</f>
        <v>2990.4749519339148</v>
      </c>
      <c r="K91" s="18">
        <f>$C91*'Teva Payments'!H$26</f>
        <v>2990.4749519339148</v>
      </c>
      <c r="L91" s="18">
        <f>$C91*'Teva Payments'!I$26</f>
        <v>2990.4749518019312</v>
      </c>
      <c r="M91" s="18">
        <f>$C91*'Teva Payments'!J$26</f>
        <v>2990.4749518019312</v>
      </c>
      <c r="N91" s="18">
        <f>$C91*'Teva Payments'!K$26</f>
        <v>2990.4749518019312</v>
      </c>
      <c r="O91" s="18">
        <f>$C91*'Teva Payments'!L$26</f>
        <v>2990.4749518019312</v>
      </c>
      <c r="P91" s="18">
        <f>$C91*'Teva Payments'!M$26</f>
        <v>2990.4749518019312</v>
      </c>
      <c r="Q91" s="18">
        <f>$C91*'Teva Payments'!N$26</f>
        <v>2990.4749518019312</v>
      </c>
      <c r="R91" s="18">
        <f>$C91*'Teva Payments'!O$26</f>
        <v>2990.5018104788855</v>
      </c>
      <c r="S91" s="37" t="s">
        <v>343</v>
      </c>
      <c r="T91" s="6">
        <f t="shared" si="8"/>
        <v>38067.399058069372</v>
      </c>
    </row>
    <row r="92" spans="1:20" x14ac:dyDescent="0.3">
      <c r="A92" s="122">
        <v>90</v>
      </c>
      <c r="B92" s="3" t="s">
        <v>43</v>
      </c>
      <c r="C92" s="15">
        <v>4.8883853430216079E-4</v>
      </c>
      <c r="D92" s="7" t="s">
        <v>122</v>
      </c>
      <c r="E92" s="31" t="str">
        <f t="shared" si="7"/>
        <v>No</v>
      </c>
      <c r="F92" s="18">
        <f>$C92*'Teva Payments'!C$26</f>
        <v>1634.9508490830469</v>
      </c>
      <c r="G92" s="18">
        <v>1673.58</v>
      </c>
      <c r="H92" s="41">
        <v>1673.58</v>
      </c>
      <c r="I92" s="18">
        <f>$C92*'Teva Payments'!F$26</f>
        <v>1825.2552258419685</v>
      </c>
      <c r="J92" s="18">
        <f>$C92*'Teva Payments'!G$26</f>
        <v>1825.2552258419685</v>
      </c>
      <c r="K92" s="18">
        <f>$C92*'Teva Payments'!H$26</f>
        <v>1825.2552258419685</v>
      </c>
      <c r="L92" s="18">
        <f>$C92*'Teva Payments'!I$26</f>
        <v>1825.2552257614113</v>
      </c>
      <c r="M92" s="18">
        <f>$C92*'Teva Payments'!J$26</f>
        <v>1825.2552257614113</v>
      </c>
      <c r="N92" s="18">
        <f>$C92*'Teva Payments'!K$26</f>
        <v>1825.2552257614113</v>
      </c>
      <c r="O92" s="18">
        <f>$C92*'Teva Payments'!L$26</f>
        <v>1825.2552257614113</v>
      </c>
      <c r="P92" s="18">
        <f>$C92*'Teva Payments'!M$26</f>
        <v>1825.2552257614113</v>
      </c>
      <c r="Q92" s="18">
        <f>$C92*'Teva Payments'!N$26</f>
        <v>1825.2552257614113</v>
      </c>
      <c r="R92" s="18">
        <f>$C92*'Teva Payments'!O$26</f>
        <v>1825.2716191240906</v>
      </c>
      <c r="S92" s="37" t="s">
        <v>343</v>
      </c>
      <c r="T92" s="6">
        <f t="shared" si="8"/>
        <v>23234.67950030151</v>
      </c>
    </row>
    <row r="93" spans="1:20" x14ac:dyDescent="0.3">
      <c r="A93" s="122">
        <v>91</v>
      </c>
      <c r="B93" s="3" t="s">
        <v>103</v>
      </c>
      <c r="C93" s="15">
        <v>1.2927096154735895E-4</v>
      </c>
      <c r="D93" s="7" t="s">
        <v>123</v>
      </c>
      <c r="E93" s="31" t="str">
        <f t="shared" si="7"/>
        <v>No</v>
      </c>
      <c r="F93" s="18">
        <f>$C93*'Teva Payments'!C$26</f>
        <v>432.35476238662426</v>
      </c>
      <c r="G93" s="18">
        <v>442.57</v>
      </c>
      <c r="H93" s="41">
        <v>442.57</v>
      </c>
      <c r="I93" s="18">
        <f>$C93*'Teva Payments'!F$26</f>
        <v>482.67982484393542</v>
      </c>
      <c r="J93" s="18">
        <f>$C93*'Teva Payments'!G$26</f>
        <v>482.67982484393542</v>
      </c>
      <c r="K93" s="18">
        <f>$C93*'Teva Payments'!H$26</f>
        <v>482.67982484393542</v>
      </c>
      <c r="L93" s="18">
        <f>$C93*'Teva Payments'!I$26</f>
        <v>482.6798248226325</v>
      </c>
      <c r="M93" s="18">
        <f>$C93*'Teva Payments'!J$26</f>
        <v>482.6798248226325</v>
      </c>
      <c r="N93" s="18">
        <f>$C93*'Teva Payments'!K$26</f>
        <v>482.6798248226325</v>
      </c>
      <c r="O93" s="18">
        <f>$C93*'Teva Payments'!L$26</f>
        <v>482.6798248226325</v>
      </c>
      <c r="P93" s="18">
        <f>$C93*'Teva Payments'!M$26</f>
        <v>482.6798248226325</v>
      </c>
      <c r="Q93" s="18">
        <f>$C93*'Teva Payments'!N$26</f>
        <v>482.6798248226325</v>
      </c>
      <c r="R93" s="18">
        <f>$C93*'Teva Payments'!O$26</f>
        <v>482.68415996728214</v>
      </c>
      <c r="S93" s="37" t="s">
        <v>343</v>
      </c>
      <c r="T93" s="6">
        <f t="shared" si="8"/>
        <v>6144.2973458215074</v>
      </c>
    </row>
    <row r="94" spans="1:20" x14ac:dyDescent="0.3">
      <c r="A94" s="122">
        <v>92</v>
      </c>
      <c r="B94" s="3" t="s">
        <v>12</v>
      </c>
      <c r="C94" s="15">
        <v>8.9914131120183972E-5</v>
      </c>
      <c r="D94" s="7" t="s">
        <v>124</v>
      </c>
      <c r="E94" s="31" t="str">
        <f t="shared" si="7"/>
        <v>No</v>
      </c>
      <c r="F94" s="18">
        <f>$C94*'Teva Payments'!C$26</f>
        <v>300.7233978175754</v>
      </c>
      <c r="G94" s="18">
        <v>307.83</v>
      </c>
      <c r="H94" s="41">
        <v>307.83</v>
      </c>
      <c r="I94" s="18">
        <f>$C94*'Teva Payments'!F$26</f>
        <v>335.72688359856727</v>
      </c>
      <c r="J94" s="18">
        <f>$C94*'Teva Payments'!G$26</f>
        <v>335.72688359856727</v>
      </c>
      <c r="K94" s="18">
        <f>$C94*'Teva Payments'!H$26</f>
        <v>335.72688359856727</v>
      </c>
      <c r="L94" s="18">
        <f>$C94*'Teva Payments'!I$26</f>
        <v>335.72688358375007</v>
      </c>
      <c r="M94" s="18">
        <f>$C94*'Teva Payments'!J$26</f>
        <v>335.72688358375007</v>
      </c>
      <c r="N94" s="18">
        <f>$C94*'Teva Payments'!K$26</f>
        <v>335.72688358375007</v>
      </c>
      <c r="O94" s="18">
        <f>$C94*'Teva Payments'!L$26</f>
        <v>335.72688358375007</v>
      </c>
      <c r="P94" s="18">
        <f>$C94*'Teva Payments'!M$26</f>
        <v>335.72688358375007</v>
      </c>
      <c r="Q94" s="18">
        <f>$C94*'Teva Payments'!N$26</f>
        <v>335.72688358375007</v>
      </c>
      <c r="R94" s="18">
        <f>$C94*'Teva Payments'!O$26</f>
        <v>335.72989888401383</v>
      </c>
      <c r="S94" s="37" t="s">
        <v>343</v>
      </c>
      <c r="T94" s="6">
        <f t="shared" si="8"/>
        <v>4273.6552489997903</v>
      </c>
    </row>
    <row r="95" spans="1:20" x14ac:dyDescent="0.3">
      <c r="A95" s="122">
        <v>93</v>
      </c>
      <c r="B95" s="3" t="s">
        <v>20</v>
      </c>
      <c r="C95" s="15">
        <v>3.6022982039200801E-4</v>
      </c>
      <c r="D95" s="7" t="s">
        <v>125</v>
      </c>
      <c r="E95" s="31" t="str">
        <f t="shared" si="7"/>
        <v>No</v>
      </c>
      <c r="F95" s="18">
        <f>$C95*'Teva Payments'!C$26</f>
        <v>1204.8110150639236</v>
      </c>
      <c r="G95" s="18">
        <v>1233.27</v>
      </c>
      <c r="H95" s="41">
        <v>1233.27</v>
      </c>
      <c r="I95" s="18">
        <f>$C95*'Teva Payments'!F$26</f>
        <v>1345.0481417412268</v>
      </c>
      <c r="J95" s="18">
        <f>$C95*'Teva Payments'!G$26</f>
        <v>1345.0481417412268</v>
      </c>
      <c r="K95" s="18">
        <f>$C95*'Teva Payments'!H$26</f>
        <v>1345.0481417412268</v>
      </c>
      <c r="L95" s="18">
        <f>$C95*'Teva Payments'!I$26</f>
        <v>1345.0481416818636</v>
      </c>
      <c r="M95" s="18">
        <f>$C95*'Teva Payments'!J$26</f>
        <v>1345.0481416818636</v>
      </c>
      <c r="N95" s="18">
        <f>$C95*'Teva Payments'!K$26</f>
        <v>1345.0481416818636</v>
      </c>
      <c r="O95" s="18">
        <f>$C95*'Teva Payments'!L$26</f>
        <v>1345.0481416818636</v>
      </c>
      <c r="P95" s="18">
        <f>$C95*'Teva Payments'!M$26</f>
        <v>1345.0481416818636</v>
      </c>
      <c r="Q95" s="18">
        <f>$C95*'Teva Payments'!N$26</f>
        <v>1345.0481416818636</v>
      </c>
      <c r="R95" s="18">
        <f>$C95*'Teva Payments'!O$26</f>
        <v>1345.0602221085876</v>
      </c>
      <c r="S95" s="37" t="s">
        <v>343</v>
      </c>
      <c r="T95" s="6">
        <f t="shared" si="8"/>
        <v>17121.844512487372</v>
      </c>
    </row>
    <row r="96" spans="1:20" x14ac:dyDescent="0.3">
      <c r="A96" s="122">
        <v>94</v>
      </c>
      <c r="B96" s="3" t="s">
        <v>97</v>
      </c>
      <c r="C96" s="15">
        <v>4.0665701695608492E-6</v>
      </c>
      <c r="D96" s="7" t="s">
        <v>126</v>
      </c>
      <c r="E96" s="31" t="str">
        <f t="shared" si="7"/>
        <v>Yes</v>
      </c>
      <c r="F96" s="18">
        <f>C96*'Teva Payments'!$Q$26</f>
        <v>195.80913478847799</v>
      </c>
      <c r="G96" s="18">
        <v>0</v>
      </c>
      <c r="H96" s="41">
        <v>0</v>
      </c>
      <c r="I96" s="46">
        <f>$C96*'Teva Payments'!F$26</f>
        <v>15.184008486237683</v>
      </c>
      <c r="J96" s="46">
        <f>$C96*'Teva Payments'!G$26</f>
        <v>15.184008486237683</v>
      </c>
      <c r="K96" s="46">
        <f>$C96*'Teva Payments'!H$26</f>
        <v>15.184008486237683</v>
      </c>
      <c r="L96" s="46">
        <f>$C96*'Teva Payments'!I$26</f>
        <v>15.18400848556754</v>
      </c>
      <c r="M96" s="46">
        <f>$C96*'Teva Payments'!J$26</f>
        <v>15.18400848556754</v>
      </c>
      <c r="N96" s="46">
        <f>$C96*'Teva Payments'!K$26</f>
        <v>15.18400848556754</v>
      </c>
      <c r="O96" s="46">
        <f>$C96*'Teva Payments'!L$26</f>
        <v>15.18400848556754</v>
      </c>
      <c r="P96" s="46">
        <f>$C96*'Teva Payments'!M$26</f>
        <v>15.18400848556754</v>
      </c>
      <c r="Q96" s="46">
        <f>$C96*'Teva Payments'!N$26</f>
        <v>15.18400848556754</v>
      </c>
      <c r="R96" s="46">
        <f>$C96*'Teva Payments'!O$26</f>
        <v>15.184144859349418</v>
      </c>
      <c r="S96" s="37" t="s">
        <v>343</v>
      </c>
      <c r="T96" s="6">
        <f>F96</f>
        <v>195.80913478847799</v>
      </c>
    </row>
    <row r="97" spans="1:20" x14ac:dyDescent="0.3">
      <c r="A97" s="122">
        <v>95</v>
      </c>
      <c r="B97" s="3" t="s">
        <v>61</v>
      </c>
      <c r="C97" s="15">
        <v>1.2946224462663598E-4</v>
      </c>
      <c r="D97" s="7" t="s">
        <v>127</v>
      </c>
      <c r="E97" s="31" t="str">
        <f t="shared" si="7"/>
        <v>No</v>
      </c>
      <c r="F97" s="18">
        <f>$C97*'Teva Payments'!C$26</f>
        <v>432.99452052951631</v>
      </c>
      <c r="G97" s="18">
        <v>0</v>
      </c>
      <c r="H97" s="41">
        <v>443.22</v>
      </c>
      <c r="I97" s="18">
        <f>$C97*'Teva Payments'!F$26</f>
        <v>483.39404930777391</v>
      </c>
      <c r="J97" s="18">
        <f>$C97*'Teva Payments'!G$26</f>
        <v>483.39404930777391</v>
      </c>
      <c r="K97" s="18">
        <f>$C97*'Teva Payments'!H$26</f>
        <v>483.39404930777391</v>
      </c>
      <c r="L97" s="18">
        <f>$C97*'Teva Payments'!I$26</f>
        <v>483.39404928643944</v>
      </c>
      <c r="M97" s="18">
        <f>$C97*'Teva Payments'!J$26</f>
        <v>483.39404928643944</v>
      </c>
      <c r="N97" s="18">
        <f>$C97*'Teva Payments'!K$26</f>
        <v>483.39404928643944</v>
      </c>
      <c r="O97" s="18">
        <f>$C97*'Teva Payments'!L$26</f>
        <v>483.39404928643944</v>
      </c>
      <c r="P97" s="18">
        <f>$C97*'Teva Payments'!M$26</f>
        <v>483.39404928643944</v>
      </c>
      <c r="Q97" s="18">
        <f>$C97*'Teva Payments'!N$26</f>
        <v>483.39404928643944</v>
      </c>
      <c r="R97" s="18">
        <f>$C97*'Teva Payments'!O$26</f>
        <v>483.39839084583076</v>
      </c>
      <c r="S97" s="37" t="s">
        <v>343</v>
      </c>
      <c r="T97" s="6">
        <f t="shared" si="8"/>
        <v>5710.1593550173056</v>
      </c>
    </row>
    <row r="98" spans="1:20" x14ac:dyDescent="0.3">
      <c r="A98" s="122">
        <v>96</v>
      </c>
      <c r="B98" s="3" t="s">
        <v>61</v>
      </c>
      <c r="C98" s="15">
        <v>2.0590679067840002E-2</v>
      </c>
      <c r="D98" s="7" t="s">
        <v>61</v>
      </c>
      <c r="E98" s="31" t="str">
        <f t="shared" si="7"/>
        <v>No</v>
      </c>
      <c r="F98" s="18">
        <f>$C98*'Teva Payments'!C$26</f>
        <v>68866.805423225247</v>
      </c>
      <c r="G98" s="18">
        <v>70936.97</v>
      </c>
      <c r="H98" s="41">
        <v>70493.740000000005</v>
      </c>
      <c r="I98" s="18">
        <f>$C98*'Teva Payments'!F$26</f>
        <v>76882.737212731372</v>
      </c>
      <c r="J98" s="18">
        <f>$C98*'Teva Payments'!G$26</f>
        <v>76882.737212731372</v>
      </c>
      <c r="K98" s="18">
        <f>$C98*'Teva Payments'!H$26</f>
        <v>76882.737212731372</v>
      </c>
      <c r="L98" s="18">
        <f>$C98*'Teva Payments'!I$26</f>
        <v>76882.737209338171</v>
      </c>
      <c r="M98" s="18">
        <f>$C98*'Teva Payments'!J$26</f>
        <v>76882.737209338171</v>
      </c>
      <c r="N98" s="18">
        <f>$C98*'Teva Payments'!K$26</f>
        <v>76882.737209338171</v>
      </c>
      <c r="O98" s="18">
        <f>$C98*'Teva Payments'!L$26</f>
        <v>76882.737209338171</v>
      </c>
      <c r="P98" s="18">
        <f>$C98*'Teva Payments'!M$26</f>
        <v>76882.737209338171</v>
      </c>
      <c r="Q98" s="18">
        <f>$C98*'Teva Payments'!N$26</f>
        <v>76882.737209338171</v>
      </c>
      <c r="R98" s="18">
        <f>$C98*'Teva Payments'!O$26</f>
        <v>76883.427724602589</v>
      </c>
      <c r="S98" s="37" t="s">
        <v>343</v>
      </c>
      <c r="T98" s="6">
        <f t="shared" si="8"/>
        <v>979125.57804205129</v>
      </c>
    </row>
    <row r="99" spans="1:20" x14ac:dyDescent="0.3">
      <c r="A99" s="122">
        <v>97</v>
      </c>
      <c r="B99" s="3" t="s">
        <v>58</v>
      </c>
      <c r="C99" s="15">
        <v>7.5616735127273667E-7</v>
      </c>
      <c r="D99" s="7" t="s">
        <v>128</v>
      </c>
      <c r="E99" s="7" t="s">
        <v>334</v>
      </c>
      <c r="F99" s="18">
        <v>0</v>
      </c>
      <c r="G99" s="18">
        <v>0</v>
      </c>
      <c r="H99" s="41">
        <v>0</v>
      </c>
      <c r="I99" s="18">
        <v>0</v>
      </c>
      <c r="J99" s="18">
        <v>0</v>
      </c>
      <c r="K99" s="18">
        <v>0</v>
      </c>
      <c r="L99" s="18">
        <v>0</v>
      </c>
      <c r="M99" s="18">
        <v>0</v>
      </c>
      <c r="N99" s="18">
        <v>0</v>
      </c>
      <c r="O99" s="18">
        <v>0</v>
      </c>
      <c r="P99" s="18">
        <v>0</v>
      </c>
      <c r="Q99" s="18">
        <v>0</v>
      </c>
      <c r="R99" s="18">
        <v>0</v>
      </c>
      <c r="S99" s="37" t="s">
        <v>343</v>
      </c>
      <c r="T99" s="6">
        <f t="shared" si="8"/>
        <v>0</v>
      </c>
    </row>
    <row r="100" spans="1:20" x14ac:dyDescent="0.3">
      <c r="A100" s="122">
        <v>98</v>
      </c>
      <c r="B100" s="3" t="s">
        <v>22</v>
      </c>
      <c r="C100" s="15">
        <v>7.2026920920619308E-5</v>
      </c>
      <c r="D100" s="7" t="s">
        <v>129</v>
      </c>
      <c r="E100" s="31" t="str">
        <f t="shared" ref="E100:E152" si="9">IF(C100&lt;0.000083,"Yes","No")</f>
        <v>Yes</v>
      </c>
      <c r="F100" s="18">
        <f>C100*'Teva Payments'!$Q$26</f>
        <v>3468.163213440293</v>
      </c>
      <c r="G100" s="18">
        <v>0</v>
      </c>
      <c r="H100" s="41">
        <v>0</v>
      </c>
      <c r="I100" s="46">
        <f>$C100*'Teva Payments'!F$26</f>
        <v>268.93852384068384</v>
      </c>
      <c r="J100" s="46">
        <f>$C100*'Teva Payments'!G$26</f>
        <v>268.93852384068384</v>
      </c>
      <c r="K100" s="46">
        <f>$C100*'Teva Payments'!H$26</f>
        <v>268.93852384068384</v>
      </c>
      <c r="L100" s="46">
        <f>$C100*'Teva Payments'!I$26</f>
        <v>268.93852382881431</v>
      </c>
      <c r="M100" s="46">
        <f>$C100*'Teva Payments'!J$26</f>
        <v>268.93852382881431</v>
      </c>
      <c r="N100" s="46">
        <f>$C100*'Teva Payments'!K$26</f>
        <v>268.93852382881431</v>
      </c>
      <c r="O100" s="46">
        <f>$C100*'Teva Payments'!L$26</f>
        <v>268.93852382881431</v>
      </c>
      <c r="P100" s="46">
        <f>$C100*'Teva Payments'!M$26</f>
        <v>268.93852382881431</v>
      </c>
      <c r="Q100" s="46">
        <f>$C100*'Teva Payments'!N$26</f>
        <v>268.93852382881431</v>
      </c>
      <c r="R100" s="46">
        <f>$C100*'Teva Payments'!O$26</f>
        <v>268.94093927554047</v>
      </c>
      <c r="S100" s="37" t="s">
        <v>343</v>
      </c>
      <c r="T100" s="6">
        <f>F100</f>
        <v>3468.163213440293</v>
      </c>
    </row>
    <row r="101" spans="1:20" x14ac:dyDescent="0.3">
      <c r="A101" s="122">
        <v>99</v>
      </c>
      <c r="B101" s="3" t="s">
        <v>130</v>
      </c>
      <c r="C101" s="15">
        <v>2.150307736298917E-3</v>
      </c>
      <c r="D101" s="7" t="s">
        <v>130</v>
      </c>
      <c r="E101" s="31" t="str">
        <f t="shared" si="9"/>
        <v>No</v>
      </c>
      <c r="F101" s="18">
        <f>$C101*'Teva Payments'!C$26</f>
        <v>7191.8378207857631</v>
      </c>
      <c r="G101" s="18">
        <v>7361.74</v>
      </c>
      <c r="H101" s="41">
        <v>7361.74</v>
      </c>
      <c r="I101" s="18">
        <f>$C101*'Teva Payments'!F$26</f>
        <v>8028.9505786423497</v>
      </c>
      <c r="J101" s="18">
        <f>$C101*'Teva Payments'!G$26</f>
        <v>8028.9505786423497</v>
      </c>
      <c r="K101" s="18">
        <f>$C101*'Teva Payments'!H$26</f>
        <v>8028.9505786423497</v>
      </c>
      <c r="L101" s="18">
        <f>$C101*'Teva Payments'!I$26</f>
        <v>8028.9505782879942</v>
      </c>
      <c r="M101" s="18">
        <f>$C101*'Teva Payments'!J$26</f>
        <v>8028.9505782879942</v>
      </c>
      <c r="N101" s="18">
        <f>$C101*'Teva Payments'!K$26</f>
        <v>8028.9505782879942</v>
      </c>
      <c r="O101" s="18">
        <f>$C101*'Teva Payments'!L$26</f>
        <v>8028.9505782879942</v>
      </c>
      <c r="P101" s="18">
        <f>$C101*'Teva Payments'!M$26</f>
        <v>8028.9505782879942</v>
      </c>
      <c r="Q101" s="18">
        <f>$C101*'Teva Payments'!N$26</f>
        <v>8028.9505782879942</v>
      </c>
      <c r="R101" s="18">
        <f>$C101*'Teva Payments'!O$26</f>
        <v>8029.0226895724354</v>
      </c>
      <c r="S101" s="37" t="s">
        <v>343</v>
      </c>
      <c r="T101" s="6">
        <f t="shared" si="8"/>
        <v>102204.89571601323</v>
      </c>
    </row>
    <row r="102" spans="1:20" x14ac:dyDescent="0.3">
      <c r="A102" s="122">
        <v>100</v>
      </c>
      <c r="B102" s="3" t="s">
        <v>131</v>
      </c>
      <c r="C102" s="15">
        <v>7.4672268357818962E-4</v>
      </c>
      <c r="D102" s="7" t="s">
        <v>131</v>
      </c>
      <c r="E102" s="31" t="str">
        <f t="shared" si="9"/>
        <v>No</v>
      </c>
      <c r="F102" s="18">
        <f>$C102*'Teva Payments'!C$26</f>
        <v>2497.4604084527791</v>
      </c>
      <c r="G102" s="18">
        <v>2556.46</v>
      </c>
      <c r="H102" s="41">
        <v>2556.46</v>
      </c>
      <c r="I102" s="18">
        <f>$C102*'Teva Payments'!F$26</f>
        <v>2788.1588394039268</v>
      </c>
      <c r="J102" s="18">
        <f>$C102*'Teva Payments'!G$26</f>
        <v>2788.1588394039268</v>
      </c>
      <c r="K102" s="18">
        <f>$C102*'Teva Payments'!H$26</f>
        <v>2788.1588394039268</v>
      </c>
      <c r="L102" s="18">
        <f>$C102*'Teva Payments'!I$26</f>
        <v>2788.1588392808721</v>
      </c>
      <c r="M102" s="18">
        <f>$C102*'Teva Payments'!J$26</f>
        <v>2788.1588392808721</v>
      </c>
      <c r="N102" s="18">
        <f>$C102*'Teva Payments'!K$26</f>
        <v>2788.1588392808721</v>
      </c>
      <c r="O102" s="18">
        <f>$C102*'Teva Payments'!L$26</f>
        <v>2788.1588392808721</v>
      </c>
      <c r="P102" s="18">
        <f>$C102*'Teva Payments'!M$26</f>
        <v>2788.1588392808721</v>
      </c>
      <c r="Q102" s="18">
        <f>$C102*'Teva Payments'!N$26</f>
        <v>2788.1588392808721</v>
      </c>
      <c r="R102" s="18">
        <f>$C102*'Teva Payments'!O$26</f>
        <v>2788.1838808741873</v>
      </c>
      <c r="S102" s="37" t="s">
        <v>343</v>
      </c>
      <c r="T102" s="6">
        <f t="shared" si="8"/>
        <v>35491.993843223987</v>
      </c>
    </row>
    <row r="103" spans="1:20" x14ac:dyDescent="0.3">
      <c r="A103" s="122">
        <v>101</v>
      </c>
      <c r="B103" s="3" t="s">
        <v>61</v>
      </c>
      <c r="C103" s="15">
        <v>2.0983361149949468E-4</v>
      </c>
      <c r="D103" s="7" t="s">
        <v>132</v>
      </c>
      <c r="E103" s="31" t="str">
        <f t="shared" si="9"/>
        <v>No</v>
      </c>
      <c r="F103" s="18">
        <f>$C103*'Teva Payments'!C$26</f>
        <v>701.80155043833781</v>
      </c>
      <c r="G103" s="18">
        <v>718.38</v>
      </c>
      <c r="H103" s="41">
        <v>718.38</v>
      </c>
      <c r="I103" s="18">
        <f>$C103*'Teva Payments'!F$26</f>
        <v>783.48957594657668</v>
      </c>
      <c r="J103" s="18">
        <f>$C103*'Teva Payments'!G$26</f>
        <v>783.48957594657668</v>
      </c>
      <c r="K103" s="18">
        <f>$C103*'Teva Payments'!H$26</f>
        <v>783.48957594657668</v>
      </c>
      <c r="L103" s="18">
        <f>$C103*'Teva Payments'!I$26</f>
        <v>783.48957591199769</v>
      </c>
      <c r="M103" s="18">
        <f>$C103*'Teva Payments'!J$26</f>
        <v>783.48957591199769</v>
      </c>
      <c r="N103" s="18">
        <f>$C103*'Teva Payments'!K$26</f>
        <v>783.48957591199769</v>
      </c>
      <c r="O103" s="18">
        <f>$C103*'Teva Payments'!L$26</f>
        <v>783.48957591199769</v>
      </c>
      <c r="P103" s="18">
        <f>$C103*'Teva Payments'!M$26</f>
        <v>783.48957591199769</v>
      </c>
      <c r="Q103" s="18">
        <f>$C103*'Teva Payments'!N$26</f>
        <v>783.48957591199769</v>
      </c>
      <c r="R103" s="18">
        <f>$C103*'Teva Payments'!O$26</f>
        <v>783.49661275188282</v>
      </c>
      <c r="S103" s="37" t="s">
        <v>343</v>
      </c>
      <c r="T103" s="6">
        <f t="shared" si="8"/>
        <v>9973.4643465019326</v>
      </c>
    </row>
    <row r="104" spans="1:20" x14ac:dyDescent="0.3">
      <c r="A104" s="122">
        <v>102</v>
      </c>
      <c r="B104" s="3" t="s">
        <v>22</v>
      </c>
      <c r="C104" s="15">
        <v>1.1276184998321618E-4</v>
      </c>
      <c r="D104" s="7" t="s">
        <v>133</v>
      </c>
      <c r="E104" s="31" t="str">
        <f t="shared" si="9"/>
        <v>No</v>
      </c>
      <c r="F104" s="18">
        <f>$C104*'Teva Payments'!C$26</f>
        <v>377.13901306372424</v>
      </c>
      <c r="G104" s="18">
        <v>386.05</v>
      </c>
      <c r="H104" s="41">
        <v>386.05</v>
      </c>
      <c r="I104" s="18">
        <f>$C104*'Teva Payments'!F$26</f>
        <v>421.03709408115628</v>
      </c>
      <c r="J104" s="18">
        <f>$C104*'Teva Payments'!G$26</f>
        <v>421.03709408115628</v>
      </c>
      <c r="K104" s="18">
        <f>$C104*'Teva Payments'!H$26</f>
        <v>421.03709408115628</v>
      </c>
      <c r="L104" s="18">
        <f>$C104*'Teva Payments'!I$26</f>
        <v>421.03709406257394</v>
      </c>
      <c r="M104" s="18">
        <f>$C104*'Teva Payments'!J$26</f>
        <v>421.03709406257394</v>
      </c>
      <c r="N104" s="18">
        <f>$C104*'Teva Payments'!K$26</f>
        <v>421.03709406257394</v>
      </c>
      <c r="O104" s="18">
        <f>$C104*'Teva Payments'!L$26</f>
        <v>421.03709406257394</v>
      </c>
      <c r="P104" s="18">
        <f>$C104*'Teva Payments'!M$26</f>
        <v>421.03709406257394</v>
      </c>
      <c r="Q104" s="18">
        <f>$C104*'Teva Payments'!N$26</f>
        <v>421.03709406257394</v>
      </c>
      <c r="R104" s="18">
        <f>$C104*'Teva Payments'!O$26</f>
        <v>421.04087556868166</v>
      </c>
      <c r="S104" s="37" t="s">
        <v>343</v>
      </c>
      <c r="T104" s="6">
        <f t="shared" si="8"/>
        <v>5359.6137352513188</v>
      </c>
    </row>
    <row r="105" spans="1:20" x14ac:dyDescent="0.3">
      <c r="A105" s="122">
        <v>103</v>
      </c>
      <c r="B105" s="3" t="s">
        <v>22</v>
      </c>
      <c r="C105" s="15">
        <v>3.4772891380126724E-4</v>
      </c>
      <c r="D105" s="7" t="s">
        <v>134</v>
      </c>
      <c r="E105" s="31" t="str">
        <f t="shared" si="9"/>
        <v>No</v>
      </c>
      <c r="F105" s="18">
        <f>$C105*'Teva Payments'!C$26</f>
        <v>1163.0009563008266</v>
      </c>
      <c r="G105" s="18">
        <v>1190.48</v>
      </c>
      <c r="H105" s="41">
        <v>1190.48</v>
      </c>
      <c r="I105" s="18">
        <f>$C105*'Teva Payments'!F$26</f>
        <v>1298.3714919245656</v>
      </c>
      <c r="J105" s="18">
        <f>$C105*'Teva Payments'!G$26</f>
        <v>1298.3714919245656</v>
      </c>
      <c r="K105" s="18">
        <f>$C105*'Teva Payments'!H$26</f>
        <v>1298.3714919245656</v>
      </c>
      <c r="L105" s="18">
        <f>$C105*'Teva Payments'!I$26</f>
        <v>1298.3714918672624</v>
      </c>
      <c r="M105" s="18">
        <f>$C105*'Teva Payments'!J$26</f>
        <v>1298.3714918672624</v>
      </c>
      <c r="N105" s="18">
        <f>$C105*'Teva Payments'!K$26</f>
        <v>1298.3714918672624</v>
      </c>
      <c r="O105" s="18">
        <f>$C105*'Teva Payments'!L$26</f>
        <v>1298.3714918672624</v>
      </c>
      <c r="P105" s="18">
        <f>$C105*'Teva Payments'!M$26</f>
        <v>1298.3714918672624</v>
      </c>
      <c r="Q105" s="18">
        <f>$C105*'Teva Payments'!N$26</f>
        <v>1298.3714918672624</v>
      </c>
      <c r="R105" s="18">
        <f>$C105*'Teva Payments'!O$26</f>
        <v>1298.3831530719301</v>
      </c>
      <c r="S105" s="37" t="s">
        <v>343</v>
      </c>
      <c r="T105" s="6">
        <f t="shared" si="8"/>
        <v>16527.687536350033</v>
      </c>
    </row>
    <row r="106" spans="1:20" x14ac:dyDescent="0.3">
      <c r="A106" s="122">
        <v>104</v>
      </c>
      <c r="B106" s="3" t="s">
        <v>12</v>
      </c>
      <c r="C106" s="15">
        <v>3.7568288969454963E-5</v>
      </c>
      <c r="D106" s="7" t="s">
        <v>135</v>
      </c>
      <c r="E106" s="31" t="str">
        <f t="shared" si="9"/>
        <v>Yes</v>
      </c>
      <c r="F106" s="18">
        <f>C106*'Teva Payments'!$Q$26</f>
        <v>1808.9480451254328</v>
      </c>
      <c r="G106" s="18">
        <v>0</v>
      </c>
      <c r="H106" s="41">
        <v>0</v>
      </c>
      <c r="I106" s="46">
        <f>$C106*'Teva Payments'!F$26</f>
        <v>140.27477573004364</v>
      </c>
      <c r="J106" s="46">
        <f>$C106*'Teva Payments'!G$26</f>
        <v>140.27477573004364</v>
      </c>
      <c r="K106" s="46">
        <f>$C106*'Teva Payments'!H$26</f>
        <v>140.27477573004364</v>
      </c>
      <c r="L106" s="46">
        <f>$C106*'Teva Payments'!I$26</f>
        <v>140.27477572385266</v>
      </c>
      <c r="M106" s="46">
        <f>$C106*'Teva Payments'!J$26</f>
        <v>140.27477572385266</v>
      </c>
      <c r="N106" s="46">
        <f>$C106*'Teva Payments'!K$26</f>
        <v>140.27477572385266</v>
      </c>
      <c r="O106" s="46">
        <f>$C106*'Teva Payments'!L$26</f>
        <v>140.27477572385266</v>
      </c>
      <c r="P106" s="46">
        <f>$C106*'Teva Payments'!M$26</f>
        <v>140.27477572385266</v>
      </c>
      <c r="Q106" s="46">
        <f>$C106*'Teva Payments'!N$26</f>
        <v>140.27477572385266</v>
      </c>
      <c r="R106" s="46">
        <f>$C106*'Teva Payments'!O$26</f>
        <v>140.27603558890644</v>
      </c>
      <c r="S106" s="37" t="s">
        <v>343</v>
      </c>
      <c r="T106" s="6">
        <f>F106</f>
        <v>1808.9480451254328</v>
      </c>
    </row>
    <row r="107" spans="1:20" x14ac:dyDescent="0.3">
      <c r="A107" s="122">
        <v>105</v>
      </c>
      <c r="B107" s="3" t="s">
        <v>12</v>
      </c>
      <c r="C107" s="15">
        <v>1.3440310107840001E-2</v>
      </c>
      <c r="D107" s="7" t="s">
        <v>136</v>
      </c>
      <c r="E107" s="31" t="str">
        <f t="shared" si="9"/>
        <v>No</v>
      </c>
      <c r="F107" s="18">
        <f>$C107*'Teva Payments'!C$26</f>
        <v>44951.952190351978</v>
      </c>
      <c r="G107" s="18">
        <v>46013.919999999998</v>
      </c>
      <c r="H107" s="41">
        <v>46013.919999999998</v>
      </c>
      <c r="I107" s="18">
        <f>$C107*'Teva Payments'!F$26</f>
        <v>50184.252140212579</v>
      </c>
      <c r="J107" s="18">
        <f>$C107*'Teva Payments'!G$26</f>
        <v>50184.252140212579</v>
      </c>
      <c r="K107" s="18">
        <f>$C107*'Teva Payments'!H$26</f>
        <v>50184.252140212579</v>
      </c>
      <c r="L107" s="18">
        <f>$C107*'Teva Payments'!I$26</f>
        <v>50184.252137997712</v>
      </c>
      <c r="M107" s="18">
        <f>$C107*'Teva Payments'!J$26</f>
        <v>50184.252137997712</v>
      </c>
      <c r="N107" s="18">
        <f>$C107*'Teva Payments'!K$26</f>
        <v>50184.252137997712</v>
      </c>
      <c r="O107" s="18">
        <f>$C107*'Teva Payments'!L$26</f>
        <v>50184.252137997712</v>
      </c>
      <c r="P107" s="18">
        <f>$C107*'Teva Payments'!M$26</f>
        <v>50184.252137997712</v>
      </c>
      <c r="Q107" s="18">
        <f>$C107*'Teva Payments'!N$26</f>
        <v>50184.252137997712</v>
      </c>
      <c r="R107" s="18">
        <f>$C107*'Teva Payments'!O$26</f>
        <v>50184.702863263126</v>
      </c>
      <c r="S107" s="37" t="s">
        <v>343</v>
      </c>
      <c r="T107" s="6">
        <f t="shared" si="8"/>
        <v>638822.76430223894</v>
      </c>
    </row>
    <row r="108" spans="1:20" x14ac:dyDescent="0.3">
      <c r="A108" s="122">
        <v>106</v>
      </c>
      <c r="B108" s="3" t="s">
        <v>97</v>
      </c>
      <c r="C108" s="15">
        <v>9.2338019804800008E-3</v>
      </c>
      <c r="D108" s="7" t="s">
        <v>97</v>
      </c>
      <c r="E108" s="31" t="str">
        <f t="shared" si="9"/>
        <v>No</v>
      </c>
      <c r="F108" s="18">
        <f>$C108*'Teva Payments'!C$26</f>
        <v>30883.024411735219</v>
      </c>
      <c r="G108" s="18">
        <v>31612.62</v>
      </c>
      <c r="H108" s="41">
        <v>31612.62</v>
      </c>
      <c r="I108" s="18">
        <f>$C108*'Teva Payments'!F$26</f>
        <v>34477.734745933965</v>
      </c>
      <c r="J108" s="18">
        <f>$C108*'Teva Payments'!G$26</f>
        <v>34477.734745933965</v>
      </c>
      <c r="K108" s="18">
        <f>$C108*'Teva Payments'!H$26</f>
        <v>34477.734745933965</v>
      </c>
      <c r="L108" s="18">
        <f>$C108*'Teva Payments'!I$26</f>
        <v>34477.734744412301</v>
      </c>
      <c r="M108" s="18">
        <f>$C108*'Teva Payments'!J$26</f>
        <v>34477.734744412301</v>
      </c>
      <c r="N108" s="18">
        <f>$C108*'Teva Payments'!K$26</f>
        <v>34477.734744412301</v>
      </c>
      <c r="O108" s="18">
        <f>$C108*'Teva Payments'!L$26</f>
        <v>34477.734744412301</v>
      </c>
      <c r="P108" s="18">
        <f>$C108*'Teva Payments'!M$26</f>
        <v>34477.734744412301</v>
      </c>
      <c r="Q108" s="18">
        <f>$C108*'Teva Payments'!N$26</f>
        <v>34477.734744412301</v>
      </c>
      <c r="R108" s="18">
        <f>$C108*'Teva Payments'!O$26</f>
        <v>34478.044403029926</v>
      </c>
      <c r="S108" s="37" t="s">
        <v>343</v>
      </c>
      <c r="T108" s="6">
        <f t="shared" si="8"/>
        <v>438885.92151904083</v>
      </c>
    </row>
    <row r="109" spans="1:20" x14ac:dyDescent="0.3">
      <c r="A109" s="122">
        <v>107</v>
      </c>
      <c r="B109" s="3" t="s">
        <v>12</v>
      </c>
      <c r="C109" s="15">
        <v>2.7801574282541815E-4</v>
      </c>
      <c r="D109" s="7" t="s">
        <v>137</v>
      </c>
      <c r="E109" s="31" t="str">
        <f t="shared" si="9"/>
        <v>No</v>
      </c>
      <c r="F109" s="18">
        <f>$C109*'Teva Payments'!C$26</f>
        <v>929.84092475391867</v>
      </c>
      <c r="G109" s="18">
        <v>951.81</v>
      </c>
      <c r="H109" s="41">
        <v>951.81</v>
      </c>
      <c r="I109" s="18">
        <f>$C109*'Teva Payments'!F$26</f>
        <v>1038.0721891796823</v>
      </c>
      <c r="J109" s="18">
        <f>$C109*'Teva Payments'!G$26</f>
        <v>1038.0721891796823</v>
      </c>
      <c r="K109" s="18">
        <f>$C109*'Teva Payments'!H$26</f>
        <v>1038.0721891796823</v>
      </c>
      <c r="L109" s="18">
        <f>$C109*'Teva Payments'!I$26</f>
        <v>1038.0721891338671</v>
      </c>
      <c r="M109" s="18">
        <f>$C109*'Teva Payments'!J$26</f>
        <v>1038.0721891338671</v>
      </c>
      <c r="N109" s="18">
        <f>$C109*'Teva Payments'!K$26</f>
        <v>1038.0721891338671</v>
      </c>
      <c r="O109" s="18">
        <f>$C109*'Teva Payments'!L$26</f>
        <v>1038.0721891338671</v>
      </c>
      <c r="P109" s="18">
        <f>$C109*'Teva Payments'!M$26</f>
        <v>1038.0721891338671</v>
      </c>
      <c r="Q109" s="18">
        <f>$C109*'Teva Payments'!N$26</f>
        <v>1038.0721891338671</v>
      </c>
      <c r="R109" s="18">
        <f>$C109*'Teva Payments'!O$26</f>
        <v>1038.081512484182</v>
      </c>
      <c r="S109" s="37" t="s">
        <v>343</v>
      </c>
      <c r="T109" s="6">
        <f t="shared" si="8"/>
        <v>13214.192139580347</v>
      </c>
    </row>
    <row r="110" spans="1:20" x14ac:dyDescent="0.3">
      <c r="A110" s="122">
        <v>108</v>
      </c>
      <c r="B110" s="3" t="s">
        <v>138</v>
      </c>
      <c r="C110" s="15">
        <v>3.5251722027200001E-3</v>
      </c>
      <c r="D110" s="7" t="s">
        <v>138</v>
      </c>
      <c r="E110" s="31" t="str">
        <f t="shared" si="9"/>
        <v>No</v>
      </c>
      <c r="F110" s="18">
        <f>$C110*'Teva Payments'!C$26</f>
        <v>11790.157447854746</v>
      </c>
      <c r="G110" s="18">
        <v>12068.69</v>
      </c>
      <c r="H110" s="41">
        <v>12068.69</v>
      </c>
      <c r="I110" s="18">
        <f>$C110*'Teva Payments'!F$26</f>
        <v>13162.503635669464</v>
      </c>
      <c r="J110" s="18">
        <f>$C110*'Teva Payments'!G$26</f>
        <v>13162.503635669464</v>
      </c>
      <c r="K110" s="18">
        <f>$C110*'Teva Payments'!H$26</f>
        <v>13162.503635669464</v>
      </c>
      <c r="L110" s="18">
        <f>$C110*'Teva Payments'!I$26</f>
        <v>13162.50363508854</v>
      </c>
      <c r="M110" s="18">
        <f>$C110*'Teva Payments'!J$26</f>
        <v>13162.50363508854</v>
      </c>
      <c r="N110" s="18">
        <f>$C110*'Teva Payments'!K$26</f>
        <v>13162.50363508854</v>
      </c>
      <c r="O110" s="18">
        <f>$C110*'Teva Payments'!L$26</f>
        <v>13162.50363508854</v>
      </c>
      <c r="P110" s="18">
        <f>$C110*'Teva Payments'!M$26</f>
        <v>13162.50363508854</v>
      </c>
      <c r="Q110" s="18">
        <f>$C110*'Teva Payments'!N$26</f>
        <v>13162.50363508854</v>
      </c>
      <c r="R110" s="18">
        <f>$C110*'Teva Payments'!O$26</f>
        <v>13162.621852909704</v>
      </c>
      <c r="S110" s="37" t="s">
        <v>343</v>
      </c>
      <c r="T110" s="6">
        <f t="shared" si="8"/>
        <v>167552.69201830405</v>
      </c>
    </row>
    <row r="111" spans="1:20" x14ac:dyDescent="0.3">
      <c r="A111" s="122">
        <v>109</v>
      </c>
      <c r="B111" s="3" t="s">
        <v>58</v>
      </c>
      <c r="C111" s="15">
        <v>3.2169530493678236E-4</v>
      </c>
      <c r="D111" s="7" t="s">
        <v>139</v>
      </c>
      <c r="E111" s="31" t="str">
        <f t="shared" si="9"/>
        <v>No</v>
      </c>
      <c r="F111" s="18">
        <f>$C111*'Teva Payments'!C$26</f>
        <v>1075.9299340082673</v>
      </c>
      <c r="G111" s="18">
        <v>1101.3499999999999</v>
      </c>
      <c r="H111" s="41">
        <v>1101.3499999999999</v>
      </c>
      <c r="I111" s="18">
        <f>$C111*'Teva Payments'!F$26</f>
        <v>1201.1656104462143</v>
      </c>
      <c r="J111" s="18">
        <f>$C111*'Teva Payments'!G$26</f>
        <v>1201.1656104462143</v>
      </c>
      <c r="K111" s="18">
        <f>$C111*'Teva Payments'!H$26</f>
        <v>1201.1656104462143</v>
      </c>
      <c r="L111" s="18">
        <f>$C111*'Teva Payments'!I$26</f>
        <v>1201.1656103932012</v>
      </c>
      <c r="M111" s="18">
        <f>$C111*'Teva Payments'!J$26</f>
        <v>1201.1656103932012</v>
      </c>
      <c r="N111" s="18">
        <f>$C111*'Teva Payments'!K$26</f>
        <v>1201.1656103932012</v>
      </c>
      <c r="O111" s="18">
        <f>$C111*'Teva Payments'!L$26</f>
        <v>1201.1656103932012</v>
      </c>
      <c r="P111" s="18">
        <f>$C111*'Teva Payments'!M$26</f>
        <v>1201.1656103932012</v>
      </c>
      <c r="Q111" s="18">
        <f>$C111*'Teva Payments'!N$26</f>
        <v>1201.1656103932012</v>
      </c>
      <c r="R111" s="18">
        <f>$C111*'Teva Payments'!O$26</f>
        <v>1201.1763985521452</v>
      </c>
      <c r="S111" s="37" t="s">
        <v>343</v>
      </c>
      <c r="T111" s="6">
        <f t="shared" si="8"/>
        <v>15290.296826258265</v>
      </c>
    </row>
    <row r="112" spans="1:20" x14ac:dyDescent="0.3">
      <c r="A112" s="122">
        <v>110</v>
      </c>
      <c r="B112" s="3" t="s">
        <v>20</v>
      </c>
      <c r="C112" s="15">
        <v>2.1422289115943018E-4</v>
      </c>
      <c r="D112" s="7" t="s">
        <v>140</v>
      </c>
      <c r="E112" s="31" t="str">
        <f t="shared" si="9"/>
        <v>No</v>
      </c>
      <c r="F112" s="18">
        <f>$C112*'Teva Payments'!C$26</f>
        <v>716.48176896308837</v>
      </c>
      <c r="G112" s="18">
        <v>733.41</v>
      </c>
      <c r="H112" s="41">
        <v>733.41</v>
      </c>
      <c r="I112" s="18">
        <f>$C112*'Teva Payments'!F$26</f>
        <v>799.878536870895</v>
      </c>
      <c r="J112" s="18">
        <f>$C112*'Teva Payments'!G$26</f>
        <v>799.878536870895</v>
      </c>
      <c r="K112" s="18">
        <f>$C112*'Teva Payments'!H$26</f>
        <v>799.878536870895</v>
      </c>
      <c r="L112" s="18">
        <f>$C112*'Teva Payments'!I$26</f>
        <v>799.87853683559263</v>
      </c>
      <c r="M112" s="18">
        <f>$C112*'Teva Payments'!J$26</f>
        <v>799.87853683559263</v>
      </c>
      <c r="N112" s="18">
        <f>$C112*'Teva Payments'!K$26</f>
        <v>799.87853683559263</v>
      </c>
      <c r="O112" s="18">
        <f>$C112*'Teva Payments'!L$26</f>
        <v>799.87853683559263</v>
      </c>
      <c r="P112" s="18">
        <f>$C112*'Teva Payments'!M$26</f>
        <v>799.87853683559263</v>
      </c>
      <c r="Q112" s="18">
        <f>$C112*'Teva Payments'!N$26</f>
        <v>799.87853683559263</v>
      </c>
      <c r="R112" s="18">
        <f>$C112*'Teva Payments'!O$26</f>
        <v>799.88572087142961</v>
      </c>
      <c r="S112" s="37" t="s">
        <v>343</v>
      </c>
      <c r="T112" s="6">
        <f t="shared" si="8"/>
        <v>10182.09432146076</v>
      </c>
    </row>
    <row r="113" spans="1:20" x14ac:dyDescent="0.3">
      <c r="A113" s="122">
        <v>111</v>
      </c>
      <c r="B113" s="3" t="s">
        <v>20</v>
      </c>
      <c r="C113" s="15">
        <v>2.8311153863745328E-4</v>
      </c>
      <c r="D113" s="7" t="s">
        <v>141</v>
      </c>
      <c r="E113" s="31" t="str">
        <f t="shared" si="9"/>
        <v>No</v>
      </c>
      <c r="F113" s="18">
        <f>$C113*'Teva Payments'!C$26</f>
        <v>946.88413044459548</v>
      </c>
      <c r="G113" s="18">
        <v>969.25</v>
      </c>
      <c r="H113" s="41">
        <v>969.25</v>
      </c>
      <c r="I113" s="18">
        <f>$C113*'Teva Payments'!F$26</f>
        <v>1057.0991833363898</v>
      </c>
      <c r="J113" s="18">
        <f>$C113*'Teva Payments'!G$26</f>
        <v>1057.0991833363898</v>
      </c>
      <c r="K113" s="18">
        <f>$C113*'Teva Payments'!H$26</f>
        <v>1057.0991833363898</v>
      </c>
      <c r="L113" s="18">
        <f>$C113*'Teva Payments'!I$26</f>
        <v>1057.099183289735</v>
      </c>
      <c r="M113" s="18">
        <f>$C113*'Teva Payments'!J$26</f>
        <v>1057.099183289735</v>
      </c>
      <c r="N113" s="18">
        <f>$C113*'Teva Payments'!K$26</f>
        <v>1057.099183289735</v>
      </c>
      <c r="O113" s="18">
        <f>$C113*'Teva Payments'!L$26</f>
        <v>1057.099183289735</v>
      </c>
      <c r="P113" s="18">
        <f>$C113*'Teva Payments'!M$26</f>
        <v>1057.099183289735</v>
      </c>
      <c r="Q113" s="18">
        <f>$C113*'Teva Payments'!N$26</f>
        <v>1057.099183289735</v>
      </c>
      <c r="R113" s="18">
        <f>$C113*'Teva Payments'!O$26</f>
        <v>1057.1086775292556</v>
      </c>
      <c r="S113" s="37" t="s">
        <v>343</v>
      </c>
      <c r="T113" s="6">
        <f t="shared" si="8"/>
        <v>13456.385457721428</v>
      </c>
    </row>
    <row r="114" spans="1:20" x14ac:dyDescent="0.3">
      <c r="A114" s="122">
        <v>112</v>
      </c>
      <c r="B114" s="3" t="s">
        <v>20</v>
      </c>
      <c r="C114" s="15">
        <v>2.0174925054156607E-4</v>
      </c>
      <c r="D114" s="7" t="s">
        <v>142</v>
      </c>
      <c r="E114" s="31" t="str">
        <f t="shared" si="9"/>
        <v>No</v>
      </c>
      <c r="F114" s="18">
        <f>$C114*'Teva Payments'!C$26</f>
        <v>674.76290294028843</v>
      </c>
      <c r="G114" s="18">
        <v>690.7</v>
      </c>
      <c r="H114" s="41">
        <v>690.7</v>
      </c>
      <c r="I114" s="18">
        <f>$C114*'Teva Payments'!F$26</f>
        <v>753.30369441185508</v>
      </c>
      <c r="J114" s="18">
        <f>$C114*'Teva Payments'!G$26</f>
        <v>753.30369441185508</v>
      </c>
      <c r="K114" s="18">
        <f>$C114*'Teva Payments'!H$26</f>
        <v>753.30369441185508</v>
      </c>
      <c r="L114" s="18">
        <f>$C114*'Teva Payments'!I$26</f>
        <v>753.30369437860827</v>
      </c>
      <c r="M114" s="18">
        <f>$C114*'Teva Payments'!J$26</f>
        <v>753.30369437860827</v>
      </c>
      <c r="N114" s="18">
        <f>$C114*'Teva Payments'!K$26</f>
        <v>753.30369437860827</v>
      </c>
      <c r="O114" s="18">
        <f>$C114*'Teva Payments'!L$26</f>
        <v>753.30369437860827</v>
      </c>
      <c r="P114" s="18">
        <f>$C114*'Teva Payments'!M$26</f>
        <v>753.30369437860827</v>
      </c>
      <c r="Q114" s="18">
        <f>$C114*'Teva Payments'!N$26</f>
        <v>753.30369437860827</v>
      </c>
      <c r="R114" s="18">
        <f>$C114*'Teva Payments'!O$26</f>
        <v>753.31046010676243</v>
      </c>
      <c r="S114" s="37" t="s">
        <v>343</v>
      </c>
      <c r="T114" s="6">
        <f t="shared" si="8"/>
        <v>9589.2066125542642</v>
      </c>
    </row>
    <row r="115" spans="1:20" x14ac:dyDescent="0.3">
      <c r="A115" s="122">
        <v>113</v>
      </c>
      <c r="B115" s="3" t="s">
        <v>58</v>
      </c>
      <c r="C115" s="15">
        <v>3.393032077207899E-4</v>
      </c>
      <c r="D115" s="7" t="s">
        <v>143</v>
      </c>
      <c r="E115" s="31" t="str">
        <f t="shared" si="9"/>
        <v>No</v>
      </c>
      <c r="F115" s="18">
        <f>$C115*'Teva Payments'!C$26</f>
        <v>1134.8206588329401</v>
      </c>
      <c r="G115" s="18">
        <v>1161.6300000000001</v>
      </c>
      <c r="H115" s="41">
        <v>1161.6300000000001</v>
      </c>
      <c r="I115" s="18">
        <f>$C115*'Teva Payments'!F$26</f>
        <v>1266.9110750882496</v>
      </c>
      <c r="J115" s="18">
        <f>$C115*'Teva Payments'!G$26</f>
        <v>1266.9110750882496</v>
      </c>
      <c r="K115" s="18">
        <f>$C115*'Teva Payments'!H$26</f>
        <v>1266.9110750882496</v>
      </c>
      <c r="L115" s="18">
        <f>$C115*'Teva Payments'!I$26</f>
        <v>1266.9110750323348</v>
      </c>
      <c r="M115" s="18">
        <f>$C115*'Teva Payments'!J$26</f>
        <v>1266.9110750323348</v>
      </c>
      <c r="N115" s="18">
        <f>$C115*'Teva Payments'!K$26</f>
        <v>1266.9110750323348</v>
      </c>
      <c r="O115" s="18">
        <f>$C115*'Teva Payments'!L$26</f>
        <v>1266.9110750323348</v>
      </c>
      <c r="P115" s="18">
        <f>$C115*'Teva Payments'!M$26</f>
        <v>1266.9110750323348</v>
      </c>
      <c r="Q115" s="18">
        <f>$C115*'Teva Payments'!N$26</f>
        <v>1266.9110750323348</v>
      </c>
      <c r="R115" s="18">
        <f>$C115*'Teva Payments'!O$26</f>
        <v>1266.9224536781496</v>
      </c>
      <c r="S115" s="37" t="s">
        <v>343</v>
      </c>
      <c r="T115" s="6">
        <f t="shared" si="8"/>
        <v>16127.202787969845</v>
      </c>
    </row>
    <row r="116" spans="1:20" x14ac:dyDescent="0.3">
      <c r="A116" s="122">
        <v>114</v>
      </c>
      <c r="B116" s="3" t="s">
        <v>20</v>
      </c>
      <c r="C116" s="15">
        <v>1.0823453984616879E-3</v>
      </c>
      <c r="D116" s="7" t="s">
        <v>144</v>
      </c>
      <c r="E116" s="31" t="str">
        <f t="shared" si="9"/>
        <v>No</v>
      </c>
      <c r="F116" s="18">
        <f>$C116*'Teva Payments'!C$26</f>
        <v>3619.9714303256051</v>
      </c>
      <c r="G116" s="18">
        <v>3705.49</v>
      </c>
      <c r="H116" s="41">
        <v>3705.49</v>
      </c>
      <c r="I116" s="18">
        <f>$C116*'Teva Payments'!F$26</f>
        <v>4041.3274651688421</v>
      </c>
      <c r="J116" s="18">
        <f>$C116*'Teva Payments'!G$26</f>
        <v>4041.3274651688421</v>
      </c>
      <c r="K116" s="18">
        <f>$C116*'Teva Payments'!H$26</f>
        <v>4041.3274651688421</v>
      </c>
      <c r="L116" s="18">
        <f>$C116*'Teva Payments'!I$26</f>
        <v>4041.3274649904793</v>
      </c>
      <c r="M116" s="18">
        <f>$C116*'Teva Payments'!J$26</f>
        <v>4041.3274649904793</v>
      </c>
      <c r="N116" s="18">
        <f>$C116*'Teva Payments'!K$26</f>
        <v>4041.3274649904793</v>
      </c>
      <c r="O116" s="18">
        <f>$C116*'Teva Payments'!L$26</f>
        <v>4041.3274649904793</v>
      </c>
      <c r="P116" s="18">
        <f>$C116*'Teva Payments'!M$26</f>
        <v>4041.3274649904793</v>
      </c>
      <c r="Q116" s="18">
        <f>$C116*'Teva Payments'!N$26</f>
        <v>4041.3274649904793</v>
      </c>
      <c r="R116" s="18">
        <f>$C116*'Teva Payments'!O$26</f>
        <v>4041.3637618030584</v>
      </c>
      <c r="S116" s="37" t="s">
        <v>343</v>
      </c>
      <c r="T116" s="6">
        <f t="shared" si="8"/>
        <v>51444.262377578052</v>
      </c>
    </row>
    <row r="117" spans="1:20" x14ac:dyDescent="0.3">
      <c r="A117" s="122">
        <v>115</v>
      </c>
      <c r="B117" s="3" t="s">
        <v>20</v>
      </c>
      <c r="C117" s="15">
        <v>3.0210647514547408E-4</v>
      </c>
      <c r="D117" s="7" t="s">
        <v>145</v>
      </c>
      <c r="E117" s="31" t="str">
        <f t="shared" si="9"/>
        <v>No</v>
      </c>
      <c r="F117" s="18">
        <f>$C117*'Teva Payments'!C$26</f>
        <v>1010.4138757344194</v>
      </c>
      <c r="G117" s="18">
        <v>1034.28</v>
      </c>
      <c r="H117" s="41">
        <v>1034.28</v>
      </c>
      <c r="I117" s="18">
        <f>$C117*'Teva Payments'!F$26</f>
        <v>1128.0236393539483</v>
      </c>
      <c r="J117" s="18">
        <f>$C117*'Teva Payments'!G$26</f>
        <v>1128.0236393539483</v>
      </c>
      <c r="K117" s="18">
        <f>$C117*'Teva Payments'!H$26</f>
        <v>1128.0236393539483</v>
      </c>
      <c r="L117" s="18">
        <f>$C117*'Teva Payments'!I$26</f>
        <v>1128.0236393041635</v>
      </c>
      <c r="M117" s="18">
        <f>$C117*'Teva Payments'!J$26</f>
        <v>1128.0236393041635</v>
      </c>
      <c r="N117" s="18">
        <f>$C117*'Teva Payments'!K$26</f>
        <v>1128.0236393041635</v>
      </c>
      <c r="O117" s="18">
        <f>$C117*'Teva Payments'!L$26</f>
        <v>1128.0236393041635</v>
      </c>
      <c r="P117" s="18">
        <f>$C117*'Teva Payments'!M$26</f>
        <v>1128.0236393041635</v>
      </c>
      <c r="Q117" s="18">
        <f>$C117*'Teva Payments'!N$26</f>
        <v>1128.0236393041635</v>
      </c>
      <c r="R117" s="18">
        <f>$C117*'Teva Payments'!O$26</f>
        <v>1128.0337705451914</v>
      </c>
      <c r="S117" s="37" t="s">
        <v>343</v>
      </c>
      <c r="T117" s="6">
        <f t="shared" si="8"/>
        <v>14359.220400166434</v>
      </c>
    </row>
    <row r="118" spans="1:20" x14ac:dyDescent="0.3">
      <c r="A118" s="122">
        <v>116</v>
      </c>
      <c r="B118" s="3" t="s">
        <v>73</v>
      </c>
      <c r="C118" s="15">
        <v>1.2420493545600001E-3</v>
      </c>
      <c r="D118" s="7" t="s">
        <v>146</v>
      </c>
      <c r="E118" s="31" t="str">
        <f t="shared" si="9"/>
        <v>No</v>
      </c>
      <c r="F118" s="18">
        <f>$C118*'Teva Payments'!C$26</f>
        <v>4154.1112337631566</v>
      </c>
      <c r="G118" s="18">
        <v>4252.25</v>
      </c>
      <c r="H118" s="41">
        <v>4252.25</v>
      </c>
      <c r="I118" s="18">
        <f>$C118*'Teva Payments'!F$26</f>
        <v>4637.6398669155888</v>
      </c>
      <c r="J118" s="18">
        <f>$C118*'Teva Payments'!G$26</f>
        <v>4637.6398669155888</v>
      </c>
      <c r="K118" s="18">
        <f>$C118*'Teva Payments'!H$26</f>
        <v>4637.6398669155888</v>
      </c>
      <c r="L118" s="18">
        <f>$C118*'Teva Payments'!I$26</f>
        <v>4637.6398667109079</v>
      </c>
      <c r="M118" s="18">
        <f>$C118*'Teva Payments'!J$26</f>
        <v>4637.6398667109079</v>
      </c>
      <c r="N118" s="18">
        <f>$C118*'Teva Payments'!K$26</f>
        <v>4637.6398667109079</v>
      </c>
      <c r="O118" s="18">
        <f>$C118*'Teva Payments'!L$26</f>
        <v>4637.6398667109079</v>
      </c>
      <c r="P118" s="18">
        <f>$C118*'Teva Payments'!M$26</f>
        <v>4637.6398667109079</v>
      </c>
      <c r="Q118" s="18">
        <f>$C118*'Teva Payments'!N$26</f>
        <v>4637.6398667109079</v>
      </c>
      <c r="R118" s="18">
        <f>$C118*'Teva Payments'!O$26</f>
        <v>4637.6815192487211</v>
      </c>
      <c r="S118" s="37" t="s">
        <v>343</v>
      </c>
      <c r="T118" s="6">
        <f t="shared" si="8"/>
        <v>59035.051554024103</v>
      </c>
    </row>
    <row r="119" spans="1:20" x14ac:dyDescent="0.3">
      <c r="A119" s="122">
        <v>117</v>
      </c>
      <c r="B119" s="3" t="s">
        <v>58</v>
      </c>
      <c r="C119" s="15">
        <v>2.9166464367653667E-6</v>
      </c>
      <c r="D119" s="7" t="s">
        <v>147</v>
      </c>
      <c r="E119" s="31" t="str">
        <f t="shared" si="9"/>
        <v>Yes</v>
      </c>
      <c r="F119" s="18">
        <f>C119*'Teva Payments'!$Q$26</f>
        <v>140.4392378476031</v>
      </c>
      <c r="G119" s="18">
        <v>0</v>
      </c>
      <c r="H119" s="41">
        <v>0</v>
      </c>
      <c r="I119" s="46">
        <f>$C119*'Teva Payments'!F$26</f>
        <v>10.890352901984411</v>
      </c>
      <c r="J119" s="46">
        <f>$C119*'Teva Payments'!G$26</f>
        <v>10.890352901984411</v>
      </c>
      <c r="K119" s="46">
        <f>$C119*'Teva Payments'!H$26</f>
        <v>10.890352901984411</v>
      </c>
      <c r="L119" s="46">
        <f>$C119*'Teva Payments'!I$26</f>
        <v>10.890352901503768</v>
      </c>
      <c r="M119" s="46">
        <f>$C119*'Teva Payments'!J$26</f>
        <v>10.890352901503768</v>
      </c>
      <c r="N119" s="46">
        <f>$C119*'Teva Payments'!K$26</f>
        <v>10.890352901503768</v>
      </c>
      <c r="O119" s="46">
        <f>$C119*'Teva Payments'!L$26</f>
        <v>10.890352901503768</v>
      </c>
      <c r="P119" s="46">
        <f>$C119*'Teva Payments'!M$26</f>
        <v>10.890352901503768</v>
      </c>
      <c r="Q119" s="46">
        <f>$C119*'Teva Payments'!N$26</f>
        <v>10.890352901503768</v>
      </c>
      <c r="R119" s="46">
        <f>$C119*'Teva Payments'!O$26</f>
        <v>10.890450712211168</v>
      </c>
      <c r="S119" s="37" t="s">
        <v>343</v>
      </c>
      <c r="T119" s="6">
        <f>F119</f>
        <v>140.4392378476031</v>
      </c>
    </row>
    <row r="120" spans="1:20" x14ac:dyDescent="0.3">
      <c r="A120" s="122">
        <v>118</v>
      </c>
      <c r="B120" s="3" t="s">
        <v>32</v>
      </c>
      <c r="C120" s="15">
        <v>4.3999575718258014E-4</v>
      </c>
      <c r="D120" s="7" t="s">
        <v>148</v>
      </c>
      <c r="E120" s="31" t="str">
        <f t="shared" si="9"/>
        <v>No</v>
      </c>
      <c r="F120" s="18">
        <f>$C120*'Teva Payments'!C$26</f>
        <v>1471.5931464476976</v>
      </c>
      <c r="G120" s="18">
        <v>1506.36</v>
      </c>
      <c r="H120" s="41">
        <v>1506.36</v>
      </c>
      <c r="I120" s="18">
        <f>$C120*'Teva Payments'!F$26</f>
        <v>1642.8830764994141</v>
      </c>
      <c r="J120" s="18">
        <f>$C120*'Teva Payments'!G$26</f>
        <v>1642.8830764994141</v>
      </c>
      <c r="K120" s="18">
        <f>$C120*'Teva Payments'!H$26</f>
        <v>1642.8830764994141</v>
      </c>
      <c r="L120" s="18">
        <f>$C120*'Teva Payments'!I$26</f>
        <v>1642.883076426906</v>
      </c>
      <c r="M120" s="18">
        <f>$C120*'Teva Payments'!J$26</f>
        <v>1642.883076426906</v>
      </c>
      <c r="N120" s="18">
        <f>$C120*'Teva Payments'!K$26</f>
        <v>1642.883076426906</v>
      </c>
      <c r="O120" s="18">
        <f>$C120*'Teva Payments'!L$26</f>
        <v>1642.883076426906</v>
      </c>
      <c r="P120" s="18">
        <f>$C120*'Teva Payments'!M$26</f>
        <v>1642.883076426906</v>
      </c>
      <c r="Q120" s="18">
        <f>$C120*'Teva Payments'!N$26</f>
        <v>1642.883076426906</v>
      </c>
      <c r="R120" s="18">
        <f>$C120*'Teva Payments'!O$26</f>
        <v>1642.8978318308248</v>
      </c>
      <c r="S120" s="37" t="s">
        <v>343</v>
      </c>
      <c r="T120" s="6">
        <f t="shared" si="8"/>
        <v>20913.1586663382</v>
      </c>
    </row>
    <row r="121" spans="1:20" x14ac:dyDescent="0.3">
      <c r="A121" s="122">
        <v>119</v>
      </c>
      <c r="B121" s="3" t="s">
        <v>32</v>
      </c>
      <c r="C121" s="15">
        <v>1.7590962745185068E-4</v>
      </c>
      <c r="D121" s="7" t="s">
        <v>149</v>
      </c>
      <c r="E121" s="31" t="str">
        <f t="shared" si="9"/>
        <v>No</v>
      </c>
      <c r="F121" s="18">
        <f>$C121*'Teva Payments'!C$26</f>
        <v>588.34067812361172</v>
      </c>
      <c r="G121" s="18">
        <v>602.24</v>
      </c>
      <c r="H121" s="41">
        <v>602.24</v>
      </c>
      <c r="I121" s="18">
        <f>$C121*'Teva Payments'!F$26</f>
        <v>656.82212888711911</v>
      </c>
      <c r="J121" s="18">
        <f>$C121*'Teva Payments'!G$26</f>
        <v>656.82212888711911</v>
      </c>
      <c r="K121" s="18">
        <f>$C121*'Teva Payments'!H$26</f>
        <v>656.82212888711911</v>
      </c>
      <c r="L121" s="18">
        <f>$C121*'Teva Payments'!I$26</f>
        <v>656.82212885813044</v>
      </c>
      <c r="M121" s="18">
        <f>$C121*'Teva Payments'!J$26</f>
        <v>656.82212885813044</v>
      </c>
      <c r="N121" s="18">
        <f>$C121*'Teva Payments'!K$26</f>
        <v>656.82212885813044</v>
      </c>
      <c r="O121" s="18">
        <f>$C121*'Teva Payments'!L$26</f>
        <v>656.82212885813044</v>
      </c>
      <c r="P121" s="18">
        <f>$C121*'Teva Payments'!M$26</f>
        <v>656.82212885813044</v>
      </c>
      <c r="Q121" s="18">
        <f>$C121*'Teva Payments'!N$26</f>
        <v>656.82212885813044</v>
      </c>
      <c r="R121" s="18">
        <f>$C121*'Teva Payments'!O$26</f>
        <v>656.82802804593837</v>
      </c>
      <c r="S121" s="37" t="s">
        <v>343</v>
      </c>
      <c r="T121" s="6">
        <f t="shared" si="8"/>
        <v>8361.0478659796918</v>
      </c>
    </row>
    <row r="122" spans="1:20" x14ac:dyDescent="0.3">
      <c r="A122" s="122">
        <v>120</v>
      </c>
      <c r="B122" s="3" t="s">
        <v>20</v>
      </c>
      <c r="C122" s="15">
        <v>2.339422737512214E-4</v>
      </c>
      <c r="D122" s="7" t="s">
        <v>150</v>
      </c>
      <c r="E122" s="31" t="str">
        <f t="shared" si="9"/>
        <v>No</v>
      </c>
      <c r="F122" s="18">
        <f>$C122*'Teva Payments'!C$26</f>
        <v>782.43446918928248</v>
      </c>
      <c r="G122" s="18">
        <v>800.92</v>
      </c>
      <c r="H122" s="41">
        <v>800.92</v>
      </c>
      <c r="I122" s="18">
        <f>$C122*'Teva Payments'!F$26</f>
        <v>873.50797399664361</v>
      </c>
      <c r="J122" s="18">
        <f>$C122*'Teva Payments'!G$26</f>
        <v>873.50797399664361</v>
      </c>
      <c r="K122" s="18">
        <f>$C122*'Teva Payments'!H$26</f>
        <v>873.50797399664361</v>
      </c>
      <c r="L122" s="18">
        <f>$C122*'Teva Payments'!I$26</f>
        <v>873.50797395809161</v>
      </c>
      <c r="M122" s="18">
        <f>$C122*'Teva Payments'!J$26</f>
        <v>873.50797395809161</v>
      </c>
      <c r="N122" s="18">
        <f>$C122*'Teva Payments'!K$26</f>
        <v>873.50797395809161</v>
      </c>
      <c r="O122" s="18">
        <f>$C122*'Teva Payments'!L$26</f>
        <v>873.50797395809161</v>
      </c>
      <c r="P122" s="18">
        <f>$C122*'Teva Payments'!M$26</f>
        <v>873.50797395809161</v>
      </c>
      <c r="Q122" s="18">
        <f>$C122*'Teva Payments'!N$26</f>
        <v>873.50797395809161</v>
      </c>
      <c r="R122" s="18">
        <f>$C122*'Teva Payments'!O$26</f>
        <v>873.51581928997621</v>
      </c>
      <c r="S122" s="37" t="s">
        <v>343</v>
      </c>
      <c r="T122" s="6">
        <f t="shared" si="8"/>
        <v>11119.362054217741</v>
      </c>
    </row>
    <row r="123" spans="1:20" x14ac:dyDescent="0.3">
      <c r="A123" s="122">
        <v>121</v>
      </c>
      <c r="B123" s="3" t="s">
        <v>151</v>
      </c>
      <c r="C123" s="15">
        <v>4.1796783504000007E-3</v>
      </c>
      <c r="D123" s="7" t="s">
        <v>151</v>
      </c>
      <c r="E123" s="31" t="str">
        <f t="shared" si="9"/>
        <v>No</v>
      </c>
      <c r="F123" s="18">
        <f>$C123*'Teva Payments'!C$26</f>
        <v>13979.193922663522</v>
      </c>
      <c r="G123" s="18">
        <v>14309.45</v>
      </c>
      <c r="H123" s="41">
        <v>14309.44</v>
      </c>
      <c r="I123" s="18">
        <f>$C123*'Teva Payments'!F$26</f>
        <v>15606.338731656773</v>
      </c>
      <c r="J123" s="18">
        <f>$C123*'Teva Payments'!G$26</f>
        <v>15606.338731656773</v>
      </c>
      <c r="K123" s="18">
        <f>$C123*'Teva Payments'!H$26</f>
        <v>15606.338731656773</v>
      </c>
      <c r="L123" s="18">
        <f>$C123*'Teva Payments'!I$26</f>
        <v>15606.338730967991</v>
      </c>
      <c r="M123" s="18">
        <f>$C123*'Teva Payments'!J$26</f>
        <v>15606.338730967991</v>
      </c>
      <c r="N123" s="18">
        <f>$C123*'Teva Payments'!K$26</f>
        <v>15606.338730967991</v>
      </c>
      <c r="O123" s="18">
        <f>$C123*'Teva Payments'!L$26</f>
        <v>15606.338730967991</v>
      </c>
      <c r="P123" s="18">
        <f>$C123*'Teva Payments'!M$26</f>
        <v>15606.338730967991</v>
      </c>
      <c r="Q123" s="18">
        <f>$C123*'Teva Payments'!N$26</f>
        <v>15606.338730967991</v>
      </c>
      <c r="R123" s="18">
        <f>$C123*'Teva Payments'!O$26</f>
        <v>15606.478897870296</v>
      </c>
      <c r="S123" s="37" t="s">
        <v>343</v>
      </c>
      <c r="T123" s="6">
        <f t="shared" si="8"/>
        <v>198661.61140131205</v>
      </c>
    </row>
    <row r="124" spans="1:20" x14ac:dyDescent="0.3">
      <c r="A124" s="122">
        <v>122</v>
      </c>
      <c r="B124" s="3" t="s">
        <v>22</v>
      </c>
      <c r="C124" s="15">
        <v>1.7432722105140133E-4</v>
      </c>
      <c r="D124" s="7" t="s">
        <v>152</v>
      </c>
      <c r="E124" s="31" t="str">
        <f t="shared" si="9"/>
        <v>No</v>
      </c>
      <c r="F124" s="18">
        <f>$C124*'Teva Payments'!C$26</f>
        <v>583.04822160378683</v>
      </c>
      <c r="G124" s="18">
        <v>596.82000000000005</v>
      </c>
      <c r="H124" s="41">
        <v>596.82000000000005</v>
      </c>
      <c r="I124" s="18">
        <f>$C124*'Teva Payments'!F$26</f>
        <v>650.91364305968921</v>
      </c>
      <c r="J124" s="18">
        <f>$C124*'Teva Payments'!G$26</f>
        <v>650.91364305968921</v>
      </c>
      <c r="K124" s="18">
        <f>$C124*'Teva Payments'!H$26</f>
        <v>650.91364305968921</v>
      </c>
      <c r="L124" s="18">
        <f>$C124*'Teva Payments'!I$26</f>
        <v>650.91364303096134</v>
      </c>
      <c r="M124" s="18">
        <f>$C124*'Teva Payments'!J$26</f>
        <v>650.91364303096134</v>
      </c>
      <c r="N124" s="18">
        <f>$C124*'Teva Payments'!K$26</f>
        <v>650.91364303096134</v>
      </c>
      <c r="O124" s="18">
        <f>$C124*'Teva Payments'!L$26</f>
        <v>650.91364303096134</v>
      </c>
      <c r="P124" s="18">
        <f>$C124*'Teva Payments'!M$26</f>
        <v>650.91364303096134</v>
      </c>
      <c r="Q124" s="18">
        <f>$C124*'Teva Payments'!N$26</f>
        <v>650.91364303096134</v>
      </c>
      <c r="R124" s="18">
        <f>$C124*'Teva Payments'!O$26</f>
        <v>650.91948915224475</v>
      </c>
      <c r="S124" s="37" t="s">
        <v>343</v>
      </c>
      <c r="T124" s="6">
        <f t="shared" si="8"/>
        <v>8285.8304981208639</v>
      </c>
    </row>
    <row r="125" spans="1:20" x14ac:dyDescent="0.3">
      <c r="A125" s="122">
        <v>123</v>
      </c>
      <c r="B125" s="3" t="s">
        <v>153</v>
      </c>
      <c r="C125" s="15">
        <v>9.8946865237466131E-4</v>
      </c>
      <c r="D125" s="7" t="s">
        <v>154</v>
      </c>
      <c r="E125" s="31" t="str">
        <f t="shared" si="9"/>
        <v>No</v>
      </c>
      <c r="F125" s="18">
        <f>$C125*'Teva Payments'!C$26</f>
        <v>3309.3393826867546</v>
      </c>
      <c r="G125" s="18">
        <v>3387.52</v>
      </c>
      <c r="H125" s="41">
        <v>3387.52</v>
      </c>
      <c r="I125" s="18">
        <f>$C125*'Teva Payments'!F$26</f>
        <v>3694.5385885583969</v>
      </c>
      <c r="J125" s="18">
        <f>$C125*'Teva Payments'!G$26</f>
        <v>3694.5385885583969</v>
      </c>
      <c r="K125" s="18">
        <f>$C125*'Teva Payments'!H$26</f>
        <v>3694.5385885583969</v>
      </c>
      <c r="L125" s="18">
        <f>$C125*'Teva Payments'!I$26</f>
        <v>3694.5385883953395</v>
      </c>
      <c r="M125" s="18">
        <f>$C125*'Teva Payments'!J$26</f>
        <v>3694.5385883953395</v>
      </c>
      <c r="N125" s="18">
        <f>$C125*'Teva Payments'!K$26</f>
        <v>3694.5385883953395</v>
      </c>
      <c r="O125" s="18">
        <f>$C125*'Teva Payments'!L$26</f>
        <v>3694.5385883953395</v>
      </c>
      <c r="P125" s="18">
        <f>$C125*'Teva Payments'!M$26</f>
        <v>3694.5385883953395</v>
      </c>
      <c r="Q125" s="18">
        <f>$C125*'Teva Payments'!N$26</f>
        <v>3694.5385883953395</v>
      </c>
      <c r="R125" s="18">
        <f>$C125*'Teva Payments'!O$26</f>
        <v>3694.571770555378</v>
      </c>
      <c r="S125" s="37" t="s">
        <v>343</v>
      </c>
      <c r="T125" s="6">
        <f t="shared" si="8"/>
        <v>47029.798449289359</v>
      </c>
    </row>
    <row r="126" spans="1:20" x14ac:dyDescent="0.3">
      <c r="A126" s="122">
        <v>124</v>
      </c>
      <c r="B126" s="3" t="s">
        <v>32</v>
      </c>
      <c r="C126" s="15">
        <v>2.4496551937617135E-5</v>
      </c>
      <c r="D126" s="7" t="s">
        <v>155</v>
      </c>
      <c r="E126" s="31" t="str">
        <f t="shared" si="9"/>
        <v>Yes</v>
      </c>
      <c r="F126" s="18">
        <f>C126*'Teva Payments'!$Q$26</f>
        <v>1179.5317528539827</v>
      </c>
      <c r="G126" s="18">
        <v>0</v>
      </c>
      <c r="H126" s="41">
        <v>0</v>
      </c>
      <c r="I126" s="46">
        <f>$C126*'Teva Payments'!F$26</f>
        <v>91.46672428979835</v>
      </c>
      <c r="J126" s="46">
        <f>$C126*'Teva Payments'!G$26</f>
        <v>91.46672428979835</v>
      </c>
      <c r="K126" s="46">
        <f>$C126*'Teva Payments'!H$26</f>
        <v>91.46672428979835</v>
      </c>
      <c r="L126" s="46">
        <f>$C126*'Teva Payments'!I$26</f>
        <v>91.466724285761501</v>
      </c>
      <c r="M126" s="46">
        <f>$C126*'Teva Payments'!J$26</f>
        <v>91.466724285761501</v>
      </c>
      <c r="N126" s="46">
        <f>$C126*'Teva Payments'!K$26</f>
        <v>91.466724285761501</v>
      </c>
      <c r="O126" s="46">
        <f>$C126*'Teva Payments'!L$26</f>
        <v>91.466724285761501</v>
      </c>
      <c r="P126" s="46">
        <f>$C126*'Teva Payments'!M$26</f>
        <v>91.466724285761501</v>
      </c>
      <c r="Q126" s="46">
        <f>$C126*'Teva Payments'!N$26</f>
        <v>91.466724285761501</v>
      </c>
      <c r="R126" s="46">
        <f>$C126*'Teva Payments'!O$26</f>
        <v>91.46754578577044</v>
      </c>
      <c r="S126" s="37" t="s">
        <v>343</v>
      </c>
      <c r="T126" s="6">
        <f>F126</f>
        <v>1179.5317528539827</v>
      </c>
    </row>
    <row r="127" spans="1:20" x14ac:dyDescent="0.3">
      <c r="A127" s="122">
        <v>125</v>
      </c>
      <c r="B127" s="3" t="s">
        <v>156</v>
      </c>
      <c r="C127" s="15">
        <v>2.4927201566399999E-3</v>
      </c>
      <c r="D127" s="7" t="s">
        <v>156</v>
      </c>
      <c r="E127" s="31" t="str">
        <f t="shared" si="9"/>
        <v>No</v>
      </c>
      <c r="F127" s="18">
        <f>$C127*'Teva Payments'!C$26</f>
        <v>8337.0574343999269</v>
      </c>
      <c r="G127" s="18">
        <v>8534.02</v>
      </c>
      <c r="H127" s="41">
        <v>8534.02</v>
      </c>
      <c r="I127" s="18">
        <f>$C127*'Teva Payments'!F$26</f>
        <v>9307.471022029571</v>
      </c>
      <c r="J127" s="18">
        <f>$C127*'Teva Payments'!G$26</f>
        <v>9307.471022029571</v>
      </c>
      <c r="K127" s="18">
        <f>$C127*'Teva Payments'!H$26</f>
        <v>9307.471022029571</v>
      </c>
      <c r="L127" s="18">
        <f>$C127*'Teva Payments'!I$26</f>
        <v>9307.4710216187887</v>
      </c>
      <c r="M127" s="18">
        <f>$C127*'Teva Payments'!J$26</f>
        <v>9307.4710216187887</v>
      </c>
      <c r="N127" s="18">
        <f>$C127*'Teva Payments'!K$26</f>
        <v>9307.4710216187887</v>
      </c>
      <c r="O127" s="18">
        <f>$C127*'Teva Payments'!L$26</f>
        <v>9307.4710216187887</v>
      </c>
      <c r="P127" s="18">
        <f>$C127*'Teva Payments'!M$26</f>
        <v>9307.4710216187887</v>
      </c>
      <c r="Q127" s="18">
        <f>$C127*'Teva Payments'!N$26</f>
        <v>9307.4710216187887</v>
      </c>
      <c r="R127" s="18">
        <f>$C127*'Teva Payments'!O$26</f>
        <v>9307.5546158175239</v>
      </c>
      <c r="S127" s="37" t="s">
        <v>343</v>
      </c>
      <c r="T127" s="6">
        <f t="shared" si="8"/>
        <v>118479.89124601887</v>
      </c>
    </row>
    <row r="128" spans="1:20" x14ac:dyDescent="0.3">
      <c r="A128" s="122">
        <v>126</v>
      </c>
      <c r="B128" s="3" t="s">
        <v>20</v>
      </c>
      <c r="C128" s="15">
        <v>4.0472692288000007E-4</v>
      </c>
      <c r="D128" s="7" t="s">
        <v>157</v>
      </c>
      <c r="E128" s="31" t="str">
        <f t="shared" si="9"/>
        <v>No</v>
      </c>
      <c r="F128" s="18">
        <f>$C128*'Teva Payments'!C$26</f>
        <v>1353.6343389009708</v>
      </c>
      <c r="G128" s="18">
        <v>1385.61</v>
      </c>
      <c r="H128" s="41">
        <v>1385.61</v>
      </c>
      <c r="I128" s="18">
        <f>$C128*'Teva Payments'!F$26</f>
        <v>1511.1941452819999</v>
      </c>
      <c r="J128" s="18">
        <f>$C128*'Teva Payments'!G$26</f>
        <v>1511.1941452819999</v>
      </c>
      <c r="K128" s="18">
        <f>$C128*'Teva Payments'!H$26</f>
        <v>1511.1941452819999</v>
      </c>
      <c r="L128" s="18">
        <f>$C128*'Teva Payments'!I$26</f>
        <v>1511.1941452153039</v>
      </c>
      <c r="M128" s="18">
        <f>$C128*'Teva Payments'!J$26</f>
        <v>1511.1941452153039</v>
      </c>
      <c r="N128" s="18">
        <f>$C128*'Teva Payments'!K$26</f>
        <v>1511.1941452153039</v>
      </c>
      <c r="O128" s="18">
        <f>$C128*'Teva Payments'!L$26</f>
        <v>1511.1941452153039</v>
      </c>
      <c r="P128" s="18">
        <f>$C128*'Teva Payments'!M$26</f>
        <v>1511.1941452153039</v>
      </c>
      <c r="Q128" s="18">
        <f>$C128*'Teva Payments'!N$26</f>
        <v>1511.1941452153039</v>
      </c>
      <c r="R128" s="18">
        <f>$C128*'Teva Payments'!O$26</f>
        <v>1511.2077178671454</v>
      </c>
      <c r="S128" s="37" t="s">
        <v>343</v>
      </c>
      <c r="T128" s="6">
        <f t="shared" si="8"/>
        <v>19236.809363905941</v>
      </c>
    </row>
    <row r="129" spans="1:20" x14ac:dyDescent="0.3">
      <c r="A129" s="122">
        <v>127</v>
      </c>
      <c r="B129" s="3" t="s">
        <v>158</v>
      </c>
      <c r="C129" s="15">
        <v>1.7506615174257315E-3</v>
      </c>
      <c r="D129" s="7" t="s">
        <v>158</v>
      </c>
      <c r="E129" s="31" t="str">
        <f t="shared" si="9"/>
        <v>No</v>
      </c>
      <c r="F129" s="18">
        <f>$C129*'Teva Payments'!C$26</f>
        <v>5855.1962120952685</v>
      </c>
      <c r="G129" s="18">
        <v>5993.52</v>
      </c>
      <c r="H129" s="41">
        <v>5993.52</v>
      </c>
      <c r="I129" s="18">
        <f>$C129*'Teva Payments'!F$26</f>
        <v>6536.7270768114286</v>
      </c>
      <c r="J129" s="18">
        <f>$C129*'Teva Payments'!G$26</f>
        <v>6536.7270768114286</v>
      </c>
      <c r="K129" s="18">
        <f>$C129*'Teva Payments'!H$26</f>
        <v>6536.7270768114286</v>
      </c>
      <c r="L129" s="18">
        <f>$C129*'Teva Payments'!I$26</f>
        <v>6536.7270765229323</v>
      </c>
      <c r="M129" s="18">
        <f>$C129*'Teva Payments'!J$26</f>
        <v>6536.7270765229323</v>
      </c>
      <c r="N129" s="18">
        <f>$C129*'Teva Payments'!K$26</f>
        <v>6536.7270765229323</v>
      </c>
      <c r="O129" s="18">
        <f>$C129*'Teva Payments'!L$26</f>
        <v>6536.7270765229323</v>
      </c>
      <c r="P129" s="18">
        <f>$C129*'Teva Payments'!M$26</f>
        <v>6536.7270765229323</v>
      </c>
      <c r="Q129" s="18">
        <f>$C129*'Teva Payments'!N$26</f>
        <v>6536.7270765229323</v>
      </c>
      <c r="R129" s="18">
        <f>$C129*'Teva Payments'!O$26</f>
        <v>6536.7857855386292</v>
      </c>
      <c r="S129" s="37" t="s">
        <v>343</v>
      </c>
      <c r="T129" s="6">
        <f t="shared" si="8"/>
        <v>83209.565687205773</v>
      </c>
    </row>
    <row r="130" spans="1:20" x14ac:dyDescent="0.3">
      <c r="A130" s="122">
        <v>128</v>
      </c>
      <c r="B130" s="3" t="s">
        <v>32</v>
      </c>
      <c r="C130" s="15">
        <v>4.9320093758848142E-4</v>
      </c>
      <c r="D130" s="7" t="s">
        <v>159</v>
      </c>
      <c r="E130" s="31" t="str">
        <f t="shared" si="9"/>
        <v>No</v>
      </c>
      <c r="F130" s="18">
        <f>$C130*'Teva Payments'!C$26</f>
        <v>1649.541177906437</v>
      </c>
      <c r="G130" s="18">
        <v>1688.51</v>
      </c>
      <c r="H130" s="41">
        <v>1688.51</v>
      </c>
      <c r="I130" s="18">
        <f>$C130*'Teva Payments'!F$26</f>
        <v>1841.5438341182244</v>
      </c>
      <c r="J130" s="18">
        <f>$C130*'Teva Payments'!G$26</f>
        <v>1841.5438341182244</v>
      </c>
      <c r="K130" s="18">
        <f>$C130*'Teva Payments'!H$26</f>
        <v>1841.5438341182244</v>
      </c>
      <c r="L130" s="18">
        <f>$C130*'Teva Payments'!I$26</f>
        <v>1841.5438340369483</v>
      </c>
      <c r="M130" s="18">
        <f>$C130*'Teva Payments'!J$26</f>
        <v>1841.5438340369483</v>
      </c>
      <c r="N130" s="18">
        <f>$C130*'Teva Payments'!K$26</f>
        <v>1841.5438340369483</v>
      </c>
      <c r="O130" s="18">
        <f>$C130*'Teva Payments'!L$26</f>
        <v>1841.5438340369483</v>
      </c>
      <c r="P130" s="18">
        <f>$C130*'Teva Payments'!M$26</f>
        <v>1841.5438340369483</v>
      </c>
      <c r="Q130" s="18">
        <f>$C130*'Teva Payments'!N$26</f>
        <v>1841.5438340369483</v>
      </c>
      <c r="R130" s="18">
        <f>$C130*'Teva Payments'!O$26</f>
        <v>1841.5603736942712</v>
      </c>
      <c r="S130" s="37" t="s">
        <v>343</v>
      </c>
      <c r="T130" s="6">
        <f t="shared" si="8"/>
        <v>23442.016058177065</v>
      </c>
    </row>
    <row r="131" spans="1:20" x14ac:dyDescent="0.3">
      <c r="A131" s="122">
        <v>129</v>
      </c>
      <c r="B131" s="3" t="s">
        <v>88</v>
      </c>
      <c r="C131" s="15">
        <v>2.3910807429600001E-2</v>
      </c>
      <c r="D131" s="7" t="s">
        <v>88</v>
      </c>
      <c r="E131" s="31" t="str">
        <f t="shared" si="9"/>
        <v>No</v>
      </c>
      <c r="F131" s="18">
        <f>$C131*'Teva Payments'!C$26</f>
        <v>79971.181005795239</v>
      </c>
      <c r="G131" s="18">
        <v>81860.47</v>
      </c>
      <c r="H131" s="41">
        <v>81860.460000000006</v>
      </c>
      <c r="I131" s="18">
        <f>$C131*'Teva Payments'!F$26</f>
        <v>89279.635610726138</v>
      </c>
      <c r="J131" s="18">
        <f>$C131*'Teva Payments'!G$26</f>
        <v>89279.635610726138</v>
      </c>
      <c r="K131" s="18">
        <f>$C131*'Teva Payments'!H$26</f>
        <v>89279.635610726138</v>
      </c>
      <c r="L131" s="18">
        <f>$C131*'Teva Payments'!I$26</f>
        <v>89279.635606785814</v>
      </c>
      <c r="M131" s="18">
        <f>$C131*'Teva Payments'!J$26</f>
        <v>89279.635606785814</v>
      </c>
      <c r="N131" s="18">
        <f>$C131*'Teva Payments'!K$26</f>
        <v>89279.635606785814</v>
      </c>
      <c r="O131" s="18">
        <f>$C131*'Teva Payments'!L$26</f>
        <v>89279.635606785814</v>
      </c>
      <c r="P131" s="18">
        <f>$C131*'Teva Payments'!M$26</f>
        <v>89279.635606785814</v>
      </c>
      <c r="Q131" s="18">
        <f>$C131*'Teva Payments'!N$26</f>
        <v>89279.635606785814</v>
      </c>
      <c r="R131" s="18">
        <f>$C131*'Teva Payments'!O$26</f>
        <v>89280.437463658047</v>
      </c>
      <c r="S131" s="37" t="s">
        <v>343</v>
      </c>
      <c r="T131" s="6">
        <f t="shared" si="8"/>
        <v>1136489.2689423463</v>
      </c>
    </row>
    <row r="132" spans="1:20" x14ac:dyDescent="0.3">
      <c r="A132" s="122">
        <v>130</v>
      </c>
      <c r="B132" s="3" t="s">
        <v>20</v>
      </c>
      <c r="C132" s="15">
        <v>9.9756728509450506E-4</v>
      </c>
      <c r="D132" s="7" t="s">
        <v>160</v>
      </c>
      <c r="E132" s="31" t="str">
        <f t="shared" si="9"/>
        <v>No</v>
      </c>
      <c r="F132" s="18">
        <f>$C132*'Teva Payments'!C$26</f>
        <v>3336.425762979221</v>
      </c>
      <c r="G132" s="18">
        <v>3415.25</v>
      </c>
      <c r="H132" s="41">
        <v>3415.25</v>
      </c>
      <c r="I132" s="18">
        <f>$C132*'Teva Payments'!F$26</f>
        <v>3724.7777588708841</v>
      </c>
      <c r="J132" s="18">
        <f>$C132*'Teva Payments'!G$26</f>
        <v>3724.7777588708841</v>
      </c>
      <c r="K132" s="18">
        <f>$C132*'Teva Payments'!H$26</f>
        <v>3724.7777588708841</v>
      </c>
      <c r="L132" s="18">
        <f>$C132*'Teva Payments'!I$26</f>
        <v>3724.777758706492</v>
      </c>
      <c r="M132" s="18">
        <f>$C132*'Teva Payments'!J$26</f>
        <v>3724.777758706492</v>
      </c>
      <c r="N132" s="18">
        <f>$C132*'Teva Payments'!K$26</f>
        <v>3724.777758706492</v>
      </c>
      <c r="O132" s="18">
        <f>$C132*'Teva Payments'!L$26</f>
        <v>3724.777758706492</v>
      </c>
      <c r="P132" s="18">
        <f>$C132*'Teva Payments'!M$26</f>
        <v>3724.777758706492</v>
      </c>
      <c r="Q132" s="18">
        <f>$C132*'Teva Payments'!N$26</f>
        <v>3724.777758706492</v>
      </c>
      <c r="R132" s="18">
        <f>$C132*'Teva Payments'!O$26</f>
        <v>3724.8112124568697</v>
      </c>
      <c r="S132" s="37" t="s">
        <v>343</v>
      </c>
      <c r="T132" s="6">
        <f t="shared" ref="T132:T195" si="10">SUM(F132:S132)</f>
        <v>47414.736804287699</v>
      </c>
    </row>
    <row r="133" spans="1:20" x14ac:dyDescent="0.3">
      <c r="A133" s="122">
        <v>131</v>
      </c>
      <c r="B133" s="3" t="s">
        <v>161</v>
      </c>
      <c r="C133" s="15">
        <v>2.684628549727351E-4</v>
      </c>
      <c r="D133" s="7" t="s">
        <v>162</v>
      </c>
      <c r="E133" s="31" t="str">
        <f t="shared" si="9"/>
        <v>No</v>
      </c>
      <c r="F133" s="18">
        <f>$C133*'Teva Payments'!C$26</f>
        <v>897.89069781807495</v>
      </c>
      <c r="G133" s="18">
        <v>919.1</v>
      </c>
      <c r="H133" s="41">
        <v>919.1</v>
      </c>
      <c r="I133" s="18">
        <f>$C133*'Teva Payments'!F$26</f>
        <v>1002.4030320828848</v>
      </c>
      <c r="J133" s="18">
        <f>$C133*'Teva Payments'!G$26</f>
        <v>1002.4030320828848</v>
      </c>
      <c r="K133" s="18">
        <f>$C133*'Teva Payments'!H$26</f>
        <v>1002.4030320828848</v>
      </c>
      <c r="L133" s="18">
        <f>$C133*'Teva Payments'!I$26</f>
        <v>1002.403032038644</v>
      </c>
      <c r="M133" s="18">
        <f>$C133*'Teva Payments'!J$26</f>
        <v>1002.403032038644</v>
      </c>
      <c r="N133" s="18">
        <f>$C133*'Teva Payments'!K$26</f>
        <v>1002.403032038644</v>
      </c>
      <c r="O133" s="18">
        <f>$C133*'Teva Payments'!L$26</f>
        <v>1002.403032038644</v>
      </c>
      <c r="P133" s="18">
        <f>$C133*'Teva Payments'!M$26</f>
        <v>1002.403032038644</v>
      </c>
      <c r="Q133" s="18">
        <f>$C133*'Teva Payments'!N$26</f>
        <v>1002.403032038644</v>
      </c>
      <c r="R133" s="18">
        <f>$C133*'Teva Payments'!O$26</f>
        <v>1002.4120350296904</v>
      </c>
      <c r="S133" s="37" t="s">
        <v>343</v>
      </c>
      <c r="T133" s="6">
        <f t="shared" si="10"/>
        <v>12760.130021328287</v>
      </c>
    </row>
    <row r="134" spans="1:20" x14ac:dyDescent="0.3">
      <c r="A134" s="122">
        <v>132</v>
      </c>
      <c r="B134" s="3" t="s">
        <v>161</v>
      </c>
      <c r="C134" s="15">
        <v>5.4943125126400002E-3</v>
      </c>
      <c r="D134" s="7" t="s">
        <v>161</v>
      </c>
      <c r="E134" s="31" t="str">
        <f t="shared" si="9"/>
        <v>No</v>
      </c>
      <c r="F134" s="18">
        <f>$C134*'Teva Payments'!C$26</f>
        <v>18376.069555342889</v>
      </c>
      <c r="G134" s="18">
        <v>18810.2</v>
      </c>
      <c r="H134" s="41">
        <v>18810.189999999999</v>
      </c>
      <c r="I134" s="18">
        <f>$C134*'Teva Payments'!F$26</f>
        <v>20515.000194125958</v>
      </c>
      <c r="J134" s="18">
        <f>$C134*'Teva Payments'!G$26</f>
        <v>20515.000194125958</v>
      </c>
      <c r="K134" s="18">
        <f>$C134*'Teva Payments'!H$26</f>
        <v>20515.000194125958</v>
      </c>
      <c r="L134" s="18">
        <f>$C134*'Teva Payments'!I$26</f>
        <v>20515.000193220534</v>
      </c>
      <c r="M134" s="18">
        <f>$C134*'Teva Payments'!J$26</f>
        <v>20515.000193220534</v>
      </c>
      <c r="N134" s="18">
        <f>$C134*'Teva Payments'!K$26</f>
        <v>20515.000193220534</v>
      </c>
      <c r="O134" s="18">
        <f>$C134*'Teva Payments'!L$26</f>
        <v>20515.000193220534</v>
      </c>
      <c r="P134" s="18">
        <f>$C134*'Teva Payments'!M$26</f>
        <v>20515.000193220534</v>
      </c>
      <c r="Q134" s="18">
        <f>$C134*'Teva Payments'!N$26</f>
        <v>20515.000193220534</v>
      </c>
      <c r="R134" s="18">
        <f>$C134*'Teva Payments'!O$26</f>
        <v>20515.184446816296</v>
      </c>
      <c r="S134" s="37" t="s">
        <v>343</v>
      </c>
      <c r="T134" s="6">
        <f t="shared" si="10"/>
        <v>261146.64574386028</v>
      </c>
    </row>
    <row r="135" spans="1:20" x14ac:dyDescent="0.3">
      <c r="A135" s="122">
        <v>133</v>
      </c>
      <c r="B135" s="3" t="s">
        <v>163</v>
      </c>
      <c r="C135" s="15">
        <v>3.5979730057600005E-3</v>
      </c>
      <c r="D135" s="7" t="s">
        <v>163</v>
      </c>
      <c r="E135" s="31" t="str">
        <f t="shared" si="9"/>
        <v>No</v>
      </c>
      <c r="F135" s="18">
        <f>$C135*'Teva Payments'!C$26</f>
        <v>12033.64425667208</v>
      </c>
      <c r="G135" s="18">
        <v>12317.93</v>
      </c>
      <c r="H135" s="41">
        <v>12317.93</v>
      </c>
      <c r="I135" s="18">
        <f>$C135*'Teva Payments'!F$26</f>
        <v>13434.331727912529</v>
      </c>
      <c r="J135" s="18">
        <f>$C135*'Teva Payments'!G$26</f>
        <v>13434.331727912529</v>
      </c>
      <c r="K135" s="18">
        <f>$C135*'Teva Payments'!H$26</f>
        <v>13434.331727912529</v>
      </c>
      <c r="L135" s="18">
        <f>$C135*'Teva Payments'!I$26</f>
        <v>13434.33172731961</v>
      </c>
      <c r="M135" s="18">
        <f>$C135*'Teva Payments'!J$26</f>
        <v>13434.33172731961</v>
      </c>
      <c r="N135" s="18">
        <f>$C135*'Teva Payments'!K$26</f>
        <v>13434.33172731961</v>
      </c>
      <c r="O135" s="18">
        <f>$C135*'Teva Payments'!L$26</f>
        <v>13434.33172731961</v>
      </c>
      <c r="P135" s="18">
        <f>$C135*'Teva Payments'!M$26</f>
        <v>13434.33172731961</v>
      </c>
      <c r="Q135" s="18">
        <f>$C135*'Teva Payments'!N$26</f>
        <v>13434.33172731961</v>
      </c>
      <c r="R135" s="18">
        <f>$C135*'Teva Payments'!O$26</f>
        <v>13434.452386539893</v>
      </c>
      <c r="S135" s="37" t="s">
        <v>343</v>
      </c>
      <c r="T135" s="6">
        <f t="shared" si="10"/>
        <v>171012.94219086724</v>
      </c>
    </row>
    <row r="136" spans="1:20" x14ac:dyDescent="0.3">
      <c r="A136" s="122">
        <v>134</v>
      </c>
      <c r="B136" s="3" t="s">
        <v>164</v>
      </c>
      <c r="C136" s="15">
        <v>1.23477897536E-3</v>
      </c>
      <c r="D136" s="7" t="s">
        <v>164</v>
      </c>
      <c r="E136" s="31" t="str">
        <f t="shared" si="9"/>
        <v>No</v>
      </c>
      <c r="F136" s="18">
        <f>$C136*'Teva Payments'!C$26</f>
        <v>4129.7949988264727</v>
      </c>
      <c r="G136" s="18">
        <v>4227.3599999999997</v>
      </c>
      <c r="H136" s="41">
        <v>4227.3599999999997</v>
      </c>
      <c r="I136" s="18">
        <f>$C136*'Teva Payments'!F$26</f>
        <v>4610.4932802668973</v>
      </c>
      <c r="J136" s="18">
        <f>$C136*'Teva Payments'!G$26</f>
        <v>4610.4932802668973</v>
      </c>
      <c r="K136" s="18">
        <f>$C136*'Teva Payments'!H$26</f>
        <v>4610.4932802668973</v>
      </c>
      <c r="L136" s="18">
        <f>$C136*'Teva Payments'!I$26</f>
        <v>4610.4932800634142</v>
      </c>
      <c r="M136" s="18">
        <f>$C136*'Teva Payments'!J$26</f>
        <v>4610.4932800634142</v>
      </c>
      <c r="N136" s="18">
        <f>$C136*'Teva Payments'!K$26</f>
        <v>4610.4932800634142</v>
      </c>
      <c r="O136" s="18">
        <f>$C136*'Teva Payments'!L$26</f>
        <v>4610.4932800634142</v>
      </c>
      <c r="P136" s="18">
        <f>$C136*'Teva Payments'!M$26</f>
        <v>4610.4932800634142</v>
      </c>
      <c r="Q136" s="18">
        <f>$C136*'Teva Payments'!N$26</f>
        <v>4610.4932800634142</v>
      </c>
      <c r="R136" s="18">
        <f>$C136*'Teva Payments'!O$26</f>
        <v>4610.5346887866453</v>
      </c>
      <c r="S136" s="37" t="s">
        <v>343</v>
      </c>
      <c r="T136" s="6">
        <f t="shared" si="10"/>
        <v>58689.489208794286</v>
      </c>
    </row>
    <row r="137" spans="1:20" x14ac:dyDescent="0.3">
      <c r="A137" s="122">
        <v>135</v>
      </c>
      <c r="B137" s="3" t="s">
        <v>96</v>
      </c>
      <c r="C137" s="15">
        <v>1.0289042960000001E-4</v>
      </c>
      <c r="D137" s="7" t="s">
        <v>165</v>
      </c>
      <c r="E137" s="31" t="str">
        <f t="shared" si="9"/>
        <v>No</v>
      </c>
      <c r="F137" s="18">
        <f>$C137*'Teva Payments'!C$26</f>
        <v>344.12343428936572</v>
      </c>
      <c r="G137" s="18">
        <v>352.25</v>
      </c>
      <c r="H137" s="41">
        <v>352.25</v>
      </c>
      <c r="I137" s="18">
        <f>$C137*'Teva Payments'!F$26</f>
        <v>384.17858073447513</v>
      </c>
      <c r="J137" s="18">
        <f>$C137*'Teva Payments'!G$26</f>
        <v>384.17858073447513</v>
      </c>
      <c r="K137" s="18">
        <f>$C137*'Teva Payments'!H$26</f>
        <v>384.17858073447513</v>
      </c>
      <c r="L137" s="18">
        <f>$C137*'Teva Payments'!I$26</f>
        <v>384.17858071751954</v>
      </c>
      <c r="M137" s="18">
        <f>$C137*'Teva Payments'!J$26</f>
        <v>384.17858071751954</v>
      </c>
      <c r="N137" s="18">
        <f>$C137*'Teva Payments'!K$26</f>
        <v>384.17858071751954</v>
      </c>
      <c r="O137" s="18">
        <f>$C137*'Teva Payments'!L$26</f>
        <v>384.17858071751954</v>
      </c>
      <c r="P137" s="18">
        <f>$C137*'Teva Payments'!M$26</f>
        <v>384.17858071751954</v>
      </c>
      <c r="Q137" s="18">
        <f>$C137*'Teva Payments'!N$26</f>
        <v>384.17858071751954</v>
      </c>
      <c r="R137" s="18">
        <f>$C137*'Teva Payments'!O$26</f>
        <v>384.18203118226461</v>
      </c>
      <c r="S137" s="37" t="s">
        <v>343</v>
      </c>
      <c r="T137" s="6">
        <f t="shared" si="10"/>
        <v>4890.4126919801738</v>
      </c>
    </row>
    <row r="138" spans="1:20" x14ac:dyDescent="0.3">
      <c r="A138" s="122">
        <v>136</v>
      </c>
      <c r="B138" s="3" t="s">
        <v>166</v>
      </c>
      <c r="C138" s="15">
        <v>6.4066292393600011E-3</v>
      </c>
      <c r="D138" s="7" t="s">
        <v>166</v>
      </c>
      <c r="E138" s="31" t="str">
        <f t="shared" si="9"/>
        <v>No</v>
      </c>
      <c r="F138" s="18">
        <f>$C138*'Teva Payments'!C$26</f>
        <v>21427.369529296146</v>
      </c>
      <c r="G138" s="18">
        <v>21933.58</v>
      </c>
      <c r="H138" s="41">
        <v>21933.58</v>
      </c>
      <c r="I138" s="18">
        <f>$C138*'Teva Payments'!F$26</f>
        <v>23921.464202627016</v>
      </c>
      <c r="J138" s="18">
        <f>$C138*'Teva Payments'!G$26</f>
        <v>23921.464202627016</v>
      </c>
      <c r="K138" s="18">
        <f>$C138*'Teva Payments'!H$26</f>
        <v>23921.464202627016</v>
      </c>
      <c r="L138" s="18">
        <f>$C138*'Teva Payments'!I$26</f>
        <v>23921.464201571249</v>
      </c>
      <c r="M138" s="18">
        <f>$C138*'Teva Payments'!J$26</f>
        <v>23921.464201571249</v>
      </c>
      <c r="N138" s="18">
        <f>$C138*'Teva Payments'!K$26</f>
        <v>23921.464201571249</v>
      </c>
      <c r="O138" s="18">
        <f>$C138*'Teva Payments'!L$26</f>
        <v>23921.464201571249</v>
      </c>
      <c r="P138" s="18">
        <f>$C138*'Teva Payments'!M$26</f>
        <v>23921.464201571249</v>
      </c>
      <c r="Q138" s="18">
        <f>$C138*'Teva Payments'!N$26</f>
        <v>23921.464201571249</v>
      </c>
      <c r="R138" s="18">
        <f>$C138*'Teva Payments'!O$26</f>
        <v>23921.679050011586</v>
      </c>
      <c r="S138" s="37" t="s">
        <v>343</v>
      </c>
      <c r="T138" s="6">
        <f t="shared" si="10"/>
        <v>304509.38639661623</v>
      </c>
    </row>
    <row r="139" spans="1:20" x14ac:dyDescent="0.3">
      <c r="A139" s="122">
        <v>137</v>
      </c>
      <c r="B139" s="3" t="s">
        <v>53</v>
      </c>
      <c r="C139" s="15">
        <v>1.9759611312000001E-3</v>
      </c>
      <c r="D139" s="7" t="s">
        <v>167</v>
      </c>
      <c r="E139" s="31" t="str">
        <f t="shared" si="9"/>
        <v>No</v>
      </c>
      <c r="F139" s="18">
        <f>$C139*'Teva Payments'!C$26</f>
        <v>6608.7247680307473</v>
      </c>
      <c r="G139" s="18">
        <v>6764.85</v>
      </c>
      <c r="H139" s="41">
        <v>6764.85</v>
      </c>
      <c r="I139" s="18">
        <f>$C139*'Teva Payments'!F$26</f>
        <v>7377.9645582401572</v>
      </c>
      <c r="J139" s="18">
        <f>$C139*'Teva Payments'!G$26</f>
        <v>7377.9645582401572</v>
      </c>
      <c r="K139" s="18">
        <f>$C139*'Teva Payments'!H$26</f>
        <v>7377.9645582401572</v>
      </c>
      <c r="L139" s="18">
        <f>$C139*'Teva Payments'!I$26</f>
        <v>7377.9645579145335</v>
      </c>
      <c r="M139" s="18">
        <f>$C139*'Teva Payments'!J$26</f>
        <v>7377.9645579145335</v>
      </c>
      <c r="N139" s="18">
        <f>$C139*'Teva Payments'!K$26</f>
        <v>7377.9645579145335</v>
      </c>
      <c r="O139" s="18">
        <f>$C139*'Teva Payments'!L$26</f>
        <v>7377.9645579145335</v>
      </c>
      <c r="P139" s="18">
        <f>$C139*'Teva Payments'!M$26</f>
        <v>7377.9645579145335</v>
      </c>
      <c r="Q139" s="18">
        <f>$C139*'Teva Payments'!N$26</f>
        <v>7377.9645579145335</v>
      </c>
      <c r="R139" s="18">
        <f>$C139*'Teva Payments'!O$26</f>
        <v>7378.0308224276405</v>
      </c>
      <c r="S139" s="37" t="s">
        <v>343</v>
      </c>
      <c r="T139" s="6">
        <f t="shared" si="10"/>
        <v>93918.136612666058</v>
      </c>
    </row>
    <row r="140" spans="1:20" x14ac:dyDescent="0.3">
      <c r="A140" s="122">
        <v>138</v>
      </c>
      <c r="B140" s="3" t="s">
        <v>53</v>
      </c>
      <c r="C140" s="15">
        <v>6.4866012853422349E-3</v>
      </c>
      <c r="D140" s="7" t="s">
        <v>53</v>
      </c>
      <c r="E140" s="31" t="str">
        <f t="shared" si="9"/>
        <v>No</v>
      </c>
      <c r="F140" s="18">
        <f>$C140*'Teva Payments'!C$26</f>
        <v>21694.841005676815</v>
      </c>
      <c r="G140" s="18">
        <v>22207.37</v>
      </c>
      <c r="H140" s="41">
        <v>22207.37</v>
      </c>
      <c r="I140" s="18">
        <f>$C140*'Teva Payments'!F$26</f>
        <v>24220.068720494506</v>
      </c>
      <c r="J140" s="18">
        <f>$C140*'Teva Payments'!G$26</f>
        <v>24220.068720494506</v>
      </c>
      <c r="K140" s="18">
        <f>$C140*'Teva Payments'!H$26</f>
        <v>24220.068720494506</v>
      </c>
      <c r="L140" s="18">
        <f>$C140*'Teva Payments'!I$26</f>
        <v>24220.068719425559</v>
      </c>
      <c r="M140" s="18">
        <f>$C140*'Teva Payments'!J$26</f>
        <v>24220.068719425559</v>
      </c>
      <c r="N140" s="18">
        <f>$C140*'Teva Payments'!K$26</f>
        <v>24220.068719425559</v>
      </c>
      <c r="O140" s="18">
        <f>$C140*'Teva Payments'!L$26</f>
        <v>24220.068719425559</v>
      </c>
      <c r="P140" s="18">
        <f>$C140*'Teva Payments'!M$26</f>
        <v>24220.068719425559</v>
      </c>
      <c r="Q140" s="18">
        <f>$C140*'Teva Payments'!N$26</f>
        <v>24220.068719425559</v>
      </c>
      <c r="R140" s="18">
        <f>$C140*'Teva Payments'!O$26</f>
        <v>24220.28624975503</v>
      </c>
      <c r="S140" s="37" t="s">
        <v>343</v>
      </c>
      <c r="T140" s="6">
        <f t="shared" si="10"/>
        <v>308310.48573346873</v>
      </c>
    </row>
    <row r="141" spans="1:20" x14ac:dyDescent="0.3">
      <c r="A141" s="122">
        <v>139</v>
      </c>
      <c r="B141" s="3" t="s">
        <v>81</v>
      </c>
      <c r="C141" s="15">
        <v>3.1086096476003178E-4</v>
      </c>
      <c r="D141" s="7" t="s">
        <v>168</v>
      </c>
      <c r="E141" s="31" t="str">
        <f t="shared" si="9"/>
        <v>No</v>
      </c>
      <c r="F141" s="18">
        <f>$C141*'Teva Payments'!C$26</f>
        <v>1039.6938101590706</v>
      </c>
      <c r="G141" s="18">
        <v>1064.26</v>
      </c>
      <c r="H141" s="41">
        <v>1064.26</v>
      </c>
      <c r="I141" s="18">
        <f>$C141*'Teva Payments'!F$26</f>
        <v>1160.711688264335</v>
      </c>
      <c r="J141" s="18">
        <f>$C141*'Teva Payments'!G$26</f>
        <v>1160.711688264335</v>
      </c>
      <c r="K141" s="18">
        <f>$C141*'Teva Payments'!H$26</f>
        <v>1160.711688264335</v>
      </c>
      <c r="L141" s="18">
        <f>$C141*'Teva Payments'!I$26</f>
        <v>1160.7116882131072</v>
      </c>
      <c r="M141" s="18">
        <f>$C141*'Teva Payments'!J$26</f>
        <v>1160.7116882131072</v>
      </c>
      <c r="N141" s="18">
        <f>$C141*'Teva Payments'!K$26</f>
        <v>1160.7116882131072</v>
      </c>
      <c r="O141" s="18">
        <f>$C141*'Teva Payments'!L$26</f>
        <v>1160.7116882131072</v>
      </c>
      <c r="P141" s="18">
        <f>$C141*'Teva Payments'!M$26</f>
        <v>1160.7116882131072</v>
      </c>
      <c r="Q141" s="18">
        <f>$C141*'Teva Payments'!N$26</f>
        <v>1160.7116882131072</v>
      </c>
      <c r="R141" s="18">
        <f>$C141*'Teva Payments'!O$26</f>
        <v>1160.7221130388534</v>
      </c>
      <c r="S141" s="37" t="s">
        <v>343</v>
      </c>
      <c r="T141" s="6">
        <f t="shared" si="10"/>
        <v>14775.341117269571</v>
      </c>
    </row>
    <row r="142" spans="1:20" x14ac:dyDescent="0.3">
      <c r="A142" s="122">
        <v>140</v>
      </c>
      <c r="B142" s="3" t="s">
        <v>81</v>
      </c>
      <c r="C142" s="15">
        <v>2.2630631961371855E-3</v>
      </c>
      <c r="D142" s="7" t="s">
        <v>169</v>
      </c>
      <c r="E142" s="31" t="str">
        <f t="shared" si="9"/>
        <v>No</v>
      </c>
      <c r="F142" s="18">
        <f>$C142*'Teva Payments'!C$26</f>
        <v>7568.9554616126961</v>
      </c>
      <c r="G142" s="18">
        <v>7747.77</v>
      </c>
      <c r="H142" s="41">
        <v>7747.77</v>
      </c>
      <c r="I142" s="18">
        <f>$C142*'Teva Payments'!F$26</f>
        <v>8449.9638128093593</v>
      </c>
      <c r="J142" s="18">
        <f>$C142*'Teva Payments'!G$26</f>
        <v>8449.9638128093593</v>
      </c>
      <c r="K142" s="18">
        <f>$C142*'Teva Payments'!H$26</f>
        <v>8449.9638128093593</v>
      </c>
      <c r="L142" s="18">
        <f>$C142*'Teva Payments'!I$26</f>
        <v>8449.9638124364228</v>
      </c>
      <c r="M142" s="18">
        <f>$C142*'Teva Payments'!J$26</f>
        <v>8449.9638124364228</v>
      </c>
      <c r="N142" s="18">
        <f>$C142*'Teva Payments'!K$26</f>
        <v>8449.9638124364228</v>
      </c>
      <c r="O142" s="18">
        <f>$C142*'Teva Payments'!L$26</f>
        <v>8449.9638124364228</v>
      </c>
      <c r="P142" s="18">
        <f>$C142*'Teva Payments'!M$26</f>
        <v>8449.9638124364228</v>
      </c>
      <c r="Q142" s="18">
        <f>$C142*'Teva Payments'!N$26</f>
        <v>8449.9638124364228</v>
      </c>
      <c r="R142" s="18">
        <f>$C142*'Teva Payments'!O$26</f>
        <v>8450.0397050126776</v>
      </c>
      <c r="S142" s="37" t="s">
        <v>343</v>
      </c>
      <c r="T142" s="6">
        <f t="shared" si="10"/>
        <v>107564.209479672</v>
      </c>
    </row>
    <row r="143" spans="1:20" x14ac:dyDescent="0.3">
      <c r="A143" s="122">
        <v>141</v>
      </c>
      <c r="B143" s="3" t="s">
        <v>81</v>
      </c>
      <c r="C143" s="15">
        <v>2.2227072397600002E-2</v>
      </c>
      <c r="D143" s="7" t="s">
        <v>81</v>
      </c>
      <c r="E143" s="31" t="str">
        <f t="shared" si="9"/>
        <v>No</v>
      </c>
      <c r="F143" s="18">
        <f>$C143*'Teva Payments'!C$26</f>
        <v>74339.824582290181</v>
      </c>
      <c r="G143" s="18">
        <v>76096.070000000007</v>
      </c>
      <c r="H143" s="41">
        <v>76096.06</v>
      </c>
      <c r="I143" s="18">
        <f>$C143*'Teva Payments'!F$26</f>
        <v>82992.802739667008</v>
      </c>
      <c r="J143" s="18">
        <f>$C143*'Teva Payments'!G$26</f>
        <v>82992.802739667008</v>
      </c>
      <c r="K143" s="18">
        <f>$C143*'Teva Payments'!H$26</f>
        <v>82992.802739667008</v>
      </c>
      <c r="L143" s="18">
        <f>$C143*'Teva Payments'!I$26</f>
        <v>82992.802736004145</v>
      </c>
      <c r="M143" s="18">
        <f>$C143*'Teva Payments'!J$26</f>
        <v>82992.802736004145</v>
      </c>
      <c r="N143" s="18">
        <f>$C143*'Teva Payments'!K$26</f>
        <v>82992.802736004145</v>
      </c>
      <c r="O143" s="18">
        <f>$C143*'Teva Payments'!L$26</f>
        <v>82992.802736004145</v>
      </c>
      <c r="P143" s="18">
        <f>$C143*'Teva Payments'!M$26</f>
        <v>82992.802736004145</v>
      </c>
      <c r="Q143" s="18">
        <f>$C143*'Teva Payments'!N$26</f>
        <v>82992.802736004145</v>
      </c>
      <c r="R143" s="18">
        <f>$C143*'Teva Payments'!O$26</f>
        <v>82993.548128262613</v>
      </c>
      <c r="S143" s="37" t="s">
        <v>343</v>
      </c>
      <c r="T143" s="6">
        <f t="shared" si="10"/>
        <v>1056460.7273455786</v>
      </c>
    </row>
    <row r="144" spans="1:20" x14ac:dyDescent="0.3">
      <c r="A144" s="122">
        <v>142</v>
      </c>
      <c r="B144" s="3" t="s">
        <v>170</v>
      </c>
      <c r="C144" s="15">
        <v>9.8379769212851402E-4</v>
      </c>
      <c r="D144" s="7" t="s">
        <v>170</v>
      </c>
      <c r="E144" s="31" t="str">
        <f t="shared" si="9"/>
        <v>No</v>
      </c>
      <c r="F144" s="18">
        <f>$C144*'Teva Payments'!C$26</f>
        <v>3290.3725038117277</v>
      </c>
      <c r="G144" s="18">
        <v>3368.11</v>
      </c>
      <c r="H144" s="41">
        <v>3368.11</v>
      </c>
      <c r="I144" s="18">
        <f>$C144*'Teva Payments'!F$26</f>
        <v>3673.364010249838</v>
      </c>
      <c r="J144" s="18">
        <f>$C144*'Teva Payments'!G$26</f>
        <v>3673.364010249838</v>
      </c>
      <c r="K144" s="18">
        <f>$C144*'Teva Payments'!H$26</f>
        <v>3673.364010249838</v>
      </c>
      <c r="L144" s="18">
        <f>$C144*'Teva Payments'!I$26</f>
        <v>3673.3640100877151</v>
      </c>
      <c r="M144" s="18">
        <f>$C144*'Teva Payments'!J$26</f>
        <v>3673.3640100877151</v>
      </c>
      <c r="N144" s="18">
        <f>$C144*'Teva Payments'!K$26</f>
        <v>3673.3640100877151</v>
      </c>
      <c r="O144" s="18">
        <f>$C144*'Teva Payments'!L$26</f>
        <v>3673.3640100877151</v>
      </c>
      <c r="P144" s="18">
        <f>$C144*'Teva Payments'!M$26</f>
        <v>3673.3640100877151</v>
      </c>
      <c r="Q144" s="18">
        <f>$C144*'Teva Payments'!N$26</f>
        <v>3673.3640100877151</v>
      </c>
      <c r="R144" s="18">
        <f>$C144*'Teva Payments'!O$26</f>
        <v>3673.3970020702172</v>
      </c>
      <c r="S144" s="37" t="s">
        <v>343</v>
      </c>
      <c r="T144" s="6">
        <f t="shared" si="10"/>
        <v>46760.265597157755</v>
      </c>
    </row>
    <row r="145" spans="1:20" x14ac:dyDescent="0.3">
      <c r="A145" s="122">
        <v>143</v>
      </c>
      <c r="B145" s="3" t="s">
        <v>12</v>
      </c>
      <c r="C145" s="15">
        <v>3.1145250536960004E-2</v>
      </c>
      <c r="D145" s="7" t="s">
        <v>12</v>
      </c>
      <c r="E145" s="31" t="str">
        <f t="shared" si="9"/>
        <v>No</v>
      </c>
      <c r="F145" s="18">
        <f>$C145*'Teva Payments'!C$26</f>
        <v>104167.2254479671</v>
      </c>
      <c r="G145" s="18">
        <v>106921.88</v>
      </c>
      <c r="H145" s="41">
        <v>106921.87</v>
      </c>
      <c r="I145" s="18">
        <f>$C145*'Teva Payments'!F$26</f>
        <v>116292.04187819762</v>
      </c>
      <c r="J145" s="18">
        <f>$C145*'Teva Payments'!G$26</f>
        <v>116292.04187819762</v>
      </c>
      <c r="K145" s="18">
        <f>$C145*'Teva Payments'!H$26</f>
        <v>116292.04187819762</v>
      </c>
      <c r="L145" s="18">
        <f>$C145*'Teva Payments'!I$26</f>
        <v>116292.0418730651</v>
      </c>
      <c r="M145" s="18">
        <f>$C145*'Teva Payments'!J$26</f>
        <v>116292.0418730651</v>
      </c>
      <c r="N145" s="18">
        <f>$C145*'Teva Payments'!K$26</f>
        <v>116292.0418730651</v>
      </c>
      <c r="O145" s="18">
        <f>$C145*'Teva Payments'!L$26</f>
        <v>116292.0418730651</v>
      </c>
      <c r="P145" s="18">
        <f>$C145*'Teva Payments'!M$26</f>
        <v>116292.0418730651</v>
      </c>
      <c r="Q145" s="18">
        <f>$C145*'Teva Payments'!N$26</f>
        <v>116292.0418730651</v>
      </c>
      <c r="R145" s="18">
        <f>$C145*'Teva Payments'!O$26</f>
        <v>116293.08633939081</v>
      </c>
      <c r="S145" s="37" t="s">
        <v>343</v>
      </c>
      <c r="T145" s="6">
        <f t="shared" si="10"/>
        <v>1480932.4386603411</v>
      </c>
    </row>
    <row r="146" spans="1:20" x14ac:dyDescent="0.3">
      <c r="A146" s="122">
        <v>144</v>
      </c>
      <c r="B146" s="3" t="s">
        <v>12</v>
      </c>
      <c r="C146" s="15">
        <v>8.5048985958722254E-4</v>
      </c>
      <c r="D146" s="7" t="s">
        <v>171</v>
      </c>
      <c r="E146" s="31" t="str">
        <f t="shared" si="9"/>
        <v>No</v>
      </c>
      <c r="F146" s="18">
        <f>$C146*'Teva Payments'!C$26</f>
        <v>2844.5161755786412</v>
      </c>
      <c r="G146" s="18">
        <v>2911.72</v>
      </c>
      <c r="H146" s="41">
        <v>2911.72</v>
      </c>
      <c r="I146" s="18">
        <f>$C146*'Teva Payments'!F$26</f>
        <v>3175.6110695185803</v>
      </c>
      <c r="J146" s="18">
        <f>$C146*'Teva Payments'!G$26</f>
        <v>3175.6110695185803</v>
      </c>
      <c r="K146" s="18">
        <f>$C146*'Teva Payments'!H$26</f>
        <v>3175.6110695185803</v>
      </c>
      <c r="L146" s="18">
        <f>$C146*'Teva Payments'!I$26</f>
        <v>3175.6110693784253</v>
      </c>
      <c r="M146" s="18">
        <f>$C146*'Teva Payments'!J$26</f>
        <v>3175.6110693784253</v>
      </c>
      <c r="N146" s="18">
        <f>$C146*'Teva Payments'!K$26</f>
        <v>3175.6110693784253</v>
      </c>
      <c r="O146" s="18">
        <f>$C146*'Teva Payments'!L$26</f>
        <v>3175.6110693784253</v>
      </c>
      <c r="P146" s="18">
        <f>$C146*'Teva Payments'!M$26</f>
        <v>3175.6110693784253</v>
      </c>
      <c r="Q146" s="18">
        <f>$C146*'Teva Payments'!N$26</f>
        <v>3175.6110693784253</v>
      </c>
      <c r="R146" s="18">
        <f>$C146*'Teva Payments'!O$26</f>
        <v>3175.6395908384679</v>
      </c>
      <c r="S146" s="37" t="s">
        <v>343</v>
      </c>
      <c r="T146" s="6">
        <f t="shared" si="10"/>
        <v>40424.095391243398</v>
      </c>
    </row>
    <row r="147" spans="1:20" x14ac:dyDescent="0.3">
      <c r="A147" s="122">
        <v>145</v>
      </c>
      <c r="B147" s="3" t="s">
        <v>172</v>
      </c>
      <c r="C147" s="15">
        <v>4.0439910399508605E-5</v>
      </c>
      <c r="D147" s="7" t="s">
        <v>172</v>
      </c>
      <c r="E147" s="31" t="str">
        <f t="shared" si="9"/>
        <v>Yes</v>
      </c>
      <c r="F147" s="18">
        <f>C147*'Teva Payments'!$Q$26</f>
        <v>1947.2192870353142</v>
      </c>
      <c r="G147" s="18">
        <v>0</v>
      </c>
      <c r="H147" s="41">
        <v>0</v>
      </c>
      <c r="I147" s="46">
        <f>$C147*'Teva Payments'!F$26</f>
        <v>150.99701150740026</v>
      </c>
      <c r="J147" s="46">
        <f>$C147*'Teva Payments'!G$26</f>
        <v>150.99701150740026</v>
      </c>
      <c r="K147" s="46">
        <f>$C147*'Teva Payments'!H$26</f>
        <v>150.99701150740026</v>
      </c>
      <c r="L147" s="46">
        <f>$C147*'Teva Payments'!I$26</f>
        <v>150.99701150073605</v>
      </c>
      <c r="M147" s="46">
        <f>$C147*'Teva Payments'!J$26</f>
        <v>150.99701150073605</v>
      </c>
      <c r="N147" s="46">
        <f>$C147*'Teva Payments'!K$26</f>
        <v>150.99701150073605</v>
      </c>
      <c r="O147" s="46">
        <f>$C147*'Teva Payments'!L$26</f>
        <v>150.99701150073605</v>
      </c>
      <c r="P147" s="46">
        <f>$C147*'Teva Payments'!M$26</f>
        <v>150.99701150073605</v>
      </c>
      <c r="Q147" s="46">
        <f>$C147*'Teva Payments'!N$26</f>
        <v>150.99701150073605</v>
      </c>
      <c r="R147" s="46">
        <f>$C147*'Teva Payments'!O$26</f>
        <v>150.9983676665687</v>
      </c>
      <c r="S147" s="37" t="s">
        <v>343</v>
      </c>
      <c r="T147" s="6">
        <f>F147</f>
        <v>1947.2192870353142</v>
      </c>
    </row>
    <row r="148" spans="1:20" x14ac:dyDescent="0.3">
      <c r="A148" s="122">
        <v>146</v>
      </c>
      <c r="B148" s="3" t="s">
        <v>173</v>
      </c>
      <c r="C148" s="15">
        <v>8.157508475200001E-4</v>
      </c>
      <c r="D148" s="7" t="s">
        <v>173</v>
      </c>
      <c r="E148" s="31" t="str">
        <f t="shared" si="9"/>
        <v>No</v>
      </c>
      <c r="F148" s="18">
        <f>$C148*'Teva Payments'!C$26</f>
        <v>2728.3293914154588</v>
      </c>
      <c r="G148" s="18">
        <v>2792.78</v>
      </c>
      <c r="H148" s="41">
        <v>2792.78</v>
      </c>
      <c r="I148" s="18">
        <f>$C148*'Teva Payments'!F$26</f>
        <v>3045.9004209773352</v>
      </c>
      <c r="J148" s="18">
        <f>$C148*'Teva Payments'!G$26</f>
        <v>3045.9004209773352</v>
      </c>
      <c r="K148" s="18">
        <f>$C148*'Teva Payments'!H$26</f>
        <v>3045.9004209773352</v>
      </c>
      <c r="L148" s="18">
        <f>$C148*'Teva Payments'!I$26</f>
        <v>3045.9004208429051</v>
      </c>
      <c r="M148" s="18">
        <f>$C148*'Teva Payments'!J$26</f>
        <v>3045.9004208429051</v>
      </c>
      <c r="N148" s="18">
        <f>$C148*'Teva Payments'!K$26</f>
        <v>3045.9004208429051</v>
      </c>
      <c r="O148" s="18">
        <f>$C148*'Teva Payments'!L$26</f>
        <v>3045.9004208429051</v>
      </c>
      <c r="P148" s="18">
        <f>$C148*'Teva Payments'!M$26</f>
        <v>3045.9004208429051</v>
      </c>
      <c r="Q148" s="18">
        <f>$C148*'Teva Payments'!N$26</f>
        <v>3045.9004208429051</v>
      </c>
      <c r="R148" s="18">
        <f>$C148*'Teva Payments'!O$26</f>
        <v>3045.9277773186345</v>
      </c>
      <c r="S148" s="37" t="s">
        <v>343</v>
      </c>
      <c r="T148" s="6">
        <f t="shared" si="10"/>
        <v>38772.920956723523</v>
      </c>
    </row>
    <row r="149" spans="1:20" x14ac:dyDescent="0.3">
      <c r="A149" s="122">
        <v>147</v>
      </c>
      <c r="B149" s="3" t="s">
        <v>174</v>
      </c>
      <c r="C149" s="15">
        <v>5.9449414360000005E-3</v>
      </c>
      <c r="D149" s="7" t="s">
        <v>175</v>
      </c>
      <c r="E149" s="31" t="str">
        <f t="shared" si="9"/>
        <v>No</v>
      </c>
      <c r="F149" s="18">
        <f>$C149*'Teva Payments'!C$26</f>
        <v>19883.225986700258</v>
      </c>
      <c r="G149" s="18">
        <v>20352.96</v>
      </c>
      <c r="H149" s="41">
        <v>20352.96</v>
      </c>
      <c r="I149" s="18">
        <f>$C149*'Teva Payments'!F$26</f>
        <v>22197.586037021003</v>
      </c>
      <c r="J149" s="18">
        <f>$C149*'Teva Payments'!G$26</f>
        <v>22197.586037021003</v>
      </c>
      <c r="K149" s="18">
        <f>$C149*'Teva Payments'!H$26</f>
        <v>22197.586037021003</v>
      </c>
      <c r="L149" s="18">
        <f>$C149*'Teva Payments'!I$26</f>
        <v>22197.586036041321</v>
      </c>
      <c r="M149" s="18">
        <f>$C149*'Teva Payments'!J$26</f>
        <v>22197.586036041321</v>
      </c>
      <c r="N149" s="18">
        <f>$C149*'Teva Payments'!K$26</f>
        <v>22197.586036041321</v>
      </c>
      <c r="O149" s="18">
        <f>$C149*'Teva Payments'!L$26</f>
        <v>22197.586036041321</v>
      </c>
      <c r="P149" s="18">
        <f>$C149*'Teva Payments'!M$26</f>
        <v>22197.586036041321</v>
      </c>
      <c r="Q149" s="18">
        <f>$C149*'Teva Payments'!N$26</f>
        <v>22197.586036041321</v>
      </c>
      <c r="R149" s="18">
        <f>$C149*'Teva Payments'!O$26</f>
        <v>22197.785401627763</v>
      </c>
      <c r="S149" s="37" t="s">
        <v>343</v>
      </c>
      <c r="T149" s="6">
        <f t="shared" si="10"/>
        <v>282565.20571563893</v>
      </c>
    </row>
    <row r="150" spans="1:20" x14ac:dyDescent="0.3">
      <c r="A150" s="122">
        <v>148</v>
      </c>
      <c r="B150" s="3" t="s">
        <v>176</v>
      </c>
      <c r="C150" s="15">
        <v>4.7307352990073126E-3</v>
      </c>
      <c r="D150" s="7" t="s">
        <v>176</v>
      </c>
      <c r="E150" s="31" t="str">
        <f t="shared" si="9"/>
        <v>No</v>
      </c>
      <c r="F150" s="18">
        <f>$C150*'Teva Payments'!C$26</f>
        <v>15822.238123965668</v>
      </c>
      <c r="G150" s="18">
        <v>16196.03</v>
      </c>
      <c r="H150" s="41">
        <v>16196.03</v>
      </c>
      <c r="I150" s="18">
        <f>$C150*'Teva Payments'!F$26</f>
        <v>17663.908879267739</v>
      </c>
      <c r="J150" s="18">
        <f>$C150*'Teva Payments'!G$26</f>
        <v>17663.908879267739</v>
      </c>
      <c r="K150" s="18">
        <f>$C150*'Teva Payments'!H$26</f>
        <v>17663.908879267739</v>
      </c>
      <c r="L150" s="18">
        <f>$C150*'Teva Payments'!I$26</f>
        <v>17663.908878488146</v>
      </c>
      <c r="M150" s="18">
        <f>$C150*'Teva Payments'!J$26</f>
        <v>17663.908878488146</v>
      </c>
      <c r="N150" s="18">
        <f>$C150*'Teva Payments'!K$26</f>
        <v>17663.908878488146</v>
      </c>
      <c r="O150" s="18">
        <f>$C150*'Teva Payments'!L$26</f>
        <v>17663.908878488146</v>
      </c>
      <c r="P150" s="18">
        <f>$C150*'Teva Payments'!M$26</f>
        <v>17663.908878488146</v>
      </c>
      <c r="Q150" s="18">
        <f>$C150*'Teva Payments'!N$26</f>
        <v>17663.908878488146</v>
      </c>
      <c r="R150" s="18">
        <f>$C150*'Teva Payments'!O$26</f>
        <v>17664.067525268329</v>
      </c>
      <c r="S150" s="37" t="s">
        <v>343</v>
      </c>
      <c r="T150" s="6">
        <f t="shared" si="10"/>
        <v>224853.54555796608</v>
      </c>
    </row>
    <row r="151" spans="1:20" x14ac:dyDescent="0.3">
      <c r="A151" s="122">
        <v>149</v>
      </c>
      <c r="B151" s="3" t="s">
        <v>177</v>
      </c>
      <c r="C151" s="15">
        <v>1.38586949984E-3</v>
      </c>
      <c r="D151" s="7" t="s">
        <v>177</v>
      </c>
      <c r="E151" s="31" t="str">
        <f t="shared" si="9"/>
        <v>No</v>
      </c>
      <c r="F151" s="18">
        <f>$C151*'Teva Payments'!C$26</f>
        <v>4635.1266450716257</v>
      </c>
      <c r="G151" s="18">
        <v>4744.63</v>
      </c>
      <c r="H151" s="41">
        <v>4744.63</v>
      </c>
      <c r="I151" s="18">
        <f>$C151*'Teva Payments'!F$26</f>
        <v>5174.6443240793706</v>
      </c>
      <c r="J151" s="18">
        <f>$C151*'Teva Payments'!G$26</f>
        <v>5174.6443240793706</v>
      </c>
      <c r="K151" s="18">
        <f>$C151*'Teva Payments'!H$26</f>
        <v>5174.6443240793706</v>
      </c>
      <c r="L151" s="18">
        <f>$C151*'Teva Payments'!I$26</f>
        <v>5174.6443238509892</v>
      </c>
      <c r="M151" s="18">
        <f>$C151*'Teva Payments'!J$26</f>
        <v>5174.6443238509892</v>
      </c>
      <c r="N151" s="18">
        <f>$C151*'Teva Payments'!K$26</f>
        <v>5174.6443238509892</v>
      </c>
      <c r="O151" s="18">
        <f>$C151*'Teva Payments'!L$26</f>
        <v>5174.6443238509892</v>
      </c>
      <c r="P151" s="18">
        <f>$C151*'Teva Payments'!M$26</f>
        <v>5174.6443238509892</v>
      </c>
      <c r="Q151" s="18">
        <f>$C151*'Teva Payments'!N$26</f>
        <v>5174.6443238509892</v>
      </c>
      <c r="R151" s="18">
        <f>$C151*'Teva Payments'!O$26</f>
        <v>5174.690799445164</v>
      </c>
      <c r="S151" s="37" t="s">
        <v>343</v>
      </c>
      <c r="T151" s="6">
        <f t="shared" si="10"/>
        <v>65870.876359860835</v>
      </c>
    </row>
    <row r="152" spans="1:20" x14ac:dyDescent="0.3">
      <c r="A152" s="122">
        <v>150</v>
      </c>
      <c r="B152" s="3" t="s">
        <v>14</v>
      </c>
      <c r="C152" s="15">
        <v>8.8237929539200007E-3</v>
      </c>
      <c r="D152" s="7" t="s">
        <v>14</v>
      </c>
      <c r="E152" s="31" t="str">
        <f t="shared" si="9"/>
        <v>No</v>
      </c>
      <c r="F152" s="18">
        <f>$C152*'Teva Payments'!C$26</f>
        <v>29511.72374890402</v>
      </c>
      <c r="G152" s="18">
        <v>30208.93</v>
      </c>
      <c r="H152" s="41">
        <v>30208.92</v>
      </c>
      <c r="I152" s="18">
        <f>$C152*'Teva Payments'!F$26</f>
        <v>32946.817958779793</v>
      </c>
      <c r="J152" s="18">
        <f>$C152*'Teva Payments'!G$26</f>
        <v>32946.817958779793</v>
      </c>
      <c r="K152" s="18">
        <f>$C152*'Teva Payments'!H$26</f>
        <v>32946.817958779793</v>
      </c>
      <c r="L152" s="18">
        <f>$C152*'Teva Payments'!I$26</f>
        <v>32946.817957325693</v>
      </c>
      <c r="M152" s="18">
        <f>$C152*'Teva Payments'!J$26</f>
        <v>32946.817957325693</v>
      </c>
      <c r="N152" s="18">
        <f>$C152*'Teva Payments'!K$26</f>
        <v>32946.817957325693</v>
      </c>
      <c r="O152" s="18">
        <f>$C152*'Teva Payments'!L$26</f>
        <v>32946.817957325693</v>
      </c>
      <c r="P152" s="18">
        <f>$C152*'Teva Payments'!M$26</f>
        <v>32946.817957325693</v>
      </c>
      <c r="Q152" s="18">
        <f>$C152*'Teva Payments'!N$26</f>
        <v>32946.817957325693</v>
      </c>
      <c r="R152" s="18">
        <f>$C152*'Teva Payments'!O$26</f>
        <v>32947.113866154374</v>
      </c>
      <c r="S152" s="37" t="s">
        <v>343</v>
      </c>
      <c r="T152" s="6">
        <f t="shared" si="10"/>
        <v>419398.04923535202</v>
      </c>
    </row>
    <row r="153" spans="1:20" x14ac:dyDescent="0.3">
      <c r="A153" s="122">
        <v>151</v>
      </c>
      <c r="B153" s="3" t="s">
        <v>73</v>
      </c>
      <c r="C153" s="15">
        <v>6.68759179371164E-5</v>
      </c>
      <c r="D153" s="7" t="s">
        <v>178</v>
      </c>
      <c r="E153" s="7" t="s">
        <v>335</v>
      </c>
      <c r="F153" s="18">
        <v>0</v>
      </c>
      <c r="G153" s="18">
        <v>0</v>
      </c>
      <c r="H153" s="41">
        <v>0</v>
      </c>
      <c r="I153" s="18">
        <v>0</v>
      </c>
      <c r="J153" s="18">
        <v>0</v>
      </c>
      <c r="K153" s="18">
        <v>0</v>
      </c>
      <c r="L153" s="18">
        <v>0</v>
      </c>
      <c r="M153" s="18">
        <v>0</v>
      </c>
      <c r="N153" s="18">
        <v>0</v>
      </c>
      <c r="O153" s="18">
        <v>0</v>
      </c>
      <c r="P153" s="18">
        <v>0</v>
      </c>
      <c r="Q153" s="18">
        <v>0</v>
      </c>
      <c r="R153" s="18">
        <v>0</v>
      </c>
      <c r="S153" s="37" t="s">
        <v>343</v>
      </c>
      <c r="T153" s="6">
        <f t="shared" si="10"/>
        <v>0</v>
      </c>
    </row>
    <row r="154" spans="1:20" x14ac:dyDescent="0.3">
      <c r="A154" s="122">
        <v>152</v>
      </c>
      <c r="B154" s="3" t="s">
        <v>53</v>
      </c>
      <c r="C154" s="15">
        <v>5.4332409981697403E-5</v>
      </c>
      <c r="D154" s="7" t="s">
        <v>179</v>
      </c>
      <c r="E154" s="31" t="str">
        <f t="shared" ref="E154:E177" si="11">IF(C154&lt;0.000083,"Yes","No")</f>
        <v>Yes</v>
      </c>
      <c r="F154" s="18">
        <f>C154*'Teva Payments'!$Q$26</f>
        <v>2616.1560592566684</v>
      </c>
      <c r="G154" s="18">
        <v>0</v>
      </c>
      <c r="H154" s="41">
        <v>0</v>
      </c>
      <c r="I154" s="46">
        <f>$C154*'Teva Payments'!F$26</f>
        <v>202.86967637126222</v>
      </c>
      <c r="J154" s="46">
        <f>$C154*'Teva Payments'!G$26</f>
        <v>202.86967637126222</v>
      </c>
      <c r="K154" s="46">
        <f>$C154*'Teva Payments'!H$26</f>
        <v>202.86967637126222</v>
      </c>
      <c r="L154" s="46">
        <f>$C154*'Teva Payments'!I$26</f>
        <v>202.86967636230861</v>
      </c>
      <c r="M154" s="46">
        <f>$C154*'Teva Payments'!J$26</f>
        <v>202.86967636230861</v>
      </c>
      <c r="N154" s="46">
        <f>$C154*'Teva Payments'!K$26</f>
        <v>202.86967636230861</v>
      </c>
      <c r="O154" s="46">
        <f>$C154*'Teva Payments'!L$26</f>
        <v>202.86967636230861</v>
      </c>
      <c r="P154" s="46">
        <f>$C154*'Teva Payments'!M$26</f>
        <v>202.86967636230861</v>
      </c>
      <c r="Q154" s="46">
        <f>$C154*'Teva Payments'!N$26</f>
        <v>202.86967636230861</v>
      </c>
      <c r="R154" s="46">
        <f>$C154*'Teva Payments'!O$26</f>
        <v>202.87149841773095</v>
      </c>
      <c r="S154" s="37" t="s">
        <v>343</v>
      </c>
      <c r="T154" s="6">
        <f>F154</f>
        <v>2616.1560592566684</v>
      </c>
    </row>
    <row r="155" spans="1:20" x14ac:dyDescent="0.3">
      <c r="A155" s="122">
        <v>153</v>
      </c>
      <c r="B155" s="3" t="s">
        <v>45</v>
      </c>
      <c r="C155" s="15">
        <v>1.0664953412549122E-4</v>
      </c>
      <c r="D155" s="7" t="s">
        <v>180</v>
      </c>
      <c r="E155" s="31" t="str">
        <f t="shared" si="11"/>
        <v>No</v>
      </c>
      <c r="F155" s="18">
        <f>$C155*'Teva Payments'!C$26</f>
        <v>356.69599292473885</v>
      </c>
      <c r="G155" s="18">
        <v>365.12</v>
      </c>
      <c r="H155" s="41">
        <v>365.12</v>
      </c>
      <c r="I155" s="18">
        <f>$C155*'Teva Payments'!F$26</f>
        <v>398.21455518856334</v>
      </c>
      <c r="J155" s="18">
        <f>$C155*'Teva Payments'!G$26</f>
        <v>398.21455518856334</v>
      </c>
      <c r="K155" s="18">
        <f>$C155*'Teva Payments'!H$26</f>
        <v>398.21455518856334</v>
      </c>
      <c r="L155" s="18">
        <f>$C155*'Teva Payments'!I$26</f>
        <v>398.21455517098821</v>
      </c>
      <c r="M155" s="18">
        <f>$C155*'Teva Payments'!J$26</f>
        <v>398.21455517098821</v>
      </c>
      <c r="N155" s="18">
        <f>$C155*'Teva Payments'!K$26</f>
        <v>398.21455517098821</v>
      </c>
      <c r="O155" s="18">
        <f>$C155*'Teva Payments'!L$26</f>
        <v>398.21455517098821</v>
      </c>
      <c r="P155" s="18">
        <f>$C155*'Teva Payments'!M$26</f>
        <v>398.21455517098821</v>
      </c>
      <c r="Q155" s="18">
        <f>$C155*'Teva Payments'!N$26</f>
        <v>398.21455517098821</v>
      </c>
      <c r="R155" s="18">
        <f>$C155*'Teva Payments'!O$26</f>
        <v>398.21813169855267</v>
      </c>
      <c r="S155" s="37" t="s">
        <v>343</v>
      </c>
      <c r="T155" s="6">
        <f t="shared" si="10"/>
        <v>5069.08512121491</v>
      </c>
    </row>
    <row r="156" spans="1:20" x14ac:dyDescent="0.3">
      <c r="A156" s="122">
        <v>154</v>
      </c>
      <c r="B156" s="3" t="s">
        <v>20</v>
      </c>
      <c r="C156" s="15">
        <v>9.4938127254031108E-4</v>
      </c>
      <c r="D156" s="7" t="s">
        <v>181</v>
      </c>
      <c r="E156" s="31" t="str">
        <f t="shared" si="11"/>
        <v>No</v>
      </c>
      <c r="F156" s="18">
        <f>$C156*'Teva Payments'!C$26</f>
        <v>3175.2646502370139</v>
      </c>
      <c r="G156" s="18">
        <v>3250.28</v>
      </c>
      <c r="H156" s="41">
        <v>3250.28</v>
      </c>
      <c r="I156" s="18">
        <f>$C156*'Teva Payments'!F$26</f>
        <v>3544.8578772425167</v>
      </c>
      <c r="J156" s="18">
        <f>$C156*'Teva Payments'!G$26</f>
        <v>3544.8578772425167</v>
      </c>
      <c r="K156" s="18">
        <f>$C156*'Teva Payments'!H$26</f>
        <v>3544.8578772425167</v>
      </c>
      <c r="L156" s="18">
        <f>$C156*'Teva Payments'!I$26</f>
        <v>3544.8578770860654</v>
      </c>
      <c r="M156" s="18">
        <f>$C156*'Teva Payments'!J$26</f>
        <v>3544.8578770860654</v>
      </c>
      <c r="N156" s="18">
        <f>$C156*'Teva Payments'!K$26</f>
        <v>3544.8578770860654</v>
      </c>
      <c r="O156" s="18">
        <f>$C156*'Teva Payments'!L$26</f>
        <v>3544.8578770860654</v>
      </c>
      <c r="P156" s="18">
        <f>$C156*'Teva Payments'!M$26</f>
        <v>3544.8578770860654</v>
      </c>
      <c r="Q156" s="18">
        <f>$C156*'Teva Payments'!N$26</f>
        <v>3544.8578770860654</v>
      </c>
      <c r="R156" s="18">
        <f>$C156*'Teva Payments'!O$26</f>
        <v>3544.8897149025011</v>
      </c>
      <c r="S156" s="37" t="s">
        <v>343</v>
      </c>
      <c r="T156" s="6">
        <f t="shared" si="10"/>
        <v>45124.435259383448</v>
      </c>
    </row>
    <row r="157" spans="1:20" x14ac:dyDescent="0.3">
      <c r="A157" s="122">
        <v>155</v>
      </c>
      <c r="B157" s="3" t="s">
        <v>58</v>
      </c>
      <c r="C157" s="15">
        <v>1.4976536817760001E-2</v>
      </c>
      <c r="D157" s="7" t="s">
        <v>58</v>
      </c>
      <c r="E157" s="31" t="str">
        <f t="shared" si="11"/>
        <v>No</v>
      </c>
      <c r="F157" s="18">
        <f>$C157*'Teva Payments'!C$26</f>
        <v>50089.957866097771</v>
      </c>
      <c r="G157" s="18">
        <v>51273.31</v>
      </c>
      <c r="H157" s="41">
        <v>51273.3</v>
      </c>
      <c r="I157" s="18">
        <f>$C157*'Teva Payments'!F$26</f>
        <v>55920.309413934541</v>
      </c>
      <c r="J157" s="18">
        <f>$C157*'Teva Payments'!G$26</f>
        <v>55920.309413934541</v>
      </c>
      <c r="K157" s="18">
        <f>$C157*'Teva Payments'!H$26</f>
        <v>55920.309413934541</v>
      </c>
      <c r="L157" s="18">
        <f>$C157*'Teva Payments'!I$26</f>
        <v>55920.309411466522</v>
      </c>
      <c r="M157" s="18">
        <f>$C157*'Teva Payments'!J$26</f>
        <v>55920.309411466522</v>
      </c>
      <c r="N157" s="18">
        <f>$C157*'Teva Payments'!K$26</f>
        <v>55920.309411466522</v>
      </c>
      <c r="O157" s="18">
        <f>$C157*'Teva Payments'!L$26</f>
        <v>55920.309411466522</v>
      </c>
      <c r="P157" s="18">
        <f>$C157*'Teva Payments'!M$26</f>
        <v>55920.309411466522</v>
      </c>
      <c r="Q157" s="18">
        <f>$C157*'Teva Payments'!N$26</f>
        <v>55920.309411466522</v>
      </c>
      <c r="R157" s="18">
        <f>$C157*'Teva Payments'!O$26</f>
        <v>55920.81165460511</v>
      </c>
      <c r="S157" s="37" t="s">
        <v>343</v>
      </c>
      <c r="T157" s="6">
        <f t="shared" si="10"/>
        <v>711840.16423130548</v>
      </c>
    </row>
    <row r="158" spans="1:20" x14ac:dyDescent="0.3">
      <c r="A158" s="122">
        <v>156</v>
      </c>
      <c r="B158" s="3" t="s">
        <v>20</v>
      </c>
      <c r="C158" s="15">
        <v>4.4797409664000002E-3</v>
      </c>
      <c r="D158" s="7" t="s">
        <v>182</v>
      </c>
      <c r="E158" s="31" t="str">
        <f t="shared" si="11"/>
        <v>No</v>
      </c>
      <c r="F158" s="18">
        <f>$C158*'Teva Payments'!C$26</f>
        <v>14982.771984502726</v>
      </c>
      <c r="G158" s="18">
        <v>15336.73</v>
      </c>
      <c r="H158" s="41">
        <v>15336.73</v>
      </c>
      <c r="I158" s="18">
        <f>$C158*'Teva Payments'!F$26</f>
        <v>16726.730884692875</v>
      </c>
      <c r="J158" s="18">
        <f>$C158*'Teva Payments'!G$26</f>
        <v>16726.730884692875</v>
      </c>
      <c r="K158" s="18">
        <f>$C158*'Teva Payments'!H$26</f>
        <v>16726.730884692875</v>
      </c>
      <c r="L158" s="18">
        <f>$C158*'Teva Payments'!I$26</f>
        <v>16726.730883954646</v>
      </c>
      <c r="M158" s="18">
        <f>$C158*'Teva Payments'!J$26</f>
        <v>16726.730883954646</v>
      </c>
      <c r="N158" s="18">
        <f>$C158*'Teva Payments'!K$26</f>
        <v>16726.730883954646</v>
      </c>
      <c r="O158" s="18">
        <f>$C158*'Teva Payments'!L$26</f>
        <v>16726.730883954646</v>
      </c>
      <c r="P158" s="18">
        <f>$C158*'Teva Payments'!M$26</f>
        <v>16726.730883954646</v>
      </c>
      <c r="Q158" s="18">
        <f>$C158*'Teva Payments'!N$26</f>
        <v>16726.730883954646</v>
      </c>
      <c r="R158" s="18">
        <f>$C158*'Teva Payments'!O$26</f>
        <v>16726.881113556483</v>
      </c>
      <c r="S158" s="37" t="s">
        <v>343</v>
      </c>
      <c r="T158" s="6">
        <f t="shared" si="10"/>
        <v>212923.69105586573</v>
      </c>
    </row>
    <row r="159" spans="1:20" x14ac:dyDescent="0.3">
      <c r="A159" s="122">
        <v>157</v>
      </c>
      <c r="B159" s="3" t="s">
        <v>183</v>
      </c>
      <c r="C159" s="15">
        <v>7.1513735216000008E-4</v>
      </c>
      <c r="D159" s="7" t="s">
        <v>183</v>
      </c>
      <c r="E159" s="31" t="str">
        <f t="shared" si="11"/>
        <v>No</v>
      </c>
      <c r="F159" s="18">
        <f>$C159*'Teva Payments'!C$26</f>
        <v>2391.8213051557009</v>
      </c>
      <c r="G159" s="18">
        <v>2448.33</v>
      </c>
      <c r="H159" s="41">
        <v>2448.33</v>
      </c>
      <c r="I159" s="18">
        <f>$C159*'Teva Payments'!F$26</f>
        <v>2670.2235966078556</v>
      </c>
      <c r="J159" s="18">
        <f>$C159*'Teva Payments'!G$26</f>
        <v>2670.2235966078556</v>
      </c>
      <c r="K159" s="18">
        <f>$C159*'Teva Payments'!H$26</f>
        <v>2670.2235966078556</v>
      </c>
      <c r="L159" s="18">
        <f>$C159*'Teva Payments'!I$26</f>
        <v>2670.223596490006</v>
      </c>
      <c r="M159" s="18">
        <f>$C159*'Teva Payments'!J$26</f>
        <v>2670.223596490006</v>
      </c>
      <c r="N159" s="18">
        <f>$C159*'Teva Payments'!K$26</f>
        <v>2670.223596490006</v>
      </c>
      <c r="O159" s="18">
        <f>$C159*'Teva Payments'!L$26</f>
        <v>2670.223596490006</v>
      </c>
      <c r="P159" s="18">
        <f>$C159*'Teva Payments'!M$26</f>
        <v>2670.223596490006</v>
      </c>
      <c r="Q159" s="18">
        <f>$C159*'Teva Payments'!N$26</f>
        <v>2670.223596490006</v>
      </c>
      <c r="R159" s="18">
        <f>$C159*'Teva Payments'!O$26</f>
        <v>2670.2475788587367</v>
      </c>
      <c r="S159" s="37" t="s">
        <v>343</v>
      </c>
      <c r="T159" s="6">
        <f t="shared" si="10"/>
        <v>33990.74125277804</v>
      </c>
    </row>
    <row r="160" spans="1:20" x14ac:dyDescent="0.3">
      <c r="A160" s="122">
        <v>158</v>
      </c>
      <c r="B160" s="3" t="s">
        <v>32</v>
      </c>
      <c r="C160" s="15">
        <v>3.6024341155030474E-5</v>
      </c>
      <c r="D160" s="7" t="s">
        <v>184</v>
      </c>
      <c r="E160" s="31" t="str">
        <f t="shared" si="11"/>
        <v>Yes</v>
      </c>
      <c r="F160" s="18">
        <f>C160*'Teva Payments'!$Q$26</f>
        <v>1734.6055222878965</v>
      </c>
      <c r="G160" s="18">
        <v>0</v>
      </c>
      <c r="H160" s="41">
        <v>0</v>
      </c>
      <c r="I160" s="46">
        <f>$C160*'Teva Payments'!F$26</f>
        <v>134.50988892395634</v>
      </c>
      <c r="J160" s="46">
        <f>$C160*'Teva Payments'!G$26</f>
        <v>134.50988892395634</v>
      </c>
      <c r="K160" s="46">
        <f>$C160*'Teva Payments'!H$26</f>
        <v>134.50988892395634</v>
      </c>
      <c r="L160" s="46">
        <f>$C160*'Teva Payments'!I$26</f>
        <v>134.50988891801978</v>
      </c>
      <c r="M160" s="46">
        <f>$C160*'Teva Payments'!J$26</f>
        <v>134.50988891801978</v>
      </c>
      <c r="N160" s="46">
        <f>$C160*'Teva Payments'!K$26</f>
        <v>134.50988891801978</v>
      </c>
      <c r="O160" s="46">
        <f>$C160*'Teva Payments'!L$26</f>
        <v>134.50988891801978</v>
      </c>
      <c r="P160" s="46">
        <f>$C160*'Teva Payments'!M$26</f>
        <v>134.50988891801978</v>
      </c>
      <c r="Q160" s="46">
        <f>$C160*'Teva Payments'!N$26</f>
        <v>134.50988891801978</v>
      </c>
      <c r="R160" s="46">
        <f>$C160*'Teva Payments'!O$26</f>
        <v>134.5110970062706</v>
      </c>
      <c r="S160" s="37" t="s">
        <v>343</v>
      </c>
      <c r="T160" s="6">
        <f>F160</f>
        <v>1734.6055222878965</v>
      </c>
    </row>
    <row r="161" spans="1:20" x14ac:dyDescent="0.3">
      <c r="A161" s="122">
        <v>159</v>
      </c>
      <c r="B161" s="3" t="s">
        <v>185</v>
      </c>
      <c r="C161" s="15">
        <v>5.4349003265225979E-4</v>
      </c>
      <c r="D161" s="7" t="s">
        <v>185</v>
      </c>
      <c r="E161" s="31" t="str">
        <f t="shared" si="11"/>
        <v>No</v>
      </c>
      <c r="F161" s="18">
        <f>$C161*'Teva Payments'!C$26</f>
        <v>1817.7361807646212</v>
      </c>
      <c r="G161" s="18">
        <v>1860.68</v>
      </c>
      <c r="H161" s="41">
        <v>1860.68</v>
      </c>
      <c r="I161" s="18">
        <f>$C161*'Teva Payments'!F$26</f>
        <v>2029.3163338845532</v>
      </c>
      <c r="J161" s="18">
        <f>$C161*'Teva Payments'!G$26</f>
        <v>2029.3163338845532</v>
      </c>
      <c r="K161" s="18">
        <f>$C161*'Teva Payments'!H$26</f>
        <v>2029.3163338845532</v>
      </c>
      <c r="L161" s="18">
        <f>$C161*'Teva Payments'!I$26</f>
        <v>2029.3163337949898</v>
      </c>
      <c r="M161" s="18">
        <f>$C161*'Teva Payments'!J$26</f>
        <v>2029.3163337949898</v>
      </c>
      <c r="N161" s="18">
        <f>$C161*'Teva Payments'!K$26</f>
        <v>2029.3163337949898</v>
      </c>
      <c r="O161" s="18">
        <f>$C161*'Teva Payments'!L$26</f>
        <v>2029.3163337949898</v>
      </c>
      <c r="P161" s="18">
        <f>$C161*'Teva Payments'!M$26</f>
        <v>2029.3163337949898</v>
      </c>
      <c r="Q161" s="18">
        <f>$C161*'Teva Payments'!N$26</f>
        <v>2029.3163337949898</v>
      </c>
      <c r="R161" s="18">
        <f>$C161*'Teva Payments'!O$26</f>
        <v>2029.3345599138258</v>
      </c>
      <c r="S161" s="37" t="s">
        <v>343</v>
      </c>
      <c r="T161" s="6">
        <f t="shared" si="10"/>
        <v>25832.277745102041</v>
      </c>
    </row>
    <row r="162" spans="1:20" x14ac:dyDescent="0.3">
      <c r="A162" s="122">
        <v>160</v>
      </c>
      <c r="B162" s="3" t="s">
        <v>73</v>
      </c>
      <c r="C162" s="15">
        <v>8.6511046550880003E-2</v>
      </c>
      <c r="D162" s="7" t="s">
        <v>73</v>
      </c>
      <c r="E162" s="31" t="str">
        <f t="shared" si="11"/>
        <v>No</v>
      </c>
      <c r="F162" s="18">
        <f>$C162*'Teva Payments'!C$26</f>
        <v>289341.57004487817</v>
      </c>
      <c r="G162" s="18">
        <v>296177.14</v>
      </c>
      <c r="H162" s="41">
        <v>296177.09999999998</v>
      </c>
      <c r="I162" s="18">
        <f>$C162*'Teva Payments'!F$26</f>
        <v>323020.23823769891</v>
      </c>
      <c r="J162" s="18">
        <f>$C162*'Teva Payments'!G$26</f>
        <v>323020.23823769891</v>
      </c>
      <c r="K162" s="18">
        <f>$C162*'Teva Payments'!H$26</f>
        <v>323020.23823769891</v>
      </c>
      <c r="L162" s="18">
        <f>$C162*'Teva Payments'!I$26</f>
        <v>323020.23822344252</v>
      </c>
      <c r="M162" s="18">
        <f>$C162*'Teva Payments'!J$26</f>
        <v>323020.23822344252</v>
      </c>
      <c r="N162" s="18">
        <f>$C162*'Teva Payments'!K$26</f>
        <v>323020.23822344252</v>
      </c>
      <c r="O162" s="18">
        <f>$C162*'Teva Payments'!L$26</f>
        <v>323020.23822344252</v>
      </c>
      <c r="P162" s="18">
        <f>$C162*'Teva Payments'!M$26</f>
        <v>323020.23822344252</v>
      </c>
      <c r="Q162" s="18">
        <f>$C162*'Teva Payments'!N$26</f>
        <v>323020.23822344252</v>
      </c>
      <c r="R162" s="18">
        <f>$C162*'Teva Payments'!O$26</f>
        <v>323023.1394001345</v>
      </c>
      <c r="S162" s="37" t="s">
        <v>343</v>
      </c>
      <c r="T162" s="6">
        <f t="shared" si="10"/>
        <v>4111901.0934987636</v>
      </c>
    </row>
    <row r="163" spans="1:20" x14ac:dyDescent="0.3">
      <c r="A163" s="122">
        <v>161</v>
      </c>
      <c r="B163" s="3" t="s">
        <v>73</v>
      </c>
      <c r="C163" s="15">
        <v>6.4650348945139346E-4</v>
      </c>
      <c r="D163" s="7" t="s">
        <v>186</v>
      </c>
      <c r="E163" s="31" t="str">
        <f t="shared" si="11"/>
        <v>No</v>
      </c>
      <c r="F163" s="18">
        <f>$C163*'Teva Payments'!C$26</f>
        <v>2162.2710871650615</v>
      </c>
      <c r="G163" s="18">
        <v>2213.35</v>
      </c>
      <c r="H163" s="41">
        <v>2213.35</v>
      </c>
      <c r="I163" s="18">
        <f>$C163*'Teva Payments'!F$26</f>
        <v>2413.9542811017873</v>
      </c>
      <c r="J163" s="18">
        <f>$C163*'Teva Payments'!G$26</f>
        <v>2413.9542811017873</v>
      </c>
      <c r="K163" s="18">
        <f>$C163*'Teva Payments'!H$26</f>
        <v>2413.9542811017873</v>
      </c>
      <c r="L163" s="18">
        <f>$C163*'Teva Payments'!I$26</f>
        <v>2413.9542809952482</v>
      </c>
      <c r="M163" s="18">
        <f>$C163*'Teva Payments'!J$26</f>
        <v>2413.9542809952482</v>
      </c>
      <c r="N163" s="18">
        <f>$C163*'Teva Payments'!K$26</f>
        <v>2413.9542809952482</v>
      </c>
      <c r="O163" s="18">
        <f>$C163*'Teva Payments'!L$26</f>
        <v>2413.9542809952482</v>
      </c>
      <c r="P163" s="18">
        <f>$C163*'Teva Payments'!M$26</f>
        <v>2413.9542809952482</v>
      </c>
      <c r="Q163" s="18">
        <f>$C163*'Teva Payments'!N$26</f>
        <v>2413.9542809952482</v>
      </c>
      <c r="R163" s="18">
        <f>$C163*'Teva Payments'!O$26</f>
        <v>2413.975961704587</v>
      </c>
      <c r="S163" s="37" t="s">
        <v>343</v>
      </c>
      <c r="T163" s="6">
        <f t="shared" si="10"/>
        <v>30728.535578146493</v>
      </c>
    </row>
    <row r="164" spans="1:20" x14ac:dyDescent="0.3">
      <c r="A164" s="122">
        <v>162</v>
      </c>
      <c r="B164" s="3" t="s">
        <v>32</v>
      </c>
      <c r="C164" s="15">
        <v>8.6236729860592748E-4</v>
      </c>
      <c r="D164" s="7" t="s">
        <v>187</v>
      </c>
      <c r="E164" s="31" t="str">
        <f t="shared" si="11"/>
        <v>No</v>
      </c>
      <c r="F164" s="18">
        <f>$C164*'Teva Payments'!C$26</f>
        <v>2884.2410083115706</v>
      </c>
      <c r="G164" s="18">
        <v>2952.38</v>
      </c>
      <c r="H164" s="41">
        <v>2952.38</v>
      </c>
      <c r="I164" s="18">
        <f>$C164*'Teva Payments'!F$26</f>
        <v>3219.9597779718915</v>
      </c>
      <c r="J164" s="18">
        <f>$C164*'Teva Payments'!G$26</f>
        <v>3219.9597779718915</v>
      </c>
      <c r="K164" s="18">
        <f>$C164*'Teva Payments'!H$26</f>
        <v>3219.9597779718915</v>
      </c>
      <c r="L164" s="18">
        <f>$C164*'Teva Payments'!I$26</f>
        <v>3219.9597778297793</v>
      </c>
      <c r="M164" s="18">
        <f>$C164*'Teva Payments'!J$26</f>
        <v>3219.9597778297793</v>
      </c>
      <c r="N164" s="18">
        <f>$C164*'Teva Payments'!K$26</f>
        <v>3219.9597778297793</v>
      </c>
      <c r="O164" s="18">
        <f>$C164*'Teva Payments'!L$26</f>
        <v>3219.9597778297793</v>
      </c>
      <c r="P164" s="18">
        <f>$C164*'Teva Payments'!M$26</f>
        <v>3219.9597778297793</v>
      </c>
      <c r="Q164" s="18">
        <f>$C164*'Teva Payments'!N$26</f>
        <v>3219.9597778297793</v>
      </c>
      <c r="R164" s="18">
        <f>$C164*'Teva Payments'!O$26</f>
        <v>3219.988697603686</v>
      </c>
      <c r="S164" s="37" t="s">
        <v>343</v>
      </c>
      <c r="T164" s="6">
        <f t="shared" si="10"/>
        <v>40988.627706809602</v>
      </c>
    </row>
    <row r="165" spans="1:20" x14ac:dyDescent="0.3">
      <c r="A165" s="122">
        <v>163</v>
      </c>
      <c r="B165" s="3" t="s">
        <v>188</v>
      </c>
      <c r="C165" s="15">
        <v>3.4954682537600003E-3</v>
      </c>
      <c r="D165" s="7" t="s">
        <v>188</v>
      </c>
      <c r="E165" s="31" t="str">
        <f t="shared" si="11"/>
        <v>No</v>
      </c>
      <c r="F165" s="18">
        <f>$C165*'Teva Payments'!C$26</f>
        <v>11690.810745077724</v>
      </c>
      <c r="G165" s="18">
        <v>11967</v>
      </c>
      <c r="H165" s="41">
        <v>11967</v>
      </c>
      <c r="I165" s="18">
        <f>$C165*'Teva Payments'!F$26</f>
        <v>13051.593213796155</v>
      </c>
      <c r="J165" s="18">
        <f>$C165*'Teva Payments'!G$26</f>
        <v>13051.593213796155</v>
      </c>
      <c r="K165" s="18">
        <f>$C165*'Teva Payments'!H$26</f>
        <v>13051.593213796155</v>
      </c>
      <c r="L165" s="18">
        <f>$C165*'Teva Payments'!I$26</f>
        <v>13051.593213220127</v>
      </c>
      <c r="M165" s="18">
        <f>$C165*'Teva Payments'!J$26</f>
        <v>13051.593213220127</v>
      </c>
      <c r="N165" s="18">
        <f>$C165*'Teva Payments'!K$26</f>
        <v>13051.593213220127</v>
      </c>
      <c r="O165" s="18">
        <f>$C165*'Teva Payments'!L$26</f>
        <v>13051.593213220127</v>
      </c>
      <c r="P165" s="18">
        <f>$C165*'Teva Payments'!M$26</f>
        <v>13051.593213220127</v>
      </c>
      <c r="Q165" s="18">
        <f>$C165*'Teva Payments'!N$26</f>
        <v>13051.593213220127</v>
      </c>
      <c r="R165" s="18">
        <f>$C165*'Teva Payments'!O$26</f>
        <v>13051.710434909492</v>
      </c>
      <c r="S165" s="37" t="s">
        <v>343</v>
      </c>
      <c r="T165" s="6">
        <f t="shared" si="10"/>
        <v>166140.86010069645</v>
      </c>
    </row>
    <row r="166" spans="1:20" x14ac:dyDescent="0.3">
      <c r="A166" s="122">
        <v>164</v>
      </c>
      <c r="B166" s="3" t="s">
        <v>58</v>
      </c>
      <c r="C166" s="15">
        <v>1.1882634073892149E-6</v>
      </c>
      <c r="D166" s="7" t="s">
        <v>189</v>
      </c>
      <c r="E166" s="31" t="str">
        <f t="shared" si="11"/>
        <v>Yes</v>
      </c>
      <c r="F166" s="18">
        <f>C166*'Teva Payments'!$Q$26</f>
        <v>57.2159879210488</v>
      </c>
      <c r="G166" s="18">
        <v>0</v>
      </c>
      <c r="H166" s="41">
        <v>0</v>
      </c>
      <c r="I166" s="46">
        <f>$C166*'Teva Payments'!F$26</f>
        <v>4.4368106068195479</v>
      </c>
      <c r="J166" s="46">
        <f>$C166*'Teva Payments'!G$26</f>
        <v>4.4368106068195479</v>
      </c>
      <c r="K166" s="46">
        <f>$C166*'Teva Payments'!H$26</f>
        <v>4.4368106068195479</v>
      </c>
      <c r="L166" s="46">
        <f>$C166*'Teva Payments'!I$26</f>
        <v>4.4368106066237303</v>
      </c>
      <c r="M166" s="46">
        <f>$C166*'Teva Payments'!J$26</f>
        <v>4.4368106066237303</v>
      </c>
      <c r="N166" s="46">
        <f>$C166*'Teva Payments'!K$26</f>
        <v>4.4368106066237303</v>
      </c>
      <c r="O166" s="46">
        <f>$C166*'Teva Payments'!L$26</f>
        <v>4.4368106066237303</v>
      </c>
      <c r="P166" s="46">
        <f>$C166*'Teva Payments'!M$26</f>
        <v>4.4368106066237303</v>
      </c>
      <c r="Q166" s="46">
        <f>$C166*'Teva Payments'!N$26</f>
        <v>4.4368106066237303</v>
      </c>
      <c r="R166" s="46">
        <f>$C166*'Teva Payments'!O$26</f>
        <v>4.4368504554319337</v>
      </c>
      <c r="S166" s="37" t="s">
        <v>343</v>
      </c>
      <c r="T166" s="6">
        <f>F166</f>
        <v>57.2159879210488</v>
      </c>
    </row>
    <row r="167" spans="1:20" x14ac:dyDescent="0.3">
      <c r="A167" s="122">
        <v>165</v>
      </c>
      <c r="B167" s="3" t="s">
        <v>190</v>
      </c>
      <c r="C167" s="15">
        <v>1.8731634511339281E-4</v>
      </c>
      <c r="D167" s="7" t="s">
        <v>191</v>
      </c>
      <c r="E167" s="31" t="str">
        <f t="shared" si="11"/>
        <v>No</v>
      </c>
      <c r="F167" s="18">
        <f>$C167*'Teva Payments'!C$26</f>
        <v>626.49115403200506</v>
      </c>
      <c r="G167" s="18">
        <v>641.29</v>
      </c>
      <c r="H167" s="41">
        <v>641.29</v>
      </c>
      <c r="I167" s="18">
        <f>$C167*'Teva Payments'!F$26</f>
        <v>699.41322913897511</v>
      </c>
      <c r="J167" s="18">
        <f>$C167*'Teva Payments'!G$26</f>
        <v>699.41322913897511</v>
      </c>
      <c r="K167" s="18">
        <f>$C167*'Teva Payments'!H$26</f>
        <v>699.41322913897511</v>
      </c>
      <c r="L167" s="18">
        <f>$C167*'Teva Payments'!I$26</f>
        <v>699.41322910810663</v>
      </c>
      <c r="M167" s="18">
        <f>$C167*'Teva Payments'!J$26</f>
        <v>699.41322910810663</v>
      </c>
      <c r="N167" s="18">
        <f>$C167*'Teva Payments'!K$26</f>
        <v>699.41322910810663</v>
      </c>
      <c r="O167" s="18">
        <f>$C167*'Teva Payments'!L$26</f>
        <v>699.41322910810663</v>
      </c>
      <c r="P167" s="18">
        <f>$C167*'Teva Payments'!M$26</f>
        <v>699.41322910810663</v>
      </c>
      <c r="Q167" s="18">
        <f>$C167*'Teva Payments'!N$26</f>
        <v>699.41322910810663</v>
      </c>
      <c r="R167" s="18">
        <f>$C167*'Teva Payments'!O$26</f>
        <v>699.41951082398157</v>
      </c>
      <c r="S167" s="37" t="s">
        <v>343</v>
      </c>
      <c r="T167" s="6">
        <f t="shared" si="10"/>
        <v>8903.2097269215519</v>
      </c>
    </row>
    <row r="168" spans="1:20" x14ac:dyDescent="0.3">
      <c r="A168" s="122">
        <v>166</v>
      </c>
      <c r="B168" s="3" t="s">
        <v>190</v>
      </c>
      <c r="C168" s="15">
        <v>6.0352741926400005E-3</v>
      </c>
      <c r="D168" s="7" t="s">
        <v>190</v>
      </c>
      <c r="E168" s="31" t="str">
        <f t="shared" si="11"/>
        <v>No</v>
      </c>
      <c r="F168" s="18">
        <f>$C168*'Teva Payments'!C$26</f>
        <v>20185.349503577694</v>
      </c>
      <c r="G168" s="18">
        <v>20662.22</v>
      </c>
      <c r="H168" s="41">
        <v>20662.22</v>
      </c>
      <c r="I168" s="18">
        <f>$C168*'Teva Payments'!F$26</f>
        <v>22534.876010196389</v>
      </c>
      <c r="J168" s="18">
        <f>$C168*'Teva Payments'!G$26</f>
        <v>22534.876010196389</v>
      </c>
      <c r="K168" s="18">
        <f>$C168*'Teva Payments'!H$26</f>
        <v>22534.876010196389</v>
      </c>
      <c r="L168" s="18">
        <f>$C168*'Teva Payments'!I$26</f>
        <v>22534.87600920182</v>
      </c>
      <c r="M168" s="18">
        <f>$C168*'Teva Payments'!J$26</f>
        <v>22534.87600920182</v>
      </c>
      <c r="N168" s="18">
        <f>$C168*'Teva Payments'!K$26</f>
        <v>22534.87600920182</v>
      </c>
      <c r="O168" s="18">
        <f>$C168*'Teva Payments'!L$26</f>
        <v>22534.87600920182</v>
      </c>
      <c r="P168" s="18">
        <f>$C168*'Teva Payments'!M$26</f>
        <v>22534.87600920182</v>
      </c>
      <c r="Q168" s="18">
        <f>$C168*'Teva Payments'!N$26</f>
        <v>22534.87600920182</v>
      </c>
      <c r="R168" s="18">
        <f>$C168*'Teva Payments'!O$26</f>
        <v>22535.078404127271</v>
      </c>
      <c r="S168" s="37" t="s">
        <v>343</v>
      </c>
      <c r="T168" s="6">
        <f t="shared" si="10"/>
        <v>286858.75199350499</v>
      </c>
    </row>
    <row r="169" spans="1:20" x14ac:dyDescent="0.3">
      <c r="A169" s="122">
        <v>167</v>
      </c>
      <c r="B169" s="3" t="s">
        <v>192</v>
      </c>
      <c r="C169" s="15">
        <v>2.7857703115200002E-3</v>
      </c>
      <c r="D169" s="7" t="s">
        <v>192</v>
      </c>
      <c r="E169" s="31" t="str">
        <f t="shared" si="11"/>
        <v>No</v>
      </c>
      <c r="F169" s="18">
        <f>$C169*'Teva Payments'!C$26</f>
        <v>9317.1818843452329</v>
      </c>
      <c r="G169" s="18">
        <v>9537.2999999999993</v>
      </c>
      <c r="H169" s="41">
        <v>9537.2999999999993</v>
      </c>
      <c r="I169" s="18">
        <f>$C169*'Teva Payments'!F$26</f>
        <v>10401.679618723161</v>
      </c>
      <c r="J169" s="18">
        <f>$C169*'Teva Payments'!G$26</f>
        <v>10401.679618723161</v>
      </c>
      <c r="K169" s="18">
        <f>$C169*'Teva Payments'!H$26</f>
        <v>10401.679618723161</v>
      </c>
      <c r="L169" s="18">
        <f>$C169*'Teva Payments'!I$26</f>
        <v>10401.679618264086</v>
      </c>
      <c r="M169" s="18">
        <f>$C169*'Teva Payments'!J$26</f>
        <v>10401.679618264086</v>
      </c>
      <c r="N169" s="18">
        <f>$C169*'Teva Payments'!K$26</f>
        <v>10401.679618264086</v>
      </c>
      <c r="O169" s="18">
        <f>$C169*'Teva Payments'!L$26</f>
        <v>10401.679618264086</v>
      </c>
      <c r="P169" s="18">
        <f>$C169*'Teva Payments'!M$26</f>
        <v>10401.679618264086</v>
      </c>
      <c r="Q169" s="18">
        <f>$C169*'Teva Payments'!N$26</f>
        <v>10401.679618264086</v>
      </c>
      <c r="R169" s="18">
        <f>$C169*'Teva Payments'!O$26</f>
        <v>10401.773039997141</v>
      </c>
      <c r="S169" s="37" t="s">
        <v>343</v>
      </c>
      <c r="T169" s="6">
        <f t="shared" si="10"/>
        <v>132408.67149009634</v>
      </c>
    </row>
    <row r="170" spans="1:20" x14ac:dyDescent="0.3">
      <c r="A170" s="122">
        <v>168</v>
      </c>
      <c r="B170" s="3" t="s">
        <v>50</v>
      </c>
      <c r="C170" s="15">
        <v>1.9846587479771158E-3</v>
      </c>
      <c r="D170" s="7" t="s">
        <v>50</v>
      </c>
      <c r="E170" s="31" t="str">
        <f t="shared" si="11"/>
        <v>No</v>
      </c>
      <c r="F170" s="18">
        <f>$C170*'Teva Payments'!C$26</f>
        <v>6637.8144877171135</v>
      </c>
      <c r="G170" s="18">
        <v>6794.63</v>
      </c>
      <c r="H170" s="41">
        <v>6794.63</v>
      </c>
      <c r="I170" s="18">
        <f>$C170*'Teva Payments'!F$26</f>
        <v>7410.440251870702</v>
      </c>
      <c r="J170" s="18">
        <f>$C170*'Teva Payments'!G$26</f>
        <v>7410.440251870702</v>
      </c>
      <c r="K170" s="18">
        <f>$C170*'Teva Payments'!H$26</f>
        <v>7410.440251870702</v>
      </c>
      <c r="L170" s="18">
        <f>$C170*'Teva Payments'!I$26</f>
        <v>7410.4402515436441</v>
      </c>
      <c r="M170" s="18">
        <f>$C170*'Teva Payments'!J$26</f>
        <v>7410.4402515436441</v>
      </c>
      <c r="N170" s="18">
        <f>$C170*'Teva Payments'!K$26</f>
        <v>7410.4402515436441</v>
      </c>
      <c r="O170" s="18">
        <f>$C170*'Teva Payments'!L$26</f>
        <v>7410.4402515436441</v>
      </c>
      <c r="P170" s="18">
        <f>$C170*'Teva Payments'!M$26</f>
        <v>7410.4402515436441</v>
      </c>
      <c r="Q170" s="18">
        <f>$C170*'Teva Payments'!N$26</f>
        <v>7410.4402515436441</v>
      </c>
      <c r="R170" s="18">
        <f>$C170*'Teva Payments'!O$26</f>
        <v>7410.5068077342203</v>
      </c>
      <c r="S170" s="37" t="s">
        <v>343</v>
      </c>
      <c r="T170" s="6">
        <f t="shared" si="10"/>
        <v>94331.543560325284</v>
      </c>
    </row>
    <row r="171" spans="1:20" x14ac:dyDescent="0.3">
      <c r="A171" s="122">
        <v>169</v>
      </c>
      <c r="B171" s="3" t="s">
        <v>20</v>
      </c>
      <c r="C171" s="15">
        <v>3.1054294121660652E-4</v>
      </c>
      <c r="D171" s="7" t="s">
        <v>193</v>
      </c>
      <c r="E171" s="31" t="str">
        <f t="shared" si="11"/>
        <v>No</v>
      </c>
      <c r="F171" s="18">
        <f>$C171*'Teva Payments'!C$26</f>
        <v>1038.6301606595609</v>
      </c>
      <c r="G171" s="18">
        <v>1063.17</v>
      </c>
      <c r="H171" s="41">
        <v>1063.17</v>
      </c>
      <c r="I171" s="18">
        <f>$C171*'Teva Payments'!F$26</f>
        <v>1159.5242325016536</v>
      </c>
      <c r="J171" s="18">
        <f>$C171*'Teva Payments'!G$26</f>
        <v>1159.5242325016536</v>
      </c>
      <c r="K171" s="18">
        <f>$C171*'Teva Payments'!H$26</f>
        <v>1159.5242325016536</v>
      </c>
      <c r="L171" s="18">
        <f>$C171*'Teva Payments'!I$26</f>
        <v>1159.5242324504784</v>
      </c>
      <c r="M171" s="18">
        <f>$C171*'Teva Payments'!J$26</f>
        <v>1159.5242324504784</v>
      </c>
      <c r="N171" s="18">
        <f>$C171*'Teva Payments'!K$26</f>
        <v>1159.5242324504784</v>
      </c>
      <c r="O171" s="18">
        <f>$C171*'Teva Payments'!L$26</f>
        <v>1159.5242324504784</v>
      </c>
      <c r="P171" s="18">
        <f>$C171*'Teva Payments'!M$26</f>
        <v>1159.5242324504784</v>
      </c>
      <c r="Q171" s="18">
        <f>$C171*'Teva Payments'!N$26</f>
        <v>1159.5242324504784</v>
      </c>
      <c r="R171" s="18">
        <f>$C171*'Teva Payments'!O$26</f>
        <v>1159.5346466111994</v>
      </c>
      <c r="S171" s="37" t="s">
        <v>343</v>
      </c>
      <c r="T171" s="6">
        <f t="shared" si="10"/>
        <v>14760.222899478587</v>
      </c>
    </row>
    <row r="172" spans="1:20" x14ac:dyDescent="0.3">
      <c r="A172" s="122">
        <v>170</v>
      </c>
      <c r="B172" s="3" t="s">
        <v>194</v>
      </c>
      <c r="C172" s="15">
        <v>9.4422835263283285E-4</v>
      </c>
      <c r="D172" s="7" t="s">
        <v>194</v>
      </c>
      <c r="E172" s="31" t="str">
        <f t="shared" si="11"/>
        <v>No</v>
      </c>
      <c r="F172" s="18">
        <f>$C172*'Teva Payments'!C$26</f>
        <v>3158.0303894600579</v>
      </c>
      <c r="G172" s="18">
        <v>3232.64</v>
      </c>
      <c r="H172" s="41">
        <v>3232.64</v>
      </c>
      <c r="I172" s="18">
        <f>$C172*'Teva Payments'!F$26</f>
        <v>3525.6175896434706</v>
      </c>
      <c r="J172" s="18">
        <f>$C172*'Teva Payments'!G$26</f>
        <v>3525.6175896434706</v>
      </c>
      <c r="K172" s="18">
        <f>$C172*'Teva Payments'!H$26</f>
        <v>3525.6175896434706</v>
      </c>
      <c r="L172" s="18">
        <f>$C172*'Teva Payments'!I$26</f>
        <v>3525.6175894878688</v>
      </c>
      <c r="M172" s="18">
        <f>$C172*'Teva Payments'!J$26</f>
        <v>3525.6175894878688</v>
      </c>
      <c r="N172" s="18">
        <f>$C172*'Teva Payments'!K$26</f>
        <v>3525.6175894878688</v>
      </c>
      <c r="O172" s="18">
        <f>$C172*'Teva Payments'!L$26</f>
        <v>3525.6175894878688</v>
      </c>
      <c r="P172" s="18">
        <f>$C172*'Teva Payments'!M$26</f>
        <v>3525.6175894878688</v>
      </c>
      <c r="Q172" s="18">
        <f>$C172*'Teva Payments'!N$26</f>
        <v>3525.6175894878688</v>
      </c>
      <c r="R172" s="18">
        <f>$C172*'Teva Payments'!O$26</f>
        <v>3525.6492544994226</v>
      </c>
      <c r="S172" s="37" t="s">
        <v>343</v>
      </c>
      <c r="T172" s="6">
        <f t="shared" si="10"/>
        <v>44879.517949817106</v>
      </c>
    </row>
    <row r="173" spans="1:20" x14ac:dyDescent="0.3">
      <c r="A173" s="122">
        <v>171</v>
      </c>
      <c r="B173" s="3" t="s">
        <v>88</v>
      </c>
      <c r="C173" s="15">
        <v>4.2307814899981359E-4</v>
      </c>
      <c r="D173" s="7" t="s">
        <v>195</v>
      </c>
      <c r="E173" s="31" t="str">
        <f t="shared" si="11"/>
        <v>No</v>
      </c>
      <c r="F173" s="18">
        <f>$C173*'Teva Payments'!C$26</f>
        <v>1415.0111548042735</v>
      </c>
      <c r="G173" s="18">
        <v>1448.44</v>
      </c>
      <c r="H173" s="41">
        <v>1448.44</v>
      </c>
      <c r="I173" s="18">
        <f>$C173*'Teva Payments'!F$26</f>
        <v>1579.71507607076</v>
      </c>
      <c r="J173" s="18">
        <f>$C173*'Teva Payments'!G$26</f>
        <v>1579.71507607076</v>
      </c>
      <c r="K173" s="18">
        <f>$C173*'Teva Payments'!H$26</f>
        <v>1579.71507607076</v>
      </c>
      <c r="L173" s="18">
        <f>$C173*'Teva Payments'!I$26</f>
        <v>1579.7150760010397</v>
      </c>
      <c r="M173" s="18">
        <f>$C173*'Teva Payments'!J$26</f>
        <v>1579.7150760010397</v>
      </c>
      <c r="N173" s="18">
        <f>$C173*'Teva Payments'!K$26</f>
        <v>1579.7150760010397</v>
      </c>
      <c r="O173" s="18">
        <f>$C173*'Teva Payments'!L$26</f>
        <v>1579.7150760010397</v>
      </c>
      <c r="P173" s="18">
        <f>$C173*'Teva Payments'!M$26</f>
        <v>1579.7150760010397</v>
      </c>
      <c r="Q173" s="18">
        <f>$C173*'Teva Payments'!N$26</f>
        <v>1579.7150760010397</v>
      </c>
      <c r="R173" s="18">
        <f>$C173*'Teva Payments'!O$26</f>
        <v>1579.729264067347</v>
      </c>
      <c r="S173" s="37" t="s">
        <v>343</v>
      </c>
      <c r="T173" s="6">
        <f t="shared" si="10"/>
        <v>20109.056103090141</v>
      </c>
    </row>
    <row r="174" spans="1:20" x14ac:dyDescent="0.3">
      <c r="A174" s="122">
        <v>172</v>
      </c>
      <c r="B174" s="3" t="s">
        <v>196</v>
      </c>
      <c r="C174" s="15">
        <v>1.8064208801171536E-3</v>
      </c>
      <c r="D174" s="7" t="s">
        <v>197</v>
      </c>
      <c r="E174" s="31" t="str">
        <f t="shared" si="11"/>
        <v>No</v>
      </c>
      <c r="F174" s="18">
        <f>$C174*'Teva Payments'!C$26</f>
        <v>6041.6868648970385</v>
      </c>
      <c r="G174" s="18">
        <v>6184.42</v>
      </c>
      <c r="H174" s="41">
        <v>6184.42</v>
      </c>
      <c r="I174" s="18">
        <f>$C174*'Teva Payments'!F$26</f>
        <v>6744.9247965092518</v>
      </c>
      <c r="J174" s="18">
        <f>$C174*'Teva Payments'!G$26</f>
        <v>6744.9247965092518</v>
      </c>
      <c r="K174" s="18">
        <f>$C174*'Teva Payments'!H$26</f>
        <v>6744.9247965092518</v>
      </c>
      <c r="L174" s="18">
        <f>$C174*'Teva Payments'!I$26</f>
        <v>6744.9247962115669</v>
      </c>
      <c r="M174" s="18">
        <f>$C174*'Teva Payments'!J$26</f>
        <v>6744.9247962115669</v>
      </c>
      <c r="N174" s="18">
        <f>$C174*'Teva Payments'!K$26</f>
        <v>6744.9247962115669</v>
      </c>
      <c r="O174" s="18">
        <f>$C174*'Teva Payments'!L$26</f>
        <v>6744.9247962115669</v>
      </c>
      <c r="P174" s="18">
        <f>$C174*'Teva Payments'!M$26</f>
        <v>6744.9247962115669</v>
      </c>
      <c r="Q174" s="18">
        <f>$C174*'Teva Payments'!N$26</f>
        <v>6744.9247962115669</v>
      </c>
      <c r="R174" s="18">
        <f>$C174*'Teva Payments'!O$26</f>
        <v>6744.9853751360197</v>
      </c>
      <c r="S174" s="37" t="s">
        <v>343</v>
      </c>
      <c r="T174" s="6">
        <f t="shared" si="10"/>
        <v>85859.835406830214</v>
      </c>
    </row>
    <row r="175" spans="1:20" x14ac:dyDescent="0.3">
      <c r="A175" s="122">
        <v>173</v>
      </c>
      <c r="B175" s="3" t="s">
        <v>198</v>
      </c>
      <c r="C175" s="15">
        <v>3.2176018624034916E-3</v>
      </c>
      <c r="D175" s="7" t="s">
        <v>198</v>
      </c>
      <c r="E175" s="31" t="str">
        <f t="shared" si="11"/>
        <v>No</v>
      </c>
      <c r="F175" s="18">
        <f>$C175*'Teva Payments'!C$26</f>
        <v>10761.469335590649</v>
      </c>
      <c r="G175" s="18">
        <v>11015.7</v>
      </c>
      <c r="H175" s="41">
        <v>11015.7</v>
      </c>
      <c r="I175" s="18">
        <f>$C175*'Teva Payments'!F$26</f>
        <v>12014.078682268202</v>
      </c>
      <c r="J175" s="18">
        <f>$C175*'Teva Payments'!G$26</f>
        <v>12014.078682268202</v>
      </c>
      <c r="K175" s="18">
        <f>$C175*'Teva Payments'!H$26</f>
        <v>12014.078682268202</v>
      </c>
      <c r="L175" s="18">
        <f>$C175*'Teva Payments'!I$26</f>
        <v>12014.078681737965</v>
      </c>
      <c r="M175" s="18">
        <f>$C175*'Teva Payments'!J$26</f>
        <v>12014.078681737965</v>
      </c>
      <c r="N175" s="18">
        <f>$C175*'Teva Payments'!K$26</f>
        <v>12014.078681737965</v>
      </c>
      <c r="O175" s="18">
        <f>$C175*'Teva Payments'!L$26</f>
        <v>12014.078681737965</v>
      </c>
      <c r="P175" s="18">
        <f>$C175*'Teva Payments'!M$26</f>
        <v>12014.078681737965</v>
      </c>
      <c r="Q175" s="18">
        <f>$C175*'Teva Payments'!N$26</f>
        <v>12014.078681737965</v>
      </c>
      <c r="R175" s="18">
        <f>$C175*'Teva Payments'!O$26</f>
        <v>12014.186585085567</v>
      </c>
      <c r="S175" s="37" t="s">
        <v>343</v>
      </c>
      <c r="T175" s="6">
        <f t="shared" si="10"/>
        <v>152933.76405790861</v>
      </c>
    </row>
    <row r="176" spans="1:20" x14ac:dyDescent="0.3">
      <c r="A176" s="122">
        <v>174</v>
      </c>
      <c r="B176" s="3" t="s">
        <v>32</v>
      </c>
      <c r="C176" s="15">
        <v>3.840748936462473E-5</v>
      </c>
      <c r="D176" s="7" t="s">
        <v>199</v>
      </c>
      <c r="E176" s="31" t="str">
        <f t="shared" si="11"/>
        <v>Yes</v>
      </c>
      <c r="F176" s="18">
        <f>C176*'Teva Payments'!$Q$26</f>
        <v>1849.3563244469935</v>
      </c>
      <c r="G176" s="18">
        <v>0</v>
      </c>
      <c r="H176" s="41">
        <v>0</v>
      </c>
      <c r="I176" s="46">
        <f>$C176*'Teva Payments'!F$26</f>
        <v>143.40823350664652</v>
      </c>
      <c r="J176" s="46">
        <f>$C176*'Teva Payments'!G$26</f>
        <v>143.40823350664652</v>
      </c>
      <c r="K176" s="46">
        <f>$C176*'Teva Payments'!H$26</f>
        <v>143.40823350664652</v>
      </c>
      <c r="L176" s="46">
        <f>$C176*'Teva Payments'!I$26</f>
        <v>143.40823350031727</v>
      </c>
      <c r="M176" s="46">
        <f>$C176*'Teva Payments'!J$26</f>
        <v>143.40823350031727</v>
      </c>
      <c r="N176" s="46">
        <f>$C176*'Teva Payments'!K$26</f>
        <v>143.40823350031727</v>
      </c>
      <c r="O176" s="46">
        <f>$C176*'Teva Payments'!L$26</f>
        <v>143.40823350031727</v>
      </c>
      <c r="P176" s="46">
        <f>$C176*'Teva Payments'!M$26</f>
        <v>143.40823350031727</v>
      </c>
      <c r="Q176" s="46">
        <f>$C176*'Teva Payments'!N$26</f>
        <v>143.40823350031727</v>
      </c>
      <c r="R176" s="46">
        <f>$C176*'Teva Payments'!O$26</f>
        <v>143.40952150823514</v>
      </c>
      <c r="S176" s="37" t="s">
        <v>343</v>
      </c>
      <c r="T176" s="6">
        <f>F176</f>
        <v>1849.3563244469935</v>
      </c>
    </row>
    <row r="177" spans="1:20" x14ac:dyDescent="0.3">
      <c r="A177" s="122">
        <v>175</v>
      </c>
      <c r="B177" s="3" t="s">
        <v>200</v>
      </c>
      <c r="C177" s="15">
        <v>5.9922724256234404E-4</v>
      </c>
      <c r="D177" s="7" t="s">
        <v>200</v>
      </c>
      <c r="E177" s="31" t="str">
        <f t="shared" si="11"/>
        <v>No</v>
      </c>
      <c r="F177" s="18">
        <f>$C177*'Teva Payments'!C$26</f>
        <v>2004.1527422128734</v>
      </c>
      <c r="G177" s="18">
        <v>2051.5</v>
      </c>
      <c r="H177" s="41">
        <v>2051.5</v>
      </c>
      <c r="I177" s="18">
        <f>$C177*'Teva Payments'!F$26</f>
        <v>2237.4313381721404</v>
      </c>
      <c r="J177" s="18">
        <f>$C177*'Teva Payments'!G$26</f>
        <v>2237.4313381721404</v>
      </c>
      <c r="K177" s="18">
        <f>$C177*'Teva Payments'!H$26</f>
        <v>2237.4313381721404</v>
      </c>
      <c r="L177" s="18">
        <f>$C177*'Teva Payments'!I$26</f>
        <v>2237.431338073392</v>
      </c>
      <c r="M177" s="18">
        <f>$C177*'Teva Payments'!J$26</f>
        <v>2237.431338073392</v>
      </c>
      <c r="N177" s="18">
        <f>$C177*'Teva Payments'!K$26</f>
        <v>2237.431338073392</v>
      </c>
      <c r="O177" s="18">
        <f>$C177*'Teva Payments'!L$26</f>
        <v>2237.431338073392</v>
      </c>
      <c r="P177" s="18">
        <f>$C177*'Teva Payments'!M$26</f>
        <v>2237.431338073392</v>
      </c>
      <c r="Q177" s="18">
        <f>$C177*'Teva Payments'!N$26</f>
        <v>2237.431338073392</v>
      </c>
      <c r="R177" s="18">
        <f>$C177*'Teva Payments'!O$26</f>
        <v>2237.4514333580828</v>
      </c>
      <c r="S177" s="37" t="s">
        <v>343</v>
      </c>
      <c r="T177" s="6">
        <f t="shared" si="10"/>
        <v>28481.486218527723</v>
      </c>
    </row>
    <row r="178" spans="1:20" x14ac:dyDescent="0.3">
      <c r="A178" s="122">
        <v>176</v>
      </c>
      <c r="B178" s="3" t="s">
        <v>34</v>
      </c>
      <c r="C178" s="15">
        <v>2.6396387324336113E-5</v>
      </c>
      <c r="D178" s="7" t="s">
        <v>201</v>
      </c>
      <c r="E178" s="7" t="s">
        <v>335</v>
      </c>
      <c r="F178" s="18">
        <v>0</v>
      </c>
      <c r="G178" s="18">
        <v>0</v>
      </c>
      <c r="H178" s="41">
        <v>0</v>
      </c>
      <c r="I178" s="18">
        <v>0</v>
      </c>
      <c r="J178" s="18">
        <v>0</v>
      </c>
      <c r="K178" s="18">
        <v>0</v>
      </c>
      <c r="L178" s="18">
        <v>0</v>
      </c>
      <c r="M178" s="18">
        <v>0</v>
      </c>
      <c r="N178" s="18">
        <v>0</v>
      </c>
      <c r="O178" s="18">
        <v>0</v>
      </c>
      <c r="P178" s="18">
        <v>0</v>
      </c>
      <c r="Q178" s="18">
        <v>0</v>
      </c>
      <c r="R178" s="18">
        <v>0</v>
      </c>
      <c r="S178" s="37" t="s">
        <v>343</v>
      </c>
      <c r="T178" s="6">
        <f t="shared" si="10"/>
        <v>0</v>
      </c>
    </row>
    <row r="179" spans="1:20" x14ac:dyDescent="0.3">
      <c r="A179" s="122">
        <v>177</v>
      </c>
      <c r="B179" s="3" t="s">
        <v>43</v>
      </c>
      <c r="C179" s="15">
        <v>7.1543601524750355E-5</v>
      </c>
      <c r="D179" s="7" t="s">
        <v>202</v>
      </c>
      <c r="E179" s="31" t="str">
        <f t="shared" ref="E179:E242" si="12">IF(C179&lt;0.000083,"Yes","No")</f>
        <v>Yes</v>
      </c>
      <c r="F179" s="18">
        <f>C179*'Teva Payments'!$Q$26</f>
        <v>3444.8909351355983</v>
      </c>
      <c r="G179" s="18">
        <v>0</v>
      </c>
      <c r="H179" s="41">
        <v>0</v>
      </c>
      <c r="I179" s="46">
        <f>$C179*'Teva Payments'!F$26</f>
        <v>267.13387631157701</v>
      </c>
      <c r="J179" s="46">
        <f>$C179*'Teva Payments'!G$26</f>
        <v>267.13387631157701</v>
      </c>
      <c r="K179" s="46">
        <f>$C179*'Teva Payments'!H$26</f>
        <v>267.13387631157701</v>
      </c>
      <c r="L179" s="46">
        <f>$C179*'Teva Payments'!I$26</f>
        <v>267.13387629978712</v>
      </c>
      <c r="M179" s="46">
        <f>$C179*'Teva Payments'!J$26</f>
        <v>267.13387629978712</v>
      </c>
      <c r="N179" s="46">
        <f>$C179*'Teva Payments'!K$26</f>
        <v>267.13387629978712</v>
      </c>
      <c r="O179" s="46">
        <f>$C179*'Teva Payments'!L$26</f>
        <v>267.13387629978712</v>
      </c>
      <c r="P179" s="46">
        <f>$C179*'Teva Payments'!M$26</f>
        <v>267.13387629978712</v>
      </c>
      <c r="Q179" s="46">
        <f>$C179*'Teva Payments'!N$26</f>
        <v>267.13387629978712</v>
      </c>
      <c r="R179" s="46">
        <f>$C179*'Teva Payments'!O$26</f>
        <v>267.13627553823676</v>
      </c>
      <c r="S179" s="37" t="s">
        <v>343</v>
      </c>
      <c r="T179" s="6">
        <f>F179</f>
        <v>3444.8909351355983</v>
      </c>
    </row>
    <row r="180" spans="1:20" x14ac:dyDescent="0.3">
      <c r="A180" s="122">
        <v>178</v>
      </c>
      <c r="B180" s="3" t="s">
        <v>43</v>
      </c>
      <c r="C180" s="15">
        <v>1.256002277532938E-3</v>
      </c>
      <c r="D180" s="7" t="s">
        <v>203</v>
      </c>
      <c r="E180" s="31" t="str">
        <f t="shared" si="12"/>
        <v>No</v>
      </c>
      <c r="F180" s="18">
        <f>$C180*'Teva Payments'!C$26</f>
        <v>4200.777651529017</v>
      </c>
      <c r="G180" s="18">
        <v>4300.0200000000004</v>
      </c>
      <c r="H180" s="41">
        <v>4300.0200000000004</v>
      </c>
      <c r="I180" s="18">
        <f>$C180*'Teva Payments'!F$26</f>
        <v>4689.7381443324484</v>
      </c>
      <c r="J180" s="18">
        <f>$C180*'Teva Payments'!G$26</f>
        <v>4689.7381443324484</v>
      </c>
      <c r="K180" s="18">
        <f>$C180*'Teva Payments'!H$26</f>
        <v>4689.7381443324484</v>
      </c>
      <c r="L180" s="18">
        <f>$C180*'Teva Payments'!I$26</f>
        <v>4689.7381441254684</v>
      </c>
      <c r="M180" s="18">
        <f>$C180*'Teva Payments'!J$26</f>
        <v>4689.7381441254684</v>
      </c>
      <c r="N180" s="18">
        <f>$C180*'Teva Payments'!K$26</f>
        <v>4689.7381441254684</v>
      </c>
      <c r="O180" s="18">
        <f>$C180*'Teva Payments'!L$26</f>
        <v>4689.7381441254684</v>
      </c>
      <c r="P180" s="18">
        <f>$C180*'Teva Payments'!M$26</f>
        <v>4689.7381441254684</v>
      </c>
      <c r="Q180" s="18">
        <f>$C180*'Teva Payments'!N$26</f>
        <v>4689.7381441254684</v>
      </c>
      <c r="R180" s="18">
        <f>$C180*'Teva Payments'!O$26</f>
        <v>4689.7802645791899</v>
      </c>
      <c r="S180" s="37" t="s">
        <v>343</v>
      </c>
      <c r="T180" s="6">
        <f t="shared" si="10"/>
        <v>59698.241213858368</v>
      </c>
    </row>
    <row r="181" spans="1:20" x14ac:dyDescent="0.3">
      <c r="A181" s="122">
        <v>179</v>
      </c>
      <c r="B181" s="3" t="s">
        <v>43</v>
      </c>
      <c r="C181" s="15">
        <v>1.7154393930240004E-2</v>
      </c>
      <c r="D181" s="7" t="s">
        <v>43</v>
      </c>
      <c r="E181" s="31" t="str">
        <f t="shared" si="12"/>
        <v>No</v>
      </c>
      <c r="F181" s="18">
        <f>$C181*'Teva Payments'!C$26</f>
        <v>57373.936287139761</v>
      </c>
      <c r="G181" s="18">
        <v>58729.37</v>
      </c>
      <c r="H181" s="41">
        <v>58729.36</v>
      </c>
      <c r="I181" s="18">
        <f>$C181*'Teva Payments'!F$26</f>
        <v>64052.125538794513</v>
      </c>
      <c r="J181" s="18">
        <f>$C181*'Teva Payments'!G$26</f>
        <v>64052.125538794513</v>
      </c>
      <c r="K181" s="18">
        <f>$C181*'Teva Payments'!H$26</f>
        <v>64052.125538794513</v>
      </c>
      <c r="L181" s="18">
        <f>$C181*'Teva Payments'!I$26</f>
        <v>64052.125535967592</v>
      </c>
      <c r="M181" s="18">
        <f>$C181*'Teva Payments'!J$26</f>
        <v>64052.125535967592</v>
      </c>
      <c r="N181" s="18">
        <f>$C181*'Teva Payments'!K$26</f>
        <v>64052.125535967592</v>
      </c>
      <c r="O181" s="18">
        <f>$C181*'Teva Payments'!L$26</f>
        <v>64052.125535967592</v>
      </c>
      <c r="P181" s="18">
        <f>$C181*'Teva Payments'!M$26</f>
        <v>64052.125535967592</v>
      </c>
      <c r="Q181" s="18">
        <f>$C181*'Teva Payments'!N$26</f>
        <v>64052.125535967592</v>
      </c>
      <c r="R181" s="18">
        <f>$C181*'Teva Payments'!O$26</f>
        <v>64052.700814268108</v>
      </c>
      <c r="S181" s="37" t="s">
        <v>343</v>
      </c>
      <c r="T181" s="6">
        <f t="shared" si="10"/>
        <v>815354.49693359702</v>
      </c>
    </row>
    <row r="182" spans="1:20" x14ac:dyDescent="0.3">
      <c r="A182" s="122">
        <v>180</v>
      </c>
      <c r="B182" s="3" t="s">
        <v>204</v>
      </c>
      <c r="C182" s="15">
        <v>6.9578341280000008E-3</v>
      </c>
      <c r="D182" s="7" t="s">
        <v>204</v>
      </c>
      <c r="E182" s="31" t="str">
        <f t="shared" si="12"/>
        <v>No</v>
      </c>
      <c r="F182" s="18">
        <f>$C182*'Teva Payments'!C$26</f>
        <v>23270.908525228999</v>
      </c>
      <c r="G182" s="18">
        <v>23820.67</v>
      </c>
      <c r="H182" s="41">
        <v>23820.67</v>
      </c>
      <c r="I182" s="18">
        <f>$C182*'Teva Payments'!F$26</f>
        <v>25979.586737782796</v>
      </c>
      <c r="J182" s="18">
        <f>$C182*'Teva Payments'!G$26</f>
        <v>25979.586737782796</v>
      </c>
      <c r="K182" s="18">
        <f>$C182*'Teva Payments'!H$26</f>
        <v>25979.586737782796</v>
      </c>
      <c r="L182" s="18">
        <f>$C182*'Teva Payments'!I$26</f>
        <v>25979.586736636196</v>
      </c>
      <c r="M182" s="18">
        <f>$C182*'Teva Payments'!J$26</f>
        <v>25979.586736636196</v>
      </c>
      <c r="N182" s="18">
        <f>$C182*'Teva Payments'!K$26</f>
        <v>25979.586736636196</v>
      </c>
      <c r="O182" s="18">
        <f>$C182*'Teva Payments'!L$26</f>
        <v>25979.586736636196</v>
      </c>
      <c r="P182" s="18">
        <f>$C182*'Teva Payments'!M$26</f>
        <v>25979.586736636196</v>
      </c>
      <c r="Q182" s="18">
        <f>$C182*'Teva Payments'!N$26</f>
        <v>25979.586736636196</v>
      </c>
      <c r="R182" s="18">
        <f>$C182*'Teva Payments'!O$26</f>
        <v>25979.82006991563</v>
      </c>
      <c r="S182" s="37" t="s">
        <v>343</v>
      </c>
      <c r="T182" s="6">
        <f t="shared" si="10"/>
        <v>330708.34922831017</v>
      </c>
    </row>
    <row r="183" spans="1:20" x14ac:dyDescent="0.3">
      <c r="A183" s="122">
        <v>181</v>
      </c>
      <c r="B183" s="3" t="s">
        <v>205</v>
      </c>
      <c r="C183" s="15">
        <v>9.8584816064000011E-4</v>
      </c>
      <c r="D183" s="7" t="s">
        <v>205</v>
      </c>
      <c r="E183" s="31" t="str">
        <f t="shared" si="12"/>
        <v>No</v>
      </c>
      <c r="F183" s="18">
        <f>$C183*'Teva Payments'!C$26</f>
        <v>3297.2304231422036</v>
      </c>
      <c r="G183" s="18">
        <v>3375.13</v>
      </c>
      <c r="H183" s="41">
        <v>3375.13</v>
      </c>
      <c r="I183" s="18">
        <f>$C183*'Teva Payments'!F$26</f>
        <v>3681.0201750228484</v>
      </c>
      <c r="J183" s="18">
        <f>$C183*'Teva Payments'!G$26</f>
        <v>3681.0201750228484</v>
      </c>
      <c r="K183" s="18">
        <f>$C183*'Teva Payments'!H$26</f>
        <v>3681.0201750228484</v>
      </c>
      <c r="L183" s="18">
        <f>$C183*'Teva Payments'!I$26</f>
        <v>3681.0201748603877</v>
      </c>
      <c r="M183" s="18">
        <f>$C183*'Teva Payments'!J$26</f>
        <v>3681.0201748603877</v>
      </c>
      <c r="N183" s="18">
        <f>$C183*'Teva Payments'!K$26</f>
        <v>3681.0201748603877</v>
      </c>
      <c r="O183" s="18">
        <f>$C183*'Teva Payments'!L$26</f>
        <v>3681.0201748603877</v>
      </c>
      <c r="P183" s="18">
        <f>$C183*'Teva Payments'!M$26</f>
        <v>3681.0201748603877</v>
      </c>
      <c r="Q183" s="18">
        <f>$C183*'Teva Payments'!N$26</f>
        <v>3681.0201748603877</v>
      </c>
      <c r="R183" s="18">
        <f>$C183*'Teva Payments'!O$26</f>
        <v>3681.0532356060326</v>
      </c>
      <c r="S183" s="37" t="s">
        <v>343</v>
      </c>
      <c r="T183" s="6">
        <f t="shared" si="10"/>
        <v>46857.725232979108</v>
      </c>
    </row>
    <row r="184" spans="1:20" x14ac:dyDescent="0.3">
      <c r="A184" s="122">
        <v>182</v>
      </c>
      <c r="B184" s="3" t="s">
        <v>73</v>
      </c>
      <c r="C184" s="15">
        <v>3.0056747918547061E-4</v>
      </c>
      <c r="D184" s="7" t="s">
        <v>206</v>
      </c>
      <c r="E184" s="31" t="str">
        <f t="shared" si="12"/>
        <v>No</v>
      </c>
      <c r="F184" s="18">
        <f>$C184*'Teva Payments'!C$26</f>
        <v>1005.2666081297184</v>
      </c>
      <c r="G184" s="18">
        <v>1029.02</v>
      </c>
      <c r="H184" s="41">
        <v>1029.02</v>
      </c>
      <c r="I184" s="18">
        <f>$C184*'Teva Payments'!F$26</f>
        <v>1122.277242084846</v>
      </c>
      <c r="J184" s="18">
        <f>$C184*'Teva Payments'!G$26</f>
        <v>1122.277242084846</v>
      </c>
      <c r="K184" s="18">
        <f>$C184*'Teva Payments'!H$26</f>
        <v>1122.277242084846</v>
      </c>
      <c r="L184" s="18">
        <f>$C184*'Teva Payments'!I$26</f>
        <v>1122.2772420353144</v>
      </c>
      <c r="M184" s="18">
        <f>$C184*'Teva Payments'!J$26</f>
        <v>1122.2772420353144</v>
      </c>
      <c r="N184" s="18">
        <f>$C184*'Teva Payments'!K$26</f>
        <v>1122.2772420353144</v>
      </c>
      <c r="O184" s="18">
        <f>$C184*'Teva Payments'!L$26</f>
        <v>1122.2772420353144</v>
      </c>
      <c r="P184" s="18">
        <f>$C184*'Teva Payments'!M$26</f>
        <v>1122.2772420353144</v>
      </c>
      <c r="Q184" s="18">
        <f>$C184*'Teva Payments'!N$26</f>
        <v>1122.2772420353144</v>
      </c>
      <c r="R184" s="18">
        <f>$C184*'Teva Payments'!O$26</f>
        <v>1122.2873216656017</v>
      </c>
      <c r="S184" s="37" t="s">
        <v>343</v>
      </c>
      <c r="T184" s="6">
        <f t="shared" si="10"/>
        <v>14286.089108261742</v>
      </c>
    </row>
    <row r="185" spans="1:20" x14ac:dyDescent="0.3">
      <c r="A185" s="122">
        <v>183</v>
      </c>
      <c r="B185" s="3" t="s">
        <v>61</v>
      </c>
      <c r="C185" s="15">
        <v>1.4878159422548442E-4</v>
      </c>
      <c r="D185" s="7" t="s">
        <v>207</v>
      </c>
      <c r="E185" s="31" t="str">
        <f t="shared" si="12"/>
        <v>No</v>
      </c>
      <c r="F185" s="18">
        <f>$C185*'Teva Payments'!C$26</f>
        <v>497.60928555711422</v>
      </c>
      <c r="G185" s="18">
        <v>509.37</v>
      </c>
      <c r="H185" s="41">
        <v>509.37</v>
      </c>
      <c r="I185" s="18">
        <f>$C185*'Teva Payments'!F$26</f>
        <v>555.52981877100831</v>
      </c>
      <c r="J185" s="18">
        <f>$C185*'Teva Payments'!G$26</f>
        <v>555.52981877100831</v>
      </c>
      <c r="K185" s="18">
        <f>$C185*'Teva Payments'!H$26</f>
        <v>555.52981877100831</v>
      </c>
      <c r="L185" s="18">
        <f>$C185*'Teva Payments'!I$26</f>
        <v>555.52981874649015</v>
      </c>
      <c r="M185" s="18">
        <f>$C185*'Teva Payments'!J$26</f>
        <v>555.52981874649015</v>
      </c>
      <c r="N185" s="18">
        <f>$C185*'Teva Payments'!K$26</f>
        <v>555.52981874649015</v>
      </c>
      <c r="O185" s="18">
        <f>$C185*'Teva Payments'!L$26</f>
        <v>555.52981874649015</v>
      </c>
      <c r="P185" s="18">
        <f>$C185*'Teva Payments'!M$26</f>
        <v>555.52981874649015</v>
      </c>
      <c r="Q185" s="18">
        <f>$C185*'Teva Payments'!N$26</f>
        <v>555.52981874649015</v>
      </c>
      <c r="R185" s="18">
        <f>$C185*'Teva Payments'!O$26</f>
        <v>555.5348081866897</v>
      </c>
      <c r="S185" s="37" t="s">
        <v>343</v>
      </c>
      <c r="T185" s="6">
        <f t="shared" si="10"/>
        <v>7071.6524625357706</v>
      </c>
    </row>
    <row r="186" spans="1:20" x14ac:dyDescent="0.3">
      <c r="A186" s="122">
        <v>184</v>
      </c>
      <c r="B186" s="3" t="s">
        <v>166</v>
      </c>
      <c r="C186" s="15">
        <v>2.1378856446827648E-4</v>
      </c>
      <c r="D186" s="7" t="s">
        <v>208</v>
      </c>
      <c r="E186" s="31" t="str">
        <f t="shared" si="12"/>
        <v>No</v>
      </c>
      <c r="F186" s="18">
        <f>$C186*'Teva Payments'!C$26</f>
        <v>715.02913636018832</v>
      </c>
      <c r="G186" s="18">
        <v>731.92</v>
      </c>
      <c r="H186" s="41">
        <v>731.92</v>
      </c>
      <c r="I186" s="18">
        <f>$C186*'Teva Payments'!F$26</f>
        <v>798.25682129995982</v>
      </c>
      <c r="J186" s="18">
        <f>$C186*'Teva Payments'!G$26</f>
        <v>798.25682129995982</v>
      </c>
      <c r="K186" s="18">
        <f>$C186*'Teva Payments'!H$26</f>
        <v>798.25682129995982</v>
      </c>
      <c r="L186" s="18">
        <f>$C186*'Teva Payments'!I$26</f>
        <v>798.25682126472896</v>
      </c>
      <c r="M186" s="18">
        <f>$C186*'Teva Payments'!J$26</f>
        <v>798.25682126472896</v>
      </c>
      <c r="N186" s="18">
        <f>$C186*'Teva Payments'!K$26</f>
        <v>798.25682126472896</v>
      </c>
      <c r="O186" s="18">
        <f>$C186*'Teva Payments'!L$26</f>
        <v>798.25682126472896</v>
      </c>
      <c r="P186" s="18">
        <f>$C186*'Teva Payments'!M$26</f>
        <v>798.25682126472896</v>
      </c>
      <c r="Q186" s="18">
        <f>$C186*'Teva Payments'!N$26</f>
        <v>798.25682126472896</v>
      </c>
      <c r="R186" s="18">
        <f>$C186*'Teva Payments'!O$26</f>
        <v>798.26399073527614</v>
      </c>
      <c r="S186" s="37" t="s">
        <v>343</v>
      </c>
      <c r="T186" s="6">
        <f t="shared" si="10"/>
        <v>10161.444518583719</v>
      </c>
    </row>
    <row r="187" spans="1:20" x14ac:dyDescent="0.3">
      <c r="A187" s="122">
        <v>185</v>
      </c>
      <c r="B187" s="3" t="s">
        <v>61</v>
      </c>
      <c r="C187" s="15">
        <v>9.0106553717547258E-5</v>
      </c>
      <c r="D187" s="7" t="s">
        <v>209</v>
      </c>
      <c r="E187" s="31" t="str">
        <f t="shared" si="12"/>
        <v>No</v>
      </c>
      <c r="F187" s="18">
        <f>$C187*'Teva Payments'!C$26</f>
        <v>301.36696714950415</v>
      </c>
      <c r="G187" s="18">
        <v>308.49</v>
      </c>
      <c r="H187" s="41">
        <v>308.49</v>
      </c>
      <c r="I187" s="18">
        <f>$C187*'Teva Payments'!F$26</f>
        <v>336.44536286475034</v>
      </c>
      <c r="J187" s="18">
        <f>$C187*'Teva Payments'!G$26</f>
        <v>336.44536286475034</v>
      </c>
      <c r="K187" s="18">
        <f>$C187*'Teva Payments'!H$26</f>
        <v>336.44536286475034</v>
      </c>
      <c r="L187" s="18">
        <f>$C187*'Teva Payments'!I$26</f>
        <v>336.44536284990141</v>
      </c>
      <c r="M187" s="18">
        <f>$C187*'Teva Payments'!J$26</f>
        <v>336.44536284990141</v>
      </c>
      <c r="N187" s="18">
        <f>$C187*'Teva Payments'!K$26</f>
        <v>336.44536284990141</v>
      </c>
      <c r="O187" s="18">
        <f>$C187*'Teva Payments'!L$26</f>
        <v>336.44536284990141</v>
      </c>
      <c r="P187" s="18">
        <f>$C187*'Teva Payments'!M$26</f>
        <v>336.44536284990141</v>
      </c>
      <c r="Q187" s="18">
        <f>$C187*'Teva Payments'!N$26</f>
        <v>336.44536284990141</v>
      </c>
      <c r="R187" s="18">
        <f>$C187*'Teva Payments'!O$26</f>
        <v>336.44838460312099</v>
      </c>
      <c r="S187" s="37" t="s">
        <v>343</v>
      </c>
      <c r="T187" s="6">
        <f t="shared" si="10"/>
        <v>4282.8036174462841</v>
      </c>
    </row>
    <row r="188" spans="1:20" x14ac:dyDescent="0.3">
      <c r="A188" s="122">
        <v>186</v>
      </c>
      <c r="B188" s="3" t="s">
        <v>103</v>
      </c>
      <c r="C188" s="15">
        <v>2.1563493333176328E-4</v>
      </c>
      <c r="D188" s="7" t="s">
        <v>210</v>
      </c>
      <c r="E188" s="31" t="str">
        <f t="shared" si="12"/>
        <v>No</v>
      </c>
      <c r="F188" s="18">
        <f>$C188*'Teva Payments'!C$26</f>
        <v>721.20443173739829</v>
      </c>
      <c r="G188" s="18">
        <v>738.24</v>
      </c>
      <c r="H188" s="41">
        <v>738.24</v>
      </c>
      <c r="I188" s="18">
        <f>$C188*'Teva Payments'!F$26</f>
        <v>805.15090632073691</v>
      </c>
      <c r="J188" s="18">
        <f>$C188*'Teva Payments'!G$26</f>
        <v>805.15090632073691</v>
      </c>
      <c r="K188" s="18">
        <f>$C188*'Teva Payments'!H$26</f>
        <v>805.15090632073691</v>
      </c>
      <c r="L188" s="18">
        <f>$C188*'Teva Payments'!I$26</f>
        <v>805.15090628520181</v>
      </c>
      <c r="M188" s="18">
        <f>$C188*'Teva Payments'!J$26</f>
        <v>805.15090628520181</v>
      </c>
      <c r="N188" s="18">
        <f>$C188*'Teva Payments'!K$26</f>
        <v>805.15090628520181</v>
      </c>
      <c r="O188" s="18">
        <f>$C188*'Teva Payments'!L$26</f>
        <v>805.15090628520181</v>
      </c>
      <c r="P188" s="18">
        <f>$C188*'Teva Payments'!M$26</f>
        <v>805.15090628520181</v>
      </c>
      <c r="Q188" s="18">
        <f>$C188*'Teva Payments'!N$26</f>
        <v>805.15090628520181</v>
      </c>
      <c r="R188" s="18">
        <f>$C188*'Teva Payments'!O$26</f>
        <v>805.15813767434236</v>
      </c>
      <c r="S188" s="37" t="s">
        <v>343</v>
      </c>
      <c r="T188" s="6">
        <f t="shared" si="10"/>
        <v>10249.200726085161</v>
      </c>
    </row>
    <row r="189" spans="1:20" x14ac:dyDescent="0.3">
      <c r="A189" s="122">
        <v>187</v>
      </c>
      <c r="B189" s="3" t="s">
        <v>103</v>
      </c>
      <c r="C189" s="15">
        <v>1.0446192327570199E-3</v>
      </c>
      <c r="D189" s="7" t="s">
        <v>211</v>
      </c>
      <c r="E189" s="31" t="str">
        <f t="shared" si="12"/>
        <v>No</v>
      </c>
      <c r="F189" s="18">
        <f>$C189*'Teva Payments'!C$26</f>
        <v>3493.7939252327501</v>
      </c>
      <c r="G189" s="18">
        <v>3576.33</v>
      </c>
      <c r="H189" s="41">
        <v>3576.33</v>
      </c>
      <c r="I189" s="18">
        <f>$C189*'Teva Payments'!F$26</f>
        <v>3900.4631996261801</v>
      </c>
      <c r="J189" s="18">
        <f>$C189*'Teva Payments'!G$26</f>
        <v>3900.4631996261801</v>
      </c>
      <c r="K189" s="18">
        <f>$C189*'Teva Payments'!H$26</f>
        <v>3900.4631996261801</v>
      </c>
      <c r="L189" s="18">
        <f>$C189*'Teva Payments'!I$26</f>
        <v>3900.4631994540346</v>
      </c>
      <c r="M189" s="18">
        <f>$C189*'Teva Payments'!J$26</f>
        <v>3900.4631994540346</v>
      </c>
      <c r="N189" s="18">
        <f>$C189*'Teva Payments'!K$26</f>
        <v>3900.4631994540346</v>
      </c>
      <c r="O189" s="18">
        <f>$C189*'Teva Payments'!L$26</f>
        <v>3900.4631994540346</v>
      </c>
      <c r="P189" s="18">
        <f>$C189*'Teva Payments'!M$26</f>
        <v>3900.4631994540346</v>
      </c>
      <c r="Q189" s="18">
        <f>$C189*'Teva Payments'!N$26</f>
        <v>3900.4631994540346</v>
      </c>
      <c r="R189" s="18">
        <f>$C189*'Teva Payments'!O$26</f>
        <v>3900.4982311071112</v>
      </c>
      <c r="S189" s="37" t="s">
        <v>343</v>
      </c>
      <c r="T189" s="6">
        <f t="shared" si="10"/>
        <v>49651.120951942612</v>
      </c>
    </row>
    <row r="190" spans="1:20" x14ac:dyDescent="0.3">
      <c r="A190" s="122">
        <v>188</v>
      </c>
      <c r="B190" s="3" t="s">
        <v>103</v>
      </c>
      <c r="C190" s="15">
        <v>1.9100374032320001E-2</v>
      </c>
      <c r="D190" s="7" t="s">
        <v>103</v>
      </c>
      <c r="E190" s="31" t="str">
        <f t="shared" si="12"/>
        <v>No</v>
      </c>
      <c r="F190" s="18">
        <f>$C190*'Teva Payments'!C$26</f>
        <v>63882.387640583613</v>
      </c>
      <c r="G190" s="18">
        <v>65391.58</v>
      </c>
      <c r="H190" s="41">
        <v>65391.57</v>
      </c>
      <c r="I190" s="18">
        <f>$C190*'Teva Payments'!F$26</f>
        <v>71318.145096308566</v>
      </c>
      <c r="J190" s="18">
        <f>$C190*'Teva Payments'!G$26</f>
        <v>71318.145096308566</v>
      </c>
      <c r="K190" s="18">
        <f>$C190*'Teva Payments'!H$26</f>
        <v>71318.145096308566</v>
      </c>
      <c r="L190" s="18">
        <f>$C190*'Teva Payments'!I$26</f>
        <v>71318.145093160958</v>
      </c>
      <c r="M190" s="18">
        <f>$C190*'Teva Payments'!J$26</f>
        <v>71318.145093160958</v>
      </c>
      <c r="N190" s="18">
        <f>$C190*'Teva Payments'!K$26</f>
        <v>71318.145093160958</v>
      </c>
      <c r="O190" s="18">
        <f>$C190*'Teva Payments'!L$26</f>
        <v>71318.145093160958</v>
      </c>
      <c r="P190" s="18">
        <f>$C190*'Teva Payments'!M$26</f>
        <v>71318.145093160958</v>
      </c>
      <c r="Q190" s="18">
        <f>$C190*'Teva Payments'!N$26</f>
        <v>71318.145093160958</v>
      </c>
      <c r="R190" s="18">
        <f>$C190*'Teva Payments'!O$26</f>
        <v>71318.785630550803</v>
      </c>
      <c r="S190" s="37" t="s">
        <v>343</v>
      </c>
      <c r="T190" s="6">
        <f t="shared" si="10"/>
        <v>907847.62911902566</v>
      </c>
    </row>
    <row r="191" spans="1:20" x14ac:dyDescent="0.3">
      <c r="A191" s="122">
        <v>189</v>
      </c>
      <c r="B191" s="3" t="s">
        <v>103</v>
      </c>
      <c r="C191" s="15">
        <v>2.9904211561436055E-4</v>
      </c>
      <c r="D191" s="7" t="s">
        <v>212</v>
      </c>
      <c r="E191" s="31" t="str">
        <f t="shared" si="12"/>
        <v>No</v>
      </c>
      <c r="F191" s="18">
        <f>$C191*'Teva Payments'!C$26</f>
        <v>1000.1649348966397</v>
      </c>
      <c r="G191" s="18">
        <v>1023.79</v>
      </c>
      <c r="H191" s="41">
        <v>1023.79</v>
      </c>
      <c r="I191" s="18">
        <f>$C191*'Teva Payments'!F$26</f>
        <v>1116.5817462634043</v>
      </c>
      <c r="J191" s="18">
        <f>$C191*'Teva Payments'!G$26</f>
        <v>1116.5817462634043</v>
      </c>
      <c r="K191" s="18">
        <f>$C191*'Teva Payments'!H$26</f>
        <v>1116.5817462634043</v>
      </c>
      <c r="L191" s="18">
        <f>$C191*'Teva Payments'!I$26</f>
        <v>1116.5817462141242</v>
      </c>
      <c r="M191" s="18">
        <f>$C191*'Teva Payments'!J$26</f>
        <v>1116.5817462141242</v>
      </c>
      <c r="N191" s="18">
        <f>$C191*'Teva Payments'!K$26</f>
        <v>1116.5817462141242</v>
      </c>
      <c r="O191" s="18">
        <f>$C191*'Teva Payments'!L$26</f>
        <v>1116.5817462141242</v>
      </c>
      <c r="P191" s="18">
        <f>$C191*'Teva Payments'!M$26</f>
        <v>1116.5817462141242</v>
      </c>
      <c r="Q191" s="18">
        <f>$C191*'Teva Payments'!N$26</f>
        <v>1116.5817462141242</v>
      </c>
      <c r="R191" s="18">
        <f>$C191*'Teva Payments'!O$26</f>
        <v>1116.5917746908372</v>
      </c>
      <c r="S191" s="37" t="s">
        <v>343</v>
      </c>
      <c r="T191" s="6">
        <f t="shared" si="10"/>
        <v>14213.572425662434</v>
      </c>
    </row>
    <row r="192" spans="1:20" x14ac:dyDescent="0.3">
      <c r="A192" s="122">
        <v>190</v>
      </c>
      <c r="B192" s="3" t="s">
        <v>73</v>
      </c>
      <c r="C192" s="15">
        <v>2.8708523658912223E-4</v>
      </c>
      <c r="D192" s="7" t="s">
        <v>213</v>
      </c>
      <c r="E192" s="31" t="str">
        <f t="shared" si="12"/>
        <v>No</v>
      </c>
      <c r="F192" s="18">
        <f>$C192*'Teva Payments'!C$26</f>
        <v>960.17441012632139</v>
      </c>
      <c r="G192" s="18">
        <v>982.86</v>
      </c>
      <c r="H192" s="41">
        <v>982.86</v>
      </c>
      <c r="I192" s="18">
        <f>$C192*'Teva Payments'!F$26</f>
        <v>1071.9364198536691</v>
      </c>
      <c r="J192" s="18">
        <f>$C192*'Teva Payments'!G$26</f>
        <v>1071.9364198536691</v>
      </c>
      <c r="K192" s="18">
        <f>$C192*'Teva Payments'!H$26</f>
        <v>1071.9364198536691</v>
      </c>
      <c r="L192" s="18">
        <f>$C192*'Teva Payments'!I$26</f>
        <v>1071.9364198063595</v>
      </c>
      <c r="M192" s="18">
        <f>$C192*'Teva Payments'!J$26</f>
        <v>1071.9364198063595</v>
      </c>
      <c r="N192" s="18">
        <f>$C192*'Teva Payments'!K$26</f>
        <v>1071.9364198063595</v>
      </c>
      <c r="O192" s="18">
        <f>$C192*'Teva Payments'!L$26</f>
        <v>1071.9364198063595</v>
      </c>
      <c r="P192" s="18">
        <f>$C192*'Teva Payments'!M$26</f>
        <v>1071.9364198063595</v>
      </c>
      <c r="Q192" s="18">
        <f>$C192*'Teva Payments'!N$26</f>
        <v>1071.9364198063595</v>
      </c>
      <c r="R192" s="18">
        <f>$C192*'Teva Payments'!O$26</f>
        <v>1071.9460473051613</v>
      </c>
      <c r="S192" s="37" t="s">
        <v>343</v>
      </c>
      <c r="T192" s="6">
        <f t="shared" si="10"/>
        <v>13645.268235830648</v>
      </c>
    </row>
    <row r="193" spans="1:20" x14ac:dyDescent="0.3">
      <c r="A193" s="122">
        <v>191</v>
      </c>
      <c r="B193" s="3" t="s">
        <v>214</v>
      </c>
      <c r="C193" s="15">
        <v>5.2318127209600006E-3</v>
      </c>
      <c r="D193" s="7" t="s">
        <v>214</v>
      </c>
      <c r="E193" s="31" t="str">
        <f t="shared" si="12"/>
        <v>No</v>
      </c>
      <c r="F193" s="18">
        <f>$C193*'Teva Payments'!C$26</f>
        <v>17498.122693187259</v>
      </c>
      <c r="G193" s="18">
        <v>17911.509999999998</v>
      </c>
      <c r="H193" s="41">
        <v>17911.509999999998</v>
      </c>
      <c r="I193" s="18">
        <f>$C193*'Teva Payments'!F$26</f>
        <v>19534.862412577444</v>
      </c>
      <c r="J193" s="18">
        <f>$C193*'Teva Payments'!G$26</f>
        <v>19534.862412577444</v>
      </c>
      <c r="K193" s="18">
        <f>$C193*'Teva Payments'!H$26</f>
        <v>19534.862412577444</v>
      </c>
      <c r="L193" s="18">
        <f>$C193*'Teva Payments'!I$26</f>
        <v>19534.862411715279</v>
      </c>
      <c r="M193" s="18">
        <f>$C193*'Teva Payments'!J$26</f>
        <v>19534.862411715279</v>
      </c>
      <c r="N193" s="18">
        <f>$C193*'Teva Payments'!K$26</f>
        <v>19534.862411715279</v>
      </c>
      <c r="O193" s="18">
        <f>$C193*'Teva Payments'!L$26</f>
        <v>19534.862411715279</v>
      </c>
      <c r="P193" s="18">
        <f>$C193*'Teva Payments'!M$26</f>
        <v>19534.862411715279</v>
      </c>
      <c r="Q193" s="18">
        <f>$C193*'Teva Payments'!N$26</f>
        <v>19534.862411715279</v>
      </c>
      <c r="R193" s="18">
        <f>$C193*'Teva Payments'!O$26</f>
        <v>19535.037862293302</v>
      </c>
      <c r="S193" s="37" t="s">
        <v>343</v>
      </c>
      <c r="T193" s="6">
        <f t="shared" si="10"/>
        <v>248669.94226350449</v>
      </c>
    </row>
    <row r="194" spans="1:20" x14ac:dyDescent="0.3">
      <c r="A194" s="122">
        <v>192</v>
      </c>
      <c r="B194" s="3" t="s">
        <v>215</v>
      </c>
      <c r="C194" s="15">
        <v>3.4855560519191808E-4</v>
      </c>
      <c r="D194" s="7" t="s">
        <v>216</v>
      </c>
      <c r="E194" s="31" t="str">
        <f t="shared" si="12"/>
        <v>No</v>
      </c>
      <c r="F194" s="18">
        <f>$C194*'Teva Payments'!C$26</f>
        <v>1165.7658770184696</v>
      </c>
      <c r="G194" s="18">
        <v>1193.31</v>
      </c>
      <c r="H194" s="41">
        <v>1193.31</v>
      </c>
      <c r="I194" s="18">
        <f>$C194*'Teva Payments'!F$26</f>
        <v>1301.4582428148121</v>
      </c>
      <c r="J194" s="18">
        <f>$C194*'Teva Payments'!G$26</f>
        <v>1301.4582428148121</v>
      </c>
      <c r="K194" s="18">
        <f>$C194*'Teva Payments'!H$26</f>
        <v>1301.4582428148121</v>
      </c>
      <c r="L194" s="18">
        <f>$C194*'Teva Payments'!I$26</f>
        <v>1301.4582427573728</v>
      </c>
      <c r="M194" s="18">
        <f>$C194*'Teva Payments'!J$26</f>
        <v>1301.4582427573728</v>
      </c>
      <c r="N194" s="18">
        <f>$C194*'Teva Payments'!K$26</f>
        <v>1301.4582427573728</v>
      </c>
      <c r="O194" s="18">
        <f>$C194*'Teva Payments'!L$26</f>
        <v>1301.4582427573728</v>
      </c>
      <c r="P194" s="18">
        <f>$C194*'Teva Payments'!M$26</f>
        <v>1301.4582427573728</v>
      </c>
      <c r="Q194" s="18">
        <f>$C194*'Teva Payments'!N$26</f>
        <v>1301.4582427573728</v>
      </c>
      <c r="R194" s="18">
        <f>$C194*'Teva Payments'!O$26</f>
        <v>1301.469931685411</v>
      </c>
      <c r="S194" s="37" t="s">
        <v>343</v>
      </c>
      <c r="T194" s="6">
        <f t="shared" si="10"/>
        <v>16566.979993692556</v>
      </c>
    </row>
    <row r="195" spans="1:20" x14ac:dyDescent="0.3">
      <c r="A195" s="122">
        <v>193</v>
      </c>
      <c r="B195" s="3" t="s">
        <v>45</v>
      </c>
      <c r="C195" s="15">
        <v>1.2868028544570567E-4</v>
      </c>
      <c r="D195" s="7" t="s">
        <v>217</v>
      </c>
      <c r="E195" s="31" t="str">
        <f t="shared" si="12"/>
        <v>No</v>
      </c>
      <c r="F195" s="18">
        <f>$C195*'Teva Payments'!C$26</f>
        <v>430.37920946645664</v>
      </c>
      <c r="G195" s="18">
        <v>0</v>
      </c>
      <c r="H195" s="41">
        <v>440.55</v>
      </c>
      <c r="I195" s="18">
        <f>$C195*'Teva Payments'!F$26</f>
        <v>480.4743222788365</v>
      </c>
      <c r="J195" s="18">
        <f>$C195*'Teva Payments'!G$26</f>
        <v>480.4743222788365</v>
      </c>
      <c r="K195" s="18">
        <f>$C195*'Teva Payments'!H$26</f>
        <v>480.4743222788365</v>
      </c>
      <c r="L195" s="18">
        <f>$C195*'Teva Payments'!I$26</f>
        <v>480.47432225763089</v>
      </c>
      <c r="M195" s="18">
        <f>$C195*'Teva Payments'!J$26</f>
        <v>480.47432225763089</v>
      </c>
      <c r="N195" s="18">
        <f>$C195*'Teva Payments'!K$26</f>
        <v>480.47432225763089</v>
      </c>
      <c r="O195" s="18">
        <f>$C195*'Teva Payments'!L$26</f>
        <v>480.47432225763089</v>
      </c>
      <c r="P195" s="18">
        <f>$C195*'Teva Payments'!M$26</f>
        <v>480.47432225763089</v>
      </c>
      <c r="Q195" s="18">
        <f>$C195*'Teva Payments'!N$26</f>
        <v>480.47432225763089</v>
      </c>
      <c r="R195" s="18">
        <f>$C195*'Teva Payments'!O$26</f>
        <v>480.47863759376122</v>
      </c>
      <c r="S195" s="37" t="s">
        <v>343</v>
      </c>
      <c r="T195" s="6">
        <f t="shared" si="10"/>
        <v>5675.6767474425124</v>
      </c>
    </row>
    <row r="196" spans="1:20" x14ac:dyDescent="0.3">
      <c r="A196" s="122">
        <v>194</v>
      </c>
      <c r="B196" s="3" t="s">
        <v>20</v>
      </c>
      <c r="C196" s="15">
        <v>9.3741051152000014E-4</v>
      </c>
      <c r="D196" s="7" t="s">
        <v>218</v>
      </c>
      <c r="E196" s="31" t="str">
        <f t="shared" si="12"/>
        <v>No</v>
      </c>
      <c r="F196" s="18">
        <f>$C196*'Teva Payments'!C$26</f>
        <v>3135.2276962716992</v>
      </c>
      <c r="G196" s="18">
        <v>3209.3</v>
      </c>
      <c r="H196" s="41">
        <v>3209.3</v>
      </c>
      <c r="I196" s="18">
        <f>$C196*'Teva Payments'!F$26</f>
        <v>3500.1607173902985</v>
      </c>
      <c r="J196" s="18">
        <f>$C196*'Teva Payments'!G$26</f>
        <v>3500.1607173902985</v>
      </c>
      <c r="K196" s="18">
        <f>$C196*'Teva Payments'!H$26</f>
        <v>3500.1607173902985</v>
      </c>
      <c r="L196" s="18">
        <f>$C196*'Teva Payments'!I$26</f>
        <v>3500.1607172358199</v>
      </c>
      <c r="M196" s="18">
        <f>$C196*'Teva Payments'!J$26</f>
        <v>3500.1607172358199</v>
      </c>
      <c r="N196" s="18">
        <f>$C196*'Teva Payments'!K$26</f>
        <v>3500.1607172358199</v>
      </c>
      <c r="O196" s="18">
        <f>$C196*'Teva Payments'!L$26</f>
        <v>3500.1607172358199</v>
      </c>
      <c r="P196" s="18">
        <f>$C196*'Teva Payments'!M$26</f>
        <v>3500.1607172358199</v>
      </c>
      <c r="Q196" s="18">
        <f>$C196*'Teva Payments'!N$26</f>
        <v>3500.1607172358199</v>
      </c>
      <c r="R196" s="18">
        <f>$C196*'Teva Payments'!O$26</f>
        <v>3500.1921536088066</v>
      </c>
      <c r="S196" s="37" t="s">
        <v>343</v>
      </c>
      <c r="T196" s="6">
        <f t="shared" ref="T196:T259" si="13">SUM(F196:S196)</f>
        <v>44555.466305466325</v>
      </c>
    </row>
    <row r="197" spans="1:20" x14ac:dyDescent="0.3">
      <c r="A197" s="122">
        <v>195</v>
      </c>
      <c r="B197" s="3" t="s">
        <v>103</v>
      </c>
      <c r="C197" s="15">
        <v>4.1937412125987635E-4</v>
      </c>
      <c r="D197" s="7" t="s">
        <v>219</v>
      </c>
      <c r="E197" s="31" t="str">
        <f t="shared" si="12"/>
        <v>No</v>
      </c>
      <c r="F197" s="18">
        <f>$C197*'Teva Payments'!C$26</f>
        <v>1402.622803900058</v>
      </c>
      <c r="G197" s="18">
        <v>1435.76</v>
      </c>
      <c r="H197" s="41">
        <v>1435.76</v>
      </c>
      <c r="I197" s="18">
        <f>$C197*'Teva Payments'!F$26</f>
        <v>1565.8847506880948</v>
      </c>
      <c r="J197" s="18">
        <f>$C197*'Teva Payments'!G$26</f>
        <v>1565.8847506880948</v>
      </c>
      <c r="K197" s="18">
        <f>$C197*'Teva Payments'!H$26</f>
        <v>1565.8847506880948</v>
      </c>
      <c r="L197" s="18">
        <f>$C197*'Teva Payments'!I$26</f>
        <v>1565.884750618985</v>
      </c>
      <c r="M197" s="18">
        <f>$C197*'Teva Payments'!J$26</f>
        <v>1565.884750618985</v>
      </c>
      <c r="N197" s="18">
        <f>$C197*'Teva Payments'!K$26</f>
        <v>1565.884750618985</v>
      </c>
      <c r="O197" s="18">
        <f>$C197*'Teva Payments'!L$26</f>
        <v>1565.884750618985</v>
      </c>
      <c r="P197" s="18">
        <f>$C197*'Teva Payments'!M$26</f>
        <v>1565.884750618985</v>
      </c>
      <c r="Q197" s="18">
        <f>$C197*'Teva Payments'!N$26</f>
        <v>1565.884750618985</v>
      </c>
      <c r="R197" s="18">
        <f>$C197*'Teva Payments'!O$26</f>
        <v>1565.8988144694911</v>
      </c>
      <c r="S197" s="37" t="s">
        <v>343</v>
      </c>
      <c r="T197" s="6">
        <f t="shared" si="13"/>
        <v>19933.004374147746</v>
      </c>
    </row>
    <row r="198" spans="1:20" x14ac:dyDescent="0.3">
      <c r="A198" s="122">
        <v>196</v>
      </c>
      <c r="B198" s="3" t="s">
        <v>32</v>
      </c>
      <c r="C198" s="15">
        <v>8.7589028181219765E-4</v>
      </c>
      <c r="D198" s="7" t="s">
        <v>220</v>
      </c>
      <c r="E198" s="31" t="str">
        <f t="shared" si="12"/>
        <v>No</v>
      </c>
      <c r="F198" s="18">
        <f>$C198*'Teva Payments'!C$26</f>
        <v>2929.4694658160292</v>
      </c>
      <c r="G198" s="18">
        <v>2998.68</v>
      </c>
      <c r="H198" s="41">
        <v>2998.68</v>
      </c>
      <c r="I198" s="18">
        <f>$C198*'Teva Payments'!F$26</f>
        <v>3270.452719984848</v>
      </c>
      <c r="J198" s="18">
        <f>$C198*'Teva Payments'!G$26</f>
        <v>3270.452719984848</v>
      </c>
      <c r="K198" s="18">
        <f>$C198*'Teva Payments'!H$26</f>
        <v>3270.452719984848</v>
      </c>
      <c r="L198" s="18">
        <f>$C198*'Teva Payments'!I$26</f>
        <v>3270.4527198405076</v>
      </c>
      <c r="M198" s="18">
        <f>$C198*'Teva Payments'!J$26</f>
        <v>3270.4527198405076</v>
      </c>
      <c r="N198" s="18">
        <f>$C198*'Teva Payments'!K$26</f>
        <v>3270.4527198405076</v>
      </c>
      <c r="O198" s="18">
        <f>$C198*'Teva Payments'!L$26</f>
        <v>3270.4527198405076</v>
      </c>
      <c r="P198" s="18">
        <f>$C198*'Teva Payments'!M$26</f>
        <v>3270.4527198405076</v>
      </c>
      <c r="Q198" s="18">
        <f>$C198*'Teva Payments'!N$26</f>
        <v>3270.4527198405076</v>
      </c>
      <c r="R198" s="18">
        <f>$C198*'Teva Payments'!O$26</f>
        <v>3270.4820931121494</v>
      </c>
      <c r="S198" s="37" t="s">
        <v>343</v>
      </c>
      <c r="T198" s="6">
        <f t="shared" si="13"/>
        <v>41631.386037925768</v>
      </c>
    </row>
    <row r="199" spans="1:20" x14ac:dyDescent="0.3">
      <c r="A199" s="122">
        <v>197</v>
      </c>
      <c r="B199" s="3" t="s">
        <v>32</v>
      </c>
      <c r="C199" s="15">
        <v>6.2011746176264277E-4</v>
      </c>
      <c r="D199" s="7" t="s">
        <v>221</v>
      </c>
      <c r="E199" s="31" t="str">
        <f t="shared" si="12"/>
        <v>No</v>
      </c>
      <c r="F199" s="18">
        <f>$C199*'Teva Payments'!C$26</f>
        <v>2074.0213782192723</v>
      </c>
      <c r="G199" s="18">
        <v>2123.02</v>
      </c>
      <c r="H199" s="41">
        <v>2123.02</v>
      </c>
      <c r="I199" s="18">
        <f>$C199*'Teva Payments'!F$26</f>
        <v>2315.4325166568965</v>
      </c>
      <c r="J199" s="18">
        <f>$C199*'Teva Payments'!G$26</f>
        <v>2315.4325166568965</v>
      </c>
      <c r="K199" s="18">
        <f>$C199*'Teva Payments'!H$26</f>
        <v>2315.4325166568965</v>
      </c>
      <c r="L199" s="18">
        <f>$C199*'Teva Payments'!I$26</f>
        <v>2315.4325165547057</v>
      </c>
      <c r="M199" s="18">
        <f>$C199*'Teva Payments'!J$26</f>
        <v>2315.4325165547057</v>
      </c>
      <c r="N199" s="18">
        <f>$C199*'Teva Payments'!K$26</f>
        <v>2315.4325165547057</v>
      </c>
      <c r="O199" s="18">
        <f>$C199*'Teva Payments'!L$26</f>
        <v>2315.4325165547057</v>
      </c>
      <c r="P199" s="18">
        <f>$C199*'Teva Payments'!M$26</f>
        <v>2315.4325165547057</v>
      </c>
      <c r="Q199" s="18">
        <f>$C199*'Teva Payments'!N$26</f>
        <v>2315.4325165547057</v>
      </c>
      <c r="R199" s="18">
        <f>$C199*'Teva Payments'!O$26</f>
        <v>2315.4533123998385</v>
      </c>
      <c r="S199" s="37" t="s">
        <v>343</v>
      </c>
      <c r="T199" s="6">
        <f t="shared" si="13"/>
        <v>29474.407339918031</v>
      </c>
    </row>
    <row r="200" spans="1:20" x14ac:dyDescent="0.3">
      <c r="A200" s="122">
        <v>198</v>
      </c>
      <c r="B200" s="3" t="s">
        <v>32</v>
      </c>
      <c r="C200" s="15">
        <v>1.6393846172607529E-4</v>
      </c>
      <c r="D200" s="7" t="s">
        <v>222</v>
      </c>
      <c r="E200" s="31" t="str">
        <f t="shared" si="12"/>
        <v>No</v>
      </c>
      <c r="F200" s="18">
        <f>$C200*'Teva Payments'!C$26</f>
        <v>548.30237059572698</v>
      </c>
      <c r="G200" s="18">
        <v>561.26</v>
      </c>
      <c r="H200" s="41">
        <v>561.26</v>
      </c>
      <c r="I200" s="18">
        <f>$C200*'Teva Payments'!F$26</f>
        <v>612.1234579208782</v>
      </c>
      <c r="J200" s="18">
        <f>$C200*'Teva Payments'!G$26</f>
        <v>612.1234579208782</v>
      </c>
      <c r="K200" s="18">
        <f>$C200*'Teva Payments'!H$26</f>
        <v>612.1234579208782</v>
      </c>
      <c r="L200" s="18">
        <f>$C200*'Teva Payments'!I$26</f>
        <v>612.12345789386222</v>
      </c>
      <c r="M200" s="18">
        <f>$C200*'Teva Payments'!J$26</f>
        <v>612.12345789386222</v>
      </c>
      <c r="N200" s="18">
        <f>$C200*'Teva Payments'!K$26</f>
        <v>612.12345789386222</v>
      </c>
      <c r="O200" s="18">
        <f>$C200*'Teva Payments'!L$26</f>
        <v>612.12345789386222</v>
      </c>
      <c r="P200" s="18">
        <f>$C200*'Teva Payments'!M$26</f>
        <v>612.12345789386222</v>
      </c>
      <c r="Q200" s="18">
        <f>$C200*'Teva Payments'!N$26</f>
        <v>612.12345789386222</v>
      </c>
      <c r="R200" s="18">
        <f>$C200*'Teva Payments'!O$26</f>
        <v>612.12895562464973</v>
      </c>
      <c r="S200" s="37" t="s">
        <v>343</v>
      </c>
      <c r="T200" s="6">
        <f t="shared" si="13"/>
        <v>7792.062447346183</v>
      </c>
    </row>
    <row r="201" spans="1:20" x14ac:dyDescent="0.3">
      <c r="A201" s="122">
        <v>199</v>
      </c>
      <c r="B201" s="3" t="s">
        <v>32</v>
      </c>
      <c r="C201" s="15">
        <v>5.8535727113920008E-2</v>
      </c>
      <c r="D201" s="7" t="s">
        <v>32</v>
      </c>
      <c r="E201" s="31" t="str">
        <f t="shared" si="12"/>
        <v>No</v>
      </c>
      <c r="F201" s="18">
        <f>$C201*'Teva Payments'!C$26</f>
        <v>195776.37610590065</v>
      </c>
      <c r="G201" s="18">
        <v>201082.30000000002</v>
      </c>
      <c r="H201" s="41">
        <v>201082.27000000002</v>
      </c>
      <c r="I201" s="18">
        <f>$C201*'Teva Payments'!F$26</f>
        <v>218564.27903267616</v>
      </c>
      <c r="J201" s="18">
        <f>$C201*'Teva Payments'!G$26</f>
        <v>218564.27903267616</v>
      </c>
      <c r="K201" s="18">
        <f>$C201*'Teva Payments'!H$26</f>
        <v>218564.27903267616</v>
      </c>
      <c r="L201" s="18">
        <f>$C201*'Teva Payments'!I$26</f>
        <v>218564.2790230299</v>
      </c>
      <c r="M201" s="18">
        <f>$C201*'Teva Payments'!J$26</f>
        <v>218564.2790230299</v>
      </c>
      <c r="N201" s="18">
        <f>$C201*'Teva Payments'!K$26</f>
        <v>218564.2790230299</v>
      </c>
      <c r="O201" s="18">
        <f>$C201*'Teva Payments'!L$26</f>
        <v>218564.2790230299</v>
      </c>
      <c r="P201" s="18">
        <f>$C201*'Teva Payments'!M$26</f>
        <v>218564.2790230299</v>
      </c>
      <c r="Q201" s="18">
        <f>$C201*'Teva Payments'!N$26</f>
        <v>218564.2790230299</v>
      </c>
      <c r="R201" s="18">
        <f>$C201*'Teva Payments'!O$26</f>
        <v>218566.24203808891</v>
      </c>
      <c r="S201" s="37" t="s">
        <v>343</v>
      </c>
      <c r="T201" s="6">
        <f t="shared" si="13"/>
        <v>2783585.6993801971</v>
      </c>
    </row>
    <row r="202" spans="1:20" x14ac:dyDescent="0.3">
      <c r="A202" s="122">
        <v>200</v>
      </c>
      <c r="B202" s="3" t="s">
        <v>223</v>
      </c>
      <c r="C202" s="15">
        <v>2.4376421473599999E-3</v>
      </c>
      <c r="D202" s="7" t="s">
        <v>223</v>
      </c>
      <c r="E202" s="31" t="str">
        <f t="shared" si="12"/>
        <v>No</v>
      </c>
      <c r="F202" s="18">
        <f>$C202*'Teva Payments'!C$26</f>
        <v>8152.8456104145489</v>
      </c>
      <c r="G202" s="18">
        <v>8345.4500000000007</v>
      </c>
      <c r="H202" s="41">
        <v>8345.4500000000007</v>
      </c>
      <c r="I202" s="18">
        <f>$C202*'Teva Payments'!F$26</f>
        <v>9101.8173813835747</v>
      </c>
      <c r="J202" s="18">
        <f>$C202*'Teva Payments'!G$26</f>
        <v>9101.8173813835747</v>
      </c>
      <c r="K202" s="18">
        <f>$C202*'Teva Payments'!H$26</f>
        <v>9101.8173813835747</v>
      </c>
      <c r="L202" s="18">
        <f>$C202*'Teva Payments'!I$26</f>
        <v>9101.8173809818691</v>
      </c>
      <c r="M202" s="18">
        <f>$C202*'Teva Payments'!J$26</f>
        <v>9101.8173809818691</v>
      </c>
      <c r="N202" s="18">
        <f>$C202*'Teva Payments'!K$26</f>
        <v>9101.8173809818691</v>
      </c>
      <c r="O202" s="18">
        <f>$C202*'Teva Payments'!L$26</f>
        <v>9101.8173809818691</v>
      </c>
      <c r="P202" s="18">
        <f>$C202*'Teva Payments'!M$26</f>
        <v>9101.8173809818691</v>
      </c>
      <c r="Q202" s="18">
        <f>$C202*'Teva Payments'!N$26</f>
        <v>9101.8173809818691</v>
      </c>
      <c r="R202" s="18">
        <f>$C202*'Teva Payments'!O$26</f>
        <v>9101.8991281212602</v>
      </c>
      <c r="S202" s="37" t="s">
        <v>343</v>
      </c>
      <c r="T202" s="6">
        <f t="shared" si="13"/>
        <v>115862.00116857776</v>
      </c>
    </row>
    <row r="203" spans="1:20" x14ac:dyDescent="0.3">
      <c r="A203" s="122">
        <v>201</v>
      </c>
      <c r="B203" s="3" t="s">
        <v>58</v>
      </c>
      <c r="C203" s="15">
        <v>2.1604790854926307E-6</v>
      </c>
      <c r="D203" s="7" t="s">
        <v>224</v>
      </c>
      <c r="E203" s="31" t="str">
        <f t="shared" si="12"/>
        <v>Yes</v>
      </c>
      <c r="F203" s="18">
        <f>C203*'Teva Payments'!$Q$26</f>
        <v>104.0290767943637</v>
      </c>
      <c r="G203" s="18">
        <v>0</v>
      </c>
      <c r="H203" s="41">
        <v>0</v>
      </c>
      <c r="I203" s="46">
        <f>$C203*'Teva Payments'!F$26</f>
        <v>8.0669289845308949</v>
      </c>
      <c r="J203" s="46">
        <f>$C203*'Teva Payments'!G$26</f>
        <v>8.0669289845308949</v>
      </c>
      <c r="K203" s="46">
        <f>$C203*'Teva Payments'!H$26</f>
        <v>8.0669289845308949</v>
      </c>
      <c r="L203" s="46">
        <f>$C203*'Teva Payments'!I$26</f>
        <v>8.0669289841748633</v>
      </c>
      <c r="M203" s="46">
        <f>$C203*'Teva Payments'!J$26</f>
        <v>8.0669289841748633</v>
      </c>
      <c r="N203" s="46">
        <f>$C203*'Teva Payments'!K$26</f>
        <v>8.0669289841748633</v>
      </c>
      <c r="O203" s="46">
        <f>$C203*'Teva Payments'!L$26</f>
        <v>8.0669289841748633</v>
      </c>
      <c r="P203" s="46">
        <f>$C203*'Teva Payments'!M$26</f>
        <v>8.0669289841748633</v>
      </c>
      <c r="Q203" s="46">
        <f>$C203*'Teva Payments'!N$26</f>
        <v>8.0669289841748633</v>
      </c>
      <c r="R203" s="46">
        <f>$C203*'Teva Payments'!O$26</f>
        <v>8.0670014365588809</v>
      </c>
      <c r="S203" s="37" t="s">
        <v>343</v>
      </c>
      <c r="T203" s="6">
        <f>F203</f>
        <v>104.0290767943637</v>
      </c>
    </row>
    <row r="204" spans="1:20" x14ac:dyDescent="0.3">
      <c r="A204" s="122">
        <v>202</v>
      </c>
      <c r="B204" s="3" t="s">
        <v>225</v>
      </c>
      <c r="C204" s="15">
        <v>6.2312530156800007E-3</v>
      </c>
      <c r="D204" s="7" t="s">
        <v>225</v>
      </c>
      <c r="E204" s="31" t="str">
        <f t="shared" si="12"/>
        <v>No</v>
      </c>
      <c r="F204" s="18">
        <f>$C204*'Teva Payments'!C$26</f>
        <v>20840.812853227395</v>
      </c>
      <c r="G204" s="18">
        <v>21333.17</v>
      </c>
      <c r="H204" s="41">
        <v>21333.17</v>
      </c>
      <c r="I204" s="18">
        <f>$C204*'Teva Payments'!F$26</f>
        <v>23266.633729376135</v>
      </c>
      <c r="J204" s="18">
        <f>$C204*'Teva Payments'!G$26</f>
        <v>23266.633729376135</v>
      </c>
      <c r="K204" s="18">
        <f>$C204*'Teva Payments'!H$26</f>
        <v>23266.633729376135</v>
      </c>
      <c r="L204" s="18">
        <f>$C204*'Teva Payments'!I$26</f>
        <v>23266.633728349268</v>
      </c>
      <c r="M204" s="18">
        <f>$C204*'Teva Payments'!J$26</f>
        <v>23266.633728349268</v>
      </c>
      <c r="N204" s="18">
        <f>$C204*'Teva Payments'!K$26</f>
        <v>23266.633728349268</v>
      </c>
      <c r="O204" s="18">
        <f>$C204*'Teva Payments'!L$26</f>
        <v>23266.633728349268</v>
      </c>
      <c r="P204" s="18">
        <f>$C204*'Teva Payments'!M$26</f>
        <v>23266.633728349268</v>
      </c>
      <c r="Q204" s="18">
        <f>$C204*'Teva Payments'!N$26</f>
        <v>23266.633728349268</v>
      </c>
      <c r="R204" s="18">
        <f>$C204*'Teva Payments'!O$26</f>
        <v>23266.842695489671</v>
      </c>
      <c r="S204" s="37" t="s">
        <v>343</v>
      </c>
      <c r="T204" s="6">
        <f t="shared" si="13"/>
        <v>296173.699106941</v>
      </c>
    </row>
    <row r="205" spans="1:20" x14ac:dyDescent="0.3">
      <c r="A205" s="122">
        <v>203</v>
      </c>
      <c r="B205" s="3" t="s">
        <v>226</v>
      </c>
      <c r="C205" s="15">
        <v>5.6487088447999996E-4</v>
      </c>
      <c r="D205" s="7" t="s">
        <v>226</v>
      </c>
      <c r="E205" s="31" t="str">
        <f t="shared" si="12"/>
        <v>No</v>
      </c>
      <c r="F205" s="18">
        <f>$C205*'Teva Payments'!C$26</f>
        <v>1889.2457680760731</v>
      </c>
      <c r="G205" s="18">
        <v>1933.88</v>
      </c>
      <c r="H205" s="41">
        <v>1933.88</v>
      </c>
      <c r="I205" s="18">
        <f>$C205*'Teva Payments'!F$26</f>
        <v>2109.1494664898751</v>
      </c>
      <c r="J205" s="18">
        <f>$C205*'Teva Payments'!G$26</f>
        <v>2109.1494664898751</v>
      </c>
      <c r="K205" s="18">
        <f>$C205*'Teva Payments'!H$26</f>
        <v>2109.1494664898751</v>
      </c>
      <c r="L205" s="18">
        <f>$C205*'Teva Payments'!I$26</f>
        <v>2109.1494663967883</v>
      </c>
      <c r="M205" s="18">
        <f>$C205*'Teva Payments'!J$26</f>
        <v>2109.1494663967883</v>
      </c>
      <c r="N205" s="18">
        <f>$C205*'Teva Payments'!K$26</f>
        <v>2109.1494663967883</v>
      </c>
      <c r="O205" s="18">
        <f>$C205*'Teva Payments'!L$26</f>
        <v>2109.1494663967883</v>
      </c>
      <c r="P205" s="18">
        <f>$C205*'Teva Payments'!M$26</f>
        <v>2109.1494663967883</v>
      </c>
      <c r="Q205" s="18">
        <f>$C205*'Teva Payments'!N$26</f>
        <v>2109.1494663967883</v>
      </c>
      <c r="R205" s="18">
        <f>$C205*'Teva Payments'!O$26</f>
        <v>2109.1684095295946</v>
      </c>
      <c r="S205" s="37" t="s">
        <v>343</v>
      </c>
      <c r="T205" s="6">
        <f t="shared" si="13"/>
        <v>26848.519375456024</v>
      </c>
    </row>
    <row r="206" spans="1:20" x14ac:dyDescent="0.3">
      <c r="A206" s="122">
        <v>204</v>
      </c>
      <c r="B206" s="3" t="s">
        <v>32</v>
      </c>
      <c r="C206" s="15">
        <v>2.8958027866277504E-4</v>
      </c>
      <c r="D206" s="7" t="s">
        <v>227</v>
      </c>
      <c r="E206" s="31" t="str">
        <f t="shared" si="12"/>
        <v>No</v>
      </c>
      <c r="F206" s="18">
        <f>$C206*'Teva Payments'!C$26</f>
        <v>968.51923335642937</v>
      </c>
      <c r="G206" s="18">
        <v>991.4</v>
      </c>
      <c r="H206" s="41">
        <v>991.4</v>
      </c>
      <c r="I206" s="18">
        <f>$C206*'Teva Payments'!F$26</f>
        <v>1081.2525605914927</v>
      </c>
      <c r="J206" s="18">
        <f>$C206*'Teva Payments'!G$26</f>
        <v>1081.2525605914927</v>
      </c>
      <c r="K206" s="18">
        <f>$C206*'Teva Payments'!H$26</f>
        <v>1081.2525605914927</v>
      </c>
      <c r="L206" s="18">
        <f>$C206*'Teva Payments'!I$26</f>
        <v>1081.252560543772</v>
      </c>
      <c r="M206" s="18">
        <f>$C206*'Teva Payments'!J$26</f>
        <v>1081.252560543772</v>
      </c>
      <c r="N206" s="18">
        <f>$C206*'Teva Payments'!K$26</f>
        <v>1081.252560543772</v>
      </c>
      <c r="O206" s="18">
        <f>$C206*'Teva Payments'!L$26</f>
        <v>1081.252560543772</v>
      </c>
      <c r="P206" s="18">
        <f>$C206*'Teva Payments'!M$26</f>
        <v>1081.252560543772</v>
      </c>
      <c r="Q206" s="18">
        <f>$C206*'Teva Payments'!N$26</f>
        <v>1081.252560543772</v>
      </c>
      <c r="R206" s="18">
        <f>$C206*'Teva Payments'!O$26</f>
        <v>1081.2622717146387</v>
      </c>
      <c r="S206" s="37" t="s">
        <v>343</v>
      </c>
      <c r="T206" s="6">
        <f t="shared" si="13"/>
        <v>13763.854550108175</v>
      </c>
    </row>
    <row r="207" spans="1:20" x14ac:dyDescent="0.3">
      <c r="A207" s="122">
        <v>205</v>
      </c>
      <c r="B207" s="3" t="s">
        <v>228</v>
      </c>
      <c r="C207" s="15">
        <v>2.1551218640000003E-3</v>
      </c>
      <c r="D207" s="7" t="s">
        <v>228</v>
      </c>
      <c r="E207" s="31" t="str">
        <f t="shared" si="12"/>
        <v>No</v>
      </c>
      <c r="F207" s="18">
        <f>$C207*'Teva Payments'!C$26</f>
        <v>7207.9389699795693</v>
      </c>
      <c r="G207" s="18">
        <v>7378.22</v>
      </c>
      <c r="H207" s="41">
        <v>7378.22</v>
      </c>
      <c r="I207" s="18">
        <f>$C207*'Teva Payments'!F$26</f>
        <v>8046.9258631743205</v>
      </c>
      <c r="J207" s="18">
        <f>$C207*'Teva Payments'!G$26</f>
        <v>8046.9258631743205</v>
      </c>
      <c r="K207" s="18">
        <f>$C207*'Teva Payments'!H$26</f>
        <v>8046.9258631743205</v>
      </c>
      <c r="L207" s="18">
        <f>$C207*'Teva Payments'!I$26</f>
        <v>8046.9258628191719</v>
      </c>
      <c r="M207" s="18">
        <f>$C207*'Teva Payments'!J$26</f>
        <v>8046.9258628191719</v>
      </c>
      <c r="N207" s="18">
        <f>$C207*'Teva Payments'!K$26</f>
        <v>8046.9258628191719</v>
      </c>
      <c r="O207" s="18">
        <f>$C207*'Teva Payments'!L$26</f>
        <v>8046.9258628191719</v>
      </c>
      <c r="P207" s="18">
        <f>$C207*'Teva Payments'!M$26</f>
        <v>8046.9258628191719</v>
      </c>
      <c r="Q207" s="18">
        <f>$C207*'Teva Payments'!N$26</f>
        <v>8046.9258628191719</v>
      </c>
      <c r="R207" s="18">
        <f>$C207*'Teva Payments'!O$26</f>
        <v>8046.9981355469854</v>
      </c>
      <c r="S207" s="37" t="s">
        <v>343</v>
      </c>
      <c r="T207" s="6">
        <f t="shared" si="13"/>
        <v>102433.70987196456</v>
      </c>
    </row>
    <row r="208" spans="1:20" x14ac:dyDescent="0.3">
      <c r="A208" s="122">
        <v>206</v>
      </c>
      <c r="B208" s="3" t="s">
        <v>229</v>
      </c>
      <c r="C208" s="15">
        <v>5.8661152369835065E-4</v>
      </c>
      <c r="D208" s="7" t="s">
        <v>229</v>
      </c>
      <c r="E208" s="31" t="str">
        <f t="shared" si="12"/>
        <v>No</v>
      </c>
      <c r="F208" s="18">
        <f>$C208*'Teva Payments'!C$26</f>
        <v>1961.9586866686971</v>
      </c>
      <c r="G208" s="18">
        <v>2008.31</v>
      </c>
      <c r="H208" s="41">
        <v>2008.31</v>
      </c>
      <c r="I208" s="18">
        <f>$C208*'Teva Payments'!F$26</f>
        <v>2190.3259952655526</v>
      </c>
      <c r="J208" s="18">
        <f>$C208*'Teva Payments'!G$26</f>
        <v>2190.3259952655526</v>
      </c>
      <c r="K208" s="18">
        <f>$C208*'Teva Payments'!H$26</f>
        <v>2190.3259952655526</v>
      </c>
      <c r="L208" s="18">
        <f>$C208*'Teva Payments'!I$26</f>
        <v>2190.3259951688833</v>
      </c>
      <c r="M208" s="18">
        <f>$C208*'Teva Payments'!J$26</f>
        <v>2190.3259951688833</v>
      </c>
      <c r="N208" s="18">
        <f>$C208*'Teva Payments'!K$26</f>
        <v>2190.3259951688833</v>
      </c>
      <c r="O208" s="18">
        <f>$C208*'Teva Payments'!L$26</f>
        <v>2190.3259951688833</v>
      </c>
      <c r="P208" s="18">
        <f>$C208*'Teva Payments'!M$26</f>
        <v>2190.3259951688833</v>
      </c>
      <c r="Q208" s="18">
        <f>$C208*'Teva Payments'!N$26</f>
        <v>2190.3259951688833</v>
      </c>
      <c r="R208" s="18">
        <f>$C208*'Teva Payments'!O$26</f>
        <v>2190.3456673812498</v>
      </c>
      <c r="S208" s="37" t="s">
        <v>343</v>
      </c>
      <c r="T208" s="6">
        <f t="shared" si="13"/>
        <v>27881.858310859901</v>
      </c>
    </row>
    <row r="209" spans="1:20" x14ac:dyDescent="0.3">
      <c r="A209" s="122">
        <v>207</v>
      </c>
      <c r="B209" s="3" t="s">
        <v>81</v>
      </c>
      <c r="C209" s="15">
        <v>7.4328491705644338E-5</v>
      </c>
      <c r="D209" s="7" t="s">
        <v>230</v>
      </c>
      <c r="E209" s="31" t="str">
        <f t="shared" si="12"/>
        <v>Yes</v>
      </c>
      <c r="F209" s="18">
        <f>C209*'Teva Payments'!$Q$26</f>
        <v>3578.9859867551468</v>
      </c>
      <c r="G209" s="18">
        <v>0</v>
      </c>
      <c r="H209" s="41">
        <v>0</v>
      </c>
      <c r="I209" s="46">
        <f>$C209*'Teva Payments'!F$26</f>
        <v>277.53226964472356</v>
      </c>
      <c r="J209" s="46">
        <f>$C209*'Teva Payments'!G$26</f>
        <v>277.53226964472356</v>
      </c>
      <c r="K209" s="46">
        <f>$C209*'Teva Payments'!H$26</f>
        <v>277.53226964472356</v>
      </c>
      <c r="L209" s="46">
        <f>$C209*'Teva Payments'!I$26</f>
        <v>277.53226963247477</v>
      </c>
      <c r="M209" s="46">
        <f>$C209*'Teva Payments'!J$26</f>
        <v>277.53226963247477</v>
      </c>
      <c r="N209" s="46">
        <f>$C209*'Teva Payments'!K$26</f>
        <v>277.53226963247477</v>
      </c>
      <c r="O209" s="46">
        <f>$C209*'Teva Payments'!L$26</f>
        <v>277.53226963247477</v>
      </c>
      <c r="P209" s="46">
        <f>$C209*'Teva Payments'!M$26</f>
        <v>277.53226963247477</v>
      </c>
      <c r="Q209" s="46">
        <f>$C209*'Teva Payments'!N$26</f>
        <v>277.53226963247477</v>
      </c>
      <c r="R209" s="46">
        <f>$C209*'Teva Payments'!O$26</f>
        <v>277.534762263142</v>
      </c>
      <c r="S209" s="37" t="s">
        <v>343</v>
      </c>
      <c r="T209" s="6">
        <f>F209</f>
        <v>3578.9859867551468</v>
      </c>
    </row>
    <row r="210" spans="1:20" x14ac:dyDescent="0.3">
      <c r="A210" s="122">
        <v>208</v>
      </c>
      <c r="B210" s="3" t="s">
        <v>231</v>
      </c>
      <c r="C210" s="15">
        <v>3.1792059880000004E-3</v>
      </c>
      <c r="D210" s="7" t="s">
        <v>231</v>
      </c>
      <c r="E210" s="31" t="str">
        <f t="shared" si="12"/>
        <v>No</v>
      </c>
      <c r="F210" s="18">
        <f>$C210*'Teva Payments'!C$26</f>
        <v>10633.051948146167</v>
      </c>
      <c r="G210" s="18">
        <v>10884.25</v>
      </c>
      <c r="H210" s="41">
        <v>10884.25</v>
      </c>
      <c r="I210" s="18">
        <f>$C210*'Teva Payments'!F$26</f>
        <v>11870.713817414024</v>
      </c>
      <c r="J210" s="18">
        <f>$C210*'Teva Payments'!G$26</f>
        <v>11870.713817414024</v>
      </c>
      <c r="K210" s="18">
        <f>$C210*'Teva Payments'!H$26</f>
        <v>11870.713817414024</v>
      </c>
      <c r="L210" s="18">
        <f>$C210*'Teva Payments'!I$26</f>
        <v>11870.713816890113</v>
      </c>
      <c r="M210" s="18">
        <f>$C210*'Teva Payments'!J$26</f>
        <v>11870.713816890113</v>
      </c>
      <c r="N210" s="18">
        <f>$C210*'Teva Payments'!K$26</f>
        <v>11870.713816890113</v>
      </c>
      <c r="O210" s="18">
        <f>$C210*'Teva Payments'!L$26</f>
        <v>11870.713816890113</v>
      </c>
      <c r="P210" s="18">
        <f>$C210*'Teva Payments'!M$26</f>
        <v>11870.713816890113</v>
      </c>
      <c r="Q210" s="18">
        <f>$C210*'Teva Payments'!N$26</f>
        <v>11870.713816890113</v>
      </c>
      <c r="R210" s="18">
        <f>$C210*'Teva Payments'!O$26</f>
        <v>11870.820432619308</v>
      </c>
      <c r="S210" s="37" t="s">
        <v>343</v>
      </c>
      <c r="T210" s="6">
        <f t="shared" si="13"/>
        <v>151108.79673434823</v>
      </c>
    </row>
    <row r="211" spans="1:20" x14ac:dyDescent="0.3">
      <c r="A211" s="122">
        <v>209</v>
      </c>
      <c r="B211" s="3" t="s">
        <v>22</v>
      </c>
      <c r="C211" s="15">
        <v>8.8613450937211676E-3</v>
      </c>
      <c r="D211" s="7" t="s">
        <v>22</v>
      </c>
      <c r="E211" s="31" t="str">
        <f t="shared" si="12"/>
        <v>No</v>
      </c>
      <c r="F211" s="18">
        <f>$C211*'Teva Payments'!C$26</f>
        <v>29637.319213550538</v>
      </c>
      <c r="G211" s="18">
        <v>30337.49</v>
      </c>
      <c r="H211" s="41">
        <v>30337.48</v>
      </c>
      <c r="I211" s="18">
        <f>$C211*'Teva Payments'!F$26</f>
        <v>33087.032435757297</v>
      </c>
      <c r="J211" s="18">
        <f>$C211*'Teva Payments'!G$26</f>
        <v>33087.032435757297</v>
      </c>
      <c r="K211" s="18">
        <f>$C211*'Teva Payments'!H$26</f>
        <v>33087.032435757297</v>
      </c>
      <c r="L211" s="18">
        <f>$C211*'Teva Payments'!I$26</f>
        <v>33087.032434297013</v>
      </c>
      <c r="M211" s="18">
        <f>$C211*'Teva Payments'!J$26</f>
        <v>33087.032434297013</v>
      </c>
      <c r="N211" s="18">
        <f>$C211*'Teva Payments'!K$26</f>
        <v>33087.032434297013</v>
      </c>
      <c r="O211" s="18">
        <f>$C211*'Teva Payments'!L$26</f>
        <v>33087.032434297013</v>
      </c>
      <c r="P211" s="18">
        <f>$C211*'Teva Payments'!M$26</f>
        <v>33087.032434297013</v>
      </c>
      <c r="Q211" s="18">
        <f>$C211*'Teva Payments'!N$26</f>
        <v>33087.032434297013</v>
      </c>
      <c r="R211" s="18">
        <f>$C211*'Teva Payments'!O$26</f>
        <v>33087.329602449179</v>
      </c>
      <c r="S211" s="37" t="s">
        <v>343</v>
      </c>
      <c r="T211" s="6">
        <f t="shared" si="13"/>
        <v>421182.91072905378</v>
      </c>
    </row>
    <row r="212" spans="1:20" x14ac:dyDescent="0.3">
      <c r="A212" s="122">
        <v>210</v>
      </c>
      <c r="B212" s="3" t="s">
        <v>232</v>
      </c>
      <c r="C212" s="15">
        <v>3.587611178190589E-4</v>
      </c>
      <c r="D212" s="7" t="s">
        <v>233</v>
      </c>
      <c r="E212" s="31" t="str">
        <f t="shared" si="12"/>
        <v>No</v>
      </c>
      <c r="F212" s="18">
        <f>$C212*'Teva Payments'!C$26</f>
        <v>1199.8988480594924</v>
      </c>
      <c r="G212" s="18">
        <v>1228.25</v>
      </c>
      <c r="H212" s="41">
        <v>1228.25</v>
      </c>
      <c r="I212" s="18">
        <f>$C212*'Teva Payments'!F$26</f>
        <v>1339.56421022116</v>
      </c>
      <c r="J212" s="18">
        <f>$C212*'Teva Payments'!G$26</f>
        <v>1339.56421022116</v>
      </c>
      <c r="K212" s="18">
        <f>$C212*'Teva Payments'!H$26</f>
        <v>1339.56421022116</v>
      </c>
      <c r="L212" s="18">
        <f>$C212*'Teva Payments'!I$26</f>
        <v>1339.5642101620388</v>
      </c>
      <c r="M212" s="18">
        <f>$C212*'Teva Payments'!J$26</f>
        <v>1339.5642101620388</v>
      </c>
      <c r="N212" s="18">
        <f>$C212*'Teva Payments'!K$26</f>
        <v>1339.5642101620388</v>
      </c>
      <c r="O212" s="18">
        <f>$C212*'Teva Payments'!L$26</f>
        <v>1339.5642101620388</v>
      </c>
      <c r="P212" s="18">
        <f>$C212*'Teva Payments'!M$26</f>
        <v>1339.5642101620388</v>
      </c>
      <c r="Q212" s="18">
        <f>$C212*'Teva Payments'!N$26</f>
        <v>1339.5642101620388</v>
      </c>
      <c r="R212" s="18">
        <f>$C212*'Teva Payments'!O$26</f>
        <v>1339.5762413353341</v>
      </c>
      <c r="S212" s="37" t="s">
        <v>343</v>
      </c>
      <c r="T212" s="6">
        <f t="shared" si="13"/>
        <v>17052.052981030545</v>
      </c>
    </row>
    <row r="213" spans="1:20" x14ac:dyDescent="0.3">
      <c r="A213" s="122">
        <v>211</v>
      </c>
      <c r="B213" s="3" t="s">
        <v>32</v>
      </c>
      <c r="C213" s="15">
        <v>1.3184908745622357E-4</v>
      </c>
      <c r="D213" s="7" t="s">
        <v>234</v>
      </c>
      <c r="E213" s="31" t="str">
        <f t="shared" si="12"/>
        <v>No</v>
      </c>
      <c r="F213" s="18">
        <f>$C213*'Teva Payments'!C$26</f>
        <v>440.97746466552394</v>
      </c>
      <c r="G213" s="18">
        <v>451.4</v>
      </c>
      <c r="H213" s="41">
        <v>451.4</v>
      </c>
      <c r="I213" s="18">
        <f>$C213*'Teva Payments'!F$26</f>
        <v>492.30618908862692</v>
      </c>
      <c r="J213" s="18">
        <f>$C213*'Teva Payments'!G$26</f>
        <v>492.30618908862692</v>
      </c>
      <c r="K213" s="18">
        <f>$C213*'Teva Payments'!H$26</f>
        <v>492.30618908862692</v>
      </c>
      <c r="L213" s="18">
        <f>$C213*'Teva Payments'!I$26</f>
        <v>492.30618906689915</v>
      </c>
      <c r="M213" s="18">
        <f>$C213*'Teva Payments'!J$26</f>
        <v>492.30618906689915</v>
      </c>
      <c r="N213" s="18">
        <f>$C213*'Teva Payments'!K$26</f>
        <v>492.30618906689915</v>
      </c>
      <c r="O213" s="18">
        <f>$C213*'Teva Payments'!L$26</f>
        <v>492.30618906689915</v>
      </c>
      <c r="P213" s="18">
        <f>$C213*'Teva Payments'!M$26</f>
        <v>492.30618906689915</v>
      </c>
      <c r="Q213" s="18">
        <f>$C213*'Teva Payments'!N$26</f>
        <v>492.30618906689915</v>
      </c>
      <c r="R213" s="18">
        <f>$C213*'Teva Payments'!O$26</f>
        <v>492.31061066985785</v>
      </c>
      <c r="S213" s="37" t="s">
        <v>343</v>
      </c>
      <c r="T213" s="6">
        <f t="shared" si="13"/>
        <v>6266.8437770026594</v>
      </c>
    </row>
    <row r="214" spans="1:20" x14ac:dyDescent="0.3">
      <c r="A214" s="122">
        <v>212</v>
      </c>
      <c r="B214" s="3" t="s">
        <v>22</v>
      </c>
      <c r="C214" s="15">
        <v>4.1475564429802469E-5</v>
      </c>
      <c r="D214" s="7" t="s">
        <v>235</v>
      </c>
      <c r="E214" s="31" t="str">
        <f t="shared" si="12"/>
        <v>Yes</v>
      </c>
      <c r="F214" s="18">
        <f>C214*'Teva Payments'!$Q$26</f>
        <v>1997.0869915520029</v>
      </c>
      <c r="G214" s="18">
        <v>0</v>
      </c>
      <c r="H214" s="41">
        <v>0</v>
      </c>
      <c r="I214" s="46">
        <f>$C214*'Teva Payments'!F$26</f>
        <v>154.86399988559083</v>
      </c>
      <c r="J214" s="46">
        <f>$C214*'Teva Payments'!G$26</f>
        <v>154.86399988559083</v>
      </c>
      <c r="K214" s="46">
        <f>$C214*'Teva Payments'!H$26</f>
        <v>154.86399988559083</v>
      </c>
      <c r="L214" s="46">
        <f>$C214*'Teva Payments'!I$26</f>
        <v>154.86399987875598</v>
      </c>
      <c r="M214" s="46">
        <f>$C214*'Teva Payments'!J$26</f>
        <v>154.86399987875598</v>
      </c>
      <c r="N214" s="46">
        <f>$C214*'Teva Payments'!K$26</f>
        <v>154.86399987875598</v>
      </c>
      <c r="O214" s="46">
        <f>$C214*'Teva Payments'!L$26</f>
        <v>154.86399987875598</v>
      </c>
      <c r="P214" s="46">
        <f>$C214*'Teva Payments'!M$26</f>
        <v>154.86399987875598</v>
      </c>
      <c r="Q214" s="46">
        <f>$C214*'Teva Payments'!N$26</f>
        <v>154.86399987875598</v>
      </c>
      <c r="R214" s="46">
        <f>$C214*'Teva Payments'!O$26</f>
        <v>154.86539077559064</v>
      </c>
      <c r="S214" s="37" t="s">
        <v>343</v>
      </c>
      <c r="T214" s="6">
        <f>F214</f>
        <v>1997.0869915520029</v>
      </c>
    </row>
    <row r="215" spans="1:20" x14ac:dyDescent="0.3">
      <c r="A215" s="122">
        <v>213</v>
      </c>
      <c r="B215" s="3" t="s">
        <v>26</v>
      </c>
      <c r="C215" s="15">
        <v>2.8482037360000003E-4</v>
      </c>
      <c r="D215" s="7" t="s">
        <v>236</v>
      </c>
      <c r="E215" s="31" t="str">
        <f t="shared" si="12"/>
        <v>No</v>
      </c>
      <c r="F215" s="18">
        <f>$C215*'Teva Payments'!C$26</f>
        <v>952.59943514525082</v>
      </c>
      <c r="G215" s="18">
        <v>975.1</v>
      </c>
      <c r="H215" s="41">
        <v>975.1</v>
      </c>
      <c r="I215" s="18">
        <f>$C215*'Teva Payments'!F$26</f>
        <v>1063.4797358637036</v>
      </c>
      <c r="J215" s="18">
        <f>$C215*'Teva Payments'!G$26</f>
        <v>1063.4797358637036</v>
      </c>
      <c r="K215" s="18">
        <f>$C215*'Teva Payments'!H$26</f>
        <v>1063.4797358637036</v>
      </c>
      <c r="L215" s="18">
        <f>$C215*'Teva Payments'!I$26</f>
        <v>1063.4797358167671</v>
      </c>
      <c r="M215" s="18">
        <f>$C215*'Teva Payments'!J$26</f>
        <v>1063.4797358167671</v>
      </c>
      <c r="N215" s="18">
        <f>$C215*'Teva Payments'!K$26</f>
        <v>1063.4797358167671</v>
      </c>
      <c r="O215" s="18">
        <f>$C215*'Teva Payments'!L$26</f>
        <v>1063.4797358167671</v>
      </c>
      <c r="P215" s="18">
        <f>$C215*'Teva Payments'!M$26</f>
        <v>1063.4797358167671</v>
      </c>
      <c r="Q215" s="18">
        <f>$C215*'Teva Payments'!N$26</f>
        <v>1063.4797358167671</v>
      </c>
      <c r="R215" s="18">
        <f>$C215*'Teva Payments'!O$26</f>
        <v>1063.4892873626359</v>
      </c>
      <c r="S215" s="37" t="s">
        <v>343</v>
      </c>
      <c r="T215" s="6">
        <f t="shared" si="13"/>
        <v>13537.606344999598</v>
      </c>
    </row>
    <row r="216" spans="1:20" x14ac:dyDescent="0.3">
      <c r="A216" s="122">
        <v>214</v>
      </c>
      <c r="B216" s="3" t="s">
        <v>12</v>
      </c>
      <c r="C216" s="15">
        <v>8.7988886930075511E-5</v>
      </c>
      <c r="D216" s="7" t="s">
        <v>237</v>
      </c>
      <c r="E216" s="31" t="str">
        <f t="shared" si="12"/>
        <v>No</v>
      </c>
      <c r="F216" s="18">
        <f>$C216*'Teva Payments'!C$26</f>
        <v>294.28429901002443</v>
      </c>
      <c r="G216" s="18">
        <v>301.24</v>
      </c>
      <c r="H216" s="41">
        <v>301.24</v>
      </c>
      <c r="I216" s="18">
        <f>$C216*'Teva Payments'!F$26</f>
        <v>328.53828905776692</v>
      </c>
      <c r="J216" s="18">
        <f>$C216*'Teva Payments'!G$26</f>
        <v>328.53828905776692</v>
      </c>
      <c r="K216" s="18">
        <f>$C216*'Teva Payments'!H$26</f>
        <v>328.53828905776692</v>
      </c>
      <c r="L216" s="18">
        <f>$C216*'Teva Payments'!I$26</f>
        <v>328.53828904326696</v>
      </c>
      <c r="M216" s="18">
        <f>$C216*'Teva Payments'!J$26</f>
        <v>328.53828904326696</v>
      </c>
      <c r="N216" s="18">
        <f>$C216*'Teva Payments'!K$26</f>
        <v>328.53828904326696</v>
      </c>
      <c r="O216" s="18">
        <f>$C216*'Teva Payments'!L$26</f>
        <v>328.53828904326696</v>
      </c>
      <c r="P216" s="18">
        <f>$C216*'Teva Payments'!M$26</f>
        <v>328.53828904326696</v>
      </c>
      <c r="Q216" s="18">
        <f>$C216*'Teva Payments'!N$26</f>
        <v>328.53828904326696</v>
      </c>
      <c r="R216" s="18">
        <f>$C216*'Teva Payments'!O$26</f>
        <v>328.54123977982715</v>
      </c>
      <c r="S216" s="37" t="s">
        <v>343</v>
      </c>
      <c r="T216" s="6">
        <f t="shared" si="13"/>
        <v>4182.1501402227541</v>
      </c>
    </row>
    <row r="217" spans="1:20" x14ac:dyDescent="0.3">
      <c r="A217" s="122">
        <v>215</v>
      </c>
      <c r="B217" s="3" t="s">
        <v>20</v>
      </c>
      <c r="C217" s="15">
        <v>3.6990834623853557E-4</v>
      </c>
      <c r="D217" s="7" t="s">
        <v>238</v>
      </c>
      <c r="E217" s="31" t="str">
        <f t="shared" si="12"/>
        <v>No</v>
      </c>
      <c r="F217" s="18">
        <f>$C217*'Teva Payments'!C$26</f>
        <v>1237.1814460759588</v>
      </c>
      <c r="G217" s="18">
        <v>1266.4100000000001</v>
      </c>
      <c r="H217" s="41">
        <v>1266.4100000000001</v>
      </c>
      <c r="I217" s="18">
        <f>$C217*'Teva Payments'!F$26</f>
        <v>1381.1864136657994</v>
      </c>
      <c r="J217" s="18">
        <f>$C217*'Teva Payments'!G$26</f>
        <v>1381.1864136657994</v>
      </c>
      <c r="K217" s="18">
        <f>$C217*'Teva Payments'!H$26</f>
        <v>1381.1864136657994</v>
      </c>
      <c r="L217" s="18">
        <f>$C217*'Teva Payments'!I$26</f>
        <v>1381.1864136048412</v>
      </c>
      <c r="M217" s="18">
        <f>$C217*'Teva Payments'!J$26</f>
        <v>1381.1864136048412</v>
      </c>
      <c r="N217" s="18">
        <f>$C217*'Teva Payments'!K$26</f>
        <v>1381.1864136048412</v>
      </c>
      <c r="O217" s="18">
        <f>$C217*'Teva Payments'!L$26</f>
        <v>1381.1864136048412</v>
      </c>
      <c r="P217" s="18">
        <f>$C217*'Teva Payments'!M$26</f>
        <v>1381.1864136048412</v>
      </c>
      <c r="Q217" s="18">
        <f>$C217*'Teva Payments'!N$26</f>
        <v>1381.1864136048412</v>
      </c>
      <c r="R217" s="18">
        <f>$C217*'Teva Payments'!O$26</f>
        <v>1381.1988186041456</v>
      </c>
      <c r="S217" s="37" t="s">
        <v>343</v>
      </c>
      <c r="T217" s="6">
        <f t="shared" si="13"/>
        <v>17581.877987306547</v>
      </c>
    </row>
    <row r="218" spans="1:20" x14ac:dyDescent="0.3">
      <c r="A218" s="122">
        <v>216</v>
      </c>
      <c r="B218" s="3" t="s">
        <v>32</v>
      </c>
      <c r="C218" s="15">
        <v>3.3688147393600002E-3</v>
      </c>
      <c r="D218" s="7" t="s">
        <v>239</v>
      </c>
      <c r="E218" s="31" t="str">
        <f t="shared" si="12"/>
        <v>No</v>
      </c>
      <c r="F218" s="18">
        <f>$C218*'Teva Payments'!C$26</f>
        <v>11267.210197295139</v>
      </c>
      <c r="G218" s="18">
        <v>11533.39</v>
      </c>
      <c r="H218" s="41">
        <v>11533.39</v>
      </c>
      <c r="I218" s="18">
        <f>$C218*'Teva Payments'!F$26</f>
        <v>12578.68657324282</v>
      </c>
      <c r="J218" s="18">
        <f>$C218*'Teva Payments'!G$26</f>
        <v>12578.68657324282</v>
      </c>
      <c r="K218" s="18">
        <f>$C218*'Teva Payments'!H$26</f>
        <v>12578.68657324282</v>
      </c>
      <c r="L218" s="18">
        <f>$C218*'Teva Payments'!I$26</f>
        <v>12578.686572687664</v>
      </c>
      <c r="M218" s="18">
        <f>$C218*'Teva Payments'!J$26</f>
        <v>12578.686572687664</v>
      </c>
      <c r="N218" s="18">
        <f>$C218*'Teva Payments'!K$26</f>
        <v>12578.686572687664</v>
      </c>
      <c r="O218" s="18">
        <f>$C218*'Teva Payments'!L$26</f>
        <v>12578.686572687664</v>
      </c>
      <c r="P218" s="18">
        <f>$C218*'Teva Payments'!M$26</f>
        <v>12578.686572687664</v>
      </c>
      <c r="Q218" s="18">
        <f>$C218*'Teva Payments'!N$26</f>
        <v>12578.686572687664</v>
      </c>
      <c r="R218" s="18">
        <f>$C218*'Teva Payments'!O$26</f>
        <v>12578.799547009337</v>
      </c>
      <c r="S218" s="37" t="s">
        <v>343</v>
      </c>
      <c r="T218" s="6">
        <f t="shared" si="13"/>
        <v>160120.96890015897</v>
      </c>
    </row>
    <row r="219" spans="1:20" x14ac:dyDescent="0.3">
      <c r="A219" s="122">
        <v>217</v>
      </c>
      <c r="B219" s="3" t="s">
        <v>119</v>
      </c>
      <c r="C219" s="15">
        <v>8.6247881362653192E-5</v>
      </c>
      <c r="D219" s="7" t="s">
        <v>240</v>
      </c>
      <c r="E219" s="31" t="str">
        <f t="shared" si="12"/>
        <v>No</v>
      </c>
      <c r="F219" s="18">
        <f>$C219*'Teva Payments'!C$26</f>
        <v>288.46139772263126</v>
      </c>
      <c r="G219" s="18">
        <v>295.27999999999997</v>
      </c>
      <c r="H219" s="41">
        <v>295.27999999999997</v>
      </c>
      <c r="I219" s="18">
        <f>$C219*'Teva Payments'!F$26</f>
        <v>322.03761595781589</v>
      </c>
      <c r="J219" s="18">
        <f>$C219*'Teva Payments'!G$26</f>
        <v>322.03761595781589</v>
      </c>
      <c r="K219" s="18">
        <f>$C219*'Teva Payments'!H$26</f>
        <v>322.03761595781589</v>
      </c>
      <c r="L219" s="18">
        <f>$C219*'Teva Payments'!I$26</f>
        <v>322.03761594360282</v>
      </c>
      <c r="M219" s="18">
        <f>$C219*'Teva Payments'!J$26</f>
        <v>322.03761594360282</v>
      </c>
      <c r="N219" s="18">
        <f>$C219*'Teva Payments'!K$26</f>
        <v>322.03761594360282</v>
      </c>
      <c r="O219" s="18">
        <f>$C219*'Teva Payments'!L$26</f>
        <v>322.03761594360282</v>
      </c>
      <c r="P219" s="18">
        <f>$C219*'Teva Payments'!M$26</f>
        <v>322.03761594360282</v>
      </c>
      <c r="Q219" s="18">
        <f>$C219*'Teva Payments'!N$26</f>
        <v>322.03761594360282</v>
      </c>
      <c r="R219" s="18">
        <f>$C219*'Teva Payments'!O$26</f>
        <v>322.04050829496282</v>
      </c>
      <c r="S219" s="37" t="s">
        <v>343</v>
      </c>
      <c r="T219" s="6">
        <f t="shared" si="13"/>
        <v>4099.4004495526588</v>
      </c>
    </row>
    <row r="220" spans="1:20" x14ac:dyDescent="0.3">
      <c r="A220" s="122">
        <v>218</v>
      </c>
      <c r="B220" s="3" t="s">
        <v>119</v>
      </c>
      <c r="C220" s="15">
        <v>1.5570980204524306E-3</v>
      </c>
      <c r="D220" s="7" t="s">
        <v>241</v>
      </c>
      <c r="E220" s="31" t="str">
        <f t="shared" si="12"/>
        <v>No</v>
      </c>
      <c r="F220" s="18">
        <f>$C220*'Teva Payments'!C$26</f>
        <v>5207.8110705377339</v>
      </c>
      <c r="G220" s="18">
        <v>5330.84</v>
      </c>
      <c r="H220" s="41">
        <v>5330.84</v>
      </c>
      <c r="I220" s="18">
        <f>$C220*'Teva Payments'!F$26</f>
        <v>5813.987849865829</v>
      </c>
      <c r="J220" s="18">
        <f>$C220*'Teva Payments'!G$26</f>
        <v>5813.987849865829</v>
      </c>
      <c r="K220" s="18">
        <f>$C220*'Teva Payments'!H$26</f>
        <v>5813.987849865829</v>
      </c>
      <c r="L220" s="18">
        <f>$C220*'Teva Payments'!I$26</f>
        <v>5813.9878496092306</v>
      </c>
      <c r="M220" s="18">
        <f>$C220*'Teva Payments'!J$26</f>
        <v>5813.9878496092306</v>
      </c>
      <c r="N220" s="18">
        <f>$C220*'Teva Payments'!K$26</f>
        <v>5813.9878496092306</v>
      </c>
      <c r="O220" s="18">
        <f>$C220*'Teva Payments'!L$26</f>
        <v>5813.9878496092306</v>
      </c>
      <c r="P220" s="18">
        <f>$C220*'Teva Payments'!M$26</f>
        <v>5813.9878496092306</v>
      </c>
      <c r="Q220" s="18">
        <f>$C220*'Teva Payments'!N$26</f>
        <v>5813.9878496092306</v>
      </c>
      <c r="R220" s="18">
        <f>$C220*'Teva Payments'!O$26</f>
        <v>5814.0400674087396</v>
      </c>
      <c r="S220" s="37" t="s">
        <v>343</v>
      </c>
      <c r="T220" s="6">
        <f t="shared" si="13"/>
        <v>74009.421785199331</v>
      </c>
    </row>
    <row r="221" spans="1:20" x14ac:dyDescent="0.3">
      <c r="A221" s="122">
        <v>219</v>
      </c>
      <c r="B221" s="3" t="s">
        <v>81</v>
      </c>
      <c r="C221" s="15">
        <v>5.8689546567199742E-4</v>
      </c>
      <c r="D221" s="7" t="s">
        <v>242</v>
      </c>
      <c r="E221" s="31" t="str">
        <f t="shared" si="12"/>
        <v>No</v>
      </c>
      <c r="F221" s="18">
        <f>$C221*'Teva Payments'!C$26</f>
        <v>1962.9083482406247</v>
      </c>
      <c r="G221" s="18">
        <v>2009.28</v>
      </c>
      <c r="H221" s="41">
        <v>2009.28</v>
      </c>
      <c r="I221" s="18">
        <f>$C221*'Teva Payments'!F$26</f>
        <v>2191.3861951779318</v>
      </c>
      <c r="J221" s="18">
        <f>$C221*'Teva Payments'!G$26</f>
        <v>2191.3861951779318</v>
      </c>
      <c r="K221" s="18">
        <f>$C221*'Teva Payments'!H$26</f>
        <v>2191.3861951779318</v>
      </c>
      <c r="L221" s="18">
        <f>$C221*'Teva Payments'!I$26</f>
        <v>2191.3861950812156</v>
      </c>
      <c r="M221" s="18">
        <f>$C221*'Teva Payments'!J$26</f>
        <v>2191.3861950812156</v>
      </c>
      <c r="N221" s="18">
        <f>$C221*'Teva Payments'!K$26</f>
        <v>2191.3861950812156</v>
      </c>
      <c r="O221" s="18">
        <f>$C221*'Teva Payments'!L$26</f>
        <v>2191.3861950812156</v>
      </c>
      <c r="P221" s="18">
        <f>$C221*'Teva Payments'!M$26</f>
        <v>2191.3861950812156</v>
      </c>
      <c r="Q221" s="18">
        <f>$C221*'Teva Payments'!N$26</f>
        <v>2191.3861950812156</v>
      </c>
      <c r="R221" s="18">
        <f>$C221*'Teva Payments'!O$26</f>
        <v>2191.4058768156706</v>
      </c>
      <c r="S221" s="37" t="s">
        <v>343</v>
      </c>
      <c r="T221" s="6">
        <f t="shared" si="13"/>
        <v>27895.34998107739</v>
      </c>
    </row>
    <row r="222" spans="1:20" x14ac:dyDescent="0.3">
      <c r="A222" s="122">
        <v>220</v>
      </c>
      <c r="B222" s="3" t="s">
        <v>243</v>
      </c>
      <c r="C222" s="15">
        <v>1.6298467953600002E-3</v>
      </c>
      <c r="D222" s="7" t="s">
        <v>243</v>
      </c>
      <c r="E222" s="31" t="str">
        <f t="shared" si="12"/>
        <v>No</v>
      </c>
      <c r="F222" s="18">
        <f>$C222*'Teva Payments'!C$26</f>
        <v>5451.1238680336919</v>
      </c>
      <c r="G222" s="18">
        <v>5579.9</v>
      </c>
      <c r="H222" s="41">
        <v>5579.9</v>
      </c>
      <c r="I222" s="18">
        <f>$C222*'Teva Payments'!F$26</f>
        <v>6085.6216762850154</v>
      </c>
      <c r="J222" s="18">
        <f>$C222*'Teva Payments'!G$26</f>
        <v>6085.6216762850154</v>
      </c>
      <c r="K222" s="18">
        <f>$C222*'Teva Payments'!H$26</f>
        <v>6085.6216762850154</v>
      </c>
      <c r="L222" s="18">
        <f>$C222*'Teva Payments'!I$26</f>
        <v>6085.6216760164289</v>
      </c>
      <c r="M222" s="18">
        <f>$C222*'Teva Payments'!J$26</f>
        <v>6085.6216760164289</v>
      </c>
      <c r="N222" s="18">
        <f>$C222*'Teva Payments'!K$26</f>
        <v>6085.6216760164289</v>
      </c>
      <c r="O222" s="18">
        <f>$C222*'Teva Payments'!L$26</f>
        <v>6085.6216760164289</v>
      </c>
      <c r="P222" s="18">
        <f>$C222*'Teva Payments'!M$26</f>
        <v>6085.6216760164289</v>
      </c>
      <c r="Q222" s="18">
        <f>$C222*'Teva Payments'!N$26</f>
        <v>6085.6216760164289</v>
      </c>
      <c r="R222" s="18">
        <f>$C222*'Teva Payments'!O$26</f>
        <v>6085.6763334702764</v>
      </c>
      <c r="S222" s="37" t="s">
        <v>343</v>
      </c>
      <c r="T222" s="6">
        <f t="shared" si="13"/>
        <v>77467.195286457601</v>
      </c>
    </row>
    <row r="223" spans="1:20" x14ac:dyDescent="0.3">
      <c r="A223" s="122">
        <v>221</v>
      </c>
      <c r="B223" s="3" t="s">
        <v>20</v>
      </c>
      <c r="C223" s="15">
        <v>1.2666525541676524E-3</v>
      </c>
      <c r="D223" s="7" t="s">
        <v>244</v>
      </c>
      <c r="E223" s="31" t="str">
        <f t="shared" si="12"/>
        <v>No</v>
      </c>
      <c r="F223" s="18">
        <f>$C223*'Teva Payments'!C$26</f>
        <v>4236.3981634261672</v>
      </c>
      <c r="G223" s="18">
        <v>4336.4799999999996</v>
      </c>
      <c r="H223" s="41">
        <v>4336.4799999999996</v>
      </c>
      <c r="I223" s="18">
        <f>$C223*'Teva Payments'!F$26</f>
        <v>4729.5047988003207</v>
      </c>
      <c r="J223" s="18">
        <f>$C223*'Teva Payments'!G$26</f>
        <v>4729.5047988003207</v>
      </c>
      <c r="K223" s="18">
        <f>$C223*'Teva Payments'!H$26</f>
        <v>4729.5047988003207</v>
      </c>
      <c r="L223" s="18">
        <f>$C223*'Teva Payments'!I$26</f>
        <v>4729.5047985915853</v>
      </c>
      <c r="M223" s="18">
        <f>$C223*'Teva Payments'!J$26</f>
        <v>4729.5047985915853</v>
      </c>
      <c r="N223" s="18">
        <f>$C223*'Teva Payments'!K$26</f>
        <v>4729.5047985915853</v>
      </c>
      <c r="O223" s="18">
        <f>$C223*'Teva Payments'!L$26</f>
        <v>4729.5047985915853</v>
      </c>
      <c r="P223" s="18">
        <f>$C223*'Teva Payments'!M$26</f>
        <v>4729.5047985915853</v>
      </c>
      <c r="Q223" s="18">
        <f>$C223*'Teva Payments'!N$26</f>
        <v>4729.5047985915853</v>
      </c>
      <c r="R223" s="18">
        <f>$C223*'Teva Payments'!O$26</f>
        <v>4729.5472762058725</v>
      </c>
      <c r="S223" s="37" t="s">
        <v>343</v>
      </c>
      <c r="T223" s="6">
        <f t="shared" si="13"/>
        <v>60204.448627582518</v>
      </c>
    </row>
    <row r="224" spans="1:20" x14ac:dyDescent="0.3">
      <c r="A224" s="122">
        <v>222</v>
      </c>
      <c r="B224" s="3" t="s">
        <v>20</v>
      </c>
      <c r="C224" s="15">
        <v>2.8839077355712506E-4</v>
      </c>
      <c r="D224" s="7" t="s">
        <v>245</v>
      </c>
      <c r="E224" s="31" t="str">
        <f t="shared" si="12"/>
        <v>No</v>
      </c>
      <c r="F224" s="18">
        <f>$C224*'Teva Payments'!C$26</f>
        <v>964.54085962767385</v>
      </c>
      <c r="G224" s="18">
        <v>987.33</v>
      </c>
      <c r="H224" s="41">
        <v>987.33</v>
      </c>
      <c r="I224" s="18">
        <f>$C224*'Teva Payments'!F$26</f>
        <v>1076.8111136557418</v>
      </c>
      <c r="J224" s="18">
        <f>$C224*'Teva Payments'!G$26</f>
        <v>1076.8111136557418</v>
      </c>
      <c r="K224" s="18">
        <f>$C224*'Teva Payments'!H$26</f>
        <v>1076.8111136557418</v>
      </c>
      <c r="L224" s="18">
        <f>$C224*'Teva Payments'!I$26</f>
        <v>1076.8111136082171</v>
      </c>
      <c r="M224" s="18">
        <f>$C224*'Teva Payments'!J$26</f>
        <v>1076.8111136082171</v>
      </c>
      <c r="N224" s="18">
        <f>$C224*'Teva Payments'!K$26</f>
        <v>1076.8111136082171</v>
      </c>
      <c r="O224" s="18">
        <f>$C224*'Teva Payments'!L$26</f>
        <v>1076.8111136082171</v>
      </c>
      <c r="P224" s="18">
        <f>$C224*'Teva Payments'!M$26</f>
        <v>1076.8111136082171</v>
      </c>
      <c r="Q224" s="18">
        <f>$C224*'Teva Payments'!N$26</f>
        <v>1076.8111136082171</v>
      </c>
      <c r="R224" s="18">
        <f>$C224*'Teva Payments'!O$26</f>
        <v>1076.8207848886348</v>
      </c>
      <c r="S224" s="37" t="s">
        <v>343</v>
      </c>
      <c r="T224" s="6">
        <f t="shared" si="13"/>
        <v>13707.321667132836</v>
      </c>
    </row>
    <row r="225" spans="1:20" x14ac:dyDescent="0.3">
      <c r="A225" s="122">
        <v>223</v>
      </c>
      <c r="B225" s="3" t="s">
        <v>32</v>
      </c>
      <c r="C225" s="15">
        <v>2.3853655851105939E-4</v>
      </c>
      <c r="D225" s="7" t="s">
        <v>246</v>
      </c>
      <c r="E225" s="31" t="str">
        <f t="shared" si="12"/>
        <v>No</v>
      </c>
      <c r="F225" s="18">
        <f>$C225*'Teva Payments'!C$26</f>
        <v>797.80034000744399</v>
      </c>
      <c r="G225" s="18">
        <v>816.65</v>
      </c>
      <c r="H225" s="41">
        <v>816.65</v>
      </c>
      <c r="I225" s="18">
        <f>$C225*'Teva Payments'!F$26</f>
        <v>890.66239550490593</v>
      </c>
      <c r="J225" s="18">
        <f>$C225*'Teva Payments'!G$26</f>
        <v>890.66239550490593</v>
      </c>
      <c r="K225" s="18">
        <f>$C225*'Teva Payments'!H$26</f>
        <v>890.66239550490593</v>
      </c>
      <c r="L225" s="18">
        <f>$C225*'Teva Payments'!I$26</f>
        <v>890.66239546559677</v>
      </c>
      <c r="M225" s="18">
        <f>$C225*'Teva Payments'!J$26</f>
        <v>890.66239546559677</v>
      </c>
      <c r="N225" s="18">
        <f>$C225*'Teva Payments'!K$26</f>
        <v>890.66239546559677</v>
      </c>
      <c r="O225" s="18">
        <f>$C225*'Teva Payments'!L$26</f>
        <v>890.66239546559677</v>
      </c>
      <c r="P225" s="18">
        <f>$C225*'Teva Payments'!M$26</f>
        <v>890.66239546559677</v>
      </c>
      <c r="Q225" s="18">
        <f>$C225*'Teva Payments'!N$26</f>
        <v>890.66239546559677</v>
      </c>
      <c r="R225" s="18">
        <f>$C225*'Teva Payments'!O$26</f>
        <v>890.67039486834744</v>
      </c>
      <c r="S225" s="37" t="s">
        <v>343</v>
      </c>
      <c r="T225" s="6">
        <f t="shared" si="13"/>
        <v>11337.732294184092</v>
      </c>
    </row>
    <row r="226" spans="1:20" x14ac:dyDescent="0.3">
      <c r="A226" s="122">
        <v>224</v>
      </c>
      <c r="B226" s="3" t="s">
        <v>32</v>
      </c>
      <c r="C226" s="15">
        <v>4.0386057204984545E-4</v>
      </c>
      <c r="D226" s="7" t="s">
        <v>247</v>
      </c>
      <c r="E226" s="31" t="str">
        <f t="shared" si="12"/>
        <v>No</v>
      </c>
      <c r="F226" s="18">
        <f>$C226*'Teva Payments'!C$26</f>
        <v>1350.7367747239014</v>
      </c>
      <c r="G226" s="18">
        <v>1382.65</v>
      </c>
      <c r="H226" s="41">
        <v>1382.65</v>
      </c>
      <c r="I226" s="18">
        <f>$C226*'Teva Payments'!F$26</f>
        <v>1507.9593115502246</v>
      </c>
      <c r="J226" s="18">
        <f>$C226*'Teva Payments'!G$26</f>
        <v>1507.9593115502246</v>
      </c>
      <c r="K226" s="18">
        <f>$C226*'Teva Payments'!H$26</f>
        <v>1507.9593115502246</v>
      </c>
      <c r="L226" s="18">
        <f>$C226*'Teva Payments'!I$26</f>
        <v>1507.9593114836714</v>
      </c>
      <c r="M226" s="18">
        <f>$C226*'Teva Payments'!J$26</f>
        <v>1507.9593114836714</v>
      </c>
      <c r="N226" s="18">
        <f>$C226*'Teva Payments'!K$26</f>
        <v>1507.9593114836714</v>
      </c>
      <c r="O226" s="18">
        <f>$C226*'Teva Payments'!L$26</f>
        <v>1507.9593114836714</v>
      </c>
      <c r="P226" s="18">
        <f>$C226*'Teva Payments'!M$26</f>
        <v>1507.9593114836714</v>
      </c>
      <c r="Q226" s="18">
        <f>$C226*'Teva Payments'!N$26</f>
        <v>1507.9593114836714</v>
      </c>
      <c r="R226" s="18">
        <f>$C226*'Teva Payments'!O$26</f>
        <v>1507.9728550821499</v>
      </c>
      <c r="S226" s="37" t="s">
        <v>343</v>
      </c>
      <c r="T226" s="6">
        <f t="shared" si="13"/>
        <v>19195.643433358753</v>
      </c>
    </row>
    <row r="227" spans="1:20" x14ac:dyDescent="0.3">
      <c r="A227" s="122">
        <v>225</v>
      </c>
      <c r="B227" s="3" t="s">
        <v>20</v>
      </c>
      <c r="C227" s="15">
        <v>1.0430545820800002E-3</v>
      </c>
      <c r="D227" s="7" t="s">
        <v>248</v>
      </c>
      <c r="E227" s="31" t="str">
        <f t="shared" si="12"/>
        <v>No</v>
      </c>
      <c r="F227" s="18">
        <f>$C227*'Teva Payments'!C$26</f>
        <v>3488.560853833083</v>
      </c>
      <c r="G227" s="18">
        <v>3570.98</v>
      </c>
      <c r="H227" s="41">
        <v>3570.98</v>
      </c>
      <c r="I227" s="18">
        <f>$C227*'Teva Payments'!F$26</f>
        <v>3894.6210112051622</v>
      </c>
      <c r="J227" s="18">
        <f>$C227*'Teva Payments'!G$26</f>
        <v>3894.6210112051622</v>
      </c>
      <c r="K227" s="18">
        <f>$C227*'Teva Payments'!H$26</f>
        <v>3894.6210112051622</v>
      </c>
      <c r="L227" s="18">
        <f>$C227*'Teva Payments'!I$26</f>
        <v>3894.621011033274</v>
      </c>
      <c r="M227" s="18">
        <f>$C227*'Teva Payments'!J$26</f>
        <v>3894.621011033274</v>
      </c>
      <c r="N227" s="18">
        <f>$C227*'Teva Payments'!K$26</f>
        <v>3894.621011033274</v>
      </c>
      <c r="O227" s="18">
        <f>$C227*'Teva Payments'!L$26</f>
        <v>3894.621011033274</v>
      </c>
      <c r="P227" s="18">
        <f>$C227*'Teva Payments'!M$26</f>
        <v>3894.621011033274</v>
      </c>
      <c r="Q227" s="18">
        <f>$C227*'Teva Payments'!N$26</f>
        <v>3894.621011033274</v>
      </c>
      <c r="R227" s="18">
        <f>$C227*'Teva Payments'!O$26</f>
        <v>3894.6559902152708</v>
      </c>
      <c r="S227" s="37" t="s">
        <v>343</v>
      </c>
      <c r="T227" s="6">
        <f t="shared" si="13"/>
        <v>49576.765943863495</v>
      </c>
    </row>
    <row r="228" spans="1:20" x14ac:dyDescent="0.3">
      <c r="A228" s="122">
        <v>226</v>
      </c>
      <c r="B228" s="3" t="s">
        <v>249</v>
      </c>
      <c r="C228" s="15">
        <v>4.3018366798400001E-3</v>
      </c>
      <c r="D228" s="7" t="s">
        <v>249</v>
      </c>
      <c r="E228" s="31" t="str">
        <f t="shared" si="12"/>
        <v>No</v>
      </c>
      <c r="F228" s="18">
        <f>$C228*'Teva Payments'!C$26</f>
        <v>14387.760045065486</v>
      </c>
      <c r="G228" s="18">
        <v>14727.66</v>
      </c>
      <c r="H228" s="41">
        <v>14727.66</v>
      </c>
      <c r="I228" s="18">
        <f>$C228*'Teva Payments'!F$26</f>
        <v>16062.460975597267</v>
      </c>
      <c r="J228" s="18">
        <f>$C228*'Teva Payments'!G$26</f>
        <v>16062.460975597267</v>
      </c>
      <c r="K228" s="18">
        <f>$C228*'Teva Payments'!H$26</f>
        <v>16062.460975597267</v>
      </c>
      <c r="L228" s="18">
        <f>$C228*'Teva Payments'!I$26</f>
        <v>16062.460974888354</v>
      </c>
      <c r="M228" s="18">
        <f>$C228*'Teva Payments'!J$26</f>
        <v>16062.460974888354</v>
      </c>
      <c r="N228" s="18">
        <f>$C228*'Teva Payments'!K$26</f>
        <v>16062.460974888354</v>
      </c>
      <c r="O228" s="18">
        <f>$C228*'Teva Payments'!L$26</f>
        <v>16062.460974888354</v>
      </c>
      <c r="P228" s="18">
        <f>$C228*'Teva Payments'!M$26</f>
        <v>16062.460974888354</v>
      </c>
      <c r="Q228" s="18">
        <f>$C228*'Teva Payments'!N$26</f>
        <v>16062.460974888354</v>
      </c>
      <c r="R228" s="18">
        <f>$C228*'Teva Payments'!O$26</f>
        <v>16062.605238410828</v>
      </c>
      <c r="S228" s="37" t="s">
        <v>343</v>
      </c>
      <c r="T228" s="6">
        <f t="shared" si="13"/>
        <v>204467.83405959822</v>
      </c>
    </row>
    <row r="229" spans="1:20" x14ac:dyDescent="0.3">
      <c r="A229" s="122">
        <v>227</v>
      </c>
      <c r="B229" s="3" t="s">
        <v>73</v>
      </c>
      <c r="C229" s="15">
        <v>2.5535928015214338E-3</v>
      </c>
      <c r="D229" s="7" t="s">
        <v>250</v>
      </c>
      <c r="E229" s="31" t="str">
        <f t="shared" si="12"/>
        <v>No</v>
      </c>
      <c r="F229" s="18">
        <f>$C229*'Teva Payments'!C$26</f>
        <v>8540.6497771699287</v>
      </c>
      <c r="G229" s="18">
        <v>8742.42</v>
      </c>
      <c r="H229" s="41">
        <v>8742.42</v>
      </c>
      <c r="I229" s="18">
        <f>$C229*'Teva Payments'!F$26</f>
        <v>9534.7610275919833</v>
      </c>
      <c r="J229" s="18">
        <f>$C229*'Teva Payments'!G$26</f>
        <v>9534.7610275919833</v>
      </c>
      <c r="K229" s="18">
        <f>$C229*'Teva Payments'!H$26</f>
        <v>9534.7610275919833</v>
      </c>
      <c r="L229" s="18">
        <f>$C229*'Teva Payments'!I$26</f>
        <v>9534.7610271711692</v>
      </c>
      <c r="M229" s="18">
        <f>$C229*'Teva Payments'!J$26</f>
        <v>9534.7610271711692</v>
      </c>
      <c r="N229" s="18">
        <f>$C229*'Teva Payments'!K$26</f>
        <v>9534.7610271711692</v>
      </c>
      <c r="O229" s="18">
        <f>$C229*'Teva Payments'!L$26</f>
        <v>9534.7610271711692</v>
      </c>
      <c r="P229" s="18">
        <f>$C229*'Teva Payments'!M$26</f>
        <v>9534.7610271711692</v>
      </c>
      <c r="Q229" s="18">
        <f>$C229*'Teva Payments'!N$26</f>
        <v>9534.7610271711692</v>
      </c>
      <c r="R229" s="18">
        <f>$C229*'Teva Payments'!O$26</f>
        <v>9534.8466627542766</v>
      </c>
      <c r="S229" s="37" t="s">
        <v>343</v>
      </c>
      <c r="T229" s="6">
        <f t="shared" si="13"/>
        <v>121373.18568572719</v>
      </c>
    </row>
    <row r="230" spans="1:20" x14ac:dyDescent="0.3">
      <c r="A230" s="122">
        <v>228</v>
      </c>
      <c r="B230" s="3" t="s">
        <v>32</v>
      </c>
      <c r="C230" s="15">
        <v>1.5512635402572228E-3</v>
      </c>
      <c r="D230" s="7" t="s">
        <v>251</v>
      </c>
      <c r="E230" s="31" t="str">
        <f t="shared" si="12"/>
        <v>No</v>
      </c>
      <c r="F230" s="18">
        <f>$C230*'Teva Payments'!C$26</f>
        <v>5188.2972890337232</v>
      </c>
      <c r="G230" s="18">
        <v>5310.87</v>
      </c>
      <c r="H230" s="41">
        <v>5310.87</v>
      </c>
      <c r="I230" s="18">
        <f>$C230*'Teva Payments'!F$26</f>
        <v>5792.202710767544</v>
      </c>
      <c r="J230" s="18">
        <f>$C230*'Teva Payments'!G$26</f>
        <v>5792.202710767544</v>
      </c>
      <c r="K230" s="18">
        <f>$C230*'Teva Payments'!H$26</f>
        <v>5792.202710767544</v>
      </c>
      <c r="L230" s="18">
        <f>$C230*'Teva Payments'!I$26</f>
        <v>5792.2027105119068</v>
      </c>
      <c r="M230" s="18">
        <f>$C230*'Teva Payments'!J$26</f>
        <v>5792.2027105119068</v>
      </c>
      <c r="N230" s="18">
        <f>$C230*'Teva Payments'!K$26</f>
        <v>5792.2027105119068</v>
      </c>
      <c r="O230" s="18">
        <f>$C230*'Teva Payments'!L$26</f>
        <v>5792.2027105119068</v>
      </c>
      <c r="P230" s="18">
        <f>$C230*'Teva Payments'!M$26</f>
        <v>5792.2027105119068</v>
      </c>
      <c r="Q230" s="18">
        <f>$C230*'Teva Payments'!N$26</f>
        <v>5792.2027105119068</v>
      </c>
      <c r="R230" s="18">
        <f>$C230*'Teva Payments'!O$26</f>
        <v>5792.2547326501835</v>
      </c>
      <c r="S230" s="37" t="s">
        <v>343</v>
      </c>
      <c r="T230" s="6">
        <f t="shared" si="13"/>
        <v>73732.116417057972</v>
      </c>
    </row>
    <row r="231" spans="1:20" x14ac:dyDescent="0.3">
      <c r="A231" s="122">
        <v>229</v>
      </c>
      <c r="B231" s="3" t="s">
        <v>252</v>
      </c>
      <c r="C231" s="15">
        <v>4.1352700239291102E-4</v>
      </c>
      <c r="D231" s="7" t="s">
        <v>253</v>
      </c>
      <c r="E231" s="31" t="str">
        <f t="shared" si="12"/>
        <v>No</v>
      </c>
      <c r="F231" s="18">
        <f>$C231*'Teva Payments'!C$26</f>
        <v>1383.0667515731247</v>
      </c>
      <c r="G231" s="18">
        <v>1415.74</v>
      </c>
      <c r="H231" s="41">
        <v>1415.74</v>
      </c>
      <c r="I231" s="18">
        <f>$C231*'Teva Payments'!F$26</f>
        <v>1544.0524205439847</v>
      </c>
      <c r="J231" s="18">
        <f>$C231*'Teva Payments'!G$26</f>
        <v>1544.0524205439847</v>
      </c>
      <c r="K231" s="18">
        <f>$C231*'Teva Payments'!H$26</f>
        <v>1544.0524205439847</v>
      </c>
      <c r="L231" s="18">
        <f>$C231*'Teva Payments'!I$26</f>
        <v>1544.0524204758385</v>
      </c>
      <c r="M231" s="18">
        <f>$C231*'Teva Payments'!J$26</f>
        <v>1544.0524204758385</v>
      </c>
      <c r="N231" s="18">
        <f>$C231*'Teva Payments'!K$26</f>
        <v>1544.0524204758385</v>
      </c>
      <c r="O231" s="18">
        <f>$C231*'Teva Payments'!L$26</f>
        <v>1544.0524204758385</v>
      </c>
      <c r="P231" s="18">
        <f>$C231*'Teva Payments'!M$26</f>
        <v>1544.0524204758385</v>
      </c>
      <c r="Q231" s="18">
        <f>$C231*'Teva Payments'!N$26</f>
        <v>1544.0524204758385</v>
      </c>
      <c r="R231" s="18">
        <f>$C231*'Teva Payments'!O$26</f>
        <v>1544.0662882412705</v>
      </c>
      <c r="S231" s="37" t="s">
        <v>343</v>
      </c>
      <c r="T231" s="6">
        <f t="shared" si="13"/>
        <v>19655.084824301379</v>
      </c>
    </row>
    <row r="232" spans="1:20" x14ac:dyDescent="0.3">
      <c r="A232" s="122">
        <v>230</v>
      </c>
      <c r="B232" s="3" t="s">
        <v>252</v>
      </c>
      <c r="C232" s="15">
        <v>2.5740509013613654E-3</v>
      </c>
      <c r="D232" s="7" t="s">
        <v>254</v>
      </c>
      <c r="E232" s="31" t="str">
        <f t="shared" si="12"/>
        <v>No</v>
      </c>
      <c r="F232" s="18">
        <f>$C232*'Teva Payments'!C$26</f>
        <v>8609.0731631283834</v>
      </c>
      <c r="G232" s="18">
        <v>8812.4599999999991</v>
      </c>
      <c r="H232" s="41">
        <v>8812.4599999999991</v>
      </c>
      <c r="I232" s="18">
        <f>$C232*'Teva Payments'!F$26</f>
        <v>9611.1487323725378</v>
      </c>
      <c r="J232" s="18">
        <f>$C232*'Teva Payments'!G$26</f>
        <v>9611.1487323725378</v>
      </c>
      <c r="K232" s="18">
        <f>$C232*'Teva Payments'!H$26</f>
        <v>9611.1487323725378</v>
      </c>
      <c r="L232" s="18">
        <f>$C232*'Teva Payments'!I$26</f>
        <v>9611.1487319483513</v>
      </c>
      <c r="M232" s="18">
        <f>$C232*'Teva Payments'!J$26</f>
        <v>9611.1487319483513</v>
      </c>
      <c r="N232" s="18">
        <f>$C232*'Teva Payments'!K$26</f>
        <v>9611.1487319483513</v>
      </c>
      <c r="O232" s="18">
        <f>$C232*'Teva Payments'!L$26</f>
        <v>9611.1487319483513</v>
      </c>
      <c r="P232" s="18">
        <f>$C232*'Teva Payments'!M$26</f>
        <v>9611.1487319483513</v>
      </c>
      <c r="Q232" s="18">
        <f>$C232*'Teva Payments'!N$26</f>
        <v>9611.1487319483513</v>
      </c>
      <c r="R232" s="18">
        <f>$C232*'Teva Payments'!O$26</f>
        <v>9611.2350536006343</v>
      </c>
      <c r="S232" s="37" t="s">
        <v>343</v>
      </c>
      <c r="T232" s="6">
        <f t="shared" si="13"/>
        <v>122345.56680553677</v>
      </c>
    </row>
    <row r="233" spans="1:20" x14ac:dyDescent="0.3">
      <c r="A233" s="122">
        <v>231</v>
      </c>
      <c r="B233" s="3" t="s">
        <v>252</v>
      </c>
      <c r="C233" s="15">
        <v>1.8052764385600002E-2</v>
      </c>
      <c r="D233" s="7" t="s">
        <v>252</v>
      </c>
      <c r="E233" s="31" t="str">
        <f t="shared" si="12"/>
        <v>No</v>
      </c>
      <c r="F233" s="18">
        <f>$C233*'Teva Payments'!C$26</f>
        <v>60378.592090059879</v>
      </c>
      <c r="G233" s="18">
        <v>61805.01</v>
      </c>
      <c r="H233" s="41">
        <v>61805</v>
      </c>
      <c r="I233" s="18">
        <f>$C233*'Teva Payments'!F$26</f>
        <v>67406.516106078023</v>
      </c>
      <c r="J233" s="18">
        <f>$C233*'Teva Payments'!G$26</f>
        <v>67406.516106078023</v>
      </c>
      <c r="K233" s="18">
        <f>$C233*'Teva Payments'!H$26</f>
        <v>67406.516106078023</v>
      </c>
      <c r="L233" s="18">
        <f>$C233*'Teva Payments'!I$26</f>
        <v>67406.516103103058</v>
      </c>
      <c r="M233" s="18">
        <f>$C233*'Teva Payments'!J$26</f>
        <v>67406.516103103058</v>
      </c>
      <c r="N233" s="18">
        <f>$C233*'Teva Payments'!K$26</f>
        <v>67406.516103103058</v>
      </c>
      <c r="O233" s="18">
        <f>$C233*'Teva Payments'!L$26</f>
        <v>67406.516103103058</v>
      </c>
      <c r="P233" s="18">
        <f>$C233*'Teva Payments'!M$26</f>
        <v>67406.516103103058</v>
      </c>
      <c r="Q233" s="18">
        <f>$C233*'Teva Payments'!N$26</f>
        <v>67406.516103103058</v>
      </c>
      <c r="R233" s="18">
        <f>$C233*'Teva Payments'!O$26</f>
        <v>67407.121508555312</v>
      </c>
      <c r="S233" s="37" t="s">
        <v>343</v>
      </c>
      <c r="T233" s="6">
        <f t="shared" si="13"/>
        <v>858054.36853546766</v>
      </c>
    </row>
    <row r="234" spans="1:20" x14ac:dyDescent="0.3">
      <c r="A234" s="122">
        <v>232</v>
      </c>
      <c r="B234" s="3" t="s">
        <v>255</v>
      </c>
      <c r="C234" s="15">
        <v>3.8845852225600007E-3</v>
      </c>
      <c r="D234" s="7" t="s">
        <v>255</v>
      </c>
      <c r="E234" s="31" t="str">
        <f t="shared" si="12"/>
        <v>No</v>
      </c>
      <c r="F234" s="18">
        <f>$C234*'Teva Payments'!C$26</f>
        <v>12992.236622725379</v>
      </c>
      <c r="G234" s="18">
        <v>13299.17</v>
      </c>
      <c r="H234" s="41">
        <v>13299.17</v>
      </c>
      <c r="I234" s="18">
        <f>$C234*'Teva Payments'!F$26</f>
        <v>14504.50195753888</v>
      </c>
      <c r="J234" s="18">
        <f>$C234*'Teva Payments'!G$26</f>
        <v>14504.50195753888</v>
      </c>
      <c r="K234" s="18">
        <f>$C234*'Teva Payments'!H$26</f>
        <v>14504.50195753888</v>
      </c>
      <c r="L234" s="18">
        <f>$C234*'Teva Payments'!I$26</f>
        <v>14504.501956898726</v>
      </c>
      <c r="M234" s="18">
        <f>$C234*'Teva Payments'!J$26</f>
        <v>14504.501956898726</v>
      </c>
      <c r="N234" s="18">
        <f>$C234*'Teva Payments'!K$26</f>
        <v>14504.501956898726</v>
      </c>
      <c r="O234" s="18">
        <f>$C234*'Teva Payments'!L$26</f>
        <v>14504.501956898726</v>
      </c>
      <c r="P234" s="18">
        <f>$C234*'Teva Payments'!M$26</f>
        <v>14504.501956898726</v>
      </c>
      <c r="Q234" s="18">
        <f>$C234*'Teva Payments'!N$26</f>
        <v>14504.501956898726</v>
      </c>
      <c r="R234" s="18">
        <f>$C234*'Teva Payments'!O$26</f>
        <v>14504.632227754937</v>
      </c>
      <c r="S234" s="37" t="s">
        <v>343</v>
      </c>
      <c r="T234" s="6">
        <f t="shared" si="13"/>
        <v>184635.72646448927</v>
      </c>
    </row>
    <row r="235" spans="1:20" x14ac:dyDescent="0.3">
      <c r="A235" s="122">
        <v>233</v>
      </c>
      <c r="B235" s="3" t="s">
        <v>75</v>
      </c>
      <c r="C235" s="15">
        <v>1.1028617297600002E-3</v>
      </c>
      <c r="D235" s="7" t="s">
        <v>256</v>
      </c>
      <c r="E235" s="31" t="str">
        <f t="shared" si="12"/>
        <v>No</v>
      </c>
      <c r="F235" s="18">
        <f>$C235*'Teva Payments'!C$26</f>
        <v>3688.5895750144828</v>
      </c>
      <c r="G235" s="18">
        <v>3775.73</v>
      </c>
      <c r="H235" s="41">
        <v>3775.73</v>
      </c>
      <c r="I235" s="18">
        <f>$C235*'Teva Payments'!F$26</f>
        <v>4117.9325981312177</v>
      </c>
      <c r="J235" s="18">
        <f>$C235*'Teva Payments'!G$26</f>
        <v>4117.9325981312177</v>
      </c>
      <c r="K235" s="18">
        <f>$C235*'Teva Payments'!H$26</f>
        <v>4117.9325981312177</v>
      </c>
      <c r="L235" s="18">
        <f>$C235*'Teva Payments'!I$26</f>
        <v>4117.9325979494733</v>
      </c>
      <c r="M235" s="18">
        <f>$C235*'Teva Payments'!J$26</f>
        <v>4117.9325979494733</v>
      </c>
      <c r="N235" s="18">
        <f>$C235*'Teva Payments'!K$26</f>
        <v>4117.9325979494733</v>
      </c>
      <c r="O235" s="18">
        <f>$C235*'Teva Payments'!L$26</f>
        <v>4117.9325979494733</v>
      </c>
      <c r="P235" s="18">
        <f>$C235*'Teva Payments'!M$26</f>
        <v>4117.9325979494733</v>
      </c>
      <c r="Q235" s="18">
        <f>$C235*'Teva Payments'!N$26</f>
        <v>4117.9325979494733</v>
      </c>
      <c r="R235" s="18">
        <f>$C235*'Teva Payments'!O$26</f>
        <v>4117.9695827840405</v>
      </c>
      <c r="S235" s="37" t="s">
        <v>343</v>
      </c>
      <c r="T235" s="6">
        <f t="shared" si="13"/>
        <v>52419.412539889025</v>
      </c>
    </row>
    <row r="236" spans="1:20" x14ac:dyDescent="0.3">
      <c r="A236" s="122">
        <v>234</v>
      </c>
      <c r="B236" s="3" t="s">
        <v>257</v>
      </c>
      <c r="C236" s="15">
        <v>4.7180115840645136E-4</v>
      </c>
      <c r="D236" s="7" t="s">
        <v>257</v>
      </c>
      <c r="E236" s="31" t="str">
        <f t="shared" si="12"/>
        <v>No</v>
      </c>
      <c r="F236" s="18">
        <f>$C236*'Teva Payments'!C$26</f>
        <v>1577.9682868826224</v>
      </c>
      <c r="G236" s="18">
        <v>1615.25</v>
      </c>
      <c r="H236" s="41">
        <v>1615.25</v>
      </c>
      <c r="I236" s="18">
        <f>$C236*'Teva Payments'!F$26</f>
        <v>1761.6400293995055</v>
      </c>
      <c r="J236" s="18">
        <f>$C236*'Teva Payments'!G$26</f>
        <v>1761.6400293995055</v>
      </c>
      <c r="K236" s="18">
        <f>$C236*'Teva Payments'!H$26</f>
        <v>1761.6400293995055</v>
      </c>
      <c r="L236" s="18">
        <f>$C236*'Teva Payments'!I$26</f>
        <v>1761.6400293217562</v>
      </c>
      <c r="M236" s="18">
        <f>$C236*'Teva Payments'!J$26</f>
        <v>1761.6400293217562</v>
      </c>
      <c r="N236" s="18">
        <f>$C236*'Teva Payments'!K$26</f>
        <v>1761.6400293217562</v>
      </c>
      <c r="O236" s="18">
        <f>$C236*'Teva Payments'!L$26</f>
        <v>1761.6400293217562</v>
      </c>
      <c r="P236" s="18">
        <f>$C236*'Teva Payments'!M$26</f>
        <v>1761.6400293217562</v>
      </c>
      <c r="Q236" s="18">
        <f>$C236*'Teva Payments'!N$26</f>
        <v>1761.6400293217562</v>
      </c>
      <c r="R236" s="18">
        <f>$C236*'Teva Payments'!O$26</f>
        <v>1761.6558513303735</v>
      </c>
      <c r="S236" s="37" t="s">
        <v>343</v>
      </c>
      <c r="T236" s="6">
        <f t="shared" si="13"/>
        <v>22424.884402342046</v>
      </c>
    </row>
    <row r="237" spans="1:20" x14ac:dyDescent="0.3">
      <c r="A237" s="122">
        <v>235</v>
      </c>
      <c r="B237" s="3" t="s">
        <v>26</v>
      </c>
      <c r="C237" s="15">
        <v>3.0790140802788518E-5</v>
      </c>
      <c r="D237" s="7" t="s">
        <v>258</v>
      </c>
      <c r="E237" s="31" t="str">
        <f t="shared" si="12"/>
        <v>Yes</v>
      </c>
      <c r="F237" s="18">
        <f>C237*'Teva Payments'!$Q$26</f>
        <v>1482.5739085329756</v>
      </c>
      <c r="G237" s="18">
        <v>0</v>
      </c>
      <c r="H237" s="41">
        <v>0</v>
      </c>
      <c r="I237" s="46">
        <f>$C237*'Teva Payments'!F$26</f>
        <v>114.96611142762636</v>
      </c>
      <c r="J237" s="46">
        <f>$C237*'Teva Payments'!G$26</f>
        <v>114.96611142762636</v>
      </c>
      <c r="K237" s="46">
        <f>$C237*'Teva Payments'!H$26</f>
        <v>114.96611142762636</v>
      </c>
      <c r="L237" s="46">
        <f>$C237*'Teva Payments'!I$26</f>
        <v>114.96611142255236</v>
      </c>
      <c r="M237" s="46">
        <f>$C237*'Teva Payments'!J$26</f>
        <v>114.96611142255236</v>
      </c>
      <c r="N237" s="46">
        <f>$C237*'Teva Payments'!K$26</f>
        <v>114.96611142255236</v>
      </c>
      <c r="O237" s="46">
        <f>$C237*'Teva Payments'!L$26</f>
        <v>114.96611142255236</v>
      </c>
      <c r="P237" s="46">
        <f>$C237*'Teva Payments'!M$26</f>
        <v>114.96611142255236</v>
      </c>
      <c r="Q237" s="46">
        <f>$C237*'Teva Payments'!N$26</f>
        <v>114.96611142255236</v>
      </c>
      <c r="R237" s="46">
        <f>$C237*'Teva Payments'!O$26</f>
        <v>114.96714398015514</v>
      </c>
      <c r="S237" s="37" t="s">
        <v>343</v>
      </c>
      <c r="T237" s="6">
        <f>F237</f>
        <v>1482.5739085329756</v>
      </c>
    </row>
    <row r="238" spans="1:20" x14ac:dyDescent="0.3">
      <c r="A238" s="122">
        <v>236</v>
      </c>
      <c r="B238" s="3" t="s">
        <v>73</v>
      </c>
      <c r="C238" s="15">
        <v>3.0268607449793141E-3</v>
      </c>
      <c r="D238" s="7" t="s">
        <v>259</v>
      </c>
      <c r="E238" s="31" t="str">
        <f t="shared" si="12"/>
        <v>No</v>
      </c>
      <c r="F238" s="18">
        <f>$C238*'Teva Payments'!C$26</f>
        <v>10123.523817787125</v>
      </c>
      <c r="G238" s="18">
        <v>10362.69</v>
      </c>
      <c r="H238" s="41">
        <v>10362.69</v>
      </c>
      <c r="I238" s="18">
        <f>$C238*'Teva Payments'!F$26</f>
        <v>11301.877828752393</v>
      </c>
      <c r="J238" s="18">
        <f>$C238*'Teva Payments'!G$26</f>
        <v>11301.877828752393</v>
      </c>
      <c r="K238" s="18">
        <f>$C238*'Teva Payments'!H$26</f>
        <v>11301.877828752393</v>
      </c>
      <c r="L238" s="18">
        <f>$C238*'Teva Payments'!I$26</f>
        <v>11301.877828253588</v>
      </c>
      <c r="M238" s="18">
        <f>$C238*'Teva Payments'!J$26</f>
        <v>11301.877828253588</v>
      </c>
      <c r="N238" s="18">
        <f>$C238*'Teva Payments'!K$26</f>
        <v>11301.877828253588</v>
      </c>
      <c r="O238" s="18">
        <f>$C238*'Teva Payments'!L$26</f>
        <v>11301.877828253588</v>
      </c>
      <c r="P238" s="18">
        <f>$C238*'Teva Payments'!M$26</f>
        <v>11301.877828253588</v>
      </c>
      <c r="Q238" s="18">
        <f>$C238*'Teva Payments'!N$26</f>
        <v>11301.877828253588</v>
      </c>
      <c r="R238" s="18">
        <f>$C238*'Teva Payments'!O$26</f>
        <v>11301.979335034437</v>
      </c>
      <c r="S238" s="37" t="s">
        <v>343</v>
      </c>
      <c r="T238" s="6">
        <f t="shared" si="13"/>
        <v>143867.78360860029</v>
      </c>
    </row>
    <row r="239" spans="1:20" x14ac:dyDescent="0.3">
      <c r="A239" s="122">
        <v>237</v>
      </c>
      <c r="B239" s="3" t="s">
        <v>232</v>
      </c>
      <c r="C239" s="15">
        <v>8.1260410302400003E-3</v>
      </c>
      <c r="D239" s="7" t="s">
        <v>232</v>
      </c>
      <c r="E239" s="31" t="str">
        <f t="shared" si="12"/>
        <v>No</v>
      </c>
      <c r="F239" s="18">
        <f>$C239*'Teva Payments'!C$26</f>
        <v>27178.049089441105</v>
      </c>
      <c r="G239" s="18">
        <v>27820.12</v>
      </c>
      <c r="H239" s="41">
        <v>27820.12</v>
      </c>
      <c r="I239" s="18">
        <f>$C239*'Teva Payments'!F$26</f>
        <v>30341.509138646994</v>
      </c>
      <c r="J239" s="18">
        <f>$C239*'Teva Payments'!G$26</f>
        <v>30341.509138646994</v>
      </c>
      <c r="K239" s="18">
        <f>$C239*'Teva Payments'!H$26</f>
        <v>30341.509138646994</v>
      </c>
      <c r="L239" s="18">
        <f>$C239*'Teva Payments'!I$26</f>
        <v>30341.509137307883</v>
      </c>
      <c r="M239" s="18">
        <f>$C239*'Teva Payments'!J$26</f>
        <v>30341.509137307883</v>
      </c>
      <c r="N239" s="18">
        <f>$C239*'Teva Payments'!K$26</f>
        <v>30341.509137307883</v>
      </c>
      <c r="O239" s="18">
        <f>$C239*'Teva Payments'!L$26</f>
        <v>30341.509137307883</v>
      </c>
      <c r="P239" s="18">
        <f>$C239*'Teva Payments'!M$26</f>
        <v>30341.509137307883</v>
      </c>
      <c r="Q239" s="18">
        <f>$C239*'Teva Payments'!N$26</f>
        <v>30341.509137307883</v>
      </c>
      <c r="R239" s="18">
        <f>$C239*'Teva Payments'!O$26</f>
        <v>30341.781646793952</v>
      </c>
      <c r="S239" s="37" t="s">
        <v>343</v>
      </c>
      <c r="T239" s="6">
        <f t="shared" si="13"/>
        <v>386233.65297602332</v>
      </c>
    </row>
    <row r="240" spans="1:20" x14ac:dyDescent="0.3">
      <c r="A240" s="122">
        <v>238</v>
      </c>
      <c r="B240" s="3" t="s">
        <v>32</v>
      </c>
      <c r="C240" s="15">
        <v>1.547383996257214E-4</v>
      </c>
      <c r="D240" s="7" t="s">
        <v>260</v>
      </c>
      <c r="E240" s="31" t="str">
        <f t="shared" si="12"/>
        <v>No</v>
      </c>
      <c r="F240" s="18">
        <f>$C240*'Teva Payments'!C$26</f>
        <v>517.53219130930268</v>
      </c>
      <c r="G240" s="18">
        <v>529.76</v>
      </c>
      <c r="H240" s="41">
        <v>529.76</v>
      </c>
      <c r="I240" s="18">
        <f>$C240*'Teva Payments'!F$26</f>
        <v>577.7717032035182</v>
      </c>
      <c r="J240" s="18">
        <f>$C240*'Teva Payments'!G$26</f>
        <v>577.7717032035182</v>
      </c>
      <c r="K240" s="18">
        <f>$C240*'Teva Payments'!H$26</f>
        <v>577.7717032035182</v>
      </c>
      <c r="L240" s="18">
        <f>$C240*'Teva Payments'!I$26</f>
        <v>577.77170317801836</v>
      </c>
      <c r="M240" s="18">
        <f>$C240*'Teva Payments'!J$26</f>
        <v>577.77170317801836</v>
      </c>
      <c r="N240" s="18">
        <f>$C240*'Teva Payments'!K$26</f>
        <v>577.77170317801836</v>
      </c>
      <c r="O240" s="18">
        <f>$C240*'Teva Payments'!L$26</f>
        <v>577.77170317801836</v>
      </c>
      <c r="P240" s="18">
        <f>$C240*'Teva Payments'!M$26</f>
        <v>577.77170317801836</v>
      </c>
      <c r="Q240" s="18">
        <f>$C240*'Teva Payments'!N$26</f>
        <v>577.77170317801836</v>
      </c>
      <c r="R240" s="18">
        <f>$C240*'Teva Payments'!O$26</f>
        <v>577.77689238166636</v>
      </c>
      <c r="S240" s="37" t="s">
        <v>343</v>
      </c>
      <c r="T240" s="6">
        <f t="shared" si="13"/>
        <v>7354.7744123696348</v>
      </c>
    </row>
    <row r="241" spans="1:20" x14ac:dyDescent="0.3">
      <c r="A241" s="122">
        <v>239</v>
      </c>
      <c r="B241" s="3" t="s">
        <v>32</v>
      </c>
      <c r="C241" s="15">
        <v>2.3508376415386128E-3</v>
      </c>
      <c r="D241" s="7" t="s">
        <v>261</v>
      </c>
      <c r="E241" s="31" t="str">
        <f t="shared" si="12"/>
        <v>No</v>
      </c>
      <c r="F241" s="18">
        <f>$C241*'Teva Payments'!C$26</f>
        <v>7862.5225476070918</v>
      </c>
      <c r="G241" s="18">
        <v>8048.27</v>
      </c>
      <c r="H241" s="41">
        <v>8048.27</v>
      </c>
      <c r="I241" s="18">
        <f>$C241*'Teva Payments'!F$26</f>
        <v>8777.7014069682245</v>
      </c>
      <c r="J241" s="18">
        <f>$C241*'Teva Payments'!G$26</f>
        <v>8777.7014069682245</v>
      </c>
      <c r="K241" s="18">
        <f>$C241*'Teva Payments'!H$26</f>
        <v>8777.7014069682245</v>
      </c>
      <c r="L241" s="18">
        <f>$C241*'Teva Payments'!I$26</f>
        <v>8777.7014065808235</v>
      </c>
      <c r="M241" s="18">
        <f>$C241*'Teva Payments'!J$26</f>
        <v>8777.7014065808235</v>
      </c>
      <c r="N241" s="18">
        <f>$C241*'Teva Payments'!K$26</f>
        <v>8777.7014065808235</v>
      </c>
      <c r="O241" s="18">
        <f>$C241*'Teva Payments'!L$26</f>
        <v>8777.7014065808235</v>
      </c>
      <c r="P241" s="18">
        <f>$C241*'Teva Payments'!M$26</f>
        <v>8777.7014065808235</v>
      </c>
      <c r="Q241" s="18">
        <f>$C241*'Teva Payments'!N$26</f>
        <v>8777.7014065808235</v>
      </c>
      <c r="R241" s="18">
        <f>$C241*'Teva Payments'!O$26</f>
        <v>8777.7802427022689</v>
      </c>
      <c r="S241" s="37" t="s">
        <v>343</v>
      </c>
      <c r="T241" s="6">
        <f t="shared" si="13"/>
        <v>111736.15545069896</v>
      </c>
    </row>
    <row r="242" spans="1:20" x14ac:dyDescent="0.3">
      <c r="A242" s="122">
        <v>240</v>
      </c>
      <c r="B242" s="3" t="s">
        <v>32</v>
      </c>
      <c r="C242" s="15">
        <v>6.650644637706374E-7</v>
      </c>
      <c r="D242" s="7" t="s">
        <v>262</v>
      </c>
      <c r="E242" s="31" t="str">
        <f t="shared" si="12"/>
        <v>Yes</v>
      </c>
      <c r="F242" s="18">
        <f>C242*'Teva Payments'!$Q$26</f>
        <v>32.023472311939649</v>
      </c>
      <c r="G242" s="18">
        <v>0</v>
      </c>
      <c r="H242" s="41">
        <v>0</v>
      </c>
      <c r="I242" s="46">
        <f>$C242*'Teva Payments'!F$26</f>
        <v>2.483258382549685</v>
      </c>
      <c r="J242" s="46">
        <f>$C242*'Teva Payments'!G$26</f>
        <v>2.483258382549685</v>
      </c>
      <c r="K242" s="46">
        <f>$C242*'Teva Payments'!H$26</f>
        <v>2.483258382549685</v>
      </c>
      <c r="L242" s="46">
        <f>$C242*'Teva Payments'!I$26</f>
        <v>2.4832583824400869</v>
      </c>
      <c r="M242" s="46">
        <f>$C242*'Teva Payments'!J$26</f>
        <v>2.4832583824400869</v>
      </c>
      <c r="N242" s="46">
        <f>$C242*'Teva Payments'!K$26</f>
        <v>2.4832583824400869</v>
      </c>
      <c r="O242" s="46">
        <f>$C242*'Teva Payments'!L$26</f>
        <v>2.4832583824400869</v>
      </c>
      <c r="P242" s="46">
        <f>$C242*'Teva Payments'!M$26</f>
        <v>2.4832583824400869</v>
      </c>
      <c r="Q242" s="46">
        <f>$C242*'Teva Payments'!N$26</f>
        <v>2.4832583824400869</v>
      </c>
      <c r="R242" s="46">
        <f>$C242*'Teva Payments'!O$26</f>
        <v>2.4832806855978675</v>
      </c>
      <c r="S242" s="37" t="s">
        <v>343</v>
      </c>
      <c r="T242" s="6">
        <f>F242</f>
        <v>32.023472311939649</v>
      </c>
    </row>
    <row r="243" spans="1:20" x14ac:dyDescent="0.3">
      <c r="A243" s="122">
        <v>241</v>
      </c>
      <c r="B243" s="3" t="s">
        <v>20</v>
      </c>
      <c r="C243" s="15">
        <v>5.308730362373128E-4</v>
      </c>
      <c r="D243" s="7" t="s">
        <v>263</v>
      </c>
      <c r="E243" s="31" t="str">
        <f t="shared" ref="E243:E263" si="14">IF(C243&lt;0.000083,"Yes","No")</f>
        <v>No</v>
      </c>
      <c r="F243" s="18">
        <f>$C243*'Teva Payments'!C$26</f>
        <v>1775.5378523719075</v>
      </c>
      <c r="G243" s="18">
        <v>1817.48</v>
      </c>
      <c r="H243" s="41">
        <v>1817.48</v>
      </c>
      <c r="I243" s="18">
        <f>$C243*'Teva Payments'!F$26</f>
        <v>1982.2062207800561</v>
      </c>
      <c r="J243" s="18">
        <f>$C243*'Teva Payments'!G$26</f>
        <v>1982.2062207800561</v>
      </c>
      <c r="K243" s="18">
        <f>$C243*'Teva Payments'!H$26</f>
        <v>1982.2062207800561</v>
      </c>
      <c r="L243" s="18">
        <f>$C243*'Teva Payments'!I$26</f>
        <v>1982.2062206925721</v>
      </c>
      <c r="M243" s="18">
        <f>$C243*'Teva Payments'!J$26</f>
        <v>1982.2062206925721</v>
      </c>
      <c r="N243" s="18">
        <f>$C243*'Teva Payments'!K$26</f>
        <v>1982.2062206925721</v>
      </c>
      <c r="O243" s="18">
        <f>$C243*'Teva Payments'!L$26</f>
        <v>1982.2062206925721</v>
      </c>
      <c r="P243" s="18">
        <f>$C243*'Teva Payments'!M$26</f>
        <v>1982.2062206925721</v>
      </c>
      <c r="Q243" s="18">
        <f>$C243*'Teva Payments'!N$26</f>
        <v>1982.2062206925721</v>
      </c>
      <c r="R243" s="18">
        <f>$C243*'Teva Payments'!O$26</f>
        <v>1982.2240236962407</v>
      </c>
      <c r="S243" s="37" t="s">
        <v>343</v>
      </c>
      <c r="T243" s="6">
        <f t="shared" si="13"/>
        <v>25232.577862563754</v>
      </c>
    </row>
    <row r="244" spans="1:20" x14ac:dyDescent="0.3">
      <c r="A244" s="122">
        <v>242</v>
      </c>
      <c r="B244" s="3" t="s">
        <v>22</v>
      </c>
      <c r="C244" s="15">
        <v>6.2120900177538814E-5</v>
      </c>
      <c r="D244" s="7" t="s">
        <v>264</v>
      </c>
      <c r="E244" s="31" t="str">
        <f t="shared" si="14"/>
        <v>Yes</v>
      </c>
      <c r="F244" s="18">
        <f>C244*'Teva Payments'!$Q$26</f>
        <v>2991.1791039766722</v>
      </c>
      <c r="G244" s="18">
        <v>0</v>
      </c>
      <c r="H244" s="41">
        <v>0</v>
      </c>
      <c r="I244" s="46">
        <f>$C244*'Teva Payments'!F$26</f>
        <v>231.95081755353917</v>
      </c>
      <c r="J244" s="46">
        <f>$C244*'Teva Payments'!G$26</f>
        <v>231.95081755353917</v>
      </c>
      <c r="K244" s="46">
        <f>$C244*'Teva Payments'!H$26</f>
        <v>231.95081755353917</v>
      </c>
      <c r="L244" s="46">
        <f>$C244*'Teva Payments'!I$26</f>
        <v>231.95081754330207</v>
      </c>
      <c r="M244" s="46">
        <f>$C244*'Teva Payments'!J$26</f>
        <v>231.95081754330207</v>
      </c>
      <c r="N244" s="46">
        <f>$C244*'Teva Payments'!K$26</f>
        <v>231.95081754330207</v>
      </c>
      <c r="O244" s="46">
        <f>$C244*'Teva Payments'!L$26</f>
        <v>231.95081754330207</v>
      </c>
      <c r="P244" s="46">
        <f>$C244*'Teva Payments'!M$26</f>
        <v>231.95081754330207</v>
      </c>
      <c r="Q244" s="46">
        <f>$C244*'Teva Payments'!N$26</f>
        <v>231.95081754330207</v>
      </c>
      <c r="R244" s="46">
        <f>$C244*'Teva Payments'!O$26</f>
        <v>231.95290078833108</v>
      </c>
      <c r="S244" s="37" t="s">
        <v>343</v>
      </c>
      <c r="T244" s="6">
        <f t="shared" ref="T244:T245" si="15">F244</f>
        <v>2991.1791039766722</v>
      </c>
    </row>
    <row r="245" spans="1:20" x14ac:dyDescent="0.3">
      <c r="A245" s="122">
        <v>243</v>
      </c>
      <c r="B245" s="3" t="s">
        <v>32</v>
      </c>
      <c r="C245" s="15">
        <v>2.6713434479427391E-5</v>
      </c>
      <c r="D245" s="7" t="s">
        <v>265</v>
      </c>
      <c r="E245" s="31" t="str">
        <f t="shared" si="14"/>
        <v>Yes</v>
      </c>
      <c r="F245" s="18">
        <f>C245*'Teva Payments'!$Q$26</f>
        <v>1286.2767085143505</v>
      </c>
      <c r="G245" s="18">
        <v>0</v>
      </c>
      <c r="H245" s="41">
        <v>0</v>
      </c>
      <c r="I245" s="46">
        <f>$C245*'Teva Payments'!F$26</f>
        <v>99.744255950213343</v>
      </c>
      <c r="J245" s="46">
        <f>$C245*'Teva Payments'!G$26</f>
        <v>99.744255950213343</v>
      </c>
      <c r="K245" s="46">
        <f>$C245*'Teva Payments'!H$26</f>
        <v>99.744255950213343</v>
      </c>
      <c r="L245" s="46">
        <f>$C245*'Teva Payments'!I$26</f>
        <v>99.744255945811162</v>
      </c>
      <c r="M245" s="46">
        <f>$C245*'Teva Payments'!J$26</f>
        <v>99.744255945811162</v>
      </c>
      <c r="N245" s="46">
        <f>$C245*'Teva Payments'!K$26</f>
        <v>99.744255945811162</v>
      </c>
      <c r="O245" s="46">
        <f>$C245*'Teva Payments'!L$26</f>
        <v>99.744255945811162</v>
      </c>
      <c r="P245" s="46">
        <f>$C245*'Teva Payments'!M$26</f>
        <v>99.744255945811162</v>
      </c>
      <c r="Q245" s="46">
        <f>$C245*'Teva Payments'!N$26</f>
        <v>99.744255945811162</v>
      </c>
      <c r="R245" s="46">
        <f>$C245*'Teva Payments'!O$26</f>
        <v>99.745151789712779</v>
      </c>
      <c r="S245" s="37" t="s">
        <v>343</v>
      </c>
      <c r="T245" s="6">
        <f t="shared" si="15"/>
        <v>1286.2767085143505</v>
      </c>
    </row>
    <row r="246" spans="1:20" x14ac:dyDescent="0.3">
      <c r="A246" s="122">
        <v>244</v>
      </c>
      <c r="B246" s="3" t="s">
        <v>119</v>
      </c>
      <c r="C246" s="15">
        <v>2.2355271010240003E-2</v>
      </c>
      <c r="D246" s="7" t="s">
        <v>119</v>
      </c>
      <c r="E246" s="31" t="str">
        <f t="shared" si="14"/>
        <v>No</v>
      </c>
      <c r="F246" s="18">
        <f>$C246*'Teva Payments'!C$26</f>
        <v>74768.592807132052</v>
      </c>
      <c r="G246" s="18">
        <v>76534.97</v>
      </c>
      <c r="H246" s="41">
        <v>76534.960000000006</v>
      </c>
      <c r="I246" s="18">
        <f>$C246*'Teva Payments'!F$26</f>
        <v>83471.478562555829</v>
      </c>
      <c r="J246" s="18">
        <f>$C246*'Teva Payments'!G$26</f>
        <v>83471.478562555829</v>
      </c>
      <c r="K246" s="18">
        <f>$C246*'Teva Payments'!H$26</f>
        <v>83471.478562555829</v>
      </c>
      <c r="L246" s="18">
        <f>$C246*'Teva Payments'!I$26</f>
        <v>83471.478558871837</v>
      </c>
      <c r="M246" s="18">
        <f>$C246*'Teva Payments'!J$26</f>
        <v>83471.478558871837</v>
      </c>
      <c r="N246" s="18">
        <f>$C246*'Teva Payments'!K$26</f>
        <v>83471.478558871837</v>
      </c>
      <c r="O246" s="18">
        <f>$C246*'Teva Payments'!L$26</f>
        <v>83471.478558871837</v>
      </c>
      <c r="P246" s="18">
        <f>$C246*'Teva Payments'!M$26</f>
        <v>83471.478558871837</v>
      </c>
      <c r="Q246" s="18">
        <f>$C246*'Teva Payments'!N$26</f>
        <v>83471.478558871837</v>
      </c>
      <c r="R246" s="18">
        <f>$C246*'Teva Payments'!O$26</f>
        <v>83472.22825031339</v>
      </c>
      <c r="S246" s="37" t="s">
        <v>343</v>
      </c>
      <c r="T246" s="6">
        <f t="shared" si="13"/>
        <v>1062554.0580983441</v>
      </c>
    </row>
    <row r="247" spans="1:20" x14ac:dyDescent="0.3">
      <c r="A247" s="122">
        <v>245</v>
      </c>
      <c r="B247" s="3" t="s">
        <v>266</v>
      </c>
      <c r="C247" s="15">
        <v>2.5489421581211444E-3</v>
      </c>
      <c r="D247" s="7" t="s">
        <v>266</v>
      </c>
      <c r="E247" s="31" t="str">
        <f t="shared" si="14"/>
        <v>No</v>
      </c>
      <c r="F247" s="18">
        <f>$C247*'Teva Payments'!C$26</f>
        <v>8525.0954113772659</v>
      </c>
      <c r="G247" s="18">
        <v>8726.5</v>
      </c>
      <c r="H247" s="41">
        <v>8726.5</v>
      </c>
      <c r="I247" s="18">
        <f>$C247*'Teva Payments'!F$26</f>
        <v>9517.3961707440612</v>
      </c>
      <c r="J247" s="18">
        <f>$C247*'Teva Payments'!G$26</f>
        <v>9517.3961707440612</v>
      </c>
      <c r="K247" s="18">
        <f>$C247*'Teva Payments'!H$26</f>
        <v>9517.3961707440612</v>
      </c>
      <c r="L247" s="18">
        <f>$C247*'Teva Payments'!I$26</f>
        <v>9517.3961703240129</v>
      </c>
      <c r="M247" s="18">
        <f>$C247*'Teva Payments'!J$26</f>
        <v>9517.3961703240129</v>
      </c>
      <c r="N247" s="18">
        <f>$C247*'Teva Payments'!K$26</f>
        <v>9517.3961703240129</v>
      </c>
      <c r="O247" s="18">
        <f>$C247*'Teva Payments'!L$26</f>
        <v>9517.3961703240129</v>
      </c>
      <c r="P247" s="18">
        <f>$C247*'Teva Payments'!M$26</f>
        <v>9517.3961703240129</v>
      </c>
      <c r="Q247" s="18">
        <f>$C247*'Teva Payments'!N$26</f>
        <v>9517.3961703240129</v>
      </c>
      <c r="R247" s="18">
        <f>$C247*'Teva Payments'!O$26</f>
        <v>9517.4816499462486</v>
      </c>
      <c r="S247" s="37" t="s">
        <v>343</v>
      </c>
      <c r="T247" s="6">
        <f t="shared" si="13"/>
        <v>121152.14259549975</v>
      </c>
    </row>
    <row r="248" spans="1:20" x14ac:dyDescent="0.3">
      <c r="A248" s="122">
        <v>246</v>
      </c>
      <c r="B248" s="3" t="s">
        <v>73</v>
      </c>
      <c r="C248" s="15">
        <v>2.0311040435780645E-3</v>
      </c>
      <c r="D248" s="7" t="s">
        <v>267</v>
      </c>
      <c r="E248" s="31" t="str">
        <f t="shared" si="14"/>
        <v>No</v>
      </c>
      <c r="F248" s="18">
        <f>$C248*'Teva Payments'!C$26</f>
        <v>6793.1536644599737</v>
      </c>
      <c r="G248" s="18">
        <v>6953.64</v>
      </c>
      <c r="H248" s="41">
        <v>6953.64</v>
      </c>
      <c r="I248" s="18">
        <f>$C248*'Teva Payments'!F$26</f>
        <v>7583.8605380443887</v>
      </c>
      <c r="J248" s="18">
        <f>$C248*'Teva Payments'!G$26</f>
        <v>7583.8605380443887</v>
      </c>
      <c r="K248" s="18">
        <f>$C248*'Teva Payments'!H$26</f>
        <v>7583.8605380443887</v>
      </c>
      <c r="L248" s="18">
        <f>$C248*'Teva Payments'!I$26</f>
        <v>7583.8605377096774</v>
      </c>
      <c r="M248" s="18">
        <f>$C248*'Teva Payments'!J$26</f>
        <v>7583.8605377096774</v>
      </c>
      <c r="N248" s="18">
        <f>$C248*'Teva Payments'!K$26</f>
        <v>7583.8605377096774</v>
      </c>
      <c r="O248" s="18">
        <f>$C248*'Teva Payments'!L$26</f>
        <v>7583.8605377096774</v>
      </c>
      <c r="P248" s="18">
        <f>$C248*'Teva Payments'!M$26</f>
        <v>7583.8605377096774</v>
      </c>
      <c r="Q248" s="18">
        <f>$C248*'Teva Payments'!N$26</f>
        <v>7583.8605377096774</v>
      </c>
      <c r="R248" s="18">
        <f>$C248*'Teva Payments'!O$26</f>
        <v>7583.9286514586747</v>
      </c>
      <c r="S248" s="37" t="s">
        <v>343</v>
      </c>
      <c r="T248" s="6">
        <f t="shared" si="13"/>
        <v>96539.107156309896</v>
      </c>
    </row>
    <row r="249" spans="1:20" x14ac:dyDescent="0.3">
      <c r="A249" s="122">
        <v>247</v>
      </c>
      <c r="B249" s="3" t="s">
        <v>73</v>
      </c>
      <c r="C249" s="15">
        <v>1.053645978224E-2</v>
      </c>
      <c r="D249" s="7" t="s">
        <v>269</v>
      </c>
      <c r="E249" s="31" t="str">
        <f t="shared" si="14"/>
        <v>No</v>
      </c>
      <c r="F249" s="18">
        <f>$C249*'Teva Payments'!C$26</f>
        <v>35239.844362708449</v>
      </c>
      <c r="G249" s="18">
        <v>36072.370000000003</v>
      </c>
      <c r="H249" s="41">
        <v>36072.370000000003</v>
      </c>
      <c r="I249" s="18">
        <f>$C249*'Teva Payments'!F$26</f>
        <v>39341.678140945776</v>
      </c>
      <c r="J249" s="18">
        <f>$C249*'Teva Payments'!G$26</f>
        <v>39341.678140945776</v>
      </c>
      <c r="K249" s="18">
        <f>$C249*'Teva Payments'!H$26</f>
        <v>39341.678140945776</v>
      </c>
      <c r="L249" s="18">
        <f>$C249*'Teva Payments'!I$26</f>
        <v>39341.678139209442</v>
      </c>
      <c r="M249" s="18">
        <f>$C249*'Teva Payments'!J$26</f>
        <v>39341.678139209442</v>
      </c>
      <c r="N249" s="18">
        <f>$C249*'Teva Payments'!K$26</f>
        <v>39341.678139209442</v>
      </c>
      <c r="O249" s="18">
        <f>$C249*'Teva Payments'!L$26</f>
        <v>39341.678139209442</v>
      </c>
      <c r="P249" s="18">
        <f>$C249*'Teva Payments'!M$26</f>
        <v>39341.678139209442</v>
      </c>
      <c r="Q249" s="18">
        <f>$C249*'Teva Payments'!N$26</f>
        <v>39341.678139209442</v>
      </c>
      <c r="R249" s="18">
        <f>$C249*'Teva Payments'!O$26</f>
        <v>39342.031482889295</v>
      </c>
      <c r="S249" s="37" t="s">
        <v>343</v>
      </c>
      <c r="T249" s="6">
        <f t="shared" si="13"/>
        <v>500801.71910369187</v>
      </c>
    </row>
    <row r="250" spans="1:20" x14ac:dyDescent="0.3">
      <c r="A250" s="122">
        <v>248</v>
      </c>
      <c r="B250" s="3" t="s">
        <v>266</v>
      </c>
      <c r="C250" s="15">
        <v>3.5811995813821466E-4</v>
      </c>
      <c r="D250" s="7" t="s">
        <v>270</v>
      </c>
      <c r="E250" s="31" t="str">
        <f t="shared" si="14"/>
        <v>No</v>
      </c>
      <c r="F250" s="18">
        <f>$C250*'Teva Payments'!C$26</f>
        <v>1197.7544496722201</v>
      </c>
      <c r="G250" s="18">
        <v>1226.05</v>
      </c>
      <c r="H250" s="41">
        <v>1226.05</v>
      </c>
      <c r="I250" s="18">
        <f>$C250*'Teva Payments'!F$26</f>
        <v>1337.1702089795624</v>
      </c>
      <c r="J250" s="18">
        <f>$C250*'Teva Payments'!G$26</f>
        <v>1337.1702089795624</v>
      </c>
      <c r="K250" s="18">
        <f>$C250*'Teva Payments'!H$26</f>
        <v>1337.1702089795624</v>
      </c>
      <c r="L250" s="18">
        <f>$C250*'Teva Payments'!I$26</f>
        <v>1337.1702089205467</v>
      </c>
      <c r="M250" s="18">
        <f>$C250*'Teva Payments'!J$26</f>
        <v>1337.1702089205467</v>
      </c>
      <c r="N250" s="18">
        <f>$C250*'Teva Payments'!K$26</f>
        <v>1337.1702089205467</v>
      </c>
      <c r="O250" s="18">
        <f>$C250*'Teva Payments'!L$26</f>
        <v>1337.1702089205467</v>
      </c>
      <c r="P250" s="18">
        <f>$C250*'Teva Payments'!M$26</f>
        <v>1337.1702089205467</v>
      </c>
      <c r="Q250" s="18">
        <f>$C250*'Teva Payments'!N$26</f>
        <v>1337.1702089205467</v>
      </c>
      <c r="R250" s="18">
        <f>$C250*'Teva Payments'!O$26</f>
        <v>1337.182218592339</v>
      </c>
      <c r="S250" s="37" t="s">
        <v>343</v>
      </c>
      <c r="T250" s="6">
        <f t="shared" si="13"/>
        <v>17021.568548726525</v>
      </c>
    </row>
    <row r="251" spans="1:20" x14ac:dyDescent="0.3">
      <c r="A251" s="122">
        <v>249</v>
      </c>
      <c r="B251" s="3" t="s">
        <v>53</v>
      </c>
      <c r="C251" s="15">
        <v>8.7972621758440581E-5</v>
      </c>
      <c r="D251" s="7" t="s">
        <v>271</v>
      </c>
      <c r="E251" s="31" t="str">
        <f t="shared" si="14"/>
        <v>No</v>
      </c>
      <c r="F251" s="18">
        <f>$C251*'Teva Payments'!C$26</f>
        <v>294.22989913295055</v>
      </c>
      <c r="G251" s="18">
        <v>301.18</v>
      </c>
      <c r="H251" s="41">
        <v>301.18</v>
      </c>
      <c r="I251" s="18">
        <f>$C251*'Teva Payments'!F$26</f>
        <v>328.47755716483573</v>
      </c>
      <c r="J251" s="18">
        <f>$C251*'Teva Payments'!G$26</f>
        <v>328.47755716483573</v>
      </c>
      <c r="K251" s="18">
        <f>$C251*'Teva Payments'!H$26</f>
        <v>328.47755716483573</v>
      </c>
      <c r="L251" s="18">
        <f>$C251*'Teva Payments'!I$26</f>
        <v>328.4775571503385</v>
      </c>
      <c r="M251" s="18">
        <f>$C251*'Teva Payments'!J$26</f>
        <v>328.4775571503385</v>
      </c>
      <c r="N251" s="18">
        <f>$C251*'Teva Payments'!K$26</f>
        <v>328.4775571503385</v>
      </c>
      <c r="O251" s="18">
        <f>$C251*'Teva Payments'!L$26</f>
        <v>328.4775571503385</v>
      </c>
      <c r="P251" s="18">
        <f>$C251*'Teva Payments'!M$26</f>
        <v>328.4775571503385</v>
      </c>
      <c r="Q251" s="18">
        <f>$C251*'Teva Payments'!N$26</f>
        <v>328.4775571503385</v>
      </c>
      <c r="R251" s="18">
        <f>$C251*'Teva Payments'!O$26</f>
        <v>328.48050734144073</v>
      </c>
      <c r="S251" s="37" t="s">
        <v>343</v>
      </c>
      <c r="T251" s="6">
        <f t="shared" si="13"/>
        <v>4181.368420870931</v>
      </c>
    </row>
    <row r="252" spans="1:20" x14ac:dyDescent="0.3">
      <c r="A252" s="122">
        <v>250</v>
      </c>
      <c r="B252" s="3" t="s">
        <v>26</v>
      </c>
      <c r="C252" s="15">
        <v>7.2444420150405935E-5</v>
      </c>
      <c r="D252" s="7" t="s">
        <v>272</v>
      </c>
      <c r="E252" s="31" t="str">
        <f t="shared" si="14"/>
        <v>Yes</v>
      </c>
      <c r="F252" s="18">
        <f>C252*'Teva Payments'!$Q$26</f>
        <v>3488.2661895480933</v>
      </c>
      <c r="G252" s="18">
        <v>0</v>
      </c>
      <c r="H252" s="41">
        <v>0</v>
      </c>
      <c r="I252" s="46">
        <f>$C252*'Teva Payments'!F$26</f>
        <v>270.49740800688585</v>
      </c>
      <c r="J252" s="46">
        <f>$C252*'Teva Payments'!G$26</f>
        <v>270.49740800688585</v>
      </c>
      <c r="K252" s="46">
        <f>$C252*'Teva Payments'!H$26</f>
        <v>270.49740800688585</v>
      </c>
      <c r="L252" s="46">
        <f>$C252*'Teva Payments'!I$26</f>
        <v>270.49740799494748</v>
      </c>
      <c r="M252" s="46">
        <f>$C252*'Teva Payments'!J$26</f>
        <v>270.49740799494748</v>
      </c>
      <c r="N252" s="46">
        <f>$C252*'Teva Payments'!K$26</f>
        <v>270.49740799494748</v>
      </c>
      <c r="O252" s="46">
        <f>$C252*'Teva Payments'!L$26</f>
        <v>270.49740799494748</v>
      </c>
      <c r="P252" s="46">
        <f>$C252*'Teva Payments'!M$26</f>
        <v>270.49740799494748</v>
      </c>
      <c r="Q252" s="46">
        <f>$C252*'Teva Payments'!N$26</f>
        <v>270.49740799494748</v>
      </c>
      <c r="R252" s="46">
        <f>$C252*'Teva Payments'!O$26</f>
        <v>270.4998374426491</v>
      </c>
      <c r="S252" s="37" t="s">
        <v>343</v>
      </c>
      <c r="T252" s="6">
        <f>F252</f>
        <v>3488.2661895480933</v>
      </c>
    </row>
    <row r="253" spans="1:20" x14ac:dyDescent="0.3">
      <c r="A253" s="122">
        <v>251</v>
      </c>
      <c r="B253" s="3" t="s">
        <v>20</v>
      </c>
      <c r="C253" s="15">
        <v>2.2496241948760823E-3</v>
      </c>
      <c r="D253" s="7" t="s">
        <v>273</v>
      </c>
      <c r="E253" s="31" t="str">
        <f t="shared" si="14"/>
        <v>No</v>
      </c>
      <c r="F253" s="18">
        <f>$C253*'Teva Payments'!C$26</f>
        <v>7524.0078869415729</v>
      </c>
      <c r="G253" s="18">
        <v>7701.76</v>
      </c>
      <c r="H253" s="41">
        <v>7701.76</v>
      </c>
      <c r="I253" s="18">
        <f>$C253*'Teva Payments'!F$26</f>
        <v>8399.7844477211656</v>
      </c>
      <c r="J253" s="18">
        <f>$C253*'Teva Payments'!G$26</f>
        <v>8399.7844477211656</v>
      </c>
      <c r="K253" s="18">
        <f>$C253*'Teva Payments'!H$26</f>
        <v>8399.7844477211656</v>
      </c>
      <c r="L253" s="18">
        <f>$C253*'Teva Payments'!I$26</f>
        <v>8399.7844473504447</v>
      </c>
      <c r="M253" s="18">
        <f>$C253*'Teva Payments'!J$26</f>
        <v>8399.7844473504447</v>
      </c>
      <c r="N253" s="18">
        <f>$C253*'Teva Payments'!K$26</f>
        <v>8399.7844473504447</v>
      </c>
      <c r="O253" s="18">
        <f>$C253*'Teva Payments'!L$26</f>
        <v>8399.7844473504447</v>
      </c>
      <c r="P253" s="18">
        <f>$C253*'Teva Payments'!M$26</f>
        <v>8399.7844473504447</v>
      </c>
      <c r="Q253" s="18">
        <f>$C253*'Teva Payments'!N$26</f>
        <v>8399.7844473504447</v>
      </c>
      <c r="R253" s="18">
        <f>$C253*'Teva Payments'!O$26</f>
        <v>8399.8598892453247</v>
      </c>
      <c r="S253" s="37" t="s">
        <v>343</v>
      </c>
      <c r="T253" s="6">
        <f t="shared" si="13"/>
        <v>106925.44780345308</v>
      </c>
    </row>
    <row r="254" spans="1:20" x14ac:dyDescent="0.3">
      <c r="A254" s="122">
        <v>252</v>
      </c>
      <c r="B254" s="3" t="s">
        <v>81</v>
      </c>
      <c r="C254" s="15">
        <v>3.1110081270188996E-5</v>
      </c>
      <c r="D254" s="7" t="s">
        <v>274</v>
      </c>
      <c r="E254" s="31" t="str">
        <f t="shared" si="14"/>
        <v>Yes</v>
      </c>
      <c r="F254" s="18">
        <f>C254*'Teva Payments'!$Q$26</f>
        <v>1497.9793395210934</v>
      </c>
      <c r="G254" s="18">
        <v>0</v>
      </c>
      <c r="H254" s="41">
        <v>0</v>
      </c>
      <c r="I254" s="46">
        <f>$C254*'Teva Payments'!F$26</f>
        <v>116.16072471832099</v>
      </c>
      <c r="J254" s="46">
        <f>$C254*'Teva Payments'!G$26</f>
        <v>116.16072471832099</v>
      </c>
      <c r="K254" s="46">
        <f>$C254*'Teva Payments'!H$26</f>
        <v>116.16072471832099</v>
      </c>
      <c r="L254" s="46">
        <f>$C254*'Teva Payments'!I$26</f>
        <v>116.16072471319427</v>
      </c>
      <c r="M254" s="46">
        <f>$C254*'Teva Payments'!J$26</f>
        <v>116.16072471319427</v>
      </c>
      <c r="N254" s="46">
        <f>$C254*'Teva Payments'!K$26</f>
        <v>116.16072471319427</v>
      </c>
      <c r="O254" s="46">
        <f>$C254*'Teva Payments'!L$26</f>
        <v>116.16072471319427</v>
      </c>
      <c r="P254" s="46">
        <f>$C254*'Teva Payments'!M$26</f>
        <v>116.16072471319427</v>
      </c>
      <c r="Q254" s="46">
        <f>$C254*'Teva Payments'!N$26</f>
        <v>116.16072471319427</v>
      </c>
      <c r="R254" s="46">
        <f>$C254*'Teva Payments'!O$26</f>
        <v>116.16176800010693</v>
      </c>
      <c r="S254" s="37" t="s">
        <v>343</v>
      </c>
      <c r="T254" s="6">
        <f t="shared" ref="T254:T255" si="16">F254</f>
        <v>1497.9793395210934</v>
      </c>
    </row>
    <row r="255" spans="1:20" x14ac:dyDescent="0.3">
      <c r="A255" s="122">
        <v>253</v>
      </c>
      <c r="B255" s="3" t="s">
        <v>252</v>
      </c>
      <c r="C255" s="15">
        <v>7.5956312712067208E-5</v>
      </c>
      <c r="D255" s="7" t="s">
        <v>275</v>
      </c>
      <c r="E255" s="31" t="str">
        <f t="shared" si="14"/>
        <v>Yes</v>
      </c>
      <c r="F255" s="18">
        <f>C255*'Teva Payments'!$Q$26</f>
        <v>3657.3670817732595</v>
      </c>
      <c r="G255" s="18">
        <v>0</v>
      </c>
      <c r="H255" s="41">
        <v>0</v>
      </c>
      <c r="I255" s="46">
        <f>$C255*'Teva Payments'!F$26</f>
        <v>283.6103273063402</v>
      </c>
      <c r="J255" s="46">
        <f>$C255*'Teva Payments'!G$26</f>
        <v>283.6103273063402</v>
      </c>
      <c r="K255" s="46">
        <f>$C255*'Teva Payments'!H$26</f>
        <v>283.6103273063402</v>
      </c>
      <c r="L255" s="46">
        <f>$C255*'Teva Payments'!I$26</f>
        <v>283.6103272938231</v>
      </c>
      <c r="M255" s="46">
        <f>$C255*'Teva Payments'!J$26</f>
        <v>283.6103272938231</v>
      </c>
      <c r="N255" s="46">
        <f>$C255*'Teva Payments'!K$26</f>
        <v>283.6103272938231</v>
      </c>
      <c r="O255" s="46">
        <f>$C255*'Teva Payments'!L$26</f>
        <v>283.6103272938231</v>
      </c>
      <c r="P255" s="46">
        <f>$C255*'Teva Payments'!M$26</f>
        <v>283.6103272938231</v>
      </c>
      <c r="Q255" s="46">
        <f>$C255*'Teva Payments'!N$26</f>
        <v>283.6103272938231</v>
      </c>
      <c r="R255" s="46">
        <f>$C255*'Teva Payments'!O$26</f>
        <v>283.61287451400869</v>
      </c>
      <c r="S255" s="37" t="s">
        <v>343</v>
      </c>
      <c r="T255" s="6">
        <f t="shared" si="16"/>
        <v>3657.3670817732595</v>
      </c>
    </row>
    <row r="256" spans="1:20" x14ac:dyDescent="0.3">
      <c r="A256" s="122">
        <v>254</v>
      </c>
      <c r="B256" s="3" t="s">
        <v>276</v>
      </c>
      <c r="C256" s="15">
        <v>6.9474875120000001E-4</v>
      </c>
      <c r="D256" s="7" t="s">
        <v>277</v>
      </c>
      <c r="E256" s="31" t="str">
        <f t="shared" si="14"/>
        <v>No</v>
      </c>
      <c r="F256" s="18">
        <f>$C256*'Teva Payments'!C$26</f>
        <v>2323.6303625190817</v>
      </c>
      <c r="G256" s="18">
        <v>2378.5300000000002</v>
      </c>
      <c r="H256" s="41">
        <v>2378.52</v>
      </c>
      <c r="I256" s="18">
        <f>$C256*'Teva Payments'!F$26</f>
        <v>2594.0953909970358</v>
      </c>
      <c r="J256" s="18">
        <f>$C256*'Teva Payments'!G$26</f>
        <v>2594.0953909970358</v>
      </c>
      <c r="K256" s="18">
        <f>$C256*'Teva Payments'!H$26</f>
        <v>2594.0953909970358</v>
      </c>
      <c r="L256" s="18">
        <f>$C256*'Teva Payments'!I$26</f>
        <v>2594.0953908825459</v>
      </c>
      <c r="M256" s="18">
        <f>$C256*'Teva Payments'!J$26</f>
        <v>2594.0953908825459</v>
      </c>
      <c r="N256" s="18">
        <f>$C256*'Teva Payments'!K$26</f>
        <v>2594.0953908825459</v>
      </c>
      <c r="O256" s="18">
        <f>$C256*'Teva Payments'!L$26</f>
        <v>2594.0953908825459</v>
      </c>
      <c r="P256" s="18">
        <f>$C256*'Teva Payments'!M$26</f>
        <v>2594.0953908825459</v>
      </c>
      <c r="Q256" s="18">
        <f>$C256*'Teva Payments'!N$26</f>
        <v>2594.0953908825459</v>
      </c>
      <c r="R256" s="18">
        <f>$C256*'Teva Payments'!O$26</f>
        <v>2594.1186895127689</v>
      </c>
      <c r="S256" s="37" t="s">
        <v>343</v>
      </c>
      <c r="T256" s="6">
        <f t="shared" si="13"/>
        <v>33021.657570318239</v>
      </c>
    </row>
    <row r="257" spans="1:20" x14ac:dyDescent="0.3">
      <c r="A257" s="122">
        <v>255</v>
      </c>
      <c r="B257" s="3" t="s">
        <v>20</v>
      </c>
      <c r="C257" s="15">
        <v>2.8792492159318973E-4</v>
      </c>
      <c r="D257" s="7" t="s">
        <v>278</v>
      </c>
      <c r="E257" s="31" t="str">
        <f t="shared" si="14"/>
        <v>No</v>
      </c>
      <c r="F257" s="18">
        <f>$C257*'Teva Payments'!C$26</f>
        <v>962.98278879131817</v>
      </c>
      <c r="G257" s="18">
        <v>985.73</v>
      </c>
      <c r="H257" s="41">
        <v>985.73</v>
      </c>
      <c r="I257" s="18">
        <f>$C257*'Teva Payments'!F$26</f>
        <v>1075.0716870926221</v>
      </c>
      <c r="J257" s="18">
        <f>$C257*'Teva Payments'!G$26</f>
        <v>1075.0716870926221</v>
      </c>
      <c r="K257" s="18">
        <f>$C257*'Teva Payments'!H$26</f>
        <v>1075.0716870926221</v>
      </c>
      <c r="L257" s="18">
        <f>$C257*'Teva Payments'!I$26</f>
        <v>1075.071687045174</v>
      </c>
      <c r="M257" s="18">
        <f>$C257*'Teva Payments'!J$26</f>
        <v>1075.071687045174</v>
      </c>
      <c r="N257" s="18">
        <f>$C257*'Teva Payments'!K$26</f>
        <v>1075.071687045174</v>
      </c>
      <c r="O257" s="18">
        <f>$C257*'Teva Payments'!L$26</f>
        <v>1075.071687045174</v>
      </c>
      <c r="P257" s="18">
        <f>$C257*'Teva Payments'!M$26</f>
        <v>1075.071687045174</v>
      </c>
      <c r="Q257" s="18">
        <f>$C257*'Teva Payments'!N$26</f>
        <v>1075.071687045174</v>
      </c>
      <c r="R257" s="18">
        <f>$C257*'Teva Payments'!O$26</f>
        <v>1075.0813427030914</v>
      </c>
      <c r="S257" s="37" t="s">
        <v>343</v>
      </c>
      <c r="T257" s="6">
        <f t="shared" si="13"/>
        <v>13685.169315043322</v>
      </c>
    </row>
    <row r="258" spans="1:20" x14ac:dyDescent="0.3">
      <c r="A258" s="122">
        <v>256</v>
      </c>
      <c r="B258" s="3" t="s">
        <v>32</v>
      </c>
      <c r="C258" s="15">
        <v>1.4103252340808051E-3</v>
      </c>
      <c r="D258" s="7" t="s">
        <v>279</v>
      </c>
      <c r="E258" s="31" t="str">
        <f t="shared" si="14"/>
        <v>No</v>
      </c>
      <c r="F258" s="18">
        <f>$C258*'Teva Payments'!C$26</f>
        <v>4716.9203676533216</v>
      </c>
      <c r="G258" s="18">
        <v>4828.3599999999997</v>
      </c>
      <c r="H258" s="41">
        <v>4828.3500000000004</v>
      </c>
      <c r="I258" s="18">
        <f>$C258*'Teva Payments'!F$26</f>
        <v>5265.9586407556426</v>
      </c>
      <c r="J258" s="18">
        <f>$C258*'Teva Payments'!G$26</f>
        <v>5265.9586407556426</v>
      </c>
      <c r="K258" s="18">
        <f>$C258*'Teva Payments'!H$26</f>
        <v>5265.9586407556426</v>
      </c>
      <c r="L258" s="18">
        <f>$C258*'Teva Payments'!I$26</f>
        <v>5265.9586405232312</v>
      </c>
      <c r="M258" s="18">
        <f>$C258*'Teva Payments'!J$26</f>
        <v>5265.9586405232312</v>
      </c>
      <c r="N258" s="18">
        <f>$C258*'Teva Payments'!K$26</f>
        <v>5265.9586405232312</v>
      </c>
      <c r="O258" s="18">
        <f>$C258*'Teva Payments'!L$26</f>
        <v>5265.9586405232312</v>
      </c>
      <c r="P258" s="18">
        <f>$C258*'Teva Payments'!M$26</f>
        <v>5265.9586405232312</v>
      </c>
      <c r="Q258" s="18">
        <f>$C258*'Teva Payments'!N$26</f>
        <v>5265.9586405232312</v>
      </c>
      <c r="R258" s="18">
        <f>$C258*'Teva Payments'!O$26</f>
        <v>5266.005936248579</v>
      </c>
      <c r="S258" s="37" t="s">
        <v>343</v>
      </c>
      <c r="T258" s="6">
        <f t="shared" si="13"/>
        <v>67033.264069308221</v>
      </c>
    </row>
    <row r="259" spans="1:20" x14ac:dyDescent="0.3">
      <c r="A259" s="122">
        <v>257</v>
      </c>
      <c r="B259" s="3" t="s">
        <v>280</v>
      </c>
      <c r="C259" s="15">
        <v>4.9641098763200005E-3</v>
      </c>
      <c r="D259" s="7" t="s">
        <v>280</v>
      </c>
      <c r="E259" s="31" t="str">
        <f t="shared" si="14"/>
        <v>No</v>
      </c>
      <c r="F259" s="18">
        <f>$C259*'Teva Payments'!C$26</f>
        <v>16602.773897145791</v>
      </c>
      <c r="G259" s="18">
        <v>16995.009999999998</v>
      </c>
      <c r="H259" s="41">
        <v>16995.009999999998</v>
      </c>
      <c r="I259" s="18">
        <f>$C259*'Teva Payments'!F$26</f>
        <v>18535.297153571304</v>
      </c>
      <c r="J259" s="18">
        <f>$C259*'Teva Payments'!G$26</f>
        <v>18535.297153571304</v>
      </c>
      <c r="K259" s="18">
        <f>$C259*'Teva Payments'!H$26</f>
        <v>18535.297153571304</v>
      </c>
      <c r="L259" s="18">
        <f>$C259*'Teva Payments'!I$26</f>
        <v>18535.297152753254</v>
      </c>
      <c r="M259" s="18">
        <f>$C259*'Teva Payments'!J$26</f>
        <v>18535.297152753254</v>
      </c>
      <c r="N259" s="18">
        <f>$C259*'Teva Payments'!K$26</f>
        <v>18535.297152753254</v>
      </c>
      <c r="O259" s="18">
        <f>$C259*'Teva Payments'!L$26</f>
        <v>18535.297152753254</v>
      </c>
      <c r="P259" s="18">
        <f>$C259*'Teva Payments'!M$26</f>
        <v>18535.297152753254</v>
      </c>
      <c r="Q259" s="18">
        <f>$C259*'Teva Payments'!N$26</f>
        <v>18535.297152753254</v>
      </c>
      <c r="R259" s="18">
        <f>$C259*'Teva Payments'!O$26</f>
        <v>18535.463625827433</v>
      </c>
      <c r="S259" s="37" t="s">
        <v>343</v>
      </c>
      <c r="T259" s="6">
        <f t="shared" si="13"/>
        <v>235945.93190020663</v>
      </c>
    </row>
    <row r="260" spans="1:20" x14ac:dyDescent="0.3">
      <c r="A260" s="122">
        <v>258</v>
      </c>
      <c r="B260" s="3" t="s">
        <v>58</v>
      </c>
      <c r="C260" s="15">
        <v>5.757676198157949E-5</v>
      </c>
      <c r="D260" s="7" t="s">
        <v>281</v>
      </c>
      <c r="E260" s="31" t="str">
        <f t="shared" si="14"/>
        <v>Yes</v>
      </c>
      <c r="F260" s="18">
        <f>C260*'Teva Payments'!$Q$26</f>
        <v>2772.3746246711648</v>
      </c>
      <c r="G260" s="18">
        <v>0</v>
      </c>
      <c r="H260" s="41">
        <v>0</v>
      </c>
      <c r="I260" s="46">
        <f>$C260*'Teva Payments'!F$26</f>
        <v>214.98363635338436</v>
      </c>
      <c r="J260" s="46">
        <f>$C260*'Teva Payments'!G$26</f>
        <v>214.98363635338436</v>
      </c>
      <c r="K260" s="46">
        <f>$C260*'Teva Payments'!H$26</f>
        <v>214.98363635338436</v>
      </c>
      <c r="L260" s="46">
        <f>$C260*'Teva Payments'!I$26</f>
        <v>214.98363634389611</v>
      </c>
      <c r="M260" s="46">
        <f>$C260*'Teva Payments'!J$26</f>
        <v>214.98363634389611</v>
      </c>
      <c r="N260" s="46">
        <f>$C260*'Teva Payments'!K$26</f>
        <v>214.98363634389611</v>
      </c>
      <c r="O260" s="46">
        <f>$C260*'Teva Payments'!L$26</f>
        <v>214.98363634389611</v>
      </c>
      <c r="P260" s="46">
        <f>$C260*'Teva Payments'!M$26</f>
        <v>214.98363634389611</v>
      </c>
      <c r="Q260" s="46">
        <f>$C260*'Teva Payments'!N$26</f>
        <v>214.98363634389611</v>
      </c>
      <c r="R260" s="46">
        <f>$C260*'Teva Payments'!O$26</f>
        <v>214.98556719974079</v>
      </c>
      <c r="S260" s="37" t="s">
        <v>343</v>
      </c>
      <c r="T260" s="6">
        <f t="shared" ref="T260:T261" si="17">F260</f>
        <v>2772.3746246711648</v>
      </c>
    </row>
    <row r="261" spans="1:20" x14ac:dyDescent="0.3">
      <c r="A261" s="122">
        <v>259</v>
      </c>
      <c r="B261" s="3" t="s">
        <v>166</v>
      </c>
      <c r="C261" s="15">
        <v>3.0609535252973091E-7</v>
      </c>
      <c r="D261" s="7" t="s">
        <v>282</v>
      </c>
      <c r="E261" s="31" t="str">
        <f t="shared" si="14"/>
        <v>Yes</v>
      </c>
      <c r="F261" s="18">
        <f>C261*'Teva Payments'!$Q$26</f>
        <v>14.738775833811154</v>
      </c>
      <c r="G261" s="18">
        <v>0</v>
      </c>
      <c r="H261" s="41">
        <v>0</v>
      </c>
      <c r="I261" s="46">
        <f>$C261*'Teva Payments'!F$26</f>
        <v>1.1429175537652809</v>
      </c>
      <c r="J261" s="46">
        <f>$C261*'Teva Payments'!G$26</f>
        <v>1.1429175537652809</v>
      </c>
      <c r="K261" s="46">
        <f>$C261*'Teva Payments'!H$26</f>
        <v>1.1429175537652809</v>
      </c>
      <c r="L261" s="46">
        <f>$C261*'Teva Payments'!I$26</f>
        <v>1.1429175537148386</v>
      </c>
      <c r="M261" s="46">
        <f>$C261*'Teva Payments'!J$26</f>
        <v>1.1429175537148386</v>
      </c>
      <c r="N261" s="46">
        <f>$C261*'Teva Payments'!K$26</f>
        <v>1.1429175537148386</v>
      </c>
      <c r="O261" s="46">
        <f>$C261*'Teva Payments'!L$26</f>
        <v>1.1429175537148386</v>
      </c>
      <c r="P261" s="46">
        <f>$C261*'Teva Payments'!M$26</f>
        <v>1.1429175537148386</v>
      </c>
      <c r="Q261" s="46">
        <f>$C261*'Teva Payments'!N$26</f>
        <v>1.1429175537148386</v>
      </c>
      <c r="R261" s="46">
        <f>$C261*'Teva Payments'!O$26</f>
        <v>1.1429278187241951</v>
      </c>
      <c r="S261" s="37" t="s">
        <v>343</v>
      </c>
      <c r="T261" s="6">
        <f t="shared" si="17"/>
        <v>14.738775833811154</v>
      </c>
    </row>
    <row r="262" spans="1:20" x14ac:dyDescent="0.3">
      <c r="A262" s="122">
        <v>260</v>
      </c>
      <c r="B262" s="3" t="s">
        <v>20</v>
      </c>
      <c r="C262" s="15">
        <v>7.6929149136000007E-4</v>
      </c>
      <c r="D262" s="7" t="s">
        <v>283</v>
      </c>
      <c r="E262" s="31" t="str">
        <f t="shared" si="14"/>
        <v>No</v>
      </c>
      <c r="F262" s="18">
        <f>$C262*'Teva Payments'!C$26</f>
        <v>2572.9431882592812</v>
      </c>
      <c r="G262" s="18">
        <v>2633.73</v>
      </c>
      <c r="H262" s="41">
        <v>2633.73</v>
      </c>
      <c r="I262" s="18">
        <f>$C262*'Teva Payments'!F$26</f>
        <v>2872.4276346280562</v>
      </c>
      <c r="J262" s="18">
        <f>$C262*'Teva Payments'!G$26</f>
        <v>2872.4276346280562</v>
      </c>
      <c r="K262" s="18">
        <f>$C262*'Teva Payments'!H$26</f>
        <v>2872.4276346280562</v>
      </c>
      <c r="L262" s="18">
        <f>$C262*'Teva Payments'!I$26</f>
        <v>2872.4276345012827</v>
      </c>
      <c r="M262" s="18">
        <f>$C262*'Teva Payments'!J$26</f>
        <v>2872.4276345012827</v>
      </c>
      <c r="N262" s="18">
        <f>$C262*'Teva Payments'!K$26</f>
        <v>2872.4276345012827</v>
      </c>
      <c r="O262" s="18">
        <f>$C262*'Teva Payments'!L$26</f>
        <v>2872.4276345012827</v>
      </c>
      <c r="P262" s="18">
        <f>$C262*'Teva Payments'!M$26</f>
        <v>2872.4276345012827</v>
      </c>
      <c r="Q262" s="18">
        <f>$C262*'Teva Payments'!N$26</f>
        <v>2872.4276345012827</v>
      </c>
      <c r="R262" s="18">
        <f>$C262*'Teva Payments'!O$26</f>
        <v>2872.4534329470657</v>
      </c>
      <c r="S262" s="37" t="s">
        <v>343</v>
      </c>
      <c r="T262" s="6">
        <f t="shared" ref="T262:T281" si="18">SUM(F262:S262)</f>
        <v>36564.705332098216</v>
      </c>
    </row>
    <row r="263" spans="1:20" x14ac:dyDescent="0.3">
      <c r="A263" s="122">
        <v>261</v>
      </c>
      <c r="B263" s="3" t="s">
        <v>29</v>
      </c>
      <c r="C263" s="15">
        <v>4.5586529889378655E-3</v>
      </c>
      <c r="D263" s="7" t="s">
        <v>29</v>
      </c>
      <c r="E263" s="31" t="str">
        <f t="shared" si="14"/>
        <v>No</v>
      </c>
      <c r="F263" s="18">
        <f>$C263*'Teva Payments'!C$26</f>
        <v>15246.698146615377</v>
      </c>
      <c r="G263" s="18">
        <v>15606.89</v>
      </c>
      <c r="H263" s="41">
        <v>15606.89</v>
      </c>
      <c r="I263" s="18">
        <f>$C263*'Teva Payments'!F$26</f>
        <v>17021.377422173016</v>
      </c>
      <c r="J263" s="18">
        <f>$C263*'Teva Payments'!G$26</f>
        <v>17021.377422173016</v>
      </c>
      <c r="K263" s="18">
        <f>$C263*'Teva Payments'!H$26</f>
        <v>17021.377422173016</v>
      </c>
      <c r="L263" s="18">
        <f>$C263*'Teva Payments'!I$26</f>
        <v>17021.377421421781</v>
      </c>
      <c r="M263" s="18">
        <f>$C263*'Teva Payments'!J$26</f>
        <v>17021.377421421781</v>
      </c>
      <c r="N263" s="18">
        <f>$C263*'Teva Payments'!K$26</f>
        <v>17021.377421421781</v>
      </c>
      <c r="O263" s="18">
        <f>$C263*'Teva Payments'!L$26</f>
        <v>17021.377421421781</v>
      </c>
      <c r="P263" s="18">
        <f>$C263*'Teva Payments'!M$26</f>
        <v>17021.377421421781</v>
      </c>
      <c r="Q263" s="18">
        <f>$C263*'Teva Payments'!N$26</f>
        <v>17021.377421421781</v>
      </c>
      <c r="R263" s="18">
        <f>$C263*'Teva Payments'!O$26</f>
        <v>17021.530297364516</v>
      </c>
      <c r="S263" s="37" t="s">
        <v>343</v>
      </c>
      <c r="T263" s="6">
        <f t="shared" si="18"/>
        <v>216674.40523902964</v>
      </c>
    </row>
    <row r="264" spans="1:20" x14ac:dyDescent="0.3">
      <c r="A264" s="122">
        <v>262</v>
      </c>
      <c r="B264" s="3" t="s">
        <v>61</v>
      </c>
      <c r="C264" s="15">
        <v>5.1656580704585642E-5</v>
      </c>
      <c r="D264" s="7" t="s">
        <v>284</v>
      </c>
      <c r="E264" s="7" t="s">
        <v>334</v>
      </c>
      <c r="F264" s="18">
        <v>0</v>
      </c>
      <c r="G264" s="18">
        <v>0</v>
      </c>
      <c r="H264" s="41">
        <v>0</v>
      </c>
      <c r="I264" s="18">
        <v>0</v>
      </c>
      <c r="J264" s="18">
        <v>0</v>
      </c>
      <c r="K264" s="18">
        <v>0</v>
      </c>
      <c r="L264" s="18">
        <v>0</v>
      </c>
      <c r="M264" s="18">
        <v>0</v>
      </c>
      <c r="N264" s="18">
        <v>0</v>
      </c>
      <c r="O264" s="18">
        <v>0</v>
      </c>
      <c r="P264" s="18">
        <v>0</v>
      </c>
      <c r="Q264" s="18">
        <v>0</v>
      </c>
      <c r="R264" s="18">
        <v>0</v>
      </c>
      <c r="S264" s="37" t="s">
        <v>343</v>
      </c>
      <c r="T264" s="6">
        <f t="shared" si="18"/>
        <v>0</v>
      </c>
    </row>
    <row r="265" spans="1:20" x14ac:dyDescent="0.3">
      <c r="A265" s="122">
        <v>263</v>
      </c>
      <c r="B265" s="3" t="s">
        <v>12</v>
      </c>
      <c r="C265" s="15">
        <v>3.4487897129946177E-4</v>
      </c>
      <c r="D265" s="7" t="s">
        <v>285</v>
      </c>
      <c r="E265" s="31" t="str">
        <f t="shared" ref="E265:E282" si="19">IF(C265&lt;0.000083,"Yes","No")</f>
        <v>No</v>
      </c>
      <c r="F265" s="18">
        <f>$C265*'Teva Payments'!C$26</f>
        <v>1153.4691465391097</v>
      </c>
      <c r="G265" s="18">
        <v>1180.72</v>
      </c>
      <c r="H265" s="41">
        <v>1180.72</v>
      </c>
      <c r="I265" s="18">
        <f>$C265*'Teva Payments'!F$26</f>
        <v>1287.7302022557888</v>
      </c>
      <c r="J265" s="18">
        <f>$C265*'Teva Payments'!G$26</f>
        <v>1287.7302022557888</v>
      </c>
      <c r="K265" s="18">
        <f>$C265*'Teva Payments'!H$26</f>
        <v>1287.7302022557888</v>
      </c>
      <c r="L265" s="18">
        <f>$C265*'Teva Payments'!I$26</f>
        <v>1287.7302021989553</v>
      </c>
      <c r="M265" s="18">
        <f>$C265*'Teva Payments'!J$26</f>
        <v>1287.7302021989553</v>
      </c>
      <c r="N265" s="18">
        <f>$C265*'Teva Payments'!K$26</f>
        <v>1287.7302021989553</v>
      </c>
      <c r="O265" s="18">
        <f>$C265*'Teva Payments'!L$26</f>
        <v>1287.7302021989553</v>
      </c>
      <c r="P265" s="18">
        <f>$C265*'Teva Payments'!M$26</f>
        <v>1287.7302021989553</v>
      </c>
      <c r="Q265" s="18">
        <f>$C265*'Teva Payments'!N$26</f>
        <v>1287.7302021989553</v>
      </c>
      <c r="R265" s="18">
        <f>$C265*'Teva Payments'!O$26</f>
        <v>1287.7417678298543</v>
      </c>
      <c r="S265" s="37" t="s">
        <v>343</v>
      </c>
      <c r="T265" s="6">
        <f t="shared" si="18"/>
        <v>16392.222734330069</v>
      </c>
    </row>
    <row r="266" spans="1:20" x14ac:dyDescent="0.3">
      <c r="A266" s="122">
        <v>264</v>
      </c>
      <c r="B266" s="3" t="s">
        <v>73</v>
      </c>
      <c r="C266" s="15">
        <v>1.3154129039520002E-2</v>
      </c>
      <c r="D266" s="7" t="s">
        <v>286</v>
      </c>
      <c r="E266" s="31" t="str">
        <f t="shared" si="19"/>
        <v>No</v>
      </c>
      <c r="F266" s="18">
        <f>$C266*'Teva Payments'!C$26</f>
        <v>43994.801827176918</v>
      </c>
      <c r="G266" s="18">
        <v>45034.16</v>
      </c>
      <c r="H266" s="41">
        <v>45034.15</v>
      </c>
      <c r="I266" s="18">
        <f>$C266*'Teva Payments'!F$26</f>
        <v>49115.691759157926</v>
      </c>
      <c r="J266" s="18">
        <f>$C266*'Teva Payments'!G$26</f>
        <v>49115.691759157926</v>
      </c>
      <c r="K266" s="18">
        <f>$C266*'Teva Payments'!H$26</f>
        <v>49115.691759157926</v>
      </c>
      <c r="L266" s="18">
        <f>$C266*'Teva Payments'!I$26</f>
        <v>49115.691756990222</v>
      </c>
      <c r="M266" s="18">
        <f>$C266*'Teva Payments'!J$26</f>
        <v>49115.691756990222</v>
      </c>
      <c r="N266" s="18">
        <f>$C266*'Teva Payments'!K$26</f>
        <v>49115.691756990222</v>
      </c>
      <c r="O266" s="18">
        <f>$C266*'Teva Payments'!L$26</f>
        <v>49115.691756990222</v>
      </c>
      <c r="P266" s="18">
        <f>$C266*'Teva Payments'!M$26</f>
        <v>49115.691756990222</v>
      </c>
      <c r="Q266" s="18">
        <f>$C266*'Teva Payments'!N$26</f>
        <v>49115.691756990222</v>
      </c>
      <c r="R266" s="18">
        <f>$C266*'Teva Payments'!O$26</f>
        <v>49116.132885078419</v>
      </c>
      <c r="S266" s="37" t="s">
        <v>343</v>
      </c>
      <c r="T266" s="6">
        <f t="shared" si="18"/>
        <v>625220.47053167049</v>
      </c>
    </row>
    <row r="267" spans="1:20" x14ac:dyDescent="0.3">
      <c r="A267" s="122">
        <v>265</v>
      </c>
      <c r="B267" s="3" t="s">
        <v>73</v>
      </c>
      <c r="C267" s="15">
        <v>4.8332605371401058E-4</v>
      </c>
      <c r="D267" s="7" t="s">
        <v>287</v>
      </c>
      <c r="E267" s="31" t="str">
        <f t="shared" si="19"/>
        <v>No</v>
      </c>
      <c r="F267" s="18">
        <f>$C267*'Teva Payments'!C$26</f>
        <v>1616.5140152703934</v>
      </c>
      <c r="G267" s="18">
        <v>1654.7</v>
      </c>
      <c r="H267" s="41">
        <v>1654.7</v>
      </c>
      <c r="I267" s="18">
        <f>$C267*'Teva Payments'!F$26</f>
        <v>1804.6723885760048</v>
      </c>
      <c r="J267" s="18">
        <f>$C267*'Teva Payments'!G$26</f>
        <v>1804.6723885760048</v>
      </c>
      <c r="K267" s="18">
        <f>$C267*'Teva Payments'!H$26</f>
        <v>1804.6723885760048</v>
      </c>
      <c r="L267" s="18">
        <f>$C267*'Teva Payments'!I$26</f>
        <v>1804.6723884963562</v>
      </c>
      <c r="M267" s="18">
        <f>$C267*'Teva Payments'!J$26</f>
        <v>1804.6723884963562</v>
      </c>
      <c r="N267" s="18">
        <f>$C267*'Teva Payments'!K$26</f>
        <v>1804.6723884963562</v>
      </c>
      <c r="O267" s="18">
        <f>$C267*'Teva Payments'!L$26</f>
        <v>1804.6723884963562</v>
      </c>
      <c r="P267" s="18">
        <f>$C267*'Teva Payments'!M$26</f>
        <v>1804.6723884963562</v>
      </c>
      <c r="Q267" s="18">
        <f>$C267*'Teva Payments'!N$26</f>
        <v>1804.6723884963562</v>
      </c>
      <c r="R267" s="18">
        <f>$C267*'Teva Payments'!O$26</f>
        <v>1804.6885969961672</v>
      </c>
      <c r="S267" s="37" t="s">
        <v>343</v>
      </c>
      <c r="T267" s="6">
        <f t="shared" si="18"/>
        <v>22972.654108972711</v>
      </c>
    </row>
    <row r="268" spans="1:20" x14ac:dyDescent="0.3">
      <c r="A268" s="122">
        <v>266</v>
      </c>
      <c r="B268" s="3" t="s">
        <v>26</v>
      </c>
      <c r="C268" s="15">
        <v>2.6615292034240005E-2</v>
      </c>
      <c r="D268" s="7" t="s">
        <v>26</v>
      </c>
      <c r="E268" s="31" t="str">
        <f t="shared" si="19"/>
        <v>No</v>
      </c>
      <c r="F268" s="18">
        <f>$C268*'Teva Payments'!C$26</f>
        <v>89016.497793270639</v>
      </c>
      <c r="G268" s="18">
        <v>91119.47</v>
      </c>
      <c r="H268" s="41">
        <v>91119.46</v>
      </c>
      <c r="I268" s="18">
        <f>$C268*'Teva Payments'!F$26</f>
        <v>99377.805684153805</v>
      </c>
      <c r="J268" s="18">
        <f>$C268*'Teva Payments'!G$26</f>
        <v>99377.805684153805</v>
      </c>
      <c r="K268" s="18">
        <f>$C268*'Teva Payments'!H$26</f>
        <v>99377.805684153805</v>
      </c>
      <c r="L268" s="18">
        <f>$C268*'Teva Payments'!I$26</f>
        <v>99377.805679767785</v>
      </c>
      <c r="M268" s="18">
        <f>$C268*'Teva Payments'!J$26</f>
        <v>99377.805679767785</v>
      </c>
      <c r="N268" s="18">
        <f>$C268*'Teva Payments'!K$26</f>
        <v>99377.805679767785</v>
      </c>
      <c r="O268" s="18">
        <f>$C268*'Teva Payments'!L$26</f>
        <v>99377.805679767785</v>
      </c>
      <c r="P268" s="18">
        <f>$C268*'Teva Payments'!M$26</f>
        <v>99377.805679767785</v>
      </c>
      <c r="Q268" s="18">
        <f>$C268*'Teva Payments'!N$26</f>
        <v>99377.805679767785</v>
      </c>
      <c r="R268" s="18">
        <f>$C268*'Teva Payments'!O$26</f>
        <v>99378.698232429888</v>
      </c>
      <c r="S268" s="37" t="s">
        <v>343</v>
      </c>
      <c r="T268" s="6">
        <f t="shared" si="18"/>
        <v>1265034.3771567685</v>
      </c>
    </row>
    <row r="269" spans="1:20" x14ac:dyDescent="0.3">
      <c r="A269" s="122">
        <v>267</v>
      </c>
      <c r="B269" s="3" t="s">
        <v>32</v>
      </c>
      <c r="C269" s="15">
        <v>1.306353444363766E-3</v>
      </c>
      <c r="D269" s="7" t="s">
        <v>288</v>
      </c>
      <c r="E269" s="31" t="str">
        <f t="shared" si="19"/>
        <v>No</v>
      </c>
      <c r="F269" s="18">
        <f>$C269*'Teva Payments'!C$26</f>
        <v>4369.1802572685629</v>
      </c>
      <c r="G269" s="18">
        <v>4472.3999999999996</v>
      </c>
      <c r="H269" s="41">
        <v>4472.3999999999996</v>
      </c>
      <c r="I269" s="18">
        <f>$C269*'Teva Payments'!F$26</f>
        <v>4877.7424114600517</v>
      </c>
      <c r="J269" s="18">
        <f>$C269*'Teva Payments'!G$26</f>
        <v>4877.7424114600517</v>
      </c>
      <c r="K269" s="18">
        <f>$C269*'Teva Payments'!H$26</f>
        <v>4877.7424114600517</v>
      </c>
      <c r="L269" s="18">
        <f>$C269*'Teva Payments'!I$26</f>
        <v>4877.7424112447743</v>
      </c>
      <c r="M269" s="18">
        <f>$C269*'Teva Payments'!J$26</f>
        <v>4877.7424112447743</v>
      </c>
      <c r="N269" s="18">
        <f>$C269*'Teva Payments'!K$26</f>
        <v>4877.7424112447743</v>
      </c>
      <c r="O269" s="18">
        <f>$C269*'Teva Payments'!L$26</f>
        <v>4877.7424112447743</v>
      </c>
      <c r="P269" s="18">
        <f>$C269*'Teva Payments'!M$26</f>
        <v>4877.7424112447743</v>
      </c>
      <c r="Q269" s="18">
        <f>$C269*'Teva Payments'!N$26</f>
        <v>4877.7424112447743</v>
      </c>
      <c r="R269" s="18">
        <f>$C269*'Teva Payments'!O$26</f>
        <v>4877.7862202416063</v>
      </c>
      <c r="S269" s="37" t="s">
        <v>343</v>
      </c>
      <c r="T269" s="6">
        <f t="shared" si="18"/>
        <v>62091.44817935898</v>
      </c>
    </row>
    <row r="270" spans="1:20" x14ac:dyDescent="0.3">
      <c r="A270" s="122">
        <v>268</v>
      </c>
      <c r="B270" s="3" t="s">
        <v>20</v>
      </c>
      <c r="C270" s="15">
        <v>9.3847771248000008E-4</v>
      </c>
      <c r="D270" s="7" t="s">
        <v>289</v>
      </c>
      <c r="E270" s="31" t="str">
        <f t="shared" si="19"/>
        <v>No</v>
      </c>
      <c r="F270" s="18">
        <f>$C270*'Teva Payments'!C$26</f>
        <v>3138.7970161866788</v>
      </c>
      <c r="G270" s="18">
        <v>3212.95</v>
      </c>
      <c r="H270" s="41">
        <v>3212.95</v>
      </c>
      <c r="I270" s="18">
        <f>$C270*'Teva Payments'!F$26</f>
        <v>3504.1454976246232</v>
      </c>
      <c r="J270" s="18">
        <f>$C270*'Teva Payments'!G$26</f>
        <v>3504.1454976246232</v>
      </c>
      <c r="K270" s="18">
        <f>$C270*'Teva Payments'!H$26</f>
        <v>3504.1454976246232</v>
      </c>
      <c r="L270" s="18">
        <f>$C270*'Teva Payments'!I$26</f>
        <v>3504.1454974699686</v>
      </c>
      <c r="M270" s="18">
        <f>$C270*'Teva Payments'!J$26</f>
        <v>3504.1454974699686</v>
      </c>
      <c r="N270" s="18">
        <f>$C270*'Teva Payments'!K$26</f>
        <v>3504.1454974699686</v>
      </c>
      <c r="O270" s="18">
        <f>$C270*'Teva Payments'!L$26</f>
        <v>3504.1454974699686</v>
      </c>
      <c r="P270" s="18">
        <f>$C270*'Teva Payments'!M$26</f>
        <v>3504.1454974699686</v>
      </c>
      <c r="Q270" s="18">
        <f>$C270*'Teva Payments'!N$26</f>
        <v>3504.1454974699686</v>
      </c>
      <c r="R270" s="18">
        <f>$C270*'Teva Payments'!O$26</f>
        <v>3504.1769696318943</v>
      </c>
      <c r="S270" s="37" t="s">
        <v>343</v>
      </c>
      <c r="T270" s="6">
        <f t="shared" si="18"/>
        <v>44606.183463512258</v>
      </c>
    </row>
    <row r="271" spans="1:20" x14ac:dyDescent="0.3">
      <c r="A271" s="122">
        <v>269</v>
      </c>
      <c r="B271" s="3" t="s">
        <v>20</v>
      </c>
      <c r="C271" s="15">
        <v>0.11408752734624</v>
      </c>
      <c r="D271" s="7" t="s">
        <v>20</v>
      </c>
      <c r="E271" s="31" t="str">
        <f t="shared" si="19"/>
        <v>No</v>
      </c>
      <c r="F271" s="18">
        <f>$C271*'Teva Payments'!C$26</f>
        <v>381572.82336752949</v>
      </c>
      <c r="G271" s="18">
        <v>390587.32</v>
      </c>
      <c r="H271" s="41">
        <v>390587.27</v>
      </c>
      <c r="I271" s="18">
        <f>$C271*'Teva Payments'!F$26</f>
        <v>425986.98932231986</v>
      </c>
      <c r="J271" s="18">
        <f>$C271*'Teva Payments'!G$26</f>
        <v>425986.98932231986</v>
      </c>
      <c r="K271" s="18">
        <f>$C271*'Teva Payments'!H$26</f>
        <v>425986.98932231986</v>
      </c>
      <c r="L271" s="18">
        <f>$C271*'Teva Payments'!I$26</f>
        <v>425986.98930351908</v>
      </c>
      <c r="M271" s="18">
        <f>$C271*'Teva Payments'!J$26</f>
        <v>425986.98930351908</v>
      </c>
      <c r="N271" s="18">
        <f>$C271*'Teva Payments'!K$26</f>
        <v>425986.98930351908</v>
      </c>
      <c r="O271" s="18">
        <f>$C271*'Teva Payments'!L$26</f>
        <v>425986.98930351908</v>
      </c>
      <c r="P271" s="18">
        <f>$C271*'Teva Payments'!M$26</f>
        <v>425986.98930351908</v>
      </c>
      <c r="Q271" s="18">
        <f>$C271*'Teva Payments'!N$26</f>
        <v>425986.98930351908</v>
      </c>
      <c r="R271" s="18">
        <f>$C271*'Teva Payments'!O$26</f>
        <v>425990.81526665762</v>
      </c>
      <c r="S271" s="37" t="s">
        <v>343</v>
      </c>
      <c r="T271" s="6">
        <f t="shared" si="18"/>
        <v>5422621.1324222609</v>
      </c>
    </row>
    <row r="272" spans="1:20" x14ac:dyDescent="0.3">
      <c r="A272" s="122">
        <v>270</v>
      </c>
      <c r="B272" s="3" t="s">
        <v>32</v>
      </c>
      <c r="C272" s="15">
        <v>1.5671696722706324E-3</v>
      </c>
      <c r="D272" s="7" t="s">
        <v>290</v>
      </c>
      <c r="E272" s="31" t="str">
        <f t="shared" si="19"/>
        <v>No</v>
      </c>
      <c r="F272" s="18">
        <f>$C272*'Teva Payments'!C$26</f>
        <v>5241.4963357866054</v>
      </c>
      <c r="G272" s="18">
        <v>5365.32</v>
      </c>
      <c r="H272" s="41">
        <v>5365.32</v>
      </c>
      <c r="I272" s="18">
        <f>$C272*'Teva Payments'!F$26</f>
        <v>5851.5939995943418</v>
      </c>
      <c r="J272" s="18">
        <f>$C272*'Teva Payments'!G$26</f>
        <v>5851.5939995943418</v>
      </c>
      <c r="K272" s="18">
        <f>$C272*'Teva Payments'!H$26</f>
        <v>5851.5939995943418</v>
      </c>
      <c r="L272" s="18">
        <f>$C272*'Teva Payments'!I$26</f>
        <v>5851.5939993360835</v>
      </c>
      <c r="M272" s="18">
        <f>$C272*'Teva Payments'!J$26</f>
        <v>5851.5939993360835</v>
      </c>
      <c r="N272" s="18">
        <f>$C272*'Teva Payments'!K$26</f>
        <v>5851.5939993360835</v>
      </c>
      <c r="O272" s="18">
        <f>$C272*'Teva Payments'!L$26</f>
        <v>5851.5939993360835</v>
      </c>
      <c r="P272" s="18">
        <f>$C272*'Teva Payments'!M$26</f>
        <v>5851.5939993360835</v>
      </c>
      <c r="Q272" s="18">
        <f>$C272*'Teva Payments'!N$26</f>
        <v>5851.5939993360835</v>
      </c>
      <c r="R272" s="18">
        <f>$C272*'Teva Payments'!O$26</f>
        <v>5851.6465548917822</v>
      </c>
      <c r="S272" s="37" t="s">
        <v>343</v>
      </c>
      <c r="T272" s="6">
        <f t="shared" si="18"/>
        <v>74488.128885477898</v>
      </c>
    </row>
    <row r="273" spans="1:20" x14ac:dyDescent="0.3">
      <c r="A273" s="122">
        <v>271</v>
      </c>
      <c r="B273" s="3" t="s">
        <v>20</v>
      </c>
      <c r="C273" s="15">
        <v>3.6531164913600001E-3</v>
      </c>
      <c r="D273" s="7" t="s">
        <v>291</v>
      </c>
      <c r="E273" s="31" t="str">
        <f t="shared" si="19"/>
        <v>No</v>
      </c>
      <c r="F273" s="18">
        <f>$C273*'Teva Payments'!C$26</f>
        <v>12218.075070277684</v>
      </c>
      <c r="G273" s="18">
        <v>12506.72</v>
      </c>
      <c r="H273" s="41">
        <v>12506.72</v>
      </c>
      <c r="I273" s="18">
        <f>$C273*'Teva Payments'!F$26</f>
        <v>13640.229848047891</v>
      </c>
      <c r="J273" s="18">
        <f>$C273*'Teva Payments'!G$26</f>
        <v>13640.229848047891</v>
      </c>
      <c r="K273" s="18">
        <f>$C273*'Teva Payments'!H$26</f>
        <v>13640.229848047891</v>
      </c>
      <c r="L273" s="18">
        <f>$C273*'Teva Payments'!I$26</f>
        <v>13640.229847445884</v>
      </c>
      <c r="M273" s="18">
        <f>$C273*'Teva Payments'!J$26</f>
        <v>13640.229847445884</v>
      </c>
      <c r="N273" s="18">
        <f>$C273*'Teva Payments'!K$26</f>
        <v>13640.229847445884</v>
      </c>
      <c r="O273" s="18">
        <f>$C273*'Teva Payments'!L$26</f>
        <v>13640.229847445884</v>
      </c>
      <c r="P273" s="18">
        <f>$C273*'Teva Payments'!M$26</f>
        <v>13640.229847445884</v>
      </c>
      <c r="Q273" s="18">
        <f>$C273*'Teva Payments'!N$26</f>
        <v>13640.229847445884</v>
      </c>
      <c r="R273" s="18">
        <f>$C273*'Teva Payments'!O$26</f>
        <v>13640.352355921281</v>
      </c>
      <c r="S273" s="37" t="s">
        <v>343</v>
      </c>
      <c r="T273" s="6">
        <f t="shared" si="18"/>
        <v>173633.93605501793</v>
      </c>
    </row>
    <row r="274" spans="1:20" x14ac:dyDescent="0.3">
      <c r="A274" s="122">
        <v>272</v>
      </c>
      <c r="B274" s="3" t="s">
        <v>64</v>
      </c>
      <c r="C274" s="15">
        <v>3.3453814497600002E-3</v>
      </c>
      <c r="D274" s="7" t="s">
        <v>64</v>
      </c>
      <c r="E274" s="31" t="str">
        <f t="shared" si="19"/>
        <v>No</v>
      </c>
      <c r="F274" s="18">
        <f>$C274*'Teva Payments'!C$26</f>
        <v>11188.836104338205</v>
      </c>
      <c r="G274" s="18">
        <v>11453.17</v>
      </c>
      <c r="H274" s="41">
        <v>11453.17</v>
      </c>
      <c r="I274" s="18">
        <f>$C274*'Teva Payments'!F$26</f>
        <v>12491.189922918134</v>
      </c>
      <c r="J274" s="18">
        <f>$C274*'Teva Payments'!G$26</f>
        <v>12491.189922918134</v>
      </c>
      <c r="K274" s="18">
        <f>$C274*'Teva Payments'!H$26</f>
        <v>12491.189922918134</v>
      </c>
      <c r="L274" s="18">
        <f>$C274*'Teva Payments'!I$26</f>
        <v>12491.189922366839</v>
      </c>
      <c r="M274" s="18">
        <f>$C274*'Teva Payments'!J$26</f>
        <v>12491.189922366839</v>
      </c>
      <c r="N274" s="18">
        <f>$C274*'Teva Payments'!K$26</f>
        <v>12491.189922366839</v>
      </c>
      <c r="O274" s="18">
        <f>$C274*'Teva Payments'!L$26</f>
        <v>12491.189922366839</v>
      </c>
      <c r="P274" s="18">
        <f>$C274*'Teva Payments'!M$26</f>
        <v>12491.189922366839</v>
      </c>
      <c r="Q274" s="18">
        <f>$C274*'Teva Payments'!N$26</f>
        <v>12491.189922366839</v>
      </c>
      <c r="R274" s="18">
        <f>$C274*'Teva Payments'!O$26</f>
        <v>12491.302110845361</v>
      </c>
      <c r="S274" s="37" t="s">
        <v>343</v>
      </c>
      <c r="T274" s="6">
        <f t="shared" si="18"/>
        <v>159007.18751813905</v>
      </c>
    </row>
    <row r="275" spans="1:20" x14ac:dyDescent="0.3">
      <c r="A275" s="122">
        <v>273</v>
      </c>
      <c r="B275" s="3" t="s">
        <v>32</v>
      </c>
      <c r="C275" s="15">
        <v>3.4982406091484461E-4</v>
      </c>
      <c r="D275" s="7" t="s">
        <v>292</v>
      </c>
      <c r="E275" s="31" t="str">
        <f t="shared" si="19"/>
        <v>No</v>
      </c>
      <c r="F275" s="18">
        <f>$C275*'Teva Payments'!C$26</f>
        <v>1170.0083059918391</v>
      </c>
      <c r="G275" s="18">
        <v>1197.6500000000001</v>
      </c>
      <c r="H275" s="41">
        <v>1197.6500000000001</v>
      </c>
      <c r="I275" s="18">
        <f>$C275*'Teva Payments'!F$26</f>
        <v>1306.1944803954398</v>
      </c>
      <c r="J275" s="18">
        <f>$C275*'Teva Payments'!G$26</f>
        <v>1306.1944803954398</v>
      </c>
      <c r="K275" s="18">
        <f>$C275*'Teva Payments'!H$26</f>
        <v>1306.1944803954398</v>
      </c>
      <c r="L275" s="18">
        <f>$C275*'Teva Payments'!I$26</f>
        <v>1306.1944803377912</v>
      </c>
      <c r="M275" s="18">
        <f>$C275*'Teva Payments'!J$26</f>
        <v>1306.1944803377912</v>
      </c>
      <c r="N275" s="18">
        <f>$C275*'Teva Payments'!K$26</f>
        <v>1306.1944803377912</v>
      </c>
      <c r="O275" s="18">
        <f>$C275*'Teva Payments'!L$26</f>
        <v>1306.1944803377912</v>
      </c>
      <c r="P275" s="18">
        <f>$C275*'Teva Payments'!M$26</f>
        <v>1306.1944803377912</v>
      </c>
      <c r="Q275" s="18">
        <f>$C275*'Teva Payments'!N$26</f>
        <v>1306.1944803377912</v>
      </c>
      <c r="R275" s="18">
        <f>$C275*'Teva Payments'!O$26</f>
        <v>1306.2062118039137</v>
      </c>
      <c r="S275" s="37" t="s">
        <v>343</v>
      </c>
      <c r="T275" s="6">
        <f t="shared" si="18"/>
        <v>16627.264841008822</v>
      </c>
    </row>
    <row r="276" spans="1:20" x14ac:dyDescent="0.3">
      <c r="A276" s="122">
        <v>274</v>
      </c>
      <c r="B276" s="3" t="s">
        <v>32</v>
      </c>
      <c r="C276" s="15">
        <v>2.2074607648649763E-4</v>
      </c>
      <c r="D276" s="7" t="s">
        <v>293</v>
      </c>
      <c r="E276" s="31" t="str">
        <f t="shared" si="19"/>
        <v>No</v>
      </c>
      <c r="F276" s="18">
        <f>$C276*'Teva Payments'!C$26</f>
        <v>738.29896756924961</v>
      </c>
      <c r="G276" s="18">
        <v>755.74</v>
      </c>
      <c r="H276" s="41">
        <v>755.74</v>
      </c>
      <c r="I276" s="18">
        <f>$C276*'Teva Payments'!F$26</f>
        <v>824.23520532454404</v>
      </c>
      <c r="J276" s="18">
        <f>$C276*'Teva Payments'!G$26</f>
        <v>824.23520532454404</v>
      </c>
      <c r="K276" s="18">
        <f>$C276*'Teva Payments'!H$26</f>
        <v>824.23520532454404</v>
      </c>
      <c r="L276" s="18">
        <f>$C276*'Teva Payments'!I$26</f>
        <v>824.23520528816675</v>
      </c>
      <c r="M276" s="18">
        <f>$C276*'Teva Payments'!J$26</f>
        <v>824.23520528816675</v>
      </c>
      <c r="N276" s="18">
        <f>$C276*'Teva Payments'!K$26</f>
        <v>824.23520528816675</v>
      </c>
      <c r="O276" s="18">
        <f>$C276*'Teva Payments'!L$26</f>
        <v>824.23520528816675</v>
      </c>
      <c r="P276" s="18">
        <f>$C276*'Teva Payments'!M$26</f>
        <v>824.23520528816675</v>
      </c>
      <c r="Q276" s="18">
        <f>$C276*'Teva Payments'!N$26</f>
        <v>824.23520528816675</v>
      </c>
      <c r="R276" s="18">
        <f>$C276*'Teva Payments'!O$26</f>
        <v>824.24260808119129</v>
      </c>
      <c r="S276" s="37" t="s">
        <v>343</v>
      </c>
      <c r="T276" s="6">
        <f t="shared" si="18"/>
        <v>10492.138423353073</v>
      </c>
    </row>
    <row r="277" spans="1:20" x14ac:dyDescent="0.3">
      <c r="A277" s="122">
        <v>275</v>
      </c>
      <c r="B277" s="3" t="s">
        <v>20</v>
      </c>
      <c r="C277" s="15">
        <v>3.4175249817315688E-4</v>
      </c>
      <c r="D277" s="7" t="s">
        <v>294</v>
      </c>
      <c r="E277" s="31" t="str">
        <f t="shared" si="19"/>
        <v>No</v>
      </c>
      <c r="F277" s="18">
        <f>$C277*'Teva Payments'!C$26</f>
        <v>1143.0124629231493</v>
      </c>
      <c r="G277" s="18">
        <v>1170.02</v>
      </c>
      <c r="H277" s="41">
        <v>1170.02</v>
      </c>
      <c r="I277" s="18">
        <f>$C277*'Teva Payments'!F$26</f>
        <v>1276.0563856234955</v>
      </c>
      <c r="J277" s="18">
        <f>$C277*'Teva Payments'!G$26</f>
        <v>1276.0563856234955</v>
      </c>
      <c r="K277" s="18">
        <f>$C277*'Teva Payments'!H$26</f>
        <v>1276.0563856234955</v>
      </c>
      <c r="L277" s="18">
        <f>$C277*'Teva Payments'!I$26</f>
        <v>1276.0563855671771</v>
      </c>
      <c r="M277" s="18">
        <f>$C277*'Teva Payments'!J$26</f>
        <v>1276.0563855671771</v>
      </c>
      <c r="N277" s="18">
        <f>$C277*'Teva Payments'!K$26</f>
        <v>1276.0563855671771</v>
      </c>
      <c r="O277" s="18">
        <f>$C277*'Teva Payments'!L$26</f>
        <v>1276.0563855671771</v>
      </c>
      <c r="P277" s="18">
        <f>$C277*'Teva Payments'!M$26</f>
        <v>1276.0563855671771</v>
      </c>
      <c r="Q277" s="18">
        <f>$C277*'Teva Payments'!N$26</f>
        <v>1276.0563855671771</v>
      </c>
      <c r="R277" s="18">
        <f>$C277*'Teva Payments'!O$26</f>
        <v>1276.0678463507609</v>
      </c>
      <c r="S277" s="37" t="s">
        <v>343</v>
      </c>
      <c r="T277" s="6">
        <f t="shared" si="18"/>
        <v>16243.62777954746</v>
      </c>
    </row>
    <row r="278" spans="1:20" x14ac:dyDescent="0.3">
      <c r="A278" s="122">
        <v>276</v>
      </c>
      <c r="B278" s="3" t="s">
        <v>20</v>
      </c>
      <c r="C278" s="15">
        <v>5.8366538543403043E-4</v>
      </c>
      <c r="D278" s="7" t="s">
        <v>295</v>
      </c>
      <c r="E278" s="31" t="str">
        <f t="shared" si="19"/>
        <v>No</v>
      </c>
      <c r="F278" s="18">
        <f>$C278*'Teva Payments'!C$26</f>
        <v>1952.1051442026912</v>
      </c>
      <c r="G278" s="18">
        <v>1998.22</v>
      </c>
      <c r="H278" s="41">
        <v>1998.22</v>
      </c>
      <c r="I278" s="18">
        <f>$C278*'Teva Payments'!F$26</f>
        <v>2179.3255239735745</v>
      </c>
      <c r="J278" s="18">
        <f>$C278*'Teva Payments'!G$26</f>
        <v>2179.3255239735745</v>
      </c>
      <c r="K278" s="18">
        <f>$C278*'Teva Payments'!H$26</f>
        <v>2179.3255239735745</v>
      </c>
      <c r="L278" s="18">
        <f>$C278*'Teva Payments'!I$26</f>
        <v>2179.3255238773909</v>
      </c>
      <c r="M278" s="18">
        <f>$C278*'Teva Payments'!J$26</f>
        <v>2179.3255238773909</v>
      </c>
      <c r="N278" s="18">
        <f>$C278*'Teva Payments'!K$26</f>
        <v>2179.3255238773909</v>
      </c>
      <c r="O278" s="18">
        <f>$C278*'Teva Payments'!L$26</f>
        <v>2179.3255238773909</v>
      </c>
      <c r="P278" s="18">
        <f>$C278*'Teva Payments'!M$26</f>
        <v>2179.3255238773909</v>
      </c>
      <c r="Q278" s="18">
        <f>$C278*'Teva Payments'!N$26</f>
        <v>2179.3255238773909</v>
      </c>
      <c r="R278" s="18">
        <f>$C278*'Teva Payments'!O$26</f>
        <v>2179.3450972900318</v>
      </c>
      <c r="S278" s="37" t="s">
        <v>343</v>
      </c>
      <c r="T278" s="6">
        <f t="shared" si="18"/>
        <v>27741.819956677798</v>
      </c>
    </row>
    <row r="279" spans="1:20" x14ac:dyDescent="0.3">
      <c r="A279" s="122">
        <v>277</v>
      </c>
      <c r="B279" s="3" t="s">
        <v>12</v>
      </c>
      <c r="C279" s="15">
        <v>1.526406853995849E-3</v>
      </c>
      <c r="D279" s="7" t="s">
        <v>296</v>
      </c>
      <c r="E279" s="31" t="str">
        <f t="shared" si="19"/>
        <v>No</v>
      </c>
      <c r="F279" s="18">
        <f>$C279*'Teva Payments'!C$26</f>
        <v>5105.1625575084381</v>
      </c>
      <c r="G279" s="18">
        <v>5225.7700000000004</v>
      </c>
      <c r="H279" s="41">
        <v>5225.7700000000004</v>
      </c>
      <c r="I279" s="18">
        <f>$C279*'Teva Payments'!F$26</f>
        <v>5699.3912949071837</v>
      </c>
      <c r="J279" s="18">
        <f>$C279*'Teva Payments'!G$26</f>
        <v>5699.3912949071837</v>
      </c>
      <c r="K279" s="18">
        <f>$C279*'Teva Payments'!H$26</f>
        <v>5699.3912949071837</v>
      </c>
      <c r="L279" s="18">
        <f>$C279*'Teva Payments'!I$26</f>
        <v>5699.3912946556429</v>
      </c>
      <c r="M279" s="18">
        <f>$C279*'Teva Payments'!J$26</f>
        <v>5699.3912946556429</v>
      </c>
      <c r="N279" s="18">
        <f>$C279*'Teva Payments'!K$26</f>
        <v>5699.3912946556429</v>
      </c>
      <c r="O279" s="18">
        <f>$C279*'Teva Payments'!L$26</f>
        <v>5699.3912946556429</v>
      </c>
      <c r="P279" s="18">
        <f>$C279*'Teva Payments'!M$26</f>
        <v>5699.3912946556429</v>
      </c>
      <c r="Q279" s="18">
        <f>$C279*'Teva Payments'!N$26</f>
        <v>5699.3912946556429</v>
      </c>
      <c r="R279" s="18">
        <f>$C279*'Teva Payments'!O$26</f>
        <v>5699.4424832166869</v>
      </c>
      <c r="S279" s="37" t="s">
        <v>343</v>
      </c>
      <c r="T279" s="6">
        <f t="shared" si="18"/>
        <v>72550.666693380539</v>
      </c>
    </row>
    <row r="280" spans="1:20" x14ac:dyDescent="0.3">
      <c r="A280" s="122">
        <v>278</v>
      </c>
      <c r="B280" s="3" t="s">
        <v>26</v>
      </c>
      <c r="C280" s="15">
        <v>3.4585485351294921E-4</v>
      </c>
      <c r="D280" s="7" t="s">
        <v>297</v>
      </c>
      <c r="E280" s="31" t="str">
        <f t="shared" si="19"/>
        <v>No</v>
      </c>
      <c r="F280" s="18">
        <f>$C280*'Teva Payments'!C$26</f>
        <v>1156.7330452328247</v>
      </c>
      <c r="G280" s="18">
        <v>1184.06</v>
      </c>
      <c r="H280" s="41">
        <v>1184.06</v>
      </c>
      <c r="I280" s="18">
        <f>$C280*'Teva Payments'!F$26</f>
        <v>1291.3740109676305</v>
      </c>
      <c r="J280" s="18">
        <f>$C280*'Teva Payments'!G$26</f>
        <v>1291.3740109676305</v>
      </c>
      <c r="K280" s="18">
        <f>$C280*'Teva Payments'!H$26</f>
        <v>1291.3740109676305</v>
      </c>
      <c r="L280" s="18">
        <f>$C280*'Teva Payments'!I$26</f>
        <v>1291.3740109106361</v>
      </c>
      <c r="M280" s="18">
        <f>$C280*'Teva Payments'!J$26</f>
        <v>1291.3740109106361</v>
      </c>
      <c r="N280" s="18">
        <f>$C280*'Teva Payments'!K$26</f>
        <v>1291.3740109106361</v>
      </c>
      <c r="O280" s="18">
        <f>$C280*'Teva Payments'!L$26</f>
        <v>1291.3740109106361</v>
      </c>
      <c r="P280" s="18">
        <f>$C280*'Teva Payments'!M$26</f>
        <v>1291.3740109106361</v>
      </c>
      <c r="Q280" s="18">
        <f>$C280*'Teva Payments'!N$26</f>
        <v>1291.3740109106361</v>
      </c>
      <c r="R280" s="18">
        <f>$C280*'Teva Payments'!O$26</f>
        <v>1291.3856092680694</v>
      </c>
      <c r="S280" s="37" t="s">
        <v>343</v>
      </c>
      <c r="T280" s="6">
        <f t="shared" si="18"/>
        <v>16438.604752867606</v>
      </c>
    </row>
    <row r="281" spans="1:20" x14ac:dyDescent="0.3">
      <c r="A281" s="122">
        <v>279</v>
      </c>
      <c r="B281" s="3" t="s">
        <v>26</v>
      </c>
      <c r="C281" s="15">
        <v>5.3695276199727988E-4</v>
      </c>
      <c r="D281" s="7" t="s">
        <v>298</v>
      </c>
      <c r="E281" s="31" t="str">
        <f t="shared" si="19"/>
        <v>No</v>
      </c>
      <c r="F281" s="18">
        <f>$C281*'Teva Payments'!C$26</f>
        <v>1795.8718729041477</v>
      </c>
      <c r="G281" s="18">
        <v>1838.3</v>
      </c>
      <c r="H281" s="41">
        <v>1838.3</v>
      </c>
      <c r="I281" s="18">
        <f>$C281*'Teva Payments'!F$26</f>
        <v>2004.9070727718236</v>
      </c>
      <c r="J281" s="18">
        <f>$C281*'Teva Payments'!G$26</f>
        <v>2004.9070727718236</v>
      </c>
      <c r="K281" s="18">
        <f>$C281*'Teva Payments'!H$26</f>
        <v>2004.9070727718236</v>
      </c>
      <c r="L281" s="18">
        <f>$C281*'Teva Payments'!I$26</f>
        <v>2004.9070726833377</v>
      </c>
      <c r="M281" s="18">
        <f>$C281*'Teva Payments'!J$26</f>
        <v>2004.9070726833377</v>
      </c>
      <c r="N281" s="18">
        <f>$C281*'Teva Payments'!K$26</f>
        <v>2004.9070726833377</v>
      </c>
      <c r="O281" s="18">
        <f>$C281*'Teva Payments'!L$26</f>
        <v>2004.9070726833377</v>
      </c>
      <c r="P281" s="18">
        <f>$C281*'Teva Payments'!M$26</f>
        <v>2004.9070726833377</v>
      </c>
      <c r="Q281" s="18">
        <f>$C281*'Teva Payments'!N$26</f>
        <v>2004.9070726833377</v>
      </c>
      <c r="R281" s="18">
        <f>$C281*'Teva Payments'!O$26</f>
        <v>2004.92507957263</v>
      </c>
      <c r="S281" s="37" t="s">
        <v>343</v>
      </c>
      <c r="T281" s="6">
        <f t="shared" si="18"/>
        <v>25521.560606892275</v>
      </c>
    </row>
    <row r="282" spans="1:20" x14ac:dyDescent="0.3">
      <c r="A282" s="122">
        <v>280</v>
      </c>
      <c r="B282" s="3" t="s">
        <v>22</v>
      </c>
      <c r="C282" s="15">
        <v>3.6753988866981733E-5</v>
      </c>
      <c r="D282" s="7" t="s">
        <v>299</v>
      </c>
      <c r="E282" s="31" t="str">
        <f t="shared" si="19"/>
        <v>Yes</v>
      </c>
      <c r="F282" s="18">
        <f>C282*'Teva Payments'!$Q$26</f>
        <v>1769.7387380496691</v>
      </c>
      <c r="G282" s="18">
        <v>0</v>
      </c>
      <c r="H282" s="41">
        <v>0</v>
      </c>
      <c r="I282" s="46">
        <f>$C282*'Teva Payments'!F$26</f>
        <v>137.23429218967652</v>
      </c>
      <c r="J282" s="46">
        <f>$C282*'Teva Payments'!G$26</f>
        <v>137.23429218967652</v>
      </c>
      <c r="K282" s="46">
        <f>$C282*'Teva Payments'!H$26</f>
        <v>137.23429218967652</v>
      </c>
      <c r="L282" s="46">
        <f>$C282*'Teva Payments'!I$26</f>
        <v>137.23429218361971</v>
      </c>
      <c r="M282" s="46">
        <f>$C282*'Teva Payments'!J$26</f>
        <v>137.23429218361971</v>
      </c>
      <c r="N282" s="46">
        <f>$C282*'Teva Payments'!K$26</f>
        <v>137.23429218361971</v>
      </c>
      <c r="O282" s="46">
        <f>$C282*'Teva Payments'!L$26</f>
        <v>137.23429218361971</v>
      </c>
      <c r="P282" s="46">
        <f>$C282*'Teva Payments'!M$26</f>
        <v>137.23429218361971</v>
      </c>
      <c r="Q282" s="46">
        <f>$C282*'Teva Payments'!N$26</f>
        <v>137.23429218361971</v>
      </c>
      <c r="R282" s="46">
        <f>$C282*'Teva Payments'!O$26</f>
        <v>137.235524740849</v>
      </c>
      <c r="S282" s="37" t="s">
        <v>343</v>
      </c>
      <c r="T282" s="6">
        <f>F282</f>
        <v>1769.7387380496691</v>
      </c>
    </row>
    <row r="283" spans="1:20" x14ac:dyDescent="0.3">
      <c r="A283" s="122">
        <v>281</v>
      </c>
      <c r="B283" s="7" t="s">
        <v>268</v>
      </c>
      <c r="D283" s="7" t="s">
        <v>268</v>
      </c>
      <c r="E283" s="7"/>
      <c r="F283" s="41">
        <f>'Teva Payments'!C17</f>
        <v>4659348.6199999992</v>
      </c>
      <c r="G283" s="18">
        <v>4823618.51</v>
      </c>
      <c r="H283" s="41">
        <v>4823618.41</v>
      </c>
      <c r="I283" s="41">
        <f>'Teva Payments'!F17</f>
        <v>4689900.7509621121</v>
      </c>
      <c r="J283" s="41">
        <f>'Teva Payments'!G17</f>
        <v>4689900.7509621121</v>
      </c>
      <c r="K283" s="41">
        <f>'Teva Payments'!H17</f>
        <v>4689900.7509621121</v>
      </c>
      <c r="L283" s="41">
        <f>'Teva Payments'!I17</f>
        <v>4689900.7507553454</v>
      </c>
      <c r="M283" s="41">
        <f>'Teva Payments'!J17</f>
        <v>4689900.7507553454</v>
      </c>
      <c r="N283" s="41">
        <f>'Teva Payments'!K17</f>
        <v>4689900.7507553454</v>
      </c>
      <c r="O283" s="41">
        <f>'Teva Payments'!L17</f>
        <v>4689900.7507553454</v>
      </c>
      <c r="P283" s="41">
        <f>'Teva Payments'!M17</f>
        <v>4689900.7507553454</v>
      </c>
      <c r="Q283" s="41">
        <f>'Teva Payments'!N17</f>
        <v>4689900.7507553454</v>
      </c>
      <c r="R283" s="41">
        <f>'Teva Payments'!O17</f>
        <v>4689942.8277092725</v>
      </c>
      <c r="T283" s="6">
        <f>SUM(F283:R283)</f>
        <v>61205635.125127688</v>
      </c>
    </row>
    <row r="284" spans="1:20" x14ac:dyDescent="0.3">
      <c r="I284"/>
      <c r="J284"/>
      <c r="K284"/>
      <c r="L284"/>
      <c r="M284"/>
      <c r="N284"/>
      <c r="O284"/>
      <c r="P284"/>
      <c r="Q284"/>
      <c r="R284"/>
    </row>
    <row r="285" spans="1:20" x14ac:dyDescent="0.3">
      <c r="C285" s="3" t="s">
        <v>337</v>
      </c>
    </row>
  </sheetData>
  <sheetProtection algorithmName="SHA-512" hashValue="cdLE208APym5qtAVIvMV/nc1ujGLOCV2NKSKSSO3Mas8E+nC5nIe6Hf3qJK5BePuPLZ8cGF30igm/zG/Tzcobg==" saltValue="h50nlCfYt2rABzm+GLgFYA==" spinCount="100000" sheet="1" sort="0" autoFilter="0" pivotTables="0"/>
  <autoFilter ref="B3:T283" xr:uid="{A817AFE2-400E-4528-B798-D605BB194E27}"/>
  <hyperlinks>
    <hyperlink ref="E1" location="'Introduction-Table of Contents'!A22" display="Return to Table of Contents" xr:uid="{B8A0A6CA-7ACF-4D76-8A33-E6E71EE5E84C}"/>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CA85E-7769-4197-AE8F-03B574469F6C}">
  <sheetPr codeName="Sheet2"/>
  <dimension ref="A1:AD285"/>
  <sheetViews>
    <sheetView workbookViewId="0">
      <pane ySplit="3" topLeftCell="A4" activePane="bottomLeft" state="frozen"/>
      <selection pane="bottomLeft" activeCell="E1" sqref="E1"/>
    </sheetView>
  </sheetViews>
  <sheetFormatPr defaultColWidth="9.140625" defaultRowHeight="18.75" x14ac:dyDescent="0.3"/>
  <cols>
    <col min="1" max="1" width="12.42578125" style="3" customWidth="1"/>
    <col min="2" max="2" width="30.28515625" style="3" customWidth="1"/>
    <col min="3" max="3" width="43.85546875" style="3" customWidth="1"/>
    <col min="4" max="7" width="19.5703125" style="22" customWidth="1"/>
    <col min="8" max="8" width="18.85546875" style="22" customWidth="1"/>
    <col min="9" max="9" width="19.85546875" style="24" customWidth="1"/>
    <col min="10" max="10" width="31" style="24" customWidth="1"/>
    <col min="11" max="11" width="18.28515625" style="24" customWidth="1"/>
    <col min="12" max="12" width="19.85546875" style="24" customWidth="1"/>
    <col min="13" max="14" width="21.140625" style="24" customWidth="1"/>
    <col min="15" max="15" width="32.140625" style="24" customWidth="1"/>
    <col min="16" max="17" width="21.140625" style="24" customWidth="1"/>
    <col min="18" max="18" width="20" style="24" customWidth="1"/>
    <col min="19" max="21" width="21.140625" style="24" customWidth="1"/>
    <col min="22" max="22" width="43.5703125" style="24" customWidth="1"/>
    <col min="23" max="23" width="30.140625" style="24" customWidth="1"/>
    <col min="24" max="24" width="23" style="24" customWidth="1"/>
    <col min="25" max="26" width="19.5703125" style="22" customWidth="1"/>
    <col min="27" max="27" width="20.42578125" style="22" customWidth="1"/>
    <col min="28" max="29" width="19.140625" style="22" customWidth="1"/>
    <col min="30" max="30" width="23.5703125" style="54" customWidth="1"/>
    <col min="31" max="16384" width="9.140625" style="3"/>
  </cols>
  <sheetData>
    <row r="1" spans="1:30" ht="25.5" x14ac:dyDescent="0.35">
      <c r="A1" s="21" t="s">
        <v>479</v>
      </c>
      <c r="E1" s="137" t="s">
        <v>596</v>
      </c>
    </row>
    <row r="2" spans="1:30" x14ac:dyDescent="0.3">
      <c r="B2" s="10"/>
      <c r="C2" s="10"/>
      <c r="R2" s="55"/>
    </row>
    <row r="3" spans="1:30" s="5" customFormat="1" x14ac:dyDescent="0.3">
      <c r="A3" s="96" t="s">
        <v>478</v>
      </c>
      <c r="B3" s="57" t="s">
        <v>2</v>
      </c>
      <c r="C3" s="57" t="s">
        <v>3</v>
      </c>
      <c r="D3" s="57" t="s">
        <v>7</v>
      </c>
      <c r="E3" s="57" t="s">
        <v>504</v>
      </c>
      <c r="F3" s="57" t="s">
        <v>505</v>
      </c>
      <c r="G3" s="57" t="s">
        <v>506</v>
      </c>
      <c r="H3" s="57" t="s">
        <v>8</v>
      </c>
      <c r="I3" s="58" t="s">
        <v>302</v>
      </c>
      <c r="J3" s="58" t="s">
        <v>462</v>
      </c>
      <c r="K3" s="58" t="s">
        <v>507</v>
      </c>
      <c r="L3" s="58" t="s">
        <v>508</v>
      </c>
      <c r="M3" s="58" t="s">
        <v>5</v>
      </c>
      <c r="N3" s="58" t="s">
        <v>428</v>
      </c>
      <c r="O3" s="58" t="s">
        <v>449</v>
      </c>
      <c r="P3" s="58" t="s">
        <v>415</v>
      </c>
      <c r="Q3" s="58" t="s">
        <v>432</v>
      </c>
      <c r="R3" s="58" t="s">
        <v>4</v>
      </c>
      <c r="S3" s="58" t="s">
        <v>416</v>
      </c>
      <c r="T3" s="58" t="s">
        <v>509</v>
      </c>
      <c r="U3" s="58" t="s">
        <v>429</v>
      </c>
      <c r="V3" s="58" t="s">
        <v>480</v>
      </c>
      <c r="W3" s="58" t="s">
        <v>513</v>
      </c>
      <c r="X3" s="58" t="s">
        <v>510</v>
      </c>
      <c r="Y3" s="57" t="s">
        <v>6</v>
      </c>
      <c r="Z3" s="57" t="s">
        <v>458</v>
      </c>
      <c r="AA3" s="57" t="s">
        <v>460</v>
      </c>
      <c r="AB3" s="57" t="s">
        <v>9</v>
      </c>
      <c r="AC3" s="57" t="s">
        <v>511</v>
      </c>
      <c r="AD3" s="57" t="s">
        <v>11</v>
      </c>
    </row>
    <row r="4" spans="1:30" x14ac:dyDescent="0.3">
      <c r="A4" s="94">
        <v>2</v>
      </c>
      <c r="B4" s="3" t="s">
        <v>12</v>
      </c>
      <c r="C4" s="13" t="s">
        <v>13</v>
      </c>
      <c r="D4" s="24">
        <f>Allergan!$N4</f>
        <v>0</v>
      </c>
      <c r="E4" s="24">
        <f>Alvogen!$F4</f>
        <v>14.692480346493111</v>
      </c>
      <c r="F4" s="24">
        <f>Amneal!P4</f>
        <v>90.294747798381835</v>
      </c>
      <c r="G4" s="24">
        <f>Apotex!F4</f>
        <v>50.105668525000794</v>
      </c>
      <c r="H4" s="24">
        <f>CVS!$Q4</f>
        <v>0</v>
      </c>
      <c r="I4" s="24">
        <f>Distributors!$AA4</f>
        <v>11647.95298160399</v>
      </c>
      <c r="J4" s="24">
        <v>0</v>
      </c>
      <c r="K4" s="24">
        <f>Hikma!F4</f>
        <v>75.390405587973888</v>
      </c>
      <c r="L4" s="24">
        <f>Indivior!K4</f>
        <v>47.849187536545934</v>
      </c>
      <c r="M4" s="24">
        <f>Janssen!$T4</f>
        <v>2738.0043517244503</v>
      </c>
      <c r="N4" s="24">
        <f>Kroger!Q4</f>
        <v>939.77971615817228</v>
      </c>
      <c r="O4" s="24">
        <v>0</v>
      </c>
      <c r="P4" s="24">
        <v>0</v>
      </c>
      <c r="Q4" s="24">
        <f>Masters!D4</f>
        <v>0</v>
      </c>
      <c r="R4" s="56">
        <f>McKinsey!J4</f>
        <v>261.79000000000002</v>
      </c>
      <c r="S4" s="24">
        <v>0</v>
      </c>
      <c r="T4" s="24">
        <f>Mylan!O4</f>
        <v>339.0855632916282</v>
      </c>
      <c r="U4" s="24">
        <v>0</v>
      </c>
      <c r="V4" s="24">
        <f>'Purdue-Sackler'!V4</f>
        <v>3299.3165493283641</v>
      </c>
      <c r="W4" s="24">
        <f>'Remnant Defendants'!F4</f>
        <v>0</v>
      </c>
      <c r="X4" s="24">
        <f>Sun!F4</f>
        <v>39.010455742329583</v>
      </c>
      <c r="Y4" s="24">
        <f>Teva!$T4</f>
        <v>0</v>
      </c>
      <c r="Z4" s="24">
        <v>0</v>
      </c>
      <c r="AA4" s="24">
        <f>'Walgreens National'!V4</f>
        <v>0</v>
      </c>
      <c r="AB4" s="24">
        <f>Walmart!$H4</f>
        <v>0</v>
      </c>
      <c r="AC4" s="24">
        <f>Zydus!F4</f>
        <v>18.70364288461089</v>
      </c>
      <c r="AD4" s="55">
        <f t="shared" ref="AD4:AD67" si="0">SUM(D4:AB4)</f>
        <v>19543.27210764333</v>
      </c>
    </row>
    <row r="5" spans="1:30" x14ac:dyDescent="0.3">
      <c r="A5" s="94">
        <v>3</v>
      </c>
      <c r="B5" s="3" t="s">
        <v>14</v>
      </c>
      <c r="C5" s="13" t="s">
        <v>15</v>
      </c>
      <c r="D5" s="24">
        <f>Allergan!$N5</f>
        <v>10014.602943845091</v>
      </c>
      <c r="E5" s="24">
        <f>Alvogen!$F5</f>
        <v>114.0293579810091</v>
      </c>
      <c r="F5" s="24">
        <f>Amneal!P5</f>
        <v>700.78379400141125</v>
      </c>
      <c r="G5" s="24">
        <f>Apotex!F5</f>
        <v>388.87356514169727</v>
      </c>
      <c r="H5" s="24">
        <f>CVS!$Q5</f>
        <v>21407.242202853238</v>
      </c>
      <c r="I5" s="24">
        <f>Distributors!$AA5</f>
        <v>90400.575295227158</v>
      </c>
      <c r="J5" s="24">
        <v>0</v>
      </c>
      <c r="K5" s="24">
        <f>Hikma!F5</f>
        <v>585.11016141508458</v>
      </c>
      <c r="L5" s="24">
        <f>Indivior!K5</f>
        <v>371.36085984335222</v>
      </c>
      <c r="M5" s="24">
        <f>Janssen!$T5</f>
        <v>21249.867689844421</v>
      </c>
      <c r="N5" s="24">
        <f>Kroger!Q5</f>
        <v>7293.69160236686</v>
      </c>
      <c r="O5" s="24">
        <v>0</v>
      </c>
      <c r="P5" s="24">
        <v>0</v>
      </c>
      <c r="Q5" s="24">
        <f>Masters!D5</f>
        <v>0</v>
      </c>
      <c r="R5" s="56">
        <f>McKinsey!J5</f>
        <v>2031.78</v>
      </c>
      <c r="S5" s="24">
        <v>0</v>
      </c>
      <c r="T5" s="24">
        <f>Mylan!O5</f>
        <v>2631.6665512506311</v>
      </c>
      <c r="U5" s="24">
        <v>0</v>
      </c>
      <c r="V5" s="24">
        <f>'Purdue-Sackler'!V5</f>
        <v>25606.22434222477</v>
      </c>
      <c r="W5" s="24">
        <f>'Remnant Defendants'!F5</f>
        <v>0</v>
      </c>
      <c r="X5" s="24">
        <f>Sun!F5</f>
        <v>302.76284997081297</v>
      </c>
      <c r="Y5" s="24">
        <f>Teva!$T5</f>
        <v>16142.581862495246</v>
      </c>
      <c r="Z5" s="24">
        <v>0</v>
      </c>
      <c r="AA5" s="24">
        <f>'Walgreens National'!V5</f>
        <v>22685.406889635746</v>
      </c>
      <c r="AB5" s="24">
        <f>Walmart!$H5</f>
        <v>13231.52</v>
      </c>
      <c r="AC5" s="24">
        <f>Zydus!F5</f>
        <v>145.16026836457942</v>
      </c>
      <c r="AD5" s="55">
        <f t="shared" si="0"/>
        <v>235158.07996809651</v>
      </c>
    </row>
    <row r="6" spans="1:30" x14ac:dyDescent="0.3">
      <c r="A6" s="94">
        <v>4</v>
      </c>
      <c r="B6" s="3" t="s">
        <v>16</v>
      </c>
      <c r="C6" s="13" t="s">
        <v>16</v>
      </c>
      <c r="D6" s="24">
        <f>Allergan!$N6</f>
        <v>27559.499003167191</v>
      </c>
      <c r="E6" s="24">
        <f>Alvogen!$F6</f>
        <v>277.09327443411291</v>
      </c>
      <c r="F6" s="24">
        <f>Amneal!P6</f>
        <v>1702.9165084184006</v>
      </c>
      <c r="G6" s="24">
        <f>Apotex!F6</f>
        <v>944.9693606441773</v>
      </c>
      <c r="H6" s="24">
        <f>CVS!$Q6</f>
        <v>58911.322697864845</v>
      </c>
      <c r="I6" s="24">
        <f>Distributors!$AA6</f>
        <v>264755.87523717841</v>
      </c>
      <c r="J6" s="24">
        <v>0</v>
      </c>
      <c r="K6" s="24">
        <f>Hikma!F6</f>
        <v>1421.8276187977829</v>
      </c>
      <c r="L6" s="24">
        <f>Indivior!K6</f>
        <v>902.41318966120787</v>
      </c>
      <c r="M6" s="24">
        <f>Janssen!$T6</f>
        <v>61103.542436539996</v>
      </c>
      <c r="N6" s="24">
        <f>Kroger!Q6</f>
        <v>17723.814128391445</v>
      </c>
      <c r="O6" s="24">
        <v>0</v>
      </c>
      <c r="P6" s="24">
        <v>0</v>
      </c>
      <c r="Q6" s="24">
        <f>Masters!D6</f>
        <v>0</v>
      </c>
      <c r="R6" s="56">
        <f>McKinsey!J6</f>
        <v>5787.28</v>
      </c>
      <c r="S6" s="24">
        <v>0</v>
      </c>
      <c r="T6" s="24">
        <f>Mylan!O6</f>
        <v>6394.9943665052742</v>
      </c>
      <c r="U6" s="24">
        <v>0</v>
      </c>
      <c r="V6" s="24">
        <f>'Purdue-Sackler'!V6</f>
        <v>70466.636938539727</v>
      </c>
      <c r="W6" s="24">
        <f>'Remnant Defendants'!F6</f>
        <v>2733.5</v>
      </c>
      <c r="X6" s="24">
        <f>Sun!F6</f>
        <v>735.71886188632755</v>
      </c>
      <c r="Y6" s="24">
        <f>Teva!$T6</f>
        <v>44423.311079995401</v>
      </c>
      <c r="Z6" s="24">
        <v>0</v>
      </c>
      <c r="AA6" s="24">
        <f>'Walgreens National'!V6</f>
        <v>62428.729114715599</v>
      </c>
      <c r="AB6" s="24">
        <f>Walmart!$H6</f>
        <v>36412.270000000004</v>
      </c>
      <c r="AC6" s="24">
        <f>Zydus!F6</f>
        <v>352.74191481087496</v>
      </c>
      <c r="AD6" s="55">
        <f t="shared" si="0"/>
        <v>664685.71381673997</v>
      </c>
    </row>
    <row r="7" spans="1:30" x14ac:dyDescent="0.3">
      <c r="A7" s="94">
        <v>5</v>
      </c>
      <c r="B7" s="3" t="s">
        <v>17</v>
      </c>
      <c r="C7" s="13" t="s">
        <v>17</v>
      </c>
      <c r="D7" s="24">
        <f>Allergan!$N7</f>
        <v>25934.641641783517</v>
      </c>
      <c r="E7" s="24">
        <f>Alvogen!$F7</f>
        <v>260.75639817960615</v>
      </c>
      <c r="F7" s="24">
        <f>Amneal!P7</f>
        <v>1602.5158894333188</v>
      </c>
      <c r="G7" s="24">
        <f>Apotex!F7</f>
        <v>889.25581963286311</v>
      </c>
      <c r="H7" s="24">
        <f>CVS!$Q7</f>
        <v>55438.028311478745</v>
      </c>
      <c r="I7" s="24">
        <f>Distributors!$AA7</f>
        <v>249146.39561081128</v>
      </c>
      <c r="J7" s="24">
        <v>0</v>
      </c>
      <c r="K7" s="24">
        <f>Hikma!F7</f>
        <v>1337.9994497057085</v>
      </c>
      <c r="L7" s="24">
        <f>Indivior!K7</f>
        <v>849.20867706508784</v>
      </c>
      <c r="M7" s="24">
        <f>Janssen!$T7</f>
        <v>57500.994943738449</v>
      </c>
      <c r="N7" s="24">
        <f>Kroger!Q7</f>
        <v>16678.843162239409</v>
      </c>
      <c r="O7" s="24">
        <v>0</v>
      </c>
      <c r="P7" s="24">
        <v>0</v>
      </c>
      <c r="Q7" s="24">
        <f>Masters!D7</f>
        <v>324.83999999999997</v>
      </c>
      <c r="R7" s="56">
        <f>McKinsey!J7</f>
        <v>5446.08</v>
      </c>
      <c r="S7" s="24">
        <v>0</v>
      </c>
      <c r="T7" s="24">
        <f>Mylan!O7</f>
        <v>6017.9580352293733</v>
      </c>
      <c r="U7" s="24">
        <v>0</v>
      </c>
      <c r="V7" s="24">
        <f>'Purdue-Sackler'!V7</f>
        <v>66312.062165524374</v>
      </c>
      <c r="W7" s="24">
        <f>'Remnant Defendants'!F7</f>
        <v>2050.125</v>
      </c>
      <c r="X7" s="24">
        <f>Sun!F7</f>
        <v>692.34232007278217</v>
      </c>
      <c r="Y7" s="24">
        <f>Teva!$T7</f>
        <v>41804.18525704764</v>
      </c>
      <c r="Z7" s="24">
        <v>0</v>
      </c>
      <c r="AA7" s="24">
        <f>'Walgreens National'!V7</f>
        <v>58748.045363057157</v>
      </c>
      <c r="AB7" s="24">
        <f>Walmart!$H7</f>
        <v>34265.479999999996</v>
      </c>
      <c r="AC7" s="24">
        <f>Zydus!F7</f>
        <v>331.9449430192941</v>
      </c>
      <c r="AD7" s="55">
        <f t="shared" si="0"/>
        <v>625299.75804499921</v>
      </c>
    </row>
    <row r="8" spans="1:30" x14ac:dyDescent="0.3">
      <c r="A8" s="94">
        <v>6</v>
      </c>
      <c r="B8" s="3" t="s">
        <v>12</v>
      </c>
      <c r="C8" s="13" t="s">
        <v>18</v>
      </c>
      <c r="D8" s="24">
        <f>Allergan!$N8</f>
        <v>0</v>
      </c>
      <c r="E8" s="24">
        <f>Alvogen!$F8</f>
        <v>5.8874742423863182</v>
      </c>
      <c r="F8" s="24">
        <f>Amneal!P8</f>
        <v>36.182318393410625</v>
      </c>
      <c r="G8" s="24">
        <f>Apotex!F8</f>
        <v>20.078014459206024</v>
      </c>
      <c r="H8" s="24">
        <f>CVS!$Q8</f>
        <v>0</v>
      </c>
      <c r="I8" s="24">
        <f>Distributors!$AA8</f>
        <v>0</v>
      </c>
      <c r="J8" s="24">
        <v>0</v>
      </c>
      <c r="K8" s="24">
        <f>Hikma!F8</f>
        <v>30.209948256163344</v>
      </c>
      <c r="L8" s="24">
        <f>Indivior!K8</f>
        <v>19.17381221529196</v>
      </c>
      <c r="M8" s="24">
        <f>Janssen!$T8</f>
        <v>0</v>
      </c>
      <c r="N8" s="24">
        <f>Kroger!Q8</f>
        <v>289.83190538557085</v>
      </c>
      <c r="O8" s="24">
        <v>0</v>
      </c>
      <c r="P8" s="24">
        <v>0</v>
      </c>
      <c r="Q8" s="24">
        <f>Masters!D8</f>
        <v>0</v>
      </c>
      <c r="R8" s="56">
        <f>McKinsey!J8</f>
        <v>0</v>
      </c>
      <c r="S8" s="24">
        <v>0</v>
      </c>
      <c r="T8" s="24">
        <f>Mylan!O8</f>
        <v>135.87614022713458</v>
      </c>
      <c r="U8" s="24">
        <v>0</v>
      </c>
      <c r="V8" s="24">
        <f>'Purdue-Sackler'!V8</f>
        <v>1322.0804618116135</v>
      </c>
      <c r="W8" s="24">
        <f>'Remnant Defendants'!F8</f>
        <v>0</v>
      </c>
      <c r="X8" s="24">
        <f>Sun!F8</f>
        <v>15.632013652584984</v>
      </c>
      <c r="Y8" s="24">
        <f>Teva!$T8</f>
        <v>0</v>
      </c>
      <c r="Z8" s="24">
        <v>0</v>
      </c>
      <c r="AA8" s="24">
        <f>'Walgreens National'!V8</f>
        <v>0</v>
      </c>
      <c r="AB8" s="24">
        <f>Walmart!$H8</f>
        <v>0</v>
      </c>
      <c r="AC8" s="24">
        <f>Zydus!F8</f>
        <v>7.4948009543005574</v>
      </c>
      <c r="AD8" s="55">
        <f t="shared" si="0"/>
        <v>1874.9520886433622</v>
      </c>
    </row>
    <row r="9" spans="1:30" x14ac:dyDescent="0.3">
      <c r="A9" s="94">
        <v>7</v>
      </c>
      <c r="B9" s="3" t="s">
        <v>19</v>
      </c>
      <c r="C9" s="13" t="s">
        <v>19</v>
      </c>
      <c r="D9" s="24">
        <f>Allergan!$N9</f>
        <v>136128.86130579136</v>
      </c>
      <c r="E9" s="24">
        <f>Alvogen!$F9</f>
        <v>1550.0064368005017</v>
      </c>
      <c r="F9" s="24">
        <f>Amneal!P9</f>
        <v>9525.7871371034817</v>
      </c>
      <c r="G9" s="24">
        <f>Apotex!F9</f>
        <v>5285.9766970851078</v>
      </c>
      <c r="H9" s="24">
        <f>CVS!$Q9</f>
        <v>290989.70775167306</v>
      </c>
      <c r="I9" s="24">
        <f>Distributors!$AA9</f>
        <v>1228819.2094842354</v>
      </c>
      <c r="J9" s="24">
        <v>0</v>
      </c>
      <c r="K9" s="24">
        <f>Hikma!F9</f>
        <v>7953.4299981045624</v>
      </c>
      <c r="L9" s="24">
        <f>Indivior!K9</f>
        <v>5047.9256686583249</v>
      </c>
      <c r="M9" s="24">
        <f>Janssen!$T9</f>
        <v>288850.54339079827</v>
      </c>
      <c r="N9" s="24">
        <f>Kroger!Q9</f>
        <v>99143.551823692062</v>
      </c>
      <c r="O9" s="24">
        <v>0</v>
      </c>
      <c r="P9" s="24">
        <v>0</v>
      </c>
      <c r="Q9" s="24">
        <f>Masters!D9</f>
        <v>0</v>
      </c>
      <c r="R9" s="56">
        <f>McKinsey!J9</f>
        <v>27618.080000000002</v>
      </c>
      <c r="S9" s="24">
        <v>0</v>
      </c>
      <c r="T9" s="24">
        <f>Mylan!O9</f>
        <v>35772.367451462844</v>
      </c>
      <c r="U9" s="24">
        <v>0</v>
      </c>
      <c r="V9" s="24">
        <f>'Purdue-Sackler'!V9</f>
        <v>348066.61420663522</v>
      </c>
      <c r="W9" s="24">
        <f>'Remnant Defendants'!F9</f>
        <v>24992</v>
      </c>
      <c r="X9" s="24">
        <f>Sun!F9</f>
        <v>4115.4696877007864</v>
      </c>
      <c r="Y9" s="24">
        <f>Teva!$T9</f>
        <v>219426.81676371538</v>
      </c>
      <c r="Z9" s="24">
        <v>0</v>
      </c>
      <c r="AA9" s="24">
        <f>'Walgreens National'!V9</f>
        <v>308363.72777380678</v>
      </c>
      <c r="AB9" s="24">
        <f>Walmart!$H9</f>
        <v>179856.73</v>
      </c>
      <c r="AC9" s="24">
        <f>Zydus!F9</f>
        <v>1973.1703687243298</v>
      </c>
      <c r="AD9" s="55">
        <f t="shared" si="0"/>
        <v>3221506.8055772628</v>
      </c>
    </row>
    <row r="10" spans="1:30" x14ac:dyDescent="0.3">
      <c r="A10" s="94">
        <v>8</v>
      </c>
      <c r="B10" s="3" t="s">
        <v>20</v>
      </c>
      <c r="C10" s="13" t="s">
        <v>21</v>
      </c>
      <c r="D10" s="24">
        <f>Allergan!$N10</f>
        <v>18936.670080538988</v>
      </c>
      <c r="E10" s="24">
        <f>Alvogen!$F10</f>
        <v>215.61897167498873</v>
      </c>
      <c r="F10" s="24">
        <f>Amneal!P10</f>
        <v>1325.1173531490599</v>
      </c>
      <c r="G10" s="24">
        <f>Apotex!F10</f>
        <v>735.32395263861758</v>
      </c>
      <c r="H10" s="24">
        <f>CVS!$Q10</f>
        <v>40479.119475272222</v>
      </c>
      <c r="I10" s="24">
        <f>Distributors!$AA10</f>
        <v>170939.1146715346</v>
      </c>
      <c r="J10" s="24">
        <v>0</v>
      </c>
      <c r="K10" s="24">
        <f>Hikma!F10</f>
        <v>1106.3892102410903</v>
      </c>
      <c r="L10" s="24">
        <f>Indivior!K10</f>
        <v>702.2090463150621</v>
      </c>
      <c r="M10" s="24">
        <f>Janssen!$T10</f>
        <v>40181.534101624748</v>
      </c>
      <c r="N10" s="24">
        <f>Kroger!Q10</f>
        <v>13791.702450942897</v>
      </c>
      <c r="O10" s="24">
        <v>0</v>
      </c>
      <c r="P10" s="24">
        <v>0</v>
      </c>
      <c r="Q10" s="24">
        <f>Masters!D10</f>
        <v>0</v>
      </c>
      <c r="R10" s="56">
        <f>McKinsey!J10</f>
        <v>3841.91</v>
      </c>
      <c r="S10" s="24">
        <v>0</v>
      </c>
      <c r="T10" s="24">
        <f>Mylan!O10</f>
        <v>4976.2380988466866</v>
      </c>
      <c r="U10" s="24">
        <v>0</v>
      </c>
      <c r="V10" s="24">
        <f>'Purdue-Sackler'!V10</f>
        <v>48419.00242978747</v>
      </c>
      <c r="W10" s="24">
        <f>'Remnant Defendants'!F10</f>
        <v>0</v>
      </c>
      <c r="X10" s="24">
        <f>Sun!F10</f>
        <v>572.49655288743986</v>
      </c>
      <c r="Y10" s="24">
        <f>Teva!$T10</f>
        <v>30524.121957917694</v>
      </c>
      <c r="Z10" s="24">
        <v>0</v>
      </c>
      <c r="AA10" s="24">
        <f>'Walgreens National'!V10</f>
        <v>42895.999621157258</v>
      </c>
      <c r="AB10" s="24">
        <f>Walmart!$H10</f>
        <v>25019.59</v>
      </c>
      <c r="AC10" s="24">
        <f>Zydus!F10</f>
        <v>274.48464454258107</v>
      </c>
      <c r="AD10" s="55">
        <f t="shared" si="0"/>
        <v>444662.15797452879</v>
      </c>
    </row>
    <row r="11" spans="1:30" x14ac:dyDescent="0.3">
      <c r="A11" s="94">
        <v>9</v>
      </c>
      <c r="B11" s="3" t="s">
        <v>22</v>
      </c>
      <c r="C11" s="13" t="s">
        <v>23</v>
      </c>
      <c r="D11" s="24">
        <f>Allergan!$N11</f>
        <v>0</v>
      </c>
      <c r="E11" s="24">
        <f>Alvogen!$F11</f>
        <v>15.603909093561818</v>
      </c>
      <c r="F11" s="24">
        <f>Amneal!P11</f>
        <v>95.896064043967726</v>
      </c>
      <c r="G11" s="24">
        <f>Apotex!F11</f>
        <v>53.213907951414697</v>
      </c>
      <c r="H11" s="24">
        <f>CVS!$Q11</f>
        <v>0</v>
      </c>
      <c r="I11" s="24">
        <f>Distributors!$AA11</f>
        <v>9879.1401861405338</v>
      </c>
      <c r="J11" s="24">
        <v>0</v>
      </c>
      <c r="K11" s="24">
        <f>Hikma!F11</f>
        <v>80.067150513649381</v>
      </c>
      <c r="L11" s="24">
        <f>Indivior!K11</f>
        <v>50.817449124528864</v>
      </c>
      <c r="M11" s="24">
        <f>Janssen!$T11</f>
        <v>2907.8472303298418</v>
      </c>
      <c r="N11" s="24">
        <f>Kroger!Q11</f>
        <v>768.15804500525292</v>
      </c>
      <c r="O11" s="24">
        <v>0</v>
      </c>
      <c r="P11" s="24">
        <v>0</v>
      </c>
      <c r="Q11" s="24">
        <f>Masters!D11</f>
        <v>0</v>
      </c>
      <c r="R11" s="56">
        <f>McKinsey!J11</f>
        <v>0</v>
      </c>
      <c r="S11" s="24">
        <v>0</v>
      </c>
      <c r="T11" s="24">
        <f>Mylan!O11</f>
        <v>360.12029145267303</v>
      </c>
      <c r="U11" s="24">
        <v>0</v>
      </c>
      <c r="V11" s="24">
        <f>'Purdue-Sackler'!V11</f>
        <v>3503.9853239546433</v>
      </c>
      <c r="W11" s="24">
        <f>'Remnant Defendants'!F11</f>
        <v>0</v>
      </c>
      <c r="X11" s="24">
        <f>Sun!F11</f>
        <v>41.430418196681082</v>
      </c>
      <c r="Y11" s="24">
        <f>Teva!$T11</f>
        <v>0</v>
      </c>
      <c r="Z11" s="24">
        <v>0</v>
      </c>
      <c r="AA11" s="24">
        <f>'Walgreens National'!V11</f>
        <v>0</v>
      </c>
      <c r="AB11" s="24">
        <f>Walmart!$H11</f>
        <v>0</v>
      </c>
      <c r="AC11" s="24">
        <f>Zydus!F11</f>
        <v>19.863898838535668</v>
      </c>
      <c r="AD11" s="55">
        <f t="shared" si="0"/>
        <v>17756.279975806749</v>
      </c>
    </row>
    <row r="12" spans="1:30" ht="18.75" customHeight="1" x14ac:dyDescent="0.3">
      <c r="A12" s="94">
        <v>10</v>
      </c>
      <c r="B12" s="3" t="s">
        <v>24</v>
      </c>
      <c r="C12" s="13" t="s">
        <v>24</v>
      </c>
      <c r="D12" s="24">
        <f>Allergan!$N12</f>
        <v>104754.8187794112</v>
      </c>
      <c r="E12" s="24">
        <f>Alvogen!$F12</f>
        <v>1053.2430946786742</v>
      </c>
      <c r="F12" s="24">
        <f>Amneal!P12</f>
        <v>6472.8566832555034</v>
      </c>
      <c r="G12" s="24">
        <f>Apotex!F12</f>
        <v>3591.8679578708402</v>
      </c>
      <c r="H12" s="24">
        <f>CVS!$Q12</f>
        <v>223924.42440855486</v>
      </c>
      <c r="I12" s="24">
        <f>Distributors!$AA12</f>
        <v>1006348.1149949228</v>
      </c>
      <c r="J12" s="24">
        <v>0</v>
      </c>
      <c r="K12" s="24">
        <f>Hikma!F12</f>
        <v>5404.4260885814783</v>
      </c>
      <c r="L12" s="24">
        <f>Indivior!K12</f>
        <v>3430.1101767940017</v>
      </c>
      <c r="M12" s="24">
        <f>Janssen!$T12</f>
        <v>232257.08875013847</v>
      </c>
      <c r="N12" s="24">
        <f>Kroger!Q12</f>
        <v>67368.925603066891</v>
      </c>
      <c r="O12" s="24">
        <v>0</v>
      </c>
      <c r="P12" s="24">
        <v>0</v>
      </c>
      <c r="Q12" s="24">
        <f>Masters!D12</f>
        <v>0</v>
      </c>
      <c r="R12" s="56">
        <f>McKinsey!J12</f>
        <v>21997.7</v>
      </c>
      <c r="S12" s="24">
        <v>0</v>
      </c>
      <c r="T12" s="24">
        <f>Mylan!O12</f>
        <v>24307.640345245058</v>
      </c>
      <c r="U12" s="24">
        <v>0</v>
      </c>
      <c r="V12" s="24">
        <f>'Purdue-Sackler'!V12</f>
        <v>267846.62641963107</v>
      </c>
      <c r="W12" s="24">
        <f>'Remnant Defendants'!F12</f>
        <v>11226.875</v>
      </c>
      <c r="X12" s="24">
        <f>Sun!F12</f>
        <v>2796.4980835032165</v>
      </c>
      <c r="Y12" s="24">
        <f>Teva!$T12</f>
        <v>168854.84396213878</v>
      </c>
      <c r="Z12" s="24">
        <v>0</v>
      </c>
      <c r="AA12" s="24">
        <f>'Walgreens National'!V12</f>
        <v>237294.20243026613</v>
      </c>
      <c r="AB12" s="24">
        <f>Walmart!$H12</f>
        <v>138404.59</v>
      </c>
      <c r="AC12" s="24">
        <f>Zydus!F12</f>
        <v>1340.7867323269434</v>
      </c>
      <c r="AD12" s="55">
        <f t="shared" si="0"/>
        <v>2527334.8527780585</v>
      </c>
    </row>
    <row r="13" spans="1:30" x14ac:dyDescent="0.3">
      <c r="A13" s="94">
        <v>11</v>
      </c>
      <c r="B13" s="3" t="s">
        <v>12</v>
      </c>
      <c r="C13" s="13" t="s">
        <v>25</v>
      </c>
      <c r="D13" s="24">
        <f>Allergan!$N13</f>
        <v>455.66</v>
      </c>
      <c r="E13" s="24">
        <f>Alvogen!$F13</f>
        <v>5.1013130475777348</v>
      </c>
      <c r="F13" s="24">
        <f>Amneal!P13</f>
        <v>31.350851878564534</v>
      </c>
      <c r="G13" s="24">
        <f>Apotex!F13</f>
        <v>17.396974137535654</v>
      </c>
      <c r="H13" s="24">
        <f>CVS!$Q13</f>
        <v>1013.6</v>
      </c>
      <c r="I13" s="24">
        <f>Distributors!$AA13</f>
        <v>3816.51</v>
      </c>
      <c r="J13" s="24">
        <v>0</v>
      </c>
      <c r="K13" s="24">
        <f>Hikma!F13</f>
        <v>26.175979182432918</v>
      </c>
      <c r="L13" s="24">
        <f>Indivior!K13</f>
        <v>16.613511057337394</v>
      </c>
      <c r="M13" s="24">
        <f>Janssen!$T13</f>
        <v>1008.4300000000001</v>
      </c>
      <c r="N13" s="24">
        <f>Kroger!Q13</f>
        <v>326.30031831260311</v>
      </c>
      <c r="O13" s="24">
        <v>0</v>
      </c>
      <c r="P13" s="24">
        <v>0</v>
      </c>
      <c r="Q13" s="24">
        <f>Masters!D13</f>
        <v>0</v>
      </c>
      <c r="R13" s="56">
        <f>McKinsey!J13</f>
        <v>90.9</v>
      </c>
      <c r="S13" s="24">
        <v>0</v>
      </c>
      <c r="T13" s="24">
        <f>Mylan!O13</f>
        <v>117.73244322751154</v>
      </c>
      <c r="U13" s="24">
        <v>0</v>
      </c>
      <c r="V13" s="24">
        <f>'Purdue-Sackler'!V13</f>
        <v>1145.5415399071969</v>
      </c>
      <c r="W13" s="24">
        <f>'Remnant Defendants'!F13</f>
        <v>0</v>
      </c>
      <c r="X13" s="24">
        <f>Sun!F13</f>
        <v>13.544652922935455</v>
      </c>
      <c r="Y13" s="24">
        <f>Teva!$T13</f>
        <v>731.59671734723997</v>
      </c>
      <c r="Z13" s="24">
        <v>0</v>
      </c>
      <c r="AA13" s="24">
        <f>'Walgreens National'!V13</f>
        <v>1099.73</v>
      </c>
      <c r="AB13" s="24">
        <f>Walmart!$H13</f>
        <v>591.94000000000005</v>
      </c>
      <c r="AC13" s="24">
        <f>Zydus!F13</f>
        <v>6.4940115783291663</v>
      </c>
      <c r="AD13" s="55">
        <f t="shared" si="0"/>
        <v>10508.124301020936</v>
      </c>
    </row>
    <row r="14" spans="1:30" x14ac:dyDescent="0.3">
      <c r="A14" s="94">
        <v>12</v>
      </c>
      <c r="B14" s="3" t="s">
        <v>26</v>
      </c>
      <c r="C14" s="13" t="s">
        <v>27</v>
      </c>
      <c r="D14" s="24">
        <f>Allergan!$N14</f>
        <v>81619.558479869476</v>
      </c>
      <c r="E14" s="24">
        <f>Alvogen!$F14</f>
        <v>929.34615516807662</v>
      </c>
      <c r="F14" s="24">
        <f>Amneal!P14</f>
        <v>5711.4302499868008</v>
      </c>
      <c r="G14" s="24">
        <f>Apotex!F14</f>
        <v>3169.3430447194801</v>
      </c>
      <c r="H14" s="24">
        <f>CVS!$Q14</f>
        <v>174470.36175164691</v>
      </c>
      <c r="I14" s="24">
        <f>Distributors!$AA14</f>
        <v>736770.12089632708</v>
      </c>
      <c r="J14" s="24">
        <v>0</v>
      </c>
      <c r="K14" s="24">
        <f>Hikma!F14</f>
        <v>4768.683157467598</v>
      </c>
      <c r="L14" s="24">
        <f>Indivior!K14</f>
        <v>3026.613438732229</v>
      </c>
      <c r="M14" s="24">
        <f>Janssen!$T14</f>
        <v>173187.75116064871</v>
      </c>
      <c r="N14" s="24">
        <f>Kroger!Q14</f>
        <v>59444.057127075641</v>
      </c>
      <c r="O14" s="24">
        <v>0</v>
      </c>
      <c r="P14" s="24">
        <v>0</v>
      </c>
      <c r="Q14" s="24">
        <f>Masters!D14</f>
        <v>0</v>
      </c>
      <c r="R14" s="56">
        <f>McKinsey!J14</f>
        <v>16559.13</v>
      </c>
      <c r="S14" s="24">
        <v>0</v>
      </c>
      <c r="T14" s="24">
        <f>Mylan!O14</f>
        <v>21448.241351113524</v>
      </c>
      <c r="U14" s="24">
        <v>0</v>
      </c>
      <c r="V14" s="24">
        <f>'Purdue-Sackler'!V14</f>
        <v>208692.27506113928</v>
      </c>
      <c r="W14" s="24">
        <f>'Remnant Defendants'!F14</f>
        <v>17084.375</v>
      </c>
      <c r="X14" s="24">
        <f>Sun!F14</f>
        <v>2467.5355148010653</v>
      </c>
      <c r="Y14" s="24">
        <f>Teva!$T14</f>
        <v>131562.97476253717</v>
      </c>
      <c r="Z14" s="24">
        <v>0</v>
      </c>
      <c r="AA14" s="24">
        <f>'Walgreens National'!V14</f>
        <v>184887.38458102979</v>
      </c>
      <c r="AB14" s="24">
        <f>Walmart!$H14</f>
        <v>107837.72</v>
      </c>
      <c r="AC14" s="24">
        <f>Zydus!F14</f>
        <v>1183.064955169313</v>
      </c>
      <c r="AD14" s="55">
        <f t="shared" si="0"/>
        <v>1933636.9017322629</v>
      </c>
    </row>
    <row r="15" spans="1:30" x14ac:dyDescent="0.3">
      <c r="A15" s="94">
        <v>13</v>
      </c>
      <c r="B15" s="3" t="s">
        <v>28</v>
      </c>
      <c r="C15" s="13" t="s">
        <v>28</v>
      </c>
      <c r="D15" s="24">
        <f>Allergan!$N15</f>
        <v>78633.958620159072</v>
      </c>
      <c r="E15" s="24">
        <f>Alvogen!$F15</f>
        <v>790.61435595811361</v>
      </c>
      <c r="F15" s="24">
        <f>Amneal!P15</f>
        <v>4858.8340561610712</v>
      </c>
      <c r="G15" s="24">
        <f>Apotex!F15</f>
        <v>2696.226907677953</v>
      </c>
      <c r="H15" s="24">
        <f>CVS!$Q15</f>
        <v>168088.31031271518</v>
      </c>
      <c r="I15" s="24">
        <f>Distributors!$AA15</f>
        <v>755412.74906987476</v>
      </c>
      <c r="J15" s="24">
        <v>0</v>
      </c>
      <c r="K15" s="24">
        <f>Hikma!F15</f>
        <v>4056.8192404343595</v>
      </c>
      <c r="L15" s="24">
        <f>Indivior!K15</f>
        <v>2574.8038244852792</v>
      </c>
      <c r="M15" s="24">
        <f>Janssen!$T15</f>
        <v>174343.21545170338</v>
      </c>
      <c r="N15" s="24">
        <f>Kroger!Q15</f>
        <v>50570.309803772245</v>
      </c>
      <c r="O15" s="24">
        <v>0</v>
      </c>
      <c r="P15" s="24">
        <v>0</v>
      </c>
      <c r="Q15" s="24">
        <f>Masters!D15</f>
        <v>4572.13</v>
      </c>
      <c r="R15" s="56">
        <f>McKinsey!J15</f>
        <v>16512.52</v>
      </c>
      <c r="S15" s="24">
        <v>0</v>
      </c>
      <c r="T15" s="24">
        <f>Mylan!O15</f>
        <v>18246.470841833951</v>
      </c>
      <c r="U15" s="24">
        <v>0</v>
      </c>
      <c r="V15" s="24">
        <f>'Purdue-Sackler'!V15</f>
        <v>201058.41577524447</v>
      </c>
      <c r="W15" s="24">
        <f>'Remnant Defendants'!F15</f>
        <v>7712.375</v>
      </c>
      <c r="X15" s="24">
        <f>Sun!F15</f>
        <v>2099.1844545646104</v>
      </c>
      <c r="Y15" s="24">
        <f>Teva!$T15</f>
        <v>126750.46929815547</v>
      </c>
      <c r="Z15" s="24">
        <v>0</v>
      </c>
      <c r="AA15" s="24">
        <f>'Walgreens National'!V15</f>
        <v>178124.32599023628</v>
      </c>
      <c r="AB15" s="24">
        <f>Walmart!$H15</f>
        <v>103893.07</v>
      </c>
      <c r="AC15" s="24">
        <f>Zydus!F15</f>
        <v>1006.4582850925324</v>
      </c>
      <c r="AD15" s="55">
        <f t="shared" si="0"/>
        <v>1900994.8030029763</v>
      </c>
    </row>
    <row r="16" spans="1:30" x14ac:dyDescent="0.3">
      <c r="A16" s="94">
        <v>14</v>
      </c>
      <c r="B16" s="3" t="s">
        <v>29</v>
      </c>
      <c r="C16" s="13" t="s">
        <v>30</v>
      </c>
      <c r="D16" s="24">
        <f>Allergan!$N16</f>
        <v>0</v>
      </c>
      <c r="E16" s="24">
        <f>Alvogen!$F16</f>
        <v>2.6347893942835832</v>
      </c>
      <c r="F16" s="24">
        <f>Amneal!P16</f>
        <v>16.192476576323791</v>
      </c>
      <c r="G16" s="24">
        <f>Apotex!F16</f>
        <v>8.9854048404204026</v>
      </c>
      <c r="H16" s="24">
        <f>CVS!$Q16</f>
        <v>0</v>
      </c>
      <c r="I16" s="24">
        <f>Distributors!$AA16</f>
        <v>0</v>
      </c>
      <c r="J16" s="24">
        <v>0</v>
      </c>
      <c r="K16" s="24">
        <f>Hikma!F16</f>
        <v>13.519694182973225</v>
      </c>
      <c r="L16" s="24">
        <f>Indivior!K16</f>
        <v>8.5807521176279256</v>
      </c>
      <c r="M16" s="24">
        <f>Janssen!$T16</f>
        <v>0</v>
      </c>
      <c r="N16" s="24">
        <f>Kroger!Q16</f>
        <v>129.70689959662278</v>
      </c>
      <c r="O16" s="24">
        <v>0</v>
      </c>
      <c r="P16" s="24">
        <v>0</v>
      </c>
      <c r="Q16" s="24">
        <f>Masters!D16</f>
        <v>0</v>
      </c>
      <c r="R16" s="56">
        <f>McKinsey!J16</f>
        <v>0</v>
      </c>
      <c r="S16" s="24">
        <v>0</v>
      </c>
      <c r="T16" s="24">
        <f>Mylan!O16</f>
        <v>60.807911587828229</v>
      </c>
      <c r="U16" s="24">
        <v>0</v>
      </c>
      <c r="V16" s="24">
        <f>'Purdue-Sackler'!V16</f>
        <v>591.66349367481632</v>
      </c>
      <c r="W16" s="24">
        <f>'Remnant Defendants'!F16</f>
        <v>0</v>
      </c>
      <c r="X16" s="24">
        <f>Sun!F16</f>
        <v>6.9957102294570888</v>
      </c>
      <c r="Y16" s="24">
        <f>Teva!$T16</f>
        <v>0</v>
      </c>
      <c r="Z16" s="24">
        <v>0</v>
      </c>
      <c r="AA16" s="24">
        <f>'Walgreens National'!V16</f>
        <v>0</v>
      </c>
      <c r="AB16" s="24">
        <f>Walmart!$H16</f>
        <v>0</v>
      </c>
      <c r="AC16" s="24">
        <f>Zydus!F16</f>
        <v>3.3541075941342235</v>
      </c>
      <c r="AD16" s="55">
        <f t="shared" si="0"/>
        <v>839.08713220035338</v>
      </c>
    </row>
    <row r="17" spans="1:30" x14ac:dyDescent="0.3">
      <c r="A17" s="94">
        <v>15</v>
      </c>
      <c r="B17" s="3" t="s">
        <v>31</v>
      </c>
      <c r="C17" s="13" t="s">
        <v>31</v>
      </c>
      <c r="D17" s="24">
        <f>Allergan!$N17</f>
        <v>53239.040428190303</v>
      </c>
      <c r="E17" s="24">
        <f>Alvogen!$F17</f>
        <v>535.28476257017951</v>
      </c>
      <c r="F17" s="24">
        <f>Amneal!P17</f>
        <v>3289.6693748600151</v>
      </c>
      <c r="G17" s="24">
        <f>Apotex!F17</f>
        <v>1825.4780845241637</v>
      </c>
      <c r="H17" s="24">
        <f>CVS!$Q17</f>
        <v>113804.04242211764</v>
      </c>
      <c r="I17" s="24">
        <f>Distributors!$AA17</f>
        <v>511451.51850032195</v>
      </c>
      <c r="J17" s="24">
        <v>0</v>
      </c>
      <c r="K17" s="24">
        <f>Hikma!F17</f>
        <v>2746.665940911766</v>
      </c>
      <c r="L17" s="24">
        <f>Indivior!K17</f>
        <v>1743.2686915786437</v>
      </c>
      <c r="M17" s="24">
        <f>Janssen!$T17</f>
        <v>118038.92901828338</v>
      </c>
      <c r="N17" s="24">
        <f>Kroger!Q17</f>
        <v>34238.590451158401</v>
      </c>
      <c r="O17" s="24">
        <v>0</v>
      </c>
      <c r="P17" s="24">
        <v>0</v>
      </c>
      <c r="Q17" s="24">
        <f>Masters!D17</f>
        <v>0</v>
      </c>
      <c r="R17" s="56">
        <f>McKinsey!J17</f>
        <v>11179.79</v>
      </c>
      <c r="S17" s="24">
        <v>0</v>
      </c>
      <c r="T17" s="24">
        <f>Mylan!O17</f>
        <v>12353.757225263744</v>
      </c>
      <c r="U17" s="24">
        <v>0</v>
      </c>
      <c r="V17" s="24">
        <f>'Purdue-Sackler'!V17</f>
        <v>136126.42565864319</v>
      </c>
      <c r="W17" s="24">
        <f>'Remnant Defendants'!F17</f>
        <v>5076.5</v>
      </c>
      <c r="X17" s="24">
        <f>Sun!F17</f>
        <v>1421.2510105396573</v>
      </c>
      <c r="Y17" s="24">
        <f>Teva!$T17</f>
        <v>85816.290013655002</v>
      </c>
      <c r="Z17" s="24">
        <v>0</v>
      </c>
      <c r="AA17" s="24">
        <f>'Walgreens National'!V17</f>
        <v>120598.91883632715</v>
      </c>
      <c r="AB17" s="24">
        <f>Walmart!$H17</f>
        <v>70340.709999999992</v>
      </c>
      <c r="AC17" s="24">
        <f>Zydus!F17</f>
        <v>681.42170719840624</v>
      </c>
      <c r="AD17" s="55">
        <f t="shared" si="0"/>
        <v>1283826.1304189451</v>
      </c>
    </row>
    <row r="18" spans="1:30" x14ac:dyDescent="0.3">
      <c r="A18" s="94">
        <v>16</v>
      </c>
      <c r="B18" s="3" t="s">
        <v>32</v>
      </c>
      <c r="C18" s="13" t="s">
        <v>33</v>
      </c>
      <c r="D18" s="24">
        <f>Allergan!$N18</f>
        <v>20736.789080475202</v>
      </c>
      <c r="E18" s="24">
        <f>Alvogen!$F18</f>
        <v>236.11576732829903</v>
      </c>
      <c r="F18" s="24">
        <f>Amneal!P18</f>
        <v>1451.0833541607524</v>
      </c>
      <c r="G18" s="24">
        <f>Apotex!F18</f>
        <v>805.22403925500521</v>
      </c>
      <c r="H18" s="24">
        <f>CVS!$Q18</f>
        <v>44327.085949444183</v>
      </c>
      <c r="I18" s="24">
        <f>Distributors!$AA18</f>
        <v>187188.6280865366</v>
      </c>
      <c r="J18" s="24">
        <v>0</v>
      </c>
      <c r="K18" s="24">
        <f>Hikma!F18</f>
        <v>1211.5628569715902</v>
      </c>
      <c r="L18" s="24">
        <f>Indivior!K18</f>
        <v>768.96122130419496</v>
      </c>
      <c r="M18" s="24">
        <f>Janssen!$T18</f>
        <v>44001.217250916867</v>
      </c>
      <c r="N18" s="24">
        <f>Kroger!Q18</f>
        <v>15102.750277464602</v>
      </c>
      <c r="O18" s="24">
        <v>0</v>
      </c>
      <c r="P18" s="24">
        <v>0</v>
      </c>
      <c r="Q18" s="24">
        <f>Masters!D18</f>
        <v>0</v>
      </c>
      <c r="R18" s="56">
        <f>McKinsey!J18</f>
        <v>4207.12</v>
      </c>
      <c r="S18" s="24">
        <v>0</v>
      </c>
      <c r="T18" s="24">
        <f>Mylan!O18</f>
        <v>5449.2805896903128</v>
      </c>
      <c r="U18" s="24">
        <v>0</v>
      </c>
      <c r="V18" s="24">
        <f>'Purdue-Sackler'!V18</f>
        <v>53021.725422254131</v>
      </c>
      <c r="W18" s="24">
        <f>'Remnant Defendants'!F18</f>
        <v>0</v>
      </c>
      <c r="X18" s="24">
        <f>Sun!F18</f>
        <v>626.91822443889339</v>
      </c>
      <c r="Y18" s="24">
        <f>Teva!$T18</f>
        <v>33425.748266185641</v>
      </c>
      <c r="Z18" s="24">
        <v>0</v>
      </c>
      <c r="AA18" s="24">
        <f>'Walgreens National'!V18</f>
        <v>46973.707488519067</v>
      </c>
      <c r="AB18" s="24">
        <f>Walmart!$H18</f>
        <v>27397.95</v>
      </c>
      <c r="AC18" s="24">
        <f>Zydus!F18</f>
        <v>300.57722640333299</v>
      </c>
      <c r="AD18" s="55">
        <f t="shared" si="0"/>
        <v>486931.8678749454</v>
      </c>
    </row>
    <row r="19" spans="1:30" x14ac:dyDescent="0.3">
      <c r="A19" s="94">
        <v>17</v>
      </c>
      <c r="B19" s="3" t="s">
        <v>34</v>
      </c>
      <c r="C19" s="13" t="s">
        <v>35</v>
      </c>
      <c r="D19" s="24">
        <f>Allergan!$N19</f>
        <v>0</v>
      </c>
      <c r="E19" s="24">
        <f>Alvogen!$F19</f>
        <v>21.918506715708101</v>
      </c>
      <c r="F19" s="24">
        <f>Amneal!P19</f>
        <v>134.70333050228581</v>
      </c>
      <c r="G19" s="24">
        <f>Apotex!F19</f>
        <v>74.74853844690756</v>
      </c>
      <c r="H19" s="24">
        <f>CVS!$Q19</f>
        <v>0</v>
      </c>
      <c r="I19" s="24">
        <f>Distributors!$AA19</f>
        <v>0</v>
      </c>
      <c r="J19" s="24">
        <v>0</v>
      </c>
      <c r="K19" s="24">
        <f>Hikma!F19</f>
        <v>112.46876444346435</v>
      </c>
      <c r="L19" s="24">
        <f>Indivior!K19</f>
        <v>71.382279480897054</v>
      </c>
      <c r="M19" s="24">
        <f>Janssen!$T19</f>
        <v>0</v>
      </c>
      <c r="N19" s="24">
        <f>Kroger!Q19</f>
        <v>1079.0166212336978</v>
      </c>
      <c r="O19" s="24">
        <v>0</v>
      </c>
      <c r="P19" s="24">
        <v>0</v>
      </c>
      <c r="Q19" s="24">
        <f>Masters!D19</f>
        <v>0</v>
      </c>
      <c r="R19" s="56">
        <f>McKinsey!J19</f>
        <v>0</v>
      </c>
      <c r="S19" s="24">
        <v>0</v>
      </c>
      <c r="T19" s="24">
        <f>Mylan!O19</f>
        <v>505.85394847788189</v>
      </c>
      <c r="U19" s="24">
        <v>0</v>
      </c>
      <c r="V19" s="24">
        <f>'Purdue-Sackler'!V19</f>
        <v>4921.9798317417199</v>
      </c>
      <c r="W19" s="24">
        <f>'Remnant Defendants'!F19</f>
        <v>0</v>
      </c>
      <c r="X19" s="24">
        <f>Sun!F19</f>
        <v>58.196500250903746</v>
      </c>
      <c r="Y19" s="24">
        <f>Teva!$T19</f>
        <v>3143.4078663295622</v>
      </c>
      <c r="Z19" s="24">
        <v>0</v>
      </c>
      <c r="AA19" s="24">
        <f>'Walgreens National'!V19</f>
        <v>0</v>
      </c>
      <c r="AB19" s="24">
        <f>Walmart!$H19</f>
        <v>0</v>
      </c>
      <c r="AC19" s="24">
        <f>Zydus!F19</f>
        <v>27.902431210153061</v>
      </c>
      <c r="AD19" s="55">
        <f t="shared" si="0"/>
        <v>10123.676187623028</v>
      </c>
    </row>
    <row r="20" spans="1:30" x14ac:dyDescent="0.3">
      <c r="A20" s="94">
        <v>18</v>
      </c>
      <c r="B20" s="3" t="s">
        <v>36</v>
      </c>
      <c r="C20" s="13" t="s">
        <v>36</v>
      </c>
      <c r="D20" s="24">
        <f>Allergan!$N20</f>
        <v>24475.636020465492</v>
      </c>
      <c r="E20" s="24">
        <f>Alvogen!$F20</f>
        <v>246.08684979336542</v>
      </c>
      <c r="F20" s="24">
        <f>Amneal!P20</f>
        <v>1512.3620732896802</v>
      </c>
      <c r="G20" s="24">
        <f>Apotex!F20</f>
        <v>839.2283558202007</v>
      </c>
      <c r="H20" s="24">
        <f>CVS!$Q20</f>
        <v>52319.225374694732</v>
      </c>
      <c r="I20" s="24">
        <f>Distributors!$AA20</f>
        <v>235129.99338440347</v>
      </c>
      <c r="J20" s="24">
        <v>0</v>
      </c>
      <c r="K20" s="24">
        <f>Hikma!F20</f>
        <v>1262.7267131391377</v>
      </c>
      <c r="L20" s="24">
        <f>Indivior!K20</f>
        <v>801.43417233504033</v>
      </c>
      <c r="M20" s="24">
        <f>Janssen!$T20</f>
        <v>54266.118880843969</v>
      </c>
      <c r="N20" s="24">
        <f>Kroger!Q20</f>
        <v>15740.532353565253</v>
      </c>
      <c r="O20" s="24">
        <v>0</v>
      </c>
      <c r="P20" s="24">
        <v>0</v>
      </c>
      <c r="Q20" s="24">
        <f>Masters!D20</f>
        <v>1981.53</v>
      </c>
      <c r="R20" s="56">
        <f>McKinsey!J20</f>
        <v>5139.6899999999996</v>
      </c>
      <c r="S20" s="24">
        <v>0</v>
      </c>
      <c r="T20" s="24">
        <f>Mylan!O20</f>
        <v>5679.4017152292927</v>
      </c>
      <c r="U20" s="24">
        <v>0</v>
      </c>
      <c r="V20" s="24">
        <f>'Purdue-Sackler'!V20</f>
        <v>62581.499804180028</v>
      </c>
      <c r="W20" s="24">
        <f>'Remnant Defendants'!F20</f>
        <v>2635.875</v>
      </c>
      <c r="X20" s="24">
        <f>Sun!F20</f>
        <v>653.39275168230972</v>
      </c>
      <c r="Y20" s="24">
        <f>Teva!$T20</f>
        <v>39452.396253370098</v>
      </c>
      <c r="Z20" s="24">
        <v>0</v>
      </c>
      <c r="AA20" s="24">
        <f>'Walgreens National'!V20</f>
        <v>55443.03450301729</v>
      </c>
      <c r="AB20" s="24">
        <f>Walmart!$H20</f>
        <v>32337.79</v>
      </c>
      <c r="AC20" s="24">
        <f>Zydus!F20</f>
        <v>313.27049270020581</v>
      </c>
      <c r="AD20" s="55">
        <f t="shared" si="0"/>
        <v>592497.95420582942</v>
      </c>
    </row>
    <row r="21" spans="1:30" x14ac:dyDescent="0.3">
      <c r="A21" s="94">
        <v>19</v>
      </c>
      <c r="B21" s="3" t="s">
        <v>37</v>
      </c>
      <c r="C21" s="13" t="s">
        <v>37</v>
      </c>
      <c r="D21" s="24">
        <f>Allergan!$N21</f>
        <v>76288.688494635877</v>
      </c>
      <c r="E21" s="24">
        <f>Alvogen!$F21</f>
        <v>868.64730535521835</v>
      </c>
      <c r="F21" s="24">
        <f>Amneal!P21</f>
        <v>5338.3967521531904</v>
      </c>
      <c r="G21" s="24">
        <f>Apotex!F21</f>
        <v>2962.3421587664275</v>
      </c>
      <c r="H21" s="24">
        <f>CVS!$Q21</f>
        <v>163075.08099057537</v>
      </c>
      <c r="I21" s="24">
        <f>Distributors!$AA21</f>
        <v>688649.0804178312</v>
      </c>
      <c r="J21" s="24">
        <v>0</v>
      </c>
      <c r="K21" s="24">
        <f>Hikma!F21</f>
        <v>4457.2237715643087</v>
      </c>
      <c r="L21" s="24">
        <f>Indivior!K21</f>
        <v>2828.9347228548704</v>
      </c>
      <c r="M21" s="24">
        <f>Janssen!$T21</f>
        <v>161876.25428611407</v>
      </c>
      <c r="N21" s="24">
        <f>Kroger!Q21</f>
        <v>55561.569884996177</v>
      </c>
      <c r="O21" s="24">
        <v>0</v>
      </c>
      <c r="P21" s="24">
        <v>0</v>
      </c>
      <c r="Q21" s="24">
        <f>Masters!D21</f>
        <v>0</v>
      </c>
      <c r="R21" s="56">
        <f>McKinsey!J21</f>
        <v>15477.6</v>
      </c>
      <c r="S21" s="24">
        <v>0</v>
      </c>
      <c r="T21" s="24">
        <f>Mylan!O21</f>
        <v>20047.381646383019</v>
      </c>
      <c r="U21" s="24">
        <v>0</v>
      </c>
      <c r="V21" s="24">
        <f>'Purdue-Sackler'!V21</f>
        <v>195061.85221966443</v>
      </c>
      <c r="W21" s="24">
        <f>'Remnant Defendants'!F21</f>
        <v>13569.874999999998</v>
      </c>
      <c r="X21" s="24">
        <f>Sun!F21</f>
        <v>2306.3721347322944</v>
      </c>
      <c r="Y21" s="24">
        <f>Teva!$T21</f>
        <v>122970.14753611249</v>
      </c>
      <c r="Z21" s="24">
        <v>0</v>
      </c>
      <c r="AA21" s="24">
        <f>'Walgreens National'!V21</f>
        <v>172811.76159791934</v>
      </c>
      <c r="AB21" s="24">
        <f>Walmart!$H21</f>
        <v>100794.45999999999</v>
      </c>
      <c r="AC21" s="24">
        <f>Zydus!F21</f>
        <v>1105.7948425924865</v>
      </c>
      <c r="AD21" s="55">
        <f t="shared" si="0"/>
        <v>1804945.6689196585</v>
      </c>
    </row>
    <row r="22" spans="1:30" x14ac:dyDescent="0.3">
      <c r="A22" s="94">
        <v>20</v>
      </c>
      <c r="B22" s="3" t="s">
        <v>38</v>
      </c>
      <c r="C22" s="13" t="s">
        <v>39</v>
      </c>
      <c r="D22" s="24">
        <f>Allergan!$N22</f>
        <v>9478.9328108483915</v>
      </c>
      <c r="E22" s="24">
        <f>Alvogen!$F22</f>
        <v>107.93002916838047</v>
      </c>
      <c r="F22" s="24">
        <f>Amneal!P22</f>
        <v>663.29949292442132</v>
      </c>
      <c r="G22" s="24">
        <f>Apotex!F22</f>
        <v>368.07306444315441</v>
      </c>
      <c r="H22" s="24">
        <f>CVS!$Q22</f>
        <v>20262.192648189179</v>
      </c>
      <c r="I22" s="24">
        <f>Distributors!$AA22</f>
        <v>85565.138871079951</v>
      </c>
      <c r="J22" s="24">
        <v>0</v>
      </c>
      <c r="K22" s="24">
        <f>Hikma!F22</f>
        <v>553.81313993509718</v>
      </c>
      <c r="L22" s="24">
        <f>Indivior!K22</f>
        <v>351.49709815574954</v>
      </c>
      <c r="M22" s="24">
        <f>Janssen!$T22</f>
        <v>20113.244920504323</v>
      </c>
      <c r="N22" s="24">
        <f>Kroger!Q22</f>
        <v>6903.5604006090171</v>
      </c>
      <c r="O22" s="24">
        <v>0</v>
      </c>
      <c r="P22" s="24">
        <v>0</v>
      </c>
      <c r="Q22" s="24">
        <f>Masters!D22</f>
        <v>0</v>
      </c>
      <c r="R22" s="56">
        <f>McKinsey!J22</f>
        <v>1923.1</v>
      </c>
      <c r="S22" s="24">
        <v>0</v>
      </c>
      <c r="T22" s="24">
        <f>Mylan!O22</f>
        <v>2490.9010509840482</v>
      </c>
      <c r="U22" s="24">
        <v>0</v>
      </c>
      <c r="V22" s="24">
        <f>'Purdue-Sackler'!V22</f>
        <v>24236.570205093107</v>
      </c>
      <c r="W22" s="24">
        <f>'Remnant Defendants'!F22</f>
        <v>0</v>
      </c>
      <c r="X22" s="24">
        <f>Sun!F22</f>
        <v>286.56833474318108</v>
      </c>
      <c r="Y22" s="24">
        <f>Teva!$T22</f>
        <v>15279.117388318573</v>
      </c>
      <c r="Z22" s="24">
        <v>0</v>
      </c>
      <c r="AA22" s="24">
        <f>'Walgreens National'!V22</f>
        <v>21471.987684562017</v>
      </c>
      <c r="AB22" s="24">
        <f>Walmart!$H22</f>
        <v>12523.779999999999</v>
      </c>
      <c r="AC22" s="24">
        <f>Zydus!F22</f>
        <v>137.39577487832793</v>
      </c>
      <c r="AD22" s="55">
        <f t="shared" si="0"/>
        <v>222579.7071395586</v>
      </c>
    </row>
    <row r="23" spans="1:30" x14ac:dyDescent="0.3">
      <c r="A23" s="94">
        <v>21</v>
      </c>
      <c r="B23" s="3" t="s">
        <v>40</v>
      </c>
      <c r="C23" s="13" t="s">
        <v>41</v>
      </c>
      <c r="D23" s="24">
        <f>Allergan!$N23</f>
        <v>60325.147448230782</v>
      </c>
      <c r="E23" s="24">
        <f>Alvogen!$F23</f>
        <v>686.88131117582645</v>
      </c>
      <c r="F23" s="24">
        <f>Amneal!P23</f>
        <v>4221.327733465153</v>
      </c>
      <c r="G23" s="24">
        <f>Apotex!F23</f>
        <v>2342.4667913208168</v>
      </c>
      <c r="H23" s="24">
        <f>CVS!$Q23</f>
        <v>128951.32569440131</v>
      </c>
      <c r="I23" s="24">
        <f>Distributors!$AA23</f>
        <v>544548.03950434993</v>
      </c>
      <c r="J23" s="24">
        <v>0</v>
      </c>
      <c r="K23" s="24">
        <f>Hikma!F23</f>
        <v>3524.5417668845157</v>
      </c>
      <c r="L23" s="24">
        <f>Indivior!K23</f>
        <v>2236.9750987378729</v>
      </c>
      <c r="M23" s="24">
        <f>Janssen!$T23</f>
        <v>128003.35618785414</v>
      </c>
      <c r="N23" s="24">
        <f>Kroger!Q23</f>
        <v>43935.210919649784</v>
      </c>
      <c r="O23" s="24">
        <v>0</v>
      </c>
      <c r="P23" s="24">
        <v>0</v>
      </c>
      <c r="Q23" s="24">
        <f>Masters!D23</f>
        <v>0</v>
      </c>
      <c r="R23" s="56">
        <f>McKinsey!J23</f>
        <v>12238.88</v>
      </c>
      <c r="S23" s="24">
        <v>0</v>
      </c>
      <c r="T23" s="24">
        <f>Mylan!O23</f>
        <v>15852.43136773295</v>
      </c>
      <c r="U23" s="24">
        <v>0</v>
      </c>
      <c r="V23" s="24">
        <f>'Purdue-Sackler'!V23</f>
        <v>154244.81258044977</v>
      </c>
      <c r="W23" s="24">
        <f>'Remnant Defendants'!F23</f>
        <v>12691.249999999998</v>
      </c>
      <c r="X23" s="24">
        <f>Sun!F23</f>
        <v>1823.7596619452763</v>
      </c>
      <c r="Y23" s="24">
        <f>Teva!$T23</f>
        <v>97238.419714618532</v>
      </c>
      <c r="Z23" s="24">
        <v>0</v>
      </c>
      <c r="AA23" s="24">
        <f>'Walgreens National'!V23</f>
        <v>136650.58520375835</v>
      </c>
      <c r="AB23" s="24">
        <f>Walmart!$H23</f>
        <v>79703.040000000008</v>
      </c>
      <c r="AC23" s="24">
        <f>Zydus!F23</f>
        <v>874.40530430332592</v>
      </c>
      <c r="AD23" s="55">
        <f t="shared" si="0"/>
        <v>1429218.4509845751</v>
      </c>
    </row>
    <row r="24" spans="1:30" x14ac:dyDescent="0.3">
      <c r="A24" s="94">
        <v>22</v>
      </c>
      <c r="B24" s="3" t="s">
        <v>34</v>
      </c>
      <c r="C24" s="13" t="s">
        <v>42</v>
      </c>
      <c r="D24" s="24">
        <f>Allergan!$N24</f>
        <v>20224.098583778308</v>
      </c>
      <c r="E24" s="24">
        <f>Alvogen!$F24</f>
        <v>230.2781297844522</v>
      </c>
      <c r="F24" s="24">
        <f>Amneal!P24</f>
        <v>1415.2073143547284</v>
      </c>
      <c r="G24" s="24">
        <f>Apotex!F24</f>
        <v>785.31598255912525</v>
      </c>
      <c r="H24" s="24">
        <f>CVS!$Q24</f>
        <v>43231.157170811101</v>
      </c>
      <c r="I24" s="24">
        <f>Distributors!$AA24</f>
        <v>182560.65227634742</v>
      </c>
      <c r="J24" s="24">
        <v>0</v>
      </c>
      <c r="K24" s="24">
        <f>Hikma!F24</f>
        <v>1181.6086319716405</v>
      </c>
      <c r="L24" s="24">
        <f>Indivior!K24</f>
        <v>749.94971289863292</v>
      </c>
      <c r="M24" s="24">
        <f>Janssen!$T24</f>
        <v>42913.347828134807</v>
      </c>
      <c r="N24" s="24">
        <f>Kroger!Q24</f>
        <v>14729.351761206723</v>
      </c>
      <c r="O24" s="24">
        <v>0</v>
      </c>
      <c r="P24" s="24">
        <v>0</v>
      </c>
      <c r="Q24" s="24">
        <f>Masters!D24</f>
        <v>0</v>
      </c>
      <c r="R24" s="56">
        <f>McKinsey!J24</f>
        <v>4103.1099999999997</v>
      </c>
      <c r="S24" s="24">
        <v>0</v>
      </c>
      <c r="T24" s="24">
        <f>Mylan!O24</f>
        <v>5314.5546231982007</v>
      </c>
      <c r="U24" s="24">
        <v>0</v>
      </c>
      <c r="V24" s="24">
        <f>'Purdue-Sackler'!V24</f>
        <v>51710.836198434859</v>
      </c>
      <c r="W24" s="24">
        <f>'Remnant Defendants'!F24</f>
        <v>0</v>
      </c>
      <c r="X24" s="24">
        <f>Sun!F24</f>
        <v>611.41853373497804</v>
      </c>
      <c r="Y24" s="24">
        <f>Teva!$T24</f>
        <v>32599.353300694282</v>
      </c>
      <c r="Z24" s="24">
        <v>0</v>
      </c>
      <c r="AA24" s="24">
        <f>'Walgreens National'!V24</f>
        <v>45812.333493353734</v>
      </c>
      <c r="AB24" s="24">
        <f>Walmart!$H24</f>
        <v>26720.58</v>
      </c>
      <c r="AC24" s="24">
        <f>Zydus!F24</f>
        <v>293.14586795772044</v>
      </c>
      <c r="AD24" s="55">
        <f t="shared" si="0"/>
        <v>474893.15354126302</v>
      </c>
    </row>
    <row r="25" spans="1:30" x14ac:dyDescent="0.3">
      <c r="A25" s="94">
        <v>23</v>
      </c>
      <c r="B25" s="3" t="s">
        <v>34</v>
      </c>
      <c r="C25" s="13" t="s">
        <v>34</v>
      </c>
      <c r="D25" s="24">
        <f>Allergan!$N25</f>
        <v>366328.14445205062</v>
      </c>
      <c r="E25" s="24">
        <f>Alvogen!$F25</f>
        <v>3655.5523784759839</v>
      </c>
      <c r="F25" s="24">
        <f>Amneal!P25</f>
        <v>22465.722076466725</v>
      </c>
      <c r="G25" s="24">
        <f>Apotex!F25</f>
        <v>12466.506092377693</v>
      </c>
      <c r="H25" s="24">
        <f>CVS!$Q25</f>
        <v>783303.61290569918</v>
      </c>
      <c r="I25" s="24">
        <f>Distributors!$AA25</f>
        <v>3373602.1205450478</v>
      </c>
      <c r="J25" s="24">
        <v>0</v>
      </c>
      <c r="K25" s="24">
        <f>Hikma!F25</f>
        <v>18757.457553936245</v>
      </c>
      <c r="L25" s="24">
        <f>Indivior!K25</f>
        <v>11905.083905667003</v>
      </c>
      <c r="M25" s="24">
        <f>Janssen!$T25</f>
        <v>777318.66452392179</v>
      </c>
      <c r="N25" s="24">
        <f>Kroger!Q25</f>
        <v>234274.81598618877</v>
      </c>
      <c r="O25" s="24">
        <v>0</v>
      </c>
      <c r="P25" s="24">
        <v>0</v>
      </c>
      <c r="Q25" s="24">
        <f>Masters!D25</f>
        <v>0</v>
      </c>
      <c r="R25" s="56">
        <f>McKinsey!J25</f>
        <v>73621.960000000006</v>
      </c>
      <c r="S25" s="24">
        <v>0</v>
      </c>
      <c r="T25" s="24">
        <f>Mylan!O25</f>
        <v>84365.948305892583</v>
      </c>
      <c r="U25" s="24">
        <v>0</v>
      </c>
      <c r="V25" s="24">
        <f>'Purdue-Sackler'!V25</f>
        <v>929630.9439121132</v>
      </c>
      <c r="W25" s="24">
        <f>'Remnant Defendants'!F25</f>
        <v>39831</v>
      </c>
      <c r="X25" s="24">
        <f>Sun!F25</f>
        <v>9705.9693742141208</v>
      </c>
      <c r="Y25" s="24">
        <f>Teva!$T25</f>
        <v>586054.34768273751</v>
      </c>
      <c r="Z25" s="24">
        <v>0</v>
      </c>
      <c r="AA25" s="24">
        <f>'Walgreens National'!V25</f>
        <v>830226.53869423934</v>
      </c>
      <c r="AB25" s="24">
        <f>Walmart!$H25</f>
        <v>483940.61000000004</v>
      </c>
      <c r="AC25" s="24">
        <f>Zydus!F25</f>
        <v>4653.5468906939341</v>
      </c>
      <c r="AD25" s="55">
        <f t="shared" si="0"/>
        <v>8641454.9983890299</v>
      </c>
    </row>
    <row r="26" spans="1:30" x14ac:dyDescent="0.3">
      <c r="A26" s="94">
        <v>24</v>
      </c>
      <c r="B26" s="3" t="s">
        <v>43</v>
      </c>
      <c r="C26" s="13" t="s">
        <v>44</v>
      </c>
      <c r="D26" s="24">
        <f>Allergan!$N26</f>
        <v>7269.809441825445</v>
      </c>
      <c r="E26" s="24">
        <f>Alvogen!$F26</f>
        <v>82.77641216951892</v>
      </c>
      <c r="F26" s="24">
        <f>Amneal!P26</f>
        <v>508.71432761763873</v>
      </c>
      <c r="G26" s="24">
        <f>Apotex!F26</f>
        <v>282.29185080004021</v>
      </c>
      <c r="H26" s="24">
        <f>CVS!$Q26</f>
        <v>15539.990261316814</v>
      </c>
      <c r="I26" s="24">
        <f>Distributors!$AA26</f>
        <v>65623.760338327178</v>
      </c>
      <c r="J26" s="24">
        <v>0</v>
      </c>
      <c r="K26" s="24">
        <f>Hikma!F26</f>
        <v>424.74430044528589</v>
      </c>
      <c r="L26" s="24">
        <f>Indivior!K26</f>
        <v>269.57899388629215</v>
      </c>
      <c r="M26" s="24">
        <f>Janssen!$T26</f>
        <v>15425.742165722329</v>
      </c>
      <c r="N26" s="24">
        <f>Kroger!Q26</f>
        <v>5294.6639441902444</v>
      </c>
      <c r="O26" s="24">
        <v>0</v>
      </c>
      <c r="P26" s="24">
        <v>0</v>
      </c>
      <c r="Q26" s="24">
        <f>Masters!D26</f>
        <v>0</v>
      </c>
      <c r="R26" s="56">
        <f>McKinsey!J26</f>
        <v>1474.91</v>
      </c>
      <c r="S26" s="24">
        <v>0</v>
      </c>
      <c r="T26" s="24">
        <f>Mylan!O26</f>
        <v>1910.3844746309851</v>
      </c>
      <c r="U26" s="24">
        <v>0</v>
      </c>
      <c r="V26" s="24">
        <f>'Purdue-Sackler'!V26</f>
        <v>18588.119917417909</v>
      </c>
      <c r="W26" s="24">
        <f>'Remnant Defendants'!F26</f>
        <v>1562</v>
      </c>
      <c r="X26" s="24">
        <f>Sun!F26</f>
        <v>219.78219383622329</v>
      </c>
      <c r="Y26" s="24">
        <f>Teva!$T26</f>
        <v>11718.257317344351</v>
      </c>
      <c r="Z26" s="24">
        <v>0</v>
      </c>
      <c r="AA26" s="24">
        <f>'Walgreens National'!V26</f>
        <v>16467.822568731623</v>
      </c>
      <c r="AB26" s="24">
        <f>Walmart!$H26</f>
        <v>9605.06</v>
      </c>
      <c r="AC26" s="24">
        <f>Zydus!F26</f>
        <v>105.37502286723013</v>
      </c>
      <c r="AD26" s="55">
        <f t="shared" si="0"/>
        <v>172268.40850826187</v>
      </c>
    </row>
    <row r="27" spans="1:30" x14ac:dyDescent="0.3">
      <c r="A27" s="94">
        <v>25</v>
      </c>
      <c r="B27" s="3" t="s">
        <v>45</v>
      </c>
      <c r="C27" s="13" t="s">
        <v>46</v>
      </c>
      <c r="D27" s="24">
        <f>Allergan!$N27</f>
        <v>15985.44489361553</v>
      </c>
      <c r="E27" s="24">
        <f>Alvogen!$F27</f>
        <v>182.01537689289088</v>
      </c>
      <c r="F27" s="24">
        <f>Amneal!P27</f>
        <v>1118.6016359650127</v>
      </c>
      <c r="G27" s="24">
        <f>Apotex!F27</f>
        <v>620.72583566362198</v>
      </c>
      <c r="H27" s="24">
        <f>CVS!$Q27</f>
        <v>34170.562952406057</v>
      </c>
      <c r="I27" s="24">
        <f>Distributors!$AA27</f>
        <v>144298.75419709523</v>
      </c>
      <c r="J27" s="24">
        <v>0</v>
      </c>
      <c r="K27" s="24">
        <f>Hikma!F27</f>
        <v>933.96164320738887</v>
      </c>
      <c r="L27" s="24">
        <f>Indivior!K27</f>
        <v>592.77179197056466</v>
      </c>
      <c r="M27" s="24">
        <f>Janssen!$T27</f>
        <v>33919.372005004276</v>
      </c>
      <c r="N27" s="24">
        <f>Kroger!Q27</f>
        <v>11642.305718338921</v>
      </c>
      <c r="O27" s="24">
        <v>0</v>
      </c>
      <c r="P27" s="24">
        <v>0</v>
      </c>
      <c r="Q27" s="24">
        <f>Masters!D27</f>
        <v>0</v>
      </c>
      <c r="R27" s="56">
        <f>McKinsey!J27</f>
        <v>3243.16</v>
      </c>
      <c r="S27" s="24">
        <v>0</v>
      </c>
      <c r="T27" s="24">
        <f>Mylan!O27</f>
        <v>4200.7057451123528</v>
      </c>
      <c r="U27" s="24">
        <v>0</v>
      </c>
      <c r="V27" s="24">
        <f>'Purdue-Sackler'!V27</f>
        <v>40873.040565835581</v>
      </c>
      <c r="W27" s="24">
        <f>'Remnant Defendants'!F27</f>
        <v>0</v>
      </c>
      <c r="X27" s="24">
        <f>Sun!F27</f>
        <v>483.27461648763403</v>
      </c>
      <c r="Y27" s="24">
        <f>Teva!$T27</f>
        <v>25767.025884773197</v>
      </c>
      <c r="Z27" s="24">
        <v>0</v>
      </c>
      <c r="AA27" s="24">
        <f>'Walgreens National'!V27</f>
        <v>36210.770607500912</v>
      </c>
      <c r="AB27" s="24">
        <f>Walmart!$H27</f>
        <v>21120.36</v>
      </c>
      <c r="AC27" s="24">
        <f>Zydus!F27</f>
        <v>231.70700444224576</v>
      </c>
      <c r="AD27" s="55">
        <f t="shared" si="0"/>
        <v>375362.85346986912</v>
      </c>
    </row>
    <row r="28" spans="1:30" x14ac:dyDescent="0.3">
      <c r="A28" s="94">
        <v>26</v>
      </c>
      <c r="B28" s="3" t="s">
        <v>47</v>
      </c>
      <c r="C28" s="13" t="s">
        <v>47</v>
      </c>
      <c r="D28" s="24">
        <f>Allergan!$N28</f>
        <v>45991.247433311109</v>
      </c>
      <c r="E28" s="24">
        <f>Alvogen!$F28</f>
        <v>462.41273953388304</v>
      </c>
      <c r="F28" s="24">
        <f>Amneal!P28</f>
        <v>2841.8238929233448</v>
      </c>
      <c r="G28" s="24">
        <f>Apotex!F28</f>
        <v>1576.9631064609525</v>
      </c>
      <c r="H28" s="24">
        <f>CVS!$Q28</f>
        <v>98311.124077248707</v>
      </c>
      <c r="I28" s="24">
        <f>Distributors!$AA28</f>
        <v>441824.10794361285</v>
      </c>
      <c r="J28" s="24">
        <v>0</v>
      </c>
      <c r="K28" s="24">
        <f>Hikma!F28</f>
        <v>2372.7432782189503</v>
      </c>
      <c r="L28" s="24">
        <f>Indivior!K28</f>
        <v>1505.9454477014783</v>
      </c>
      <c r="M28" s="24">
        <f>Janssen!$T28</f>
        <v>101969.46740163512</v>
      </c>
      <c r="N28" s="24">
        <f>Kroger!Q28</f>
        <v>29577.455366081507</v>
      </c>
      <c r="O28" s="24">
        <v>0</v>
      </c>
      <c r="P28" s="24">
        <v>0</v>
      </c>
      <c r="Q28" s="24">
        <f>Masters!D28</f>
        <v>0</v>
      </c>
      <c r="R28" s="56">
        <f>McKinsey!J28</f>
        <v>9657.81</v>
      </c>
      <c r="S28" s="24">
        <v>0</v>
      </c>
      <c r="T28" s="24">
        <f>Mylan!O28</f>
        <v>10671.95467070998</v>
      </c>
      <c r="U28" s="24">
        <v>0</v>
      </c>
      <c r="V28" s="24">
        <f>'Purdue-Sackler'!V28</f>
        <v>117594.59228678475</v>
      </c>
      <c r="W28" s="24">
        <f>'Remnant Defendants'!F28</f>
        <v>4686</v>
      </c>
      <c r="X28" s="24">
        <f>Sun!F28</f>
        <v>1227.766264433463</v>
      </c>
      <c r="Y28" s="24">
        <f>Teva!$T28</f>
        <v>74133.524879381846</v>
      </c>
      <c r="Z28" s="24">
        <v>0</v>
      </c>
      <c r="AA28" s="24">
        <f>'Walgreens National'!V28</f>
        <v>104180.94415555861</v>
      </c>
      <c r="AB28" s="24">
        <f>Walmart!$H28</f>
        <v>60764.74</v>
      </c>
      <c r="AC28" s="24">
        <f>Zydus!F28</f>
        <v>588.65504949276226</v>
      </c>
      <c r="AD28" s="55">
        <f t="shared" si="0"/>
        <v>1109350.6229435969</v>
      </c>
    </row>
    <row r="29" spans="1:30" x14ac:dyDescent="0.3">
      <c r="A29" s="94">
        <v>27</v>
      </c>
      <c r="B29" s="3" t="s">
        <v>32</v>
      </c>
      <c r="C29" s="13" t="s">
        <v>48</v>
      </c>
      <c r="D29" s="24">
        <f>Allergan!$N29</f>
        <v>6324.4883692133681</v>
      </c>
      <c r="E29" s="24">
        <f>Alvogen!$F29</f>
        <v>72.012610768933797</v>
      </c>
      <c r="F29" s="24">
        <f>Amneal!P29</f>
        <v>442.56384043664445</v>
      </c>
      <c r="G29" s="24">
        <f>Apotex!F29</f>
        <v>245.58413009341444</v>
      </c>
      <c r="H29" s="24">
        <f>CVS!$Q29</f>
        <v>13519.256371273419</v>
      </c>
      <c r="I29" s="24">
        <f>Distributors!$AA29</f>
        <v>57090.393442199696</v>
      </c>
      <c r="J29" s="24">
        <v>0</v>
      </c>
      <c r="K29" s="24">
        <f>Hikma!F29</f>
        <v>369.5128259684659</v>
      </c>
      <c r="L29" s="24">
        <f>Indivior!K29</f>
        <v>234.5243850199501</v>
      </c>
      <c r="M29" s="24">
        <f>Janssen!$T29</f>
        <v>13419.86878901508</v>
      </c>
      <c r="N29" s="24">
        <f>Kroger!Q29</f>
        <v>4606.1574528552119</v>
      </c>
      <c r="O29" s="24">
        <v>0</v>
      </c>
      <c r="P29" s="24">
        <v>0</v>
      </c>
      <c r="Q29" s="24">
        <f>Masters!D29</f>
        <v>0</v>
      </c>
      <c r="R29" s="56">
        <f>McKinsey!J29</f>
        <v>1283.1199999999999</v>
      </c>
      <c r="S29" s="24">
        <v>0</v>
      </c>
      <c r="T29" s="24">
        <f>Mylan!O29</f>
        <v>1661.9683069722828</v>
      </c>
      <c r="U29" s="24">
        <v>0</v>
      </c>
      <c r="V29" s="24">
        <f>'Purdue-Sackler'!V29</f>
        <v>16171.020336058871</v>
      </c>
      <c r="W29" s="24">
        <f>'Remnant Defendants'!F29</f>
        <v>0</v>
      </c>
      <c r="X29" s="24">
        <f>Sun!F29</f>
        <v>191.20289420442384</v>
      </c>
      <c r="Y29" s="24">
        <f>Teva!$T29</f>
        <v>10194.471968377613</v>
      </c>
      <c r="Z29" s="24">
        <v>0</v>
      </c>
      <c r="AA29" s="24">
        <f>'Walgreens National'!V29</f>
        <v>14326.440904579238</v>
      </c>
      <c r="AB29" s="24">
        <f>Walmart!$H29</f>
        <v>8356.07</v>
      </c>
      <c r="AC29" s="24">
        <f>Zydus!F29</f>
        <v>91.672619138953465</v>
      </c>
      <c r="AD29" s="55">
        <f t="shared" si="0"/>
        <v>148508.65662703663</v>
      </c>
    </row>
    <row r="30" spans="1:30" x14ac:dyDescent="0.3">
      <c r="A30" s="94">
        <v>28</v>
      </c>
      <c r="B30" s="3" t="s">
        <v>45</v>
      </c>
      <c r="C30" s="13" t="s">
        <v>45</v>
      </c>
      <c r="D30" s="24">
        <f>Allergan!$N30</f>
        <v>424338.36674840422</v>
      </c>
      <c r="E30" s="24">
        <f>Alvogen!$F30</f>
        <v>4255.2912065518703</v>
      </c>
      <c r="F30" s="24">
        <f>Amneal!P30</f>
        <v>26151.503166446862</v>
      </c>
      <c r="G30" s="24">
        <f>Apotex!F30</f>
        <v>14511.791450088951</v>
      </c>
      <c r="H30" s="24">
        <f>CVS!$Q30</f>
        <v>905604.41538012598</v>
      </c>
      <c r="I30" s="24">
        <f>Distributors!$AA30</f>
        <v>4073621.8696140922</v>
      </c>
      <c r="J30" s="24">
        <v>0</v>
      </c>
      <c r="K30" s="24">
        <f>Hikma!F30</f>
        <v>21834.851733081039</v>
      </c>
      <c r="L30" s="24">
        <f>Indivior!K30</f>
        <v>13858.260971811655</v>
      </c>
      <c r="M30" s="24">
        <f>Janssen!$T30</f>
        <v>938360.33561110729</v>
      </c>
      <c r="N30" s="24">
        <f>Kroger!Q30</f>
        <v>272819.13755731098</v>
      </c>
      <c r="O30" s="24">
        <v>0</v>
      </c>
      <c r="P30" s="24">
        <v>0</v>
      </c>
      <c r="Q30" s="24">
        <f>Masters!D30</f>
        <v>4182.32</v>
      </c>
      <c r="R30" s="56">
        <f>McKinsey!J30</f>
        <v>88874.66</v>
      </c>
      <c r="S30" s="24">
        <v>0</v>
      </c>
      <c r="T30" s="24">
        <f>Mylan!O30</f>
        <v>98207.231298965475</v>
      </c>
      <c r="U30" s="24">
        <v>0</v>
      </c>
      <c r="V30" s="24">
        <f>'Purdue-Sackler'!V30</f>
        <v>1082148.4611354247</v>
      </c>
      <c r="W30" s="24">
        <f>'Remnant Defendants'!F30</f>
        <v>37683.25</v>
      </c>
      <c r="X30" s="24">
        <f>Sun!F30</f>
        <v>11298.354353323199</v>
      </c>
      <c r="Y30" s="24">
        <f>Teva!$T30</f>
        <v>682644.39995540516</v>
      </c>
      <c r="Z30" s="24">
        <v>0</v>
      </c>
      <c r="AA30" s="24">
        <f>'Walgreens National'!V30</f>
        <v>960038.76104186417</v>
      </c>
      <c r="AB30" s="24">
        <f>Walmart!$H30</f>
        <v>564192.66</v>
      </c>
      <c r="AC30" s="24">
        <f>Zydus!F30</f>
        <v>5417.0191295418717</v>
      </c>
      <c r="AD30" s="55">
        <f t="shared" si="0"/>
        <v>10224625.921224006</v>
      </c>
    </row>
    <row r="31" spans="1:30" x14ac:dyDescent="0.3">
      <c r="A31" s="94">
        <v>29</v>
      </c>
      <c r="B31" s="3" t="s">
        <v>32</v>
      </c>
      <c r="C31" s="13" t="s">
        <v>49</v>
      </c>
      <c r="D31" s="24">
        <f>Allergan!$N31</f>
        <v>8105.7963960900479</v>
      </c>
      <c r="E31" s="24">
        <f>Alvogen!$F31</f>
        <v>92.295232624946692</v>
      </c>
      <c r="F31" s="24">
        <f>Amneal!P31</f>
        <v>567.21360562185112</v>
      </c>
      <c r="G31" s="24">
        <f>Apotex!F31</f>
        <v>314.75382122578259</v>
      </c>
      <c r="H31" s="24">
        <f>CVS!$Q31</f>
        <v>17327.005845962947</v>
      </c>
      <c r="I31" s="24">
        <f>Distributors!$AA31</f>
        <v>73170.134286959597</v>
      </c>
      <c r="J31" s="24">
        <v>0</v>
      </c>
      <c r="K31" s="24">
        <f>Hikma!F31</f>
        <v>473.58749900196045</v>
      </c>
      <c r="L31" s="24">
        <f>Indivior!K31</f>
        <v>300.57905748053656</v>
      </c>
      <c r="M31" s="24">
        <f>Janssen!$T31</f>
        <v>17199.627401084661</v>
      </c>
      <c r="N31" s="24">
        <f>Kroger!Q31</f>
        <v>5903.5018107860133</v>
      </c>
      <c r="O31" s="24">
        <v>0</v>
      </c>
      <c r="P31" s="24">
        <v>0</v>
      </c>
      <c r="Q31" s="24">
        <f>Masters!D31</f>
        <v>0</v>
      </c>
      <c r="R31" s="56">
        <f>McKinsey!J31</f>
        <v>1644.52</v>
      </c>
      <c r="S31" s="24">
        <v>0</v>
      </c>
      <c r="T31" s="24">
        <f>Mylan!O31</f>
        <v>2130.0679126810487</v>
      </c>
      <c r="U31" s="24">
        <v>0</v>
      </c>
      <c r="V31" s="24">
        <f>'Purdue-Sackler'!V31</f>
        <v>20725.648851814221</v>
      </c>
      <c r="W31" s="24">
        <f>'Remnant Defendants'!F31</f>
        <v>0</v>
      </c>
      <c r="X31" s="24">
        <f>Sun!F31</f>
        <v>245.05590632985806</v>
      </c>
      <c r="Y31" s="24">
        <f>Teva!$T31</f>
        <v>13065.786528552515</v>
      </c>
      <c r="Z31" s="24">
        <v>0</v>
      </c>
      <c r="AA31" s="24">
        <f>'Walgreens National'!V31</f>
        <v>18361.542641334847</v>
      </c>
      <c r="AB31" s="24">
        <f>Walmart!$H31</f>
        <v>10709.58</v>
      </c>
      <c r="AC31" s="24">
        <f>Zydus!F31</f>
        <v>117.49255607349676</v>
      </c>
      <c r="AD31" s="55">
        <f t="shared" si="0"/>
        <v>190336.69679755083</v>
      </c>
    </row>
    <row r="32" spans="1:30" x14ac:dyDescent="0.3">
      <c r="A32" s="94">
        <v>30</v>
      </c>
      <c r="B32" s="3" t="s">
        <v>50</v>
      </c>
      <c r="C32" s="13" t="s">
        <v>51</v>
      </c>
      <c r="D32" s="24">
        <f>Allergan!$N32</f>
        <v>4318.2165916146832</v>
      </c>
      <c r="E32" s="24">
        <f>Alvogen!$F32</f>
        <v>49.168598039306943</v>
      </c>
      <c r="F32" s="24">
        <f>Amneal!P32</f>
        <v>302.17267982386079</v>
      </c>
      <c r="G32" s="24">
        <f>Apotex!F32</f>
        <v>167.67934461008485</v>
      </c>
      <c r="H32" s="24">
        <f>CVS!$Q32</f>
        <v>9230.642488552643</v>
      </c>
      <c r="I32" s="24">
        <f>Distributors!$AA32</f>
        <v>38980.046082132532</v>
      </c>
      <c r="J32" s="24">
        <v>0</v>
      </c>
      <c r="K32" s="24">
        <f>Hikma!F32</f>
        <v>252.29508299190465</v>
      </c>
      <c r="L32" s="24">
        <f>Indivior!K32</f>
        <v>160.12799833714894</v>
      </c>
      <c r="M32" s="24">
        <f>Janssen!$T32</f>
        <v>9162.7968745537528</v>
      </c>
      <c r="N32" s="24">
        <f>Kroger!Q32</f>
        <v>3144.9894991355563</v>
      </c>
      <c r="O32" s="24">
        <v>0</v>
      </c>
      <c r="P32" s="24">
        <v>0</v>
      </c>
      <c r="Q32" s="24">
        <f>Masters!D32</f>
        <v>0</v>
      </c>
      <c r="R32" s="56">
        <f>McKinsey!J32</f>
        <v>876.09</v>
      </c>
      <c r="S32" s="24">
        <v>0</v>
      </c>
      <c r="T32" s="24">
        <f>Mylan!O32</f>
        <v>1134.7547431906214</v>
      </c>
      <c r="U32" s="24">
        <v>0</v>
      </c>
      <c r="V32" s="24">
        <f>'Purdue-Sackler'!V32</f>
        <v>11041.210564360561</v>
      </c>
      <c r="W32" s="24">
        <f>'Remnant Defendants'!F32</f>
        <v>0</v>
      </c>
      <c r="X32" s="24">
        <f>Sun!F32</f>
        <v>130.54905451567254</v>
      </c>
      <c r="Y32" s="24">
        <f>Teva!$T32</f>
        <v>6960.5499796999156</v>
      </c>
      <c r="Z32" s="24">
        <v>0</v>
      </c>
      <c r="AA32" s="24">
        <f>'Walgreens National'!V32</f>
        <v>9781.7679013967045</v>
      </c>
      <c r="AB32" s="24">
        <f>Walmart!$H32</f>
        <v>5705.33</v>
      </c>
      <c r="AC32" s="24">
        <f>Zydus!F32</f>
        <v>62.592011503604247</v>
      </c>
      <c r="AD32" s="55">
        <f t="shared" si="0"/>
        <v>101398.38748295496</v>
      </c>
    </row>
    <row r="33" spans="1:30" x14ac:dyDescent="0.3">
      <c r="A33" s="94">
        <v>31</v>
      </c>
      <c r="B33" s="3" t="s">
        <v>32</v>
      </c>
      <c r="C33" s="13" t="s">
        <v>52</v>
      </c>
      <c r="D33" s="24">
        <f>Allergan!$N33</f>
        <v>18166.14812813406</v>
      </c>
      <c r="E33" s="24">
        <f>Alvogen!$F33</f>
        <v>206.84552511509952</v>
      </c>
      <c r="F33" s="24">
        <f>Amneal!P33</f>
        <v>1271.1988774550052</v>
      </c>
      <c r="G33" s="24">
        <f>Apotex!F33</f>
        <v>705.40392587768042</v>
      </c>
      <c r="H33" s="24">
        <f>CVS!$Q33</f>
        <v>38832.054959099136</v>
      </c>
      <c r="I33" s="24">
        <f>Distributors!$AA33</f>
        <v>163983.6917228041</v>
      </c>
      <c r="J33" s="24">
        <v>0</v>
      </c>
      <c r="K33" s="24">
        <f>Hikma!F33</f>
        <v>1061.3706919953036</v>
      </c>
      <c r="L33" s="24">
        <f>Indivior!K33</f>
        <v>673.63645136269224</v>
      </c>
      <c r="M33" s="24">
        <f>Janssen!$T33</f>
        <v>38546.580684721492</v>
      </c>
      <c r="N33" s="24">
        <f>Kroger!Q33</f>
        <v>13230.528271227879</v>
      </c>
      <c r="O33" s="24">
        <v>0</v>
      </c>
      <c r="P33" s="24">
        <v>0</v>
      </c>
      <c r="Q33" s="24">
        <f>Masters!D33</f>
        <v>0</v>
      </c>
      <c r="R33" s="56">
        <f>McKinsey!J33</f>
        <v>3685.58</v>
      </c>
      <c r="S33" s="24">
        <v>0</v>
      </c>
      <c r="T33" s="24">
        <f>Mylan!O33</f>
        <v>4773.7570337977149</v>
      </c>
      <c r="U33" s="24">
        <v>0</v>
      </c>
      <c r="V33" s="24">
        <f>'Purdue-Sackler'!V33</f>
        <v>46448.85329587356</v>
      </c>
      <c r="W33" s="24">
        <f>'Remnant Defendants'!F33</f>
        <v>0</v>
      </c>
      <c r="X33" s="24">
        <f>Sun!F33</f>
        <v>549.20190551267285</v>
      </c>
      <c r="Y33" s="24">
        <f>Teva!$T33</f>
        <v>29282.11077728212</v>
      </c>
      <c r="Z33" s="24">
        <v>0</v>
      </c>
      <c r="AA33" s="24">
        <f>'Walgreens National'!V33</f>
        <v>41150.587942505175</v>
      </c>
      <c r="AB33" s="24">
        <f>Walmart!$H33</f>
        <v>24001.550000000003</v>
      </c>
      <c r="AC33" s="24">
        <f>Zydus!F33</f>
        <v>263.31597815994724</v>
      </c>
      <c r="AD33" s="55">
        <f t="shared" si="0"/>
        <v>426569.10019276373</v>
      </c>
    </row>
    <row r="34" spans="1:30" x14ac:dyDescent="0.3">
      <c r="A34" s="94">
        <v>32</v>
      </c>
      <c r="B34" s="3" t="s">
        <v>53</v>
      </c>
      <c r="C34" s="13" t="s">
        <v>54</v>
      </c>
      <c r="D34" s="24">
        <f>Allergan!$N34</f>
        <v>0</v>
      </c>
      <c r="E34" s="24">
        <f>Alvogen!$F34</f>
        <v>0</v>
      </c>
      <c r="F34" s="24">
        <f>Amneal!P34</f>
        <v>0</v>
      </c>
      <c r="G34" s="24">
        <f>Apotex!F34</f>
        <v>0</v>
      </c>
      <c r="H34" s="24">
        <f>CVS!$Q34</f>
        <v>0</v>
      </c>
      <c r="I34" s="24">
        <f>Distributors!$AA34</f>
        <v>0</v>
      </c>
      <c r="J34" s="24">
        <v>0</v>
      </c>
      <c r="K34" s="24">
        <f>Hikma!F34</f>
        <v>0</v>
      </c>
      <c r="L34" s="24">
        <f>Indivior!K34</f>
        <v>0</v>
      </c>
      <c r="M34" s="24">
        <f>Janssen!$T34</f>
        <v>0</v>
      </c>
      <c r="N34" s="24">
        <f>Kroger!Q34</f>
        <v>0</v>
      </c>
      <c r="O34" s="24">
        <v>0</v>
      </c>
      <c r="P34" s="24">
        <v>0</v>
      </c>
      <c r="Q34" s="24">
        <f>Masters!D34</f>
        <v>0</v>
      </c>
      <c r="R34" s="56">
        <f>McKinsey!J34</f>
        <v>0</v>
      </c>
      <c r="S34" s="24">
        <v>0</v>
      </c>
      <c r="T34" s="24">
        <f>Mylan!O34</f>
        <v>0</v>
      </c>
      <c r="U34" s="24">
        <v>0</v>
      </c>
      <c r="V34" s="24">
        <f>'Purdue-Sackler'!V34</f>
        <v>0</v>
      </c>
      <c r="W34" s="24">
        <f>'Remnant Defendants'!F34</f>
        <v>0</v>
      </c>
      <c r="X34" s="24">
        <f>Sun!F34</f>
        <v>0</v>
      </c>
      <c r="Y34" s="24">
        <f>Teva!$T34</f>
        <v>0</v>
      </c>
      <c r="Z34" s="24">
        <v>0</v>
      </c>
      <c r="AA34" s="24">
        <f>'Walgreens National'!V34</f>
        <v>0</v>
      </c>
      <c r="AB34" s="24">
        <f>Walmart!$H34</f>
        <v>0</v>
      </c>
      <c r="AC34" s="24">
        <f>Zydus!F34</f>
        <v>0</v>
      </c>
      <c r="AD34" s="55">
        <f t="shared" si="0"/>
        <v>0</v>
      </c>
    </row>
    <row r="35" spans="1:30" x14ac:dyDescent="0.3">
      <c r="A35" s="94">
        <v>33</v>
      </c>
      <c r="B35" s="3" t="s">
        <v>32</v>
      </c>
      <c r="C35" s="13" t="s">
        <v>55</v>
      </c>
      <c r="D35" s="24">
        <f>Allergan!$N35</f>
        <v>42209.00889466767</v>
      </c>
      <c r="E35" s="24">
        <f>Alvogen!$F35</f>
        <v>480.60509390836347</v>
      </c>
      <c r="F35" s="24">
        <f>Amneal!P35</f>
        <v>2953.6276191399729</v>
      </c>
      <c r="G35" s="24">
        <f>Apotex!F35</f>
        <v>1639.0043722295768</v>
      </c>
      <c r="H35" s="24">
        <f>CVS!$Q35</f>
        <v>90226.165410154441</v>
      </c>
      <c r="I35" s="24">
        <f>Distributors!$AA35</f>
        <v>381015.69206901104</v>
      </c>
      <c r="J35" s="24">
        <v>0</v>
      </c>
      <c r="K35" s="24">
        <f>Hikma!F35</f>
        <v>2466.0923208957097</v>
      </c>
      <c r="L35" s="24">
        <f>Indivior!K35</f>
        <v>1565.1927194804457</v>
      </c>
      <c r="M35" s="24">
        <f>Janssen!$T35</f>
        <v>89562.879236674838</v>
      </c>
      <c r="N35" s="24">
        <f>Kroger!Q35</f>
        <v>30741.098856510172</v>
      </c>
      <c r="O35" s="24">
        <v>0</v>
      </c>
      <c r="P35" s="24">
        <v>0</v>
      </c>
      <c r="Q35" s="24">
        <f>Masters!D35</f>
        <v>0</v>
      </c>
      <c r="R35" s="56">
        <f>McKinsey!J35</f>
        <v>8563.44</v>
      </c>
      <c r="S35" s="24">
        <v>0</v>
      </c>
      <c r="T35" s="24">
        <f>Mylan!O35</f>
        <v>11091.813304867963</v>
      </c>
      <c r="U35" s="24">
        <v>0</v>
      </c>
      <c r="V35" s="24">
        <f>'Purdue-Sackler'!V35</f>
        <v>107923.80201494394</v>
      </c>
      <c r="W35" s="24">
        <f>'Remnant Defendants'!F35</f>
        <v>8883.875</v>
      </c>
      <c r="X35" s="24">
        <f>Sun!F35</f>
        <v>1276.0693431810782</v>
      </c>
      <c r="Y35" s="24">
        <f>Teva!$T35</f>
        <v>68036.91279080353</v>
      </c>
      <c r="Z35" s="24">
        <v>0</v>
      </c>
      <c r="AA35" s="24">
        <f>'Walgreens National'!V35</f>
        <v>95613.251803993917</v>
      </c>
      <c r="AB35" s="24">
        <f>Walmart!$H35</f>
        <v>55767.549999999996</v>
      </c>
      <c r="AC35" s="24">
        <f>Zydus!F35</f>
        <v>611.81405950510418</v>
      </c>
      <c r="AD35" s="55">
        <f t="shared" si="0"/>
        <v>1000016.0808504627</v>
      </c>
    </row>
    <row r="36" spans="1:30" x14ac:dyDescent="0.3">
      <c r="A36" s="94">
        <v>34</v>
      </c>
      <c r="B36" s="3" t="s">
        <v>56</v>
      </c>
      <c r="C36" s="13" t="s">
        <v>56</v>
      </c>
      <c r="D36" s="24">
        <f>Allergan!$N36</f>
        <v>112729.68730155854</v>
      </c>
      <c r="E36" s="24">
        <f>Alvogen!$F36</f>
        <v>1133.4252711882041</v>
      </c>
      <c r="F36" s="24">
        <f>Amneal!P36</f>
        <v>6965.6277630944123</v>
      </c>
      <c r="G36" s="24">
        <f>Apotex!F36</f>
        <v>3865.312703962235</v>
      </c>
      <c r="H36" s="24">
        <f>CVS!$Q36</f>
        <v>240971.51495183408</v>
      </c>
      <c r="I36" s="24">
        <f>Distributors!$AA36</f>
        <v>1082960.2055102193</v>
      </c>
      <c r="J36" s="24">
        <v>0</v>
      </c>
      <c r="K36" s="24">
        <f>Hikma!F36</f>
        <v>5815.8587851324619</v>
      </c>
      <c r="L36" s="24">
        <f>Indivior!K36</f>
        <v>3691.2404904247214</v>
      </c>
      <c r="M36" s="24">
        <f>Janssen!$T36</f>
        <v>249938.55383024426</v>
      </c>
      <c r="N36" s="24">
        <f>Kroger!Q36</f>
        <v>72497.63904978428</v>
      </c>
      <c r="O36" s="24">
        <v>0</v>
      </c>
      <c r="P36" s="24">
        <v>0</v>
      </c>
      <c r="Q36" s="24">
        <f>Masters!D36</f>
        <v>0</v>
      </c>
      <c r="R36" s="56">
        <f>McKinsey!J36</f>
        <v>23672.36</v>
      </c>
      <c r="S36" s="24">
        <f>Meijer!E4</f>
        <v>1556250</v>
      </c>
      <c r="T36" s="24">
        <f>Mylan!O36</f>
        <v>26158.152841875501</v>
      </c>
      <c r="U36" s="24">
        <v>0</v>
      </c>
      <c r="V36" s="24">
        <f>'Purdue-Sackler'!V36</f>
        <v>288237.47976162535</v>
      </c>
      <c r="W36" s="24">
        <f>'Remnant Defendants'!F36</f>
        <v>12398.375</v>
      </c>
      <c r="X36" s="24">
        <f>Sun!F36</f>
        <v>3009.3922425752262</v>
      </c>
      <c r="Y36" s="24">
        <f>Teva!$T36</f>
        <v>181709.55505315142</v>
      </c>
      <c r="Z36" s="24">
        <v>0</v>
      </c>
      <c r="AA36" s="24">
        <f>'Walgreens National'!V36</f>
        <v>255359.11267712456</v>
      </c>
      <c r="AB36" s="24">
        <f>Walmart!$H36</f>
        <v>148941.18</v>
      </c>
      <c r="AC36" s="24">
        <f>Zydus!F36</f>
        <v>1442.8592728223298</v>
      </c>
      <c r="AD36" s="55">
        <f t="shared" si="0"/>
        <v>4276304.673233794</v>
      </c>
    </row>
    <row r="37" spans="1:30" x14ac:dyDescent="0.3">
      <c r="A37" s="94">
        <v>35</v>
      </c>
      <c r="B37" s="3" t="s">
        <v>32</v>
      </c>
      <c r="C37" s="13" t="s">
        <v>57</v>
      </c>
      <c r="D37" s="24">
        <f>Allergan!$N37</f>
        <v>5258.9712141777318</v>
      </c>
      <c r="E37" s="24">
        <f>Alvogen!$F37</f>
        <v>59.880253746181388</v>
      </c>
      <c r="F37" s="24">
        <f>Amneal!P37</f>
        <v>368.00269815607408</v>
      </c>
      <c r="G37" s="24">
        <f>Apotex!F37</f>
        <v>204.20923320242795</v>
      </c>
      <c r="H37" s="24">
        <f>CVS!$Q37</f>
        <v>11241.592119241299</v>
      </c>
      <c r="I37" s="24">
        <f>Distributors!$AA37</f>
        <v>47472.080772530309</v>
      </c>
      <c r="J37" s="24">
        <v>0</v>
      </c>
      <c r="K37" s="24">
        <f>Hikma!F37</f>
        <v>307.25898624141632</v>
      </c>
      <c r="L37" s="24">
        <f>Indivior!K37</f>
        <v>195.01278365983171</v>
      </c>
      <c r="M37" s="24">
        <f>Janssen!$T37</f>
        <v>11158.94468071442</v>
      </c>
      <c r="N37" s="24">
        <f>Kroger!Q37</f>
        <v>3830.1389328252217</v>
      </c>
      <c r="O37" s="24">
        <v>0</v>
      </c>
      <c r="P37" s="24">
        <v>0</v>
      </c>
      <c r="Q37" s="24">
        <f>Masters!D37</f>
        <v>0</v>
      </c>
      <c r="R37" s="56">
        <f>McKinsey!J37</f>
        <v>1066.95</v>
      </c>
      <c r="S37" s="24">
        <v>0</v>
      </c>
      <c r="T37" s="24">
        <f>Mylan!O37</f>
        <v>1381.9674481590141</v>
      </c>
      <c r="U37" s="24">
        <v>0</v>
      </c>
      <c r="V37" s="24">
        <f>'Purdue-Sackler'!V37</f>
        <v>13446.600403989236</v>
      </c>
      <c r="W37" s="24">
        <f>'Remnant Defendants'!F37</f>
        <v>0</v>
      </c>
      <c r="X37" s="24">
        <f>Sun!F37</f>
        <v>158.98990051481908</v>
      </c>
      <c r="Y37" s="24">
        <f>Teva!$T37</f>
        <v>8476.9567597082059</v>
      </c>
      <c r="Z37" s="24">
        <v>0</v>
      </c>
      <c r="AA37" s="24">
        <f>'Walgreens National'!V37</f>
        <v>11912.789358639462</v>
      </c>
      <c r="AB37" s="24">
        <f>Walmart!$H37</f>
        <v>6948.27</v>
      </c>
      <c r="AC37" s="24">
        <f>Zydus!F37</f>
        <v>76.228033354203745</v>
      </c>
      <c r="AD37" s="55">
        <f t="shared" si="0"/>
        <v>123488.61554550567</v>
      </c>
    </row>
    <row r="38" spans="1:30" x14ac:dyDescent="0.3">
      <c r="A38" s="94">
        <v>36</v>
      </c>
      <c r="B38" s="3" t="s">
        <v>58</v>
      </c>
      <c r="C38" s="13" t="s">
        <v>59</v>
      </c>
      <c r="D38" s="24">
        <f>Allergan!$N38</f>
        <v>181.42</v>
      </c>
      <c r="E38" s="24">
        <f>Alvogen!$F38</f>
        <v>2.0310608867689526</v>
      </c>
      <c r="F38" s="24">
        <f>Amneal!P38</f>
        <v>12.482176338437911</v>
      </c>
      <c r="G38" s="24">
        <f>Apotex!F38</f>
        <v>6.9265135053136087</v>
      </c>
      <c r="H38" s="24">
        <f>CVS!$Q38</f>
        <v>403.56</v>
      </c>
      <c r="I38" s="24">
        <f>Distributors!$AA38</f>
        <v>1519.52</v>
      </c>
      <c r="J38" s="24">
        <v>0</v>
      </c>
      <c r="K38" s="24">
        <f>Hikma!F38</f>
        <v>10.421828065533496</v>
      </c>
      <c r="L38" s="24">
        <f>Indivior!K38</f>
        <v>6.6145818117325232</v>
      </c>
      <c r="M38" s="24">
        <f>Janssen!$T38</f>
        <v>401.49999999999994</v>
      </c>
      <c r="N38" s="24">
        <f>Kroger!Q38</f>
        <v>221.20621183398231</v>
      </c>
      <c r="O38" s="24">
        <v>0</v>
      </c>
      <c r="P38" s="24">
        <v>0</v>
      </c>
      <c r="Q38" s="24">
        <f>Masters!D38</f>
        <v>0</v>
      </c>
      <c r="R38" s="56">
        <f>McKinsey!J38</f>
        <v>36.19</v>
      </c>
      <c r="S38" s="24">
        <v>0</v>
      </c>
      <c r="T38" s="24">
        <f>Mylan!O38</f>
        <v>46.874551377843304</v>
      </c>
      <c r="U38" s="24">
        <v>0</v>
      </c>
      <c r="V38" s="24">
        <f>'Purdue-Sackler'!V38</f>
        <v>456.09132279763867</v>
      </c>
      <c r="W38" s="24">
        <f>'Remnant Defendants'!F38</f>
        <v>0</v>
      </c>
      <c r="X38" s="24">
        <f>Sun!F38</f>
        <v>5.3927321299557578</v>
      </c>
      <c r="Y38" s="24">
        <f>Teva!$T38</f>
        <v>291.28137474294016</v>
      </c>
      <c r="Z38" s="24">
        <v>0</v>
      </c>
      <c r="AA38" s="24">
        <f>'Walgreens National'!V38</f>
        <v>437.85</v>
      </c>
      <c r="AB38" s="24">
        <f>Walmart!$H38</f>
        <v>235.68</v>
      </c>
      <c r="AC38" s="24">
        <f>Zydus!F38</f>
        <v>2.5855564620234364</v>
      </c>
      <c r="AD38" s="55">
        <f t="shared" si="0"/>
        <v>4275.0423534901465</v>
      </c>
    </row>
    <row r="39" spans="1:30" x14ac:dyDescent="0.3">
      <c r="A39" s="94">
        <v>37</v>
      </c>
      <c r="B39" s="3" t="s">
        <v>20</v>
      </c>
      <c r="C39" s="13" t="s">
        <v>60</v>
      </c>
      <c r="D39" s="24">
        <f>Allergan!$N39</f>
        <v>18240.749994469195</v>
      </c>
      <c r="E39" s="24">
        <f>Alvogen!$F39</f>
        <v>207.69486458277069</v>
      </c>
      <c r="F39" s="24">
        <f>Amneal!P39</f>
        <v>1276.4186151180797</v>
      </c>
      <c r="G39" s="24">
        <f>Apotex!F39</f>
        <v>708.30042264532722</v>
      </c>
      <c r="H39" s="24">
        <f>CVS!$Q39</f>
        <v>38991.507345966209</v>
      </c>
      <c r="I39" s="24">
        <f>Distributors!$AA39</f>
        <v>164657.01761623617</v>
      </c>
      <c r="J39" s="24">
        <v>0</v>
      </c>
      <c r="K39" s="24">
        <f>Hikma!F39</f>
        <v>1065.7288429296273</v>
      </c>
      <c r="L39" s="24">
        <f>Indivior!K39</f>
        <v>676.40250600509216</v>
      </c>
      <c r="M39" s="24">
        <f>Janssen!$T39</f>
        <v>38704.854864950554</v>
      </c>
      <c r="N39" s="24">
        <f>Kroger!Q39</f>
        <v>13284.860033980405</v>
      </c>
      <c r="O39" s="24">
        <v>0</v>
      </c>
      <c r="P39" s="24">
        <v>0</v>
      </c>
      <c r="Q39" s="24">
        <f>Masters!D39</f>
        <v>0</v>
      </c>
      <c r="R39" s="56">
        <f>McKinsey!J39</f>
        <v>3700.72</v>
      </c>
      <c r="S39" s="24">
        <v>0</v>
      </c>
      <c r="T39" s="24">
        <f>Mylan!O39</f>
        <v>4793.358812736954</v>
      </c>
      <c r="U39" s="24">
        <v>0</v>
      </c>
      <c r="V39" s="24">
        <f>'Purdue-Sackler'!V39</f>
        <v>46639.579415330591</v>
      </c>
      <c r="W39" s="24">
        <f>'Remnant Defendants'!F39</f>
        <v>3807.375</v>
      </c>
      <c r="X39" s="24">
        <f>Sun!F39</f>
        <v>551.45701281466813</v>
      </c>
      <c r="Y39" s="24">
        <f>Teva!$T39</f>
        <v>29402.346466262887</v>
      </c>
      <c r="Z39" s="24">
        <v>0</v>
      </c>
      <c r="AA39" s="24">
        <f>'Walgreens National'!V39</f>
        <v>41319.544576742468</v>
      </c>
      <c r="AB39" s="24">
        <f>Walmart!$H39</f>
        <v>24100.11</v>
      </c>
      <c r="AC39" s="24">
        <f>Zydus!F39</f>
        <v>264.39719397351263</v>
      </c>
      <c r="AD39" s="55">
        <f t="shared" si="0"/>
        <v>432128.02639077092</v>
      </c>
    </row>
    <row r="40" spans="1:30" x14ac:dyDescent="0.3">
      <c r="A40" s="94">
        <v>38</v>
      </c>
      <c r="B40" s="3" t="s">
        <v>61</v>
      </c>
      <c r="C40" s="13" t="s">
        <v>62</v>
      </c>
      <c r="D40" s="24">
        <f>Allergan!$N40</f>
        <v>5846.9075113398567</v>
      </c>
      <c r="E40" s="24">
        <f>Alvogen!$F40</f>
        <v>66.574828433182319</v>
      </c>
      <c r="F40" s="24">
        <f>Amneal!P40</f>
        <v>409.14516823087416</v>
      </c>
      <c r="G40" s="24">
        <f>Apotex!F40</f>
        <v>227.03969696839064</v>
      </c>
      <c r="H40" s="24">
        <f>CVS!$Q40</f>
        <v>12498.403947269979</v>
      </c>
      <c r="I40" s="24">
        <f>Distributors!$AA40</f>
        <v>52779.405027864377</v>
      </c>
      <c r="J40" s="24">
        <v>0</v>
      </c>
      <c r="K40" s="24">
        <f>Hikma!F40</f>
        <v>341.61034754934212</v>
      </c>
      <c r="L40" s="24">
        <f>Indivior!K40</f>
        <v>216.81509015413164</v>
      </c>
      <c r="M40" s="24">
        <f>Janssen!$T40</f>
        <v>12406.50619811556</v>
      </c>
      <c r="N40" s="24">
        <f>Kroger!Q40</f>
        <v>4258.35323449307</v>
      </c>
      <c r="O40" s="24">
        <v>0</v>
      </c>
      <c r="P40" s="24">
        <v>0</v>
      </c>
      <c r="Q40" s="24">
        <f>Masters!D40</f>
        <v>0</v>
      </c>
      <c r="R40" s="56">
        <f>McKinsey!J40</f>
        <v>1186.23</v>
      </c>
      <c r="S40" s="24">
        <v>0</v>
      </c>
      <c r="T40" s="24">
        <f>Mylan!O40</f>
        <v>1536.4705392100366</v>
      </c>
      <c r="U40" s="24">
        <v>0</v>
      </c>
      <c r="V40" s="24">
        <f>'Purdue-Sackler'!V40</f>
        <v>14949.921867394081</v>
      </c>
      <c r="W40" s="24">
        <f>'Remnant Defendants'!F40</f>
        <v>0</v>
      </c>
      <c r="X40" s="24">
        <f>Sun!F40</f>
        <v>176.76487134221273</v>
      </c>
      <c r="Y40" s="24">
        <f>Teva!$T40</f>
        <v>9424.6680354828131</v>
      </c>
      <c r="Z40" s="24">
        <v>0</v>
      </c>
      <c r="AA40" s="24">
        <f>'Walgreens National'!V40</f>
        <v>13244.626620860648</v>
      </c>
      <c r="AB40" s="24">
        <f>Walmart!$H40</f>
        <v>7725.08</v>
      </c>
      <c r="AC40" s="24">
        <f>Zydus!F40</f>
        <v>84.750279513948172</v>
      </c>
      <c r="AD40" s="55">
        <f t="shared" si="0"/>
        <v>137294.52298470854</v>
      </c>
    </row>
    <row r="41" spans="1:30" x14ac:dyDescent="0.3">
      <c r="A41" s="94">
        <v>39</v>
      </c>
      <c r="B41" s="3" t="s">
        <v>12</v>
      </c>
      <c r="C41" s="13" t="s">
        <v>63</v>
      </c>
      <c r="D41" s="24">
        <f>Allergan!$N41</f>
        <v>0</v>
      </c>
      <c r="E41" s="24">
        <f>Alvogen!$F41</f>
        <v>28.808442175834656</v>
      </c>
      <c r="F41" s="24">
        <f>Amneal!P41</f>
        <v>177.04641826198784</v>
      </c>
      <c r="G41" s="24">
        <f>Apotex!F41</f>
        <v>98.245239765017544</v>
      </c>
      <c r="H41" s="24">
        <f>CVS!$Q41</f>
        <v>0</v>
      </c>
      <c r="I41" s="24">
        <f>Distributors!$AA41</f>
        <v>0</v>
      </c>
      <c r="J41" s="24">
        <v>0</v>
      </c>
      <c r="K41" s="24">
        <f>Hikma!F41</f>
        <v>147.82256561005133</v>
      </c>
      <c r="L41" s="24">
        <f>Indivior!K41</f>
        <v>93.820819888744708</v>
      </c>
      <c r="M41" s="24">
        <f>Janssen!$T41</f>
        <v>0</v>
      </c>
      <c r="N41" s="24">
        <f>Kroger!Q41</f>
        <v>1418.1982533188841</v>
      </c>
      <c r="O41" s="24">
        <v>0</v>
      </c>
      <c r="P41" s="24">
        <v>0</v>
      </c>
      <c r="Q41" s="24">
        <f>Masters!D41</f>
        <v>0</v>
      </c>
      <c r="R41" s="56">
        <f>McKinsey!J41</f>
        <v>0</v>
      </c>
      <c r="S41" s="24">
        <v>0</v>
      </c>
      <c r="T41" s="24">
        <f>Mylan!O41</f>
        <v>664.86574168389518</v>
      </c>
      <c r="U41" s="24">
        <v>0</v>
      </c>
      <c r="V41" s="24">
        <f>'Purdue-Sackler'!V41</f>
        <v>6469.1711535137238</v>
      </c>
      <c r="W41" s="24">
        <f>'Remnant Defendants'!F41</f>
        <v>0</v>
      </c>
      <c r="X41" s="24">
        <f>Sun!F41</f>
        <v>76.490179466130868</v>
      </c>
      <c r="Y41" s="24">
        <f>Teva!$T41</f>
        <v>0</v>
      </c>
      <c r="Z41" s="24">
        <v>0</v>
      </c>
      <c r="AA41" s="24">
        <f>'Walgreens National'!V41</f>
        <v>0</v>
      </c>
      <c r="AB41" s="24">
        <f>Walmart!$H41</f>
        <v>0</v>
      </c>
      <c r="AC41" s="24">
        <f>Zydus!F41</f>
        <v>36.673373168566705</v>
      </c>
      <c r="AD41" s="55">
        <f t="shared" si="0"/>
        <v>9174.4688136842706</v>
      </c>
    </row>
    <row r="42" spans="1:30" x14ac:dyDescent="0.3">
      <c r="A42" s="94">
        <v>40</v>
      </c>
      <c r="B42" s="3" t="s">
        <v>64</v>
      </c>
      <c r="C42" s="13" t="s">
        <v>65</v>
      </c>
      <c r="D42" s="24">
        <f>Allergan!$N42</f>
        <v>17481.619837276699</v>
      </c>
      <c r="E42" s="24">
        <f>Alvogen!$F42</f>
        <v>199.05128791672007</v>
      </c>
      <c r="F42" s="24">
        <f>Amneal!P42</f>
        <v>1223.2982735058276</v>
      </c>
      <c r="G42" s="24">
        <f>Apotex!F42</f>
        <v>678.82329032417113</v>
      </c>
      <c r="H42" s="24">
        <f>CVS!$Q42</f>
        <v>37368.796863908239</v>
      </c>
      <c r="I42" s="24">
        <f>Distributors!$AA42</f>
        <v>157804.53246497177</v>
      </c>
      <c r="J42" s="24">
        <v>0</v>
      </c>
      <c r="K42" s="24">
        <f>Hikma!F42</f>
        <v>1021.3767161806649</v>
      </c>
      <c r="L42" s="24">
        <f>Indivior!K42</f>
        <v>648.25285998708102</v>
      </c>
      <c r="M42" s="24">
        <f>Janssen!$T42</f>
        <v>37094.076881647517</v>
      </c>
      <c r="N42" s="24">
        <f>Kroger!Q42</f>
        <v>12731.979162708674</v>
      </c>
      <c r="O42" s="24">
        <v>0</v>
      </c>
      <c r="P42" s="24">
        <v>0</v>
      </c>
      <c r="Q42" s="24">
        <f>Masters!D42</f>
        <v>0</v>
      </c>
      <c r="R42" s="56">
        <f>McKinsey!J42</f>
        <v>3546.7</v>
      </c>
      <c r="S42" s="24">
        <v>0</v>
      </c>
      <c r="T42" s="24">
        <f>Mylan!O42</f>
        <v>4593.8749956044903</v>
      </c>
      <c r="U42" s="24">
        <v>0</v>
      </c>
      <c r="V42" s="24">
        <f>'Purdue-Sackler'!V42</f>
        <v>44698.593627556773</v>
      </c>
      <c r="W42" s="24">
        <f>'Remnant Defendants'!F42</f>
        <v>0</v>
      </c>
      <c r="X42" s="24">
        <f>Sun!F42</f>
        <v>528.50718698305616</v>
      </c>
      <c r="Y42" s="24">
        <f>Teva!$T42</f>
        <v>28178.71180807917</v>
      </c>
      <c r="Z42" s="24">
        <v>0</v>
      </c>
      <c r="AA42" s="24">
        <f>'Walgreens National'!V42</f>
        <v>39599.969255521144</v>
      </c>
      <c r="AB42" s="24">
        <f>Walmart!$H42</f>
        <v>23097.14</v>
      </c>
      <c r="AC42" s="24">
        <f>Zydus!F42</f>
        <v>253.39385298581112</v>
      </c>
      <c r="AD42" s="55">
        <f t="shared" si="0"/>
        <v>410495.30451217201</v>
      </c>
    </row>
    <row r="43" spans="1:30" x14ac:dyDescent="0.3">
      <c r="A43" s="94">
        <v>41</v>
      </c>
      <c r="B43" s="3" t="s">
        <v>12</v>
      </c>
      <c r="C43" s="13" t="s">
        <v>66</v>
      </c>
      <c r="D43" s="24">
        <f>Allergan!$N43</f>
        <v>827.06</v>
      </c>
      <c r="E43" s="24">
        <f>Alvogen!$F43</f>
        <v>9.2592325410100589</v>
      </c>
      <c r="F43" s="24">
        <f>Amneal!P43</f>
        <v>56.903943199531255</v>
      </c>
      <c r="G43" s="24">
        <f>Apotex!F43</f>
        <v>31.576699478552424</v>
      </c>
      <c r="H43" s="24">
        <f>CVS!$Q43</f>
        <v>1839.76</v>
      </c>
      <c r="I43" s="24">
        <f>Distributors!$AA43</f>
        <v>6906.4113555922431</v>
      </c>
      <c r="J43" s="24">
        <v>0</v>
      </c>
      <c r="K43" s="24">
        <f>Hikma!F43</f>
        <v>47.511194858717694</v>
      </c>
      <c r="L43" s="24">
        <f>Indivior!K43</f>
        <v>30.154660333102164</v>
      </c>
      <c r="M43" s="24">
        <f>Janssen!$T43</f>
        <v>1725.5131218242304</v>
      </c>
      <c r="N43" s="24">
        <f>Kroger!Q43</f>
        <v>455.81872621175103</v>
      </c>
      <c r="O43" s="24">
        <v>0</v>
      </c>
      <c r="P43" s="24">
        <v>0</v>
      </c>
      <c r="Q43" s="24">
        <f>Masters!D43</f>
        <v>0</v>
      </c>
      <c r="R43" s="56">
        <f>McKinsey!J43</f>
        <v>164.98</v>
      </c>
      <c r="S43" s="24">
        <v>0</v>
      </c>
      <c r="T43" s="24">
        <f>Mylan!O43</f>
        <v>213.69244727735614</v>
      </c>
      <c r="U43" s="24">
        <v>0</v>
      </c>
      <c r="V43" s="24">
        <f>'Purdue-Sackler'!V43</f>
        <v>2079.2363464978789</v>
      </c>
      <c r="W43" s="24">
        <f>'Remnant Defendants'!F43</f>
        <v>0</v>
      </c>
      <c r="X43" s="24">
        <f>Sun!F43</f>
        <v>24.584472650679828</v>
      </c>
      <c r="Y43" s="24">
        <f>Teva!$T43</f>
        <v>1327.898144846105</v>
      </c>
      <c r="Z43" s="24">
        <v>0</v>
      </c>
      <c r="AA43" s="24">
        <f>'Walgreens National'!V43</f>
        <v>1996.08</v>
      </c>
      <c r="AB43" s="24">
        <f>Walmart!$H43</f>
        <v>1074.4099999999999</v>
      </c>
      <c r="AC43" s="24">
        <f>Zydus!F43</f>
        <v>11.787075752254204</v>
      </c>
      <c r="AD43" s="55">
        <f t="shared" si="0"/>
        <v>18810.850345311159</v>
      </c>
    </row>
    <row r="44" spans="1:30" x14ac:dyDescent="0.3">
      <c r="A44" s="94">
        <v>42</v>
      </c>
      <c r="B44" s="3" t="s">
        <v>40</v>
      </c>
      <c r="C44" s="13" t="s">
        <v>40</v>
      </c>
      <c r="D44" s="24">
        <f>Allergan!$N44</f>
        <v>545672.28298722173</v>
      </c>
      <c r="E44" s="24">
        <f>Alvogen!$F44</f>
        <v>5486.3876042080055</v>
      </c>
      <c r="F44" s="24">
        <f>Amneal!P44</f>
        <v>33717.382862749466</v>
      </c>
      <c r="G44" s="24">
        <f>Apotex!F44</f>
        <v>18710.191350484543</v>
      </c>
      <c r="H44" s="24">
        <f>CVS!$Q44</f>
        <v>1166431.7142244154</v>
      </c>
      <c r="I44" s="24">
        <f>Distributors!$AA44</f>
        <v>5054891.4274666812</v>
      </c>
      <c r="J44" s="24">
        <v>0</v>
      </c>
      <c r="K44" s="24">
        <f>Hikma!F44</f>
        <v>28151.882931924385</v>
      </c>
      <c r="L44" s="24">
        <f>Indivior!K44</f>
        <v>17867.588261541521</v>
      </c>
      <c r="M44" s="24">
        <f>Janssen!$T44</f>
        <v>1166628.4725570017</v>
      </c>
      <c r="N44" s="24">
        <f>Kroger!Q44</f>
        <v>350927.54595458647</v>
      </c>
      <c r="O44" s="24">
        <v>0</v>
      </c>
      <c r="P44" s="24">
        <v>0</v>
      </c>
      <c r="Q44" s="24">
        <f>Masters!D44</f>
        <v>0</v>
      </c>
      <c r="R44" s="56">
        <f>McKinsey!J44</f>
        <v>110494.56</v>
      </c>
      <c r="S44" s="24">
        <f>Meijer!E5</f>
        <v>562500</v>
      </c>
      <c r="T44" s="24">
        <f>Mylan!O44</f>
        <v>126619.52150598717</v>
      </c>
      <c r="U44" s="24">
        <v>0</v>
      </c>
      <c r="V44" s="24">
        <f>'Purdue-Sackler'!V44</f>
        <v>1395224.3489105606</v>
      </c>
      <c r="W44" s="24">
        <f>'Remnant Defendants'!F44</f>
        <v>57403.5</v>
      </c>
      <c r="X44" s="24">
        <f>Sun!F44</f>
        <v>14567.076203052888</v>
      </c>
      <c r="Y44" s="24">
        <f>Teva!$T44</f>
        <v>879571.94368361169</v>
      </c>
      <c r="Z44" s="24">
        <v>0</v>
      </c>
      <c r="AA44" s="24">
        <f>'Walgreens National'!V44</f>
        <v>1236075.4414349683</v>
      </c>
      <c r="AB44" s="24">
        <f>Walmart!$H44</f>
        <v>720955.34000000008</v>
      </c>
      <c r="AC44" s="24">
        <f>Zydus!F44</f>
        <v>6984.2145135253022</v>
      </c>
      <c r="AD44" s="55">
        <f t="shared" si="0"/>
        <v>13491896.607938996</v>
      </c>
    </row>
    <row r="45" spans="1:30" x14ac:dyDescent="0.3">
      <c r="A45" s="94">
        <v>43</v>
      </c>
      <c r="B45" s="3" t="s">
        <v>12</v>
      </c>
      <c r="C45" s="13" t="s">
        <v>67</v>
      </c>
      <c r="D45" s="24">
        <f>Allergan!$N45</f>
        <v>992.47</v>
      </c>
      <c r="E45" s="24">
        <f>Alvogen!$F45</f>
        <v>11.111078968962</v>
      </c>
      <c r="F45" s="24">
        <f>Amneal!P45</f>
        <v>68.284731346249188</v>
      </c>
      <c r="G45" s="24">
        <f>Apotex!F45</f>
        <v>37.892039100586622</v>
      </c>
      <c r="H45" s="24">
        <f>CVS!$Q45</f>
        <v>2207.71</v>
      </c>
      <c r="I45" s="24">
        <f>Distributors!$AA45</f>
        <v>8808.6875775683493</v>
      </c>
      <c r="J45" s="24">
        <v>0</v>
      </c>
      <c r="K45" s="24">
        <f>Hikma!F45</f>
        <v>57.013433418680158</v>
      </c>
      <c r="L45" s="24">
        <f>Indivior!K45</f>
        <v>36.185592138371177</v>
      </c>
      <c r="M45" s="24">
        <f>Janssen!$T45</f>
        <v>2070.599741563628</v>
      </c>
      <c r="N45" s="24">
        <f>Kroger!Q45</f>
        <v>710.70246750350566</v>
      </c>
      <c r="O45" s="24">
        <v>0</v>
      </c>
      <c r="P45" s="24">
        <v>0</v>
      </c>
      <c r="Q45" s="24">
        <f>Masters!D45</f>
        <v>0</v>
      </c>
      <c r="R45" s="56">
        <f>McKinsey!J45</f>
        <v>0</v>
      </c>
      <c r="S45" s="24">
        <v>0</v>
      </c>
      <c r="T45" s="24">
        <f>Mylan!O45</f>
        <v>256.43093488074794</v>
      </c>
      <c r="U45" s="24">
        <v>0</v>
      </c>
      <c r="V45" s="24">
        <f>'Purdue-Sackler'!V45</f>
        <v>2495.0835977766451</v>
      </c>
      <c r="W45" s="24">
        <f>'Remnant Defendants'!F45</f>
        <v>195.25</v>
      </c>
      <c r="X45" s="24">
        <f>Sun!F45</f>
        <v>29.501366967741365</v>
      </c>
      <c r="Y45" s="24">
        <f>Teva!$T45</f>
        <v>1593.4777623063892</v>
      </c>
      <c r="Z45" s="24">
        <v>0</v>
      </c>
      <c r="AA45" s="24">
        <f>'Walgreens National'!V45</f>
        <v>0</v>
      </c>
      <c r="AB45" s="24">
        <f>Walmart!$H45</f>
        <v>1289.29</v>
      </c>
      <c r="AC45" s="24">
        <f>Zydus!F45</f>
        <v>14.144490800546073</v>
      </c>
      <c r="AD45" s="55">
        <f t="shared" si="0"/>
        <v>20859.690323539857</v>
      </c>
    </row>
    <row r="46" spans="1:30" x14ac:dyDescent="0.3">
      <c r="A46" s="94">
        <v>44</v>
      </c>
      <c r="B46" s="3" t="s">
        <v>20</v>
      </c>
      <c r="C46" s="13" t="s">
        <v>68</v>
      </c>
      <c r="D46" s="24">
        <f>Allergan!$N46</f>
        <v>77709.689117047907</v>
      </c>
      <c r="E46" s="24">
        <f>Alvogen!$F46</f>
        <v>781.32142424758683</v>
      </c>
      <c r="F46" s="24">
        <f>Amneal!P46</f>
        <v>4801.7230098760992</v>
      </c>
      <c r="G46" s="24">
        <f>Apotex!F46</f>
        <v>2664.5352841445406</v>
      </c>
      <c r="H46" s="24">
        <f>CVS!$Q46</f>
        <v>166112.60394535866</v>
      </c>
      <c r="I46" s="24">
        <f>Distributors!$AA46</f>
        <v>746533.56915731542</v>
      </c>
      <c r="J46" s="24">
        <v>0</v>
      </c>
      <c r="K46" s="24">
        <f>Hikma!F46</f>
        <v>4009.1351275932502</v>
      </c>
      <c r="L46" s="24">
        <f>Indivior!K46</f>
        <v>2544.5394156383786</v>
      </c>
      <c r="M46" s="24">
        <f>Janssen!$T46</f>
        <v>172293.96283734671</v>
      </c>
      <c r="N46" s="24">
        <f>Kroger!Q46</f>
        <v>49975.902115820907</v>
      </c>
      <c r="O46" s="24">
        <v>0</v>
      </c>
      <c r="P46" s="24">
        <v>0</v>
      </c>
      <c r="Q46" s="24">
        <f>Masters!D46</f>
        <v>0</v>
      </c>
      <c r="R46" s="56">
        <f>McKinsey!J46</f>
        <v>16318.43</v>
      </c>
      <c r="S46" s="24">
        <f>Meijer!E6</f>
        <v>17634.915000000001</v>
      </c>
      <c r="T46" s="24">
        <f>Mylan!O46</f>
        <v>18032.000656447806</v>
      </c>
      <c r="U46" s="24">
        <v>0</v>
      </c>
      <c r="V46" s="24">
        <f>'Purdue-Sackler'!V46</f>
        <v>198695.16229578835</v>
      </c>
      <c r="W46" s="24">
        <f>'Remnant Defendants'!F46</f>
        <v>8688.625</v>
      </c>
      <c r="X46" s="24">
        <f>Sun!F46</f>
        <v>2074.5105062141179</v>
      </c>
      <c r="Y46" s="24">
        <f>Teva!$T46</f>
        <v>125260.63927046314</v>
      </c>
      <c r="Z46" s="24">
        <v>0</v>
      </c>
      <c r="AA46" s="24">
        <f>'Walgreens National'!V46</f>
        <v>176030.61193574249</v>
      </c>
      <c r="AB46" s="24">
        <f>Walmart!$H46</f>
        <v>102671.9</v>
      </c>
      <c r="AC46" s="24">
        <f>Zydus!F46</f>
        <v>994.62831003278984</v>
      </c>
      <c r="AD46" s="55">
        <f t="shared" si="0"/>
        <v>1892833.7760990451</v>
      </c>
    </row>
    <row r="47" spans="1:30" x14ac:dyDescent="0.3">
      <c r="A47" s="94">
        <v>45</v>
      </c>
      <c r="B47" s="3" t="s">
        <v>12</v>
      </c>
      <c r="C47" s="13" t="s">
        <v>69</v>
      </c>
      <c r="D47" s="24">
        <f>Allergan!$N47</f>
        <v>3573.4281880167423</v>
      </c>
      <c r="E47" s="24">
        <f>Alvogen!$F47</f>
        <v>40.688212300373571</v>
      </c>
      <c r="F47" s="24">
        <f>Amneal!P47</f>
        <v>250.05525148830057</v>
      </c>
      <c r="G47" s="24">
        <f>Apotex!F47</f>
        <v>138.75874122805885</v>
      </c>
      <c r="H47" s="24">
        <f>CVS!$Q47</f>
        <v>7638.583202920654</v>
      </c>
      <c r="I47" s="24">
        <f>Distributors!$AA47</f>
        <v>32256.933367990136</v>
      </c>
      <c r="J47" s="24">
        <v>0</v>
      </c>
      <c r="K47" s="24">
        <f>Hikma!F47</f>
        <v>208.78032542047407</v>
      </c>
      <c r="L47" s="24">
        <f>Indivior!K47</f>
        <v>132.50981828620019</v>
      </c>
      <c r="M47" s="24">
        <f>Janssen!$T47</f>
        <v>7582.4248806836049</v>
      </c>
      <c r="N47" s="24">
        <f>Kroger!Q47</f>
        <v>2602.5522829425145</v>
      </c>
      <c r="O47" s="24">
        <v>0</v>
      </c>
      <c r="P47" s="24">
        <v>0</v>
      </c>
      <c r="Q47" s="24">
        <f>Masters!D47</f>
        <v>0</v>
      </c>
      <c r="R47" s="56">
        <f>McKinsey!J47</f>
        <v>724.98</v>
      </c>
      <c r="S47" s="24">
        <v>0</v>
      </c>
      <c r="T47" s="24">
        <f>Mylan!O47</f>
        <v>939.03718513359331</v>
      </c>
      <c r="U47" s="24">
        <v>0</v>
      </c>
      <c r="V47" s="24">
        <f>'Purdue-Sackler'!V47</f>
        <v>9136.870633095692</v>
      </c>
      <c r="W47" s="24">
        <f>'Remnant Defendants'!F47</f>
        <v>0</v>
      </c>
      <c r="X47" s="24">
        <f>Sun!F47</f>
        <v>108.03252192589058</v>
      </c>
      <c r="Y47" s="24">
        <f>Teva!$T47</f>
        <v>5760.0294016560647</v>
      </c>
      <c r="Z47" s="24">
        <v>0</v>
      </c>
      <c r="AA47" s="24">
        <f>'Walgreens National'!V47</f>
        <v>8094.6647094123909</v>
      </c>
      <c r="AB47" s="24">
        <f>Walmart!$H47</f>
        <v>4721.3</v>
      </c>
      <c r="AC47" s="24">
        <f>Zydus!F47</f>
        <v>51.796413847922125</v>
      </c>
      <c r="AD47" s="55">
        <f t="shared" si="0"/>
        <v>83909.628722500696</v>
      </c>
    </row>
    <row r="48" spans="1:30" x14ac:dyDescent="0.3">
      <c r="A48" s="94">
        <v>46</v>
      </c>
      <c r="B48" s="3" t="s">
        <v>70</v>
      </c>
      <c r="C48" s="13" t="s">
        <v>70</v>
      </c>
      <c r="D48" s="24">
        <f>Allergan!$N48</f>
        <v>121706.5649149989</v>
      </c>
      <c r="E48" s="24">
        <f>Alvogen!$F48</f>
        <v>1223.6820799180455</v>
      </c>
      <c r="F48" s="24">
        <f>Amneal!P48</f>
        <v>7520.3139419527724</v>
      </c>
      <c r="G48" s="24">
        <f>Apotex!F48</f>
        <v>4173.1149016640857</v>
      </c>
      <c r="H48" s="24">
        <f>CVS!$Q48</f>
        <v>260160.54747910629</v>
      </c>
      <c r="I48" s="24">
        <f>Distributors!$AA48</f>
        <v>1169198.3934115972</v>
      </c>
      <c r="J48" s="24">
        <v>0</v>
      </c>
      <c r="K48" s="24">
        <f>Hikma!F48</f>
        <v>6278.986674824896</v>
      </c>
      <c r="L48" s="24">
        <f>Indivior!K48</f>
        <v>3985.1809868906671</v>
      </c>
      <c r="M48" s="24">
        <f>Janssen!$T48</f>
        <v>269841.63854676904</v>
      </c>
      <c r="N48" s="24">
        <f>Kroger!Q48</f>
        <v>78270.772178405634</v>
      </c>
      <c r="O48" s="24">
        <v>0</v>
      </c>
      <c r="P48" s="24">
        <v>0</v>
      </c>
      <c r="Q48" s="24">
        <f>Masters!D48</f>
        <v>0</v>
      </c>
      <c r="R48" s="56">
        <f>McKinsey!J48</f>
        <v>25557.43</v>
      </c>
      <c r="S48" s="24">
        <v>0</v>
      </c>
      <c r="T48" s="24">
        <f>Mylan!O48</f>
        <v>28241.176273407131</v>
      </c>
      <c r="U48" s="24">
        <v>0</v>
      </c>
      <c r="V48" s="24">
        <f>'Purdue-Sackler'!V48</f>
        <v>311190.37814930978</v>
      </c>
      <c r="W48" s="24">
        <f>'Remnant Defendants'!F48</f>
        <v>11031.625</v>
      </c>
      <c r="X48" s="24">
        <f>Sun!F48</f>
        <v>3249.0358670255928</v>
      </c>
      <c r="Y48" s="24">
        <f>Teva!$T48</f>
        <v>196179.44397062864</v>
      </c>
      <c r="Z48" s="24">
        <v>0</v>
      </c>
      <c r="AA48" s="24">
        <f>'Walgreens National'!V48</f>
        <v>275693.85507597914</v>
      </c>
      <c r="AB48" s="24">
        <f>Walmart!$H48</f>
        <v>160801.63999999998</v>
      </c>
      <c r="AC48" s="24">
        <f>Zydus!F48</f>
        <v>1557.7568992663573</v>
      </c>
      <c r="AD48" s="55">
        <f t="shared" si="0"/>
        <v>2934303.779452478</v>
      </c>
    </row>
    <row r="49" spans="1:30" x14ac:dyDescent="0.3">
      <c r="A49" s="94">
        <v>47</v>
      </c>
      <c r="B49" s="3" t="s">
        <v>71</v>
      </c>
      <c r="C49" s="13" t="s">
        <v>71</v>
      </c>
      <c r="D49" s="24">
        <f>Allergan!$N49</f>
        <v>63186.604681642704</v>
      </c>
      <c r="E49" s="24">
        <f>Alvogen!$F49</f>
        <v>635.30110811336817</v>
      </c>
      <c r="F49" s="24">
        <f>Amneal!P49</f>
        <v>3904.3341886668677</v>
      </c>
      <c r="G49" s="24">
        <f>Apotex!F49</f>
        <v>2166.5631660546692</v>
      </c>
      <c r="H49" s="24">
        <f>CVS!$Q49</f>
        <v>135067.99244903825</v>
      </c>
      <c r="I49" s="24">
        <f>Distributors!$AA49</f>
        <v>607014.72385987558</v>
      </c>
      <c r="J49" s="24">
        <v>0</v>
      </c>
      <c r="K49" s="24">
        <f>Hikma!F49</f>
        <v>3259.8721986780183</v>
      </c>
      <c r="L49" s="24">
        <f>Indivior!K49</f>
        <v>2068.9931956620057</v>
      </c>
      <c r="M49" s="24">
        <f>Janssen!$T49</f>
        <v>140094.15036952021</v>
      </c>
      <c r="N49" s="24">
        <f>Kroger!Q49</f>
        <v>40635.961567123566</v>
      </c>
      <c r="O49" s="24">
        <v>0</v>
      </c>
      <c r="P49" s="24">
        <v>0</v>
      </c>
      <c r="Q49" s="24">
        <f>Masters!D49</f>
        <v>0</v>
      </c>
      <c r="R49" s="56">
        <f>McKinsey!J49</f>
        <v>13268.7</v>
      </c>
      <c r="S49" s="24">
        <v>0</v>
      </c>
      <c r="T49" s="24">
        <f>Mylan!O49</f>
        <v>14662.019551779438</v>
      </c>
      <c r="U49" s="24">
        <v>0</v>
      </c>
      <c r="V49" s="24">
        <f>'Purdue-Sackler'!V49</f>
        <v>161561.23826354905</v>
      </c>
      <c r="W49" s="24">
        <f>'Remnant Defendants'!F49</f>
        <v>6150.375</v>
      </c>
      <c r="X49" s="24">
        <f>Sun!F49</f>
        <v>1686.8074808774502</v>
      </c>
      <c r="Y49" s="24">
        <f>Teva!$T49</f>
        <v>101850.81821510484</v>
      </c>
      <c r="Z49" s="24">
        <v>0</v>
      </c>
      <c r="AA49" s="24">
        <f>'Walgreens National'!V49</f>
        <v>143132.44216126876</v>
      </c>
      <c r="AB49" s="24">
        <f>Walmart!$H49</f>
        <v>83483.66</v>
      </c>
      <c r="AC49" s="24">
        <f>Zydus!F49</f>
        <v>808.74330066306231</v>
      </c>
      <c r="AD49" s="55">
        <f t="shared" si="0"/>
        <v>1523830.5574569546</v>
      </c>
    </row>
    <row r="50" spans="1:30" x14ac:dyDescent="0.3">
      <c r="A50" s="94">
        <v>48</v>
      </c>
      <c r="B50" s="3" t="s">
        <v>72</v>
      </c>
      <c r="C50" s="13" t="s">
        <v>72</v>
      </c>
      <c r="D50" s="24">
        <f>Allergan!$N50</f>
        <v>93392.591489402024</v>
      </c>
      <c r="E50" s="24">
        <f>Alvogen!$F50</f>
        <v>939.00309154114859</v>
      </c>
      <c r="F50" s="24">
        <f>Amneal!P50</f>
        <v>5770.7783391962348</v>
      </c>
      <c r="G50" s="24">
        <f>Apotex!F50</f>
        <v>3202.2760309454343</v>
      </c>
      <c r="H50" s="24">
        <f>CVS!$Q50</f>
        <v>199636.46419177126</v>
      </c>
      <c r="I50" s="24">
        <f>Distributors!$AA50</f>
        <v>865151.88764412317</v>
      </c>
      <c r="J50" s="24">
        <v>0</v>
      </c>
      <c r="K50" s="24">
        <f>Hikma!F50</f>
        <v>4818.2350597151262</v>
      </c>
      <c r="L50" s="24">
        <f>Indivior!K50</f>
        <v>3058.0633061913954</v>
      </c>
      <c r="M50" s="24">
        <f>Janssen!$T50</f>
        <v>199670.13379812756</v>
      </c>
      <c r="N50" s="24">
        <f>Kroger!Q50</f>
        <v>60061.744242029337</v>
      </c>
      <c r="O50" s="24">
        <v>0</v>
      </c>
      <c r="P50" s="24">
        <v>0</v>
      </c>
      <c r="Q50" s="24">
        <f>Masters!D50</f>
        <v>0</v>
      </c>
      <c r="R50" s="56">
        <f>McKinsey!J50</f>
        <v>18911.3</v>
      </c>
      <c r="S50" s="24">
        <v>0</v>
      </c>
      <c r="T50" s="24">
        <f>Mylan!O50</f>
        <v>21671.112345834033</v>
      </c>
      <c r="U50" s="24">
        <v>0</v>
      </c>
      <c r="V50" s="24">
        <f>'Purdue-Sackler'!V50</f>
        <v>238794.64440603004</v>
      </c>
      <c r="W50" s="24">
        <f>'Remnant Defendants'!F50</f>
        <v>6638.5</v>
      </c>
      <c r="X50" s="24">
        <f>Sun!F50</f>
        <v>2493.175943108879</v>
      </c>
      <c r="Y50" s="24">
        <f>Teva!$T50</f>
        <v>150539.99351989778</v>
      </c>
      <c r="Z50" s="24">
        <v>0</v>
      </c>
      <c r="AA50" s="24">
        <f>'Walgreens National'!V50</f>
        <v>211556.06866377345</v>
      </c>
      <c r="AB50" s="24">
        <f>Walmart!$H50</f>
        <v>123392.53</v>
      </c>
      <c r="AC50" s="24">
        <f>Zydus!F50</f>
        <v>1195.3583110235854</v>
      </c>
      <c r="AD50" s="55">
        <f t="shared" si="0"/>
        <v>2209698.5020716866</v>
      </c>
    </row>
    <row r="51" spans="1:30" x14ac:dyDescent="0.3">
      <c r="A51" s="94">
        <v>49</v>
      </c>
      <c r="B51" s="3" t="s">
        <v>73</v>
      </c>
      <c r="C51" s="13" t="s">
        <v>74</v>
      </c>
      <c r="D51" s="24">
        <f>Allergan!$N51</f>
        <v>37227.769018578874</v>
      </c>
      <c r="E51" s="24">
        <f>Alvogen!$F51</f>
        <v>423.88719492836083</v>
      </c>
      <c r="F51" s="24">
        <f>Amneal!P51</f>
        <v>2605.0596263111906</v>
      </c>
      <c r="G51" s="24">
        <f>Apotex!F51</f>
        <v>1445.5796965651434</v>
      </c>
      <c r="H51" s="24">
        <f>CVS!$Q51</f>
        <v>79578.258332032405</v>
      </c>
      <c r="I51" s="24">
        <f>Distributors!$AA51</f>
        <v>336050.67715806223</v>
      </c>
      <c r="J51" s="24">
        <v>0</v>
      </c>
      <c r="K51" s="24">
        <f>Hikma!F51</f>
        <v>2175.0600848566296</v>
      </c>
      <c r="L51" s="24">
        <f>Indivior!K51</f>
        <v>1380.4788167920692</v>
      </c>
      <c r="M51" s="24">
        <f>Janssen!$T51</f>
        <v>78993.246181222552</v>
      </c>
      <c r="N51" s="24">
        <f>Kroger!Q51</f>
        <v>27113.228109211119</v>
      </c>
      <c r="O51" s="24">
        <v>0</v>
      </c>
      <c r="P51" s="24">
        <v>0</v>
      </c>
      <c r="Q51" s="24">
        <f>Masters!D51</f>
        <v>0</v>
      </c>
      <c r="R51" s="56">
        <f>McKinsey!J51</f>
        <v>7552.84</v>
      </c>
      <c r="S51" s="24">
        <v>0</v>
      </c>
      <c r="T51" s="24">
        <f>Mylan!O51</f>
        <v>9782.8293708556012</v>
      </c>
      <c r="U51" s="24">
        <v>0</v>
      </c>
      <c r="V51" s="24">
        <f>'Purdue-Sackler'!V51</f>
        <v>95187.334220891527</v>
      </c>
      <c r="W51" s="24">
        <f>'Remnant Defendants'!F51</f>
        <v>7810.0000000000009</v>
      </c>
      <c r="X51" s="24">
        <f>Sun!F51</f>
        <v>1125.475907915029</v>
      </c>
      <c r="Y51" s="24">
        <f>Teva!$T51</f>
        <v>60007.623121712095</v>
      </c>
      <c r="Z51" s="24">
        <v>0</v>
      </c>
      <c r="AA51" s="24">
        <f>'Walgreens National'!V51</f>
        <v>84329.597408008849</v>
      </c>
      <c r="AB51" s="24">
        <f>Walmart!$H51</f>
        <v>49186.22</v>
      </c>
      <c r="AC51" s="24">
        <f>Zydus!F51</f>
        <v>539.61172860727106</v>
      </c>
      <c r="AD51" s="55">
        <f t="shared" si="0"/>
        <v>881975.16424794367</v>
      </c>
    </row>
    <row r="52" spans="1:30" x14ac:dyDescent="0.3">
      <c r="A52" s="94">
        <v>50</v>
      </c>
      <c r="B52" s="3" t="s">
        <v>75</v>
      </c>
      <c r="C52" s="13" t="s">
        <v>75</v>
      </c>
      <c r="D52" s="24">
        <f>Allergan!$N52</f>
        <v>79031.405237943021</v>
      </c>
      <c r="E52" s="24">
        <f>Alvogen!$F52</f>
        <v>794.61056833778241</v>
      </c>
      <c r="F52" s="24">
        <f>Amneal!P52</f>
        <v>4883.3933531933853</v>
      </c>
      <c r="G52" s="24">
        <f>Apotex!F52</f>
        <v>2709.8551643187034</v>
      </c>
      <c r="H52" s="24">
        <f>CVS!$Q52</f>
        <v>168937.92805176805</v>
      </c>
      <c r="I52" s="24">
        <f>Distributors!$AA52</f>
        <v>786346.40933296096</v>
      </c>
      <c r="J52" s="24">
        <v>0</v>
      </c>
      <c r="K52" s="24">
        <f>Hikma!F52</f>
        <v>4077.3247007115833</v>
      </c>
      <c r="L52" s="24">
        <f>Indivior!K52</f>
        <v>2587.8183401477941</v>
      </c>
      <c r="M52" s="24">
        <f>Janssen!$T52</f>
        <v>181482.46677168593</v>
      </c>
      <c r="N52" s="24">
        <f>Kroger!Q52</f>
        <v>50825.917602594061</v>
      </c>
      <c r="O52" s="24">
        <v>0</v>
      </c>
      <c r="P52" s="24">
        <v>0</v>
      </c>
      <c r="Q52" s="24">
        <f>Masters!D52</f>
        <v>836.46</v>
      </c>
      <c r="R52" s="56">
        <f>McKinsey!J52</f>
        <v>17188.7</v>
      </c>
      <c r="S52" s="24">
        <v>0</v>
      </c>
      <c r="T52" s="24">
        <f>Mylan!O52</f>
        <v>18338.698831515514</v>
      </c>
      <c r="U52" s="24">
        <v>0</v>
      </c>
      <c r="V52" s="24">
        <f>'Purdue-Sackler'!V52</f>
        <v>202074.67879159702</v>
      </c>
      <c r="W52" s="24">
        <f>'Remnant Defendants'!F52</f>
        <v>7517.125</v>
      </c>
      <c r="X52" s="24">
        <f>Sun!F52</f>
        <v>2109.7949207689248</v>
      </c>
      <c r="Y52" s="24">
        <f>Teva!$T52</f>
        <v>127391.14415531368</v>
      </c>
      <c r="Z52" s="24">
        <v>0</v>
      </c>
      <c r="AA52" s="24">
        <f>'Walgreens National'!V52</f>
        <v>179024.63228640932</v>
      </c>
      <c r="AB52" s="24">
        <f>Walmart!$H52</f>
        <v>104418.19999999998</v>
      </c>
      <c r="AC52" s="24">
        <f>Zydus!F52</f>
        <v>1011.545494840492</v>
      </c>
      <c r="AD52" s="55">
        <f t="shared" si="0"/>
        <v>1940576.5631092656</v>
      </c>
    </row>
    <row r="53" spans="1:30" x14ac:dyDescent="0.3">
      <c r="A53" s="94">
        <v>51</v>
      </c>
      <c r="B53" s="3" t="s">
        <v>76</v>
      </c>
      <c r="C53" s="13" t="s">
        <v>76</v>
      </c>
      <c r="D53" s="24">
        <f>Allergan!$N53</f>
        <v>82558.423754052608</v>
      </c>
      <c r="E53" s="24">
        <f>Alvogen!$F53</f>
        <v>940.03628680275176</v>
      </c>
      <c r="F53" s="24">
        <f>Amneal!P53</f>
        <v>5777.127989042473</v>
      </c>
      <c r="G53" s="24">
        <f>Apotex!F53</f>
        <v>3205.7995299107984</v>
      </c>
      <c r="H53" s="24">
        <f>CVS!$Q53</f>
        <v>176477.26322602786</v>
      </c>
      <c r="I53" s="24">
        <f>Distributors!$AA53</f>
        <v>745245.06499495008</v>
      </c>
      <c r="J53" s="24">
        <v>0</v>
      </c>
      <c r="K53" s="24">
        <f>Hikma!F53</f>
        <v>4823.5366158844654</v>
      </c>
      <c r="L53" s="24">
        <f>Indivior!K53</f>
        <v>3061.4281263353359</v>
      </c>
      <c r="M53" s="24">
        <f>Janssen!$T53</f>
        <v>175179.89836355261</v>
      </c>
      <c r="N53" s="24">
        <f>Kroger!Q53</f>
        <v>60127.836961589084</v>
      </c>
      <c r="O53" s="24">
        <v>0</v>
      </c>
      <c r="P53" s="24">
        <v>0</v>
      </c>
      <c r="Q53" s="24">
        <f>Masters!D53</f>
        <v>0</v>
      </c>
      <c r="R53" s="56">
        <f>McKinsey!J53</f>
        <v>16749.61</v>
      </c>
      <c r="S53" s="24">
        <v>0</v>
      </c>
      <c r="T53" s="24">
        <f>Mylan!O53</f>
        <v>21694.957305228829</v>
      </c>
      <c r="U53" s="24">
        <v>0</v>
      </c>
      <c r="V53" s="24">
        <f>'Purdue-Sackler'!V53</f>
        <v>211092.83149443078</v>
      </c>
      <c r="W53" s="24">
        <f>'Remnant Defendants'!F53</f>
        <v>13862.75</v>
      </c>
      <c r="X53" s="24">
        <f>Sun!F53</f>
        <v>2495.919211575158</v>
      </c>
      <c r="Y53" s="24">
        <f>Teva!$T53</f>
        <v>133076.3334396556</v>
      </c>
      <c r="Z53" s="24">
        <v>0</v>
      </c>
      <c r="AA53" s="24">
        <f>'Walgreens National'!V53</f>
        <v>187014.1293403075</v>
      </c>
      <c r="AB53" s="24">
        <f>Walmart!$H53</f>
        <v>109078.16</v>
      </c>
      <c r="AC53" s="24">
        <f>Zydus!F53</f>
        <v>1196.6735767069397</v>
      </c>
      <c r="AD53" s="55">
        <f t="shared" si="0"/>
        <v>1952461.1066393459</v>
      </c>
    </row>
    <row r="54" spans="1:30" x14ac:dyDescent="0.3">
      <c r="A54" s="94">
        <v>52</v>
      </c>
      <c r="B54" s="3" t="s">
        <v>32</v>
      </c>
      <c r="C54" s="13" t="s">
        <v>77</v>
      </c>
      <c r="D54" s="24">
        <f>Allergan!$N54</f>
        <v>4113.368675438609</v>
      </c>
      <c r="E54" s="24">
        <f>Alvogen!$F54</f>
        <v>46.836108857292018</v>
      </c>
      <c r="F54" s="24">
        <f>Amneal!P54</f>
        <v>287.83803261211472</v>
      </c>
      <c r="G54" s="24">
        <f>Apotex!F54</f>
        <v>159.72487218364492</v>
      </c>
      <c r="H54" s="24">
        <f>CVS!$Q54</f>
        <v>8792.7486853964692</v>
      </c>
      <c r="I54" s="24">
        <f>Distributors!$AA54</f>
        <v>37130.890986321065</v>
      </c>
      <c r="J54" s="24">
        <v>0</v>
      </c>
      <c r="K54" s="24">
        <f>Hikma!F54</f>
        <v>240.32655886836287</v>
      </c>
      <c r="L54" s="24">
        <f>Indivior!K54</f>
        <v>152.53175116409517</v>
      </c>
      <c r="M54" s="24">
        <f>Janssen!$T54</f>
        <v>8728.1069949238154</v>
      </c>
      <c r="N54" s="24">
        <f>Kroger!Q54</f>
        <v>2995.7944050319411</v>
      </c>
      <c r="O54" s="24">
        <v>0</v>
      </c>
      <c r="P54" s="24">
        <v>0</v>
      </c>
      <c r="Q54" s="24">
        <f>Masters!D54</f>
        <v>0</v>
      </c>
      <c r="R54" s="56">
        <f>McKinsey!J54</f>
        <v>834.53</v>
      </c>
      <c r="S54" s="24">
        <v>0</v>
      </c>
      <c r="T54" s="24">
        <f>Mylan!O54</f>
        <v>1080.9235731292683</v>
      </c>
      <c r="U54" s="24">
        <v>0</v>
      </c>
      <c r="V54" s="24">
        <f>'Purdue-Sackler'!V54</f>
        <v>10517.431054171317</v>
      </c>
      <c r="W54" s="24">
        <f>'Remnant Defendants'!F54</f>
        <v>0</v>
      </c>
      <c r="X54" s="24">
        <f>Sun!F54</f>
        <v>124.35599086279693</v>
      </c>
      <c r="Y54" s="24">
        <f>Teva!$T54</f>
        <v>6630.3588994965521</v>
      </c>
      <c r="Z54" s="24">
        <v>0</v>
      </c>
      <c r="AA54" s="24">
        <f>'Walgreens National'!V54</f>
        <v>9317.7411763288073</v>
      </c>
      <c r="AB54" s="24">
        <f>Walmart!$H54</f>
        <v>5434.68</v>
      </c>
      <c r="AC54" s="24">
        <f>Zydus!F54</f>
        <v>59.622734454134637</v>
      </c>
      <c r="AD54" s="55">
        <f t="shared" si="0"/>
        <v>96588.187764786155</v>
      </c>
    </row>
    <row r="55" spans="1:30" x14ac:dyDescent="0.3">
      <c r="A55" s="94">
        <v>53</v>
      </c>
      <c r="B55" s="3" t="s">
        <v>73</v>
      </c>
      <c r="C55" s="13" t="s">
        <v>78</v>
      </c>
      <c r="D55" s="24">
        <f>Allergan!$N55</f>
        <v>203806.44624611916</v>
      </c>
      <c r="E55" s="24">
        <f>Alvogen!$F55</f>
        <v>1934.288851558091</v>
      </c>
      <c r="F55" s="24">
        <f>Amneal!P55</f>
        <v>11887.44989965887</v>
      </c>
      <c r="G55" s="24">
        <f>Apotex!F55</f>
        <v>6596.4924738461423</v>
      </c>
      <c r="H55" s="24">
        <f>CVS!$Q55</f>
        <v>411238.88080572803</v>
      </c>
      <c r="I55" s="24">
        <f>Distributors!$AA55</f>
        <v>1839346.2076510906</v>
      </c>
      <c r="J55" s="24">
        <v>0</v>
      </c>
      <c r="K55" s="24">
        <f>Hikma!F55</f>
        <v>9925.2690903253442</v>
      </c>
      <c r="L55" s="24">
        <f>Indivior!K55</f>
        <v>6299.4230943548291</v>
      </c>
      <c r="M55" s="24">
        <f>Janssen!$T55</f>
        <v>426541.87738424918</v>
      </c>
      <c r="N55" s="24">
        <f>Kroger!Q55</f>
        <v>123723.53345841615</v>
      </c>
      <c r="O55" s="24">
        <v>0</v>
      </c>
      <c r="P55" s="24">
        <v>0</v>
      </c>
      <c r="Q55" s="24">
        <f>Masters!D55</f>
        <v>0</v>
      </c>
      <c r="R55" s="56">
        <f>McKinsey!J55</f>
        <v>40398.94</v>
      </c>
      <c r="S55" s="24">
        <f>Meijer!E7</f>
        <v>187500</v>
      </c>
      <c r="T55" s="24">
        <f>Mylan!O55</f>
        <v>44641.164005765961</v>
      </c>
      <c r="U55" s="24">
        <v>0</v>
      </c>
      <c r="V55" s="24">
        <f>'Purdue-Sackler'!V55</f>
        <v>491902.34052186995</v>
      </c>
      <c r="W55" s="24">
        <f>'Remnant Defendants'!F55</f>
        <v>21575.125</v>
      </c>
      <c r="X55" s="24">
        <f>Sun!F55</f>
        <v>5135.7897276070935</v>
      </c>
      <c r="Y55" s="24">
        <f>Teva!$T55</f>
        <v>310103.18035590556</v>
      </c>
      <c r="Z55" s="24">
        <v>0</v>
      </c>
      <c r="AA55" s="24">
        <f>'Walgreens National'!V55</f>
        <v>435792.55237847165</v>
      </c>
      <c r="AB55" s="24">
        <f>Walmart!$H55</f>
        <v>254181.07</v>
      </c>
      <c r="AC55" s="24">
        <f>Zydus!F55</f>
        <v>2462.364901094586</v>
      </c>
      <c r="AD55" s="55">
        <f t="shared" si="0"/>
        <v>4832530.0309449676</v>
      </c>
    </row>
    <row r="56" spans="1:30" x14ac:dyDescent="0.3">
      <c r="A56" s="94">
        <v>54</v>
      </c>
      <c r="B56" s="3" t="s">
        <v>38</v>
      </c>
      <c r="C56" s="13" t="s">
        <v>38</v>
      </c>
      <c r="D56" s="24">
        <f>Allergan!$N56</f>
        <v>159308.87818641684</v>
      </c>
      <c r="E56" s="24">
        <f>Alvogen!$F56</f>
        <v>1601.7494134409972</v>
      </c>
      <c r="F56" s="24">
        <f>Amneal!P56</f>
        <v>9843.7810302997495</v>
      </c>
      <c r="G56" s="24">
        <f>Apotex!F56</f>
        <v>5462.4354280075795</v>
      </c>
      <c r="H56" s="24">
        <f>CVS!$Q56</f>
        <v>340539.42248113966</v>
      </c>
      <c r="I56" s="24">
        <f>Distributors!$AA56</f>
        <v>1539252.148408219</v>
      </c>
      <c r="J56" s="24">
        <v>0</v>
      </c>
      <c r="K56" s="24">
        <f>Hikma!F56</f>
        <v>8218.9347939770378</v>
      </c>
      <c r="L56" s="24">
        <f>Indivior!K56</f>
        <v>5216.437678515199</v>
      </c>
      <c r="M56" s="24">
        <f>Janssen!$T56</f>
        <v>353211.56676900195</v>
      </c>
      <c r="N56" s="24">
        <f>Kroger!Q56</f>
        <v>102453.20428580089</v>
      </c>
      <c r="O56" s="24">
        <v>0</v>
      </c>
      <c r="P56" s="24">
        <v>0</v>
      </c>
      <c r="Q56" s="24">
        <f>Masters!D56</f>
        <v>2647.45</v>
      </c>
      <c r="R56" s="56">
        <f>McKinsey!J56</f>
        <v>33453.629999999997</v>
      </c>
      <c r="S56" s="24">
        <v>0</v>
      </c>
      <c r="T56" s="24">
        <f>Mylan!O56</f>
        <v>36966.53589455461</v>
      </c>
      <c r="U56" s="24">
        <v>0</v>
      </c>
      <c r="V56" s="24">
        <f>'Purdue-Sackler'!V56</f>
        <v>407335.38052834937</v>
      </c>
      <c r="W56" s="24">
        <f>'Remnant Defendants'!F56</f>
        <v>13765.125000000002</v>
      </c>
      <c r="X56" s="24">
        <f>Sun!F56</f>
        <v>4252.8540538940842</v>
      </c>
      <c r="Y56" s="24">
        <f>Teva!$T56</f>
        <v>256790.80420243827</v>
      </c>
      <c r="Z56" s="24">
        <v>0</v>
      </c>
      <c r="AA56" s="24">
        <f>'Walgreens National'!V56</f>
        <v>360871.88483640598</v>
      </c>
      <c r="AB56" s="24">
        <f>Walmart!$H56</f>
        <v>210482.72</v>
      </c>
      <c r="AC56" s="24">
        <f>Zydus!F56</f>
        <v>2039.0395844079558</v>
      </c>
      <c r="AD56" s="55">
        <f t="shared" si="0"/>
        <v>3851674.9429904614</v>
      </c>
    </row>
    <row r="57" spans="1:30" x14ac:dyDescent="0.3">
      <c r="A57" s="94">
        <v>55</v>
      </c>
      <c r="B57" s="3" t="s">
        <v>56</v>
      </c>
      <c r="C57" s="13" t="s">
        <v>79</v>
      </c>
      <c r="D57" s="24">
        <f>Allergan!$N57</f>
        <v>2317.73</v>
      </c>
      <c r="E57" s="24">
        <f>Alvogen!$F57</f>
        <v>25.947894284612474</v>
      </c>
      <c r="F57" s="24">
        <f>Amneal!P57</f>
        <v>159.4665104239794</v>
      </c>
      <c r="G57" s="24">
        <f>Apotex!F57</f>
        <v>88.489932216031818</v>
      </c>
      <c r="H57" s="24">
        <f>CVS!$Q57</f>
        <v>5155.71</v>
      </c>
      <c r="I57" s="24">
        <f>Distributors!$AA57</f>
        <v>20571.056264705276</v>
      </c>
      <c r="J57" s="24">
        <v>0</v>
      </c>
      <c r="K57" s="24">
        <f>Hikma!F57</f>
        <v>133.14445404296399</v>
      </c>
      <c r="L57" s="24">
        <f>Indivior!K57</f>
        <v>84.504837203967384</v>
      </c>
      <c r="M57" s="24">
        <f>Janssen!$T57</f>
        <v>4835.5032640818927</v>
      </c>
      <c r="N57" s="24">
        <f>Kroger!Q57</f>
        <v>1659.7175869980479</v>
      </c>
      <c r="O57" s="24">
        <v>0</v>
      </c>
      <c r="P57" s="24">
        <v>0</v>
      </c>
      <c r="Q57" s="24">
        <f>Masters!D57</f>
        <v>0</v>
      </c>
      <c r="R57" s="56">
        <f>McKinsey!J57</f>
        <v>462.34</v>
      </c>
      <c r="S57" s="24">
        <v>0</v>
      </c>
      <c r="T57" s="24">
        <f>Mylan!O57</f>
        <v>598.84758340544818</v>
      </c>
      <c r="U57" s="24">
        <v>0</v>
      </c>
      <c r="V57" s="24">
        <f>'Purdue-Sackler'!V57</f>
        <v>5826.8117441367776</v>
      </c>
      <c r="W57" s="24">
        <f>'Remnant Defendants'!F57</f>
        <v>0</v>
      </c>
      <c r="X57" s="24">
        <f>Sun!F57</f>
        <v>68.895050918896004</v>
      </c>
      <c r="Y57" s="24">
        <f>Teva!$T57</f>
        <v>3721.2760917916253</v>
      </c>
      <c r="Z57" s="24">
        <v>0</v>
      </c>
      <c r="AA57" s="24">
        <f>'Walgreens National'!V57</f>
        <v>9748.8645193586799</v>
      </c>
      <c r="AB57" s="24">
        <f>Walmart!$H57</f>
        <v>3010.89</v>
      </c>
      <c r="AC57" s="24">
        <f>Zydus!F57</f>
        <v>33.03187323458743</v>
      </c>
      <c r="AD57" s="55">
        <f t="shared" si="0"/>
        <v>58469.195733568195</v>
      </c>
    </row>
    <row r="58" spans="1:30" x14ac:dyDescent="0.3">
      <c r="A58" s="94">
        <v>56</v>
      </c>
      <c r="B58" s="3" t="s">
        <v>32</v>
      </c>
      <c r="C58" s="13" t="s">
        <v>80</v>
      </c>
      <c r="D58" s="24">
        <f>Allergan!$N58</f>
        <v>0</v>
      </c>
      <c r="E58" s="24">
        <f>Alvogen!$F58</f>
        <v>66.765180398119213</v>
      </c>
      <c r="F58" s="24">
        <f>Amneal!P58</f>
        <v>410.31500356579119</v>
      </c>
      <c r="G58" s="24">
        <f>Apotex!F58</f>
        <v>227.68885301510858</v>
      </c>
      <c r="H58" s="24">
        <f>CVS!$Q58</f>
        <v>0</v>
      </c>
      <c r="I58" s="24">
        <f>Distributors!$AA58</f>
        <v>52930.339938078105</v>
      </c>
      <c r="J58" s="24">
        <v>0</v>
      </c>
      <c r="K58" s="24">
        <f>Hikma!F58</f>
        <v>342.58708609195895</v>
      </c>
      <c r="L58" s="24">
        <f>Indivior!K58</f>
        <v>217.43501181837189</v>
      </c>
      <c r="M58" s="24">
        <f>Janssen!$T58</f>
        <v>12441.987693911018</v>
      </c>
      <c r="N58" s="24">
        <f>Kroger!Q58</f>
        <v>3286.7539884735047</v>
      </c>
      <c r="O58" s="24">
        <v>0</v>
      </c>
      <c r="P58" s="24">
        <v>0</v>
      </c>
      <c r="Q58" s="24">
        <f>Masters!D58</f>
        <v>0</v>
      </c>
      <c r="R58" s="56">
        <f>McKinsey!J58</f>
        <v>1189.6199999999999</v>
      </c>
      <c r="S58" s="24">
        <v>0</v>
      </c>
      <c r="T58" s="24">
        <f>Mylan!O58</f>
        <v>1540.8636438276449</v>
      </c>
      <c r="U58" s="24">
        <v>0</v>
      </c>
      <c r="V58" s="24">
        <f>'Purdue-Sackler'!V58</f>
        <v>14992.666956943467</v>
      </c>
      <c r="W58" s="24">
        <f>'Remnant Defendants'!F58</f>
        <v>1269.125</v>
      </c>
      <c r="X58" s="24">
        <f>Sun!F58</f>
        <v>177.27028068961462</v>
      </c>
      <c r="Y58" s="24">
        <f>Teva!$T58</f>
        <v>0</v>
      </c>
      <c r="Z58" s="24">
        <v>0</v>
      </c>
      <c r="AA58" s="24">
        <f>'Walgreens National'!V58</f>
        <v>0</v>
      </c>
      <c r="AB58" s="24">
        <f>Walmart!$H58</f>
        <v>0</v>
      </c>
      <c r="AC58" s="24">
        <f>Zydus!F58</f>
        <v>84.992599060450971</v>
      </c>
      <c r="AD58" s="55">
        <f t="shared" si="0"/>
        <v>89093.418636812683</v>
      </c>
    </row>
    <row r="59" spans="1:30" x14ac:dyDescent="0.3">
      <c r="A59" s="94">
        <v>57</v>
      </c>
      <c r="B59" s="3" t="s">
        <v>81</v>
      </c>
      <c r="C59" s="13" t="s">
        <v>82</v>
      </c>
      <c r="D59" s="24">
        <f>Allergan!$N59</f>
        <v>2492.2017615642171</v>
      </c>
      <c r="E59" s="24">
        <f>Alvogen!$F59</f>
        <v>28.37706975543426</v>
      </c>
      <c r="F59" s="24">
        <f>Amneal!P59</f>
        <v>174.39535710766557</v>
      </c>
      <c r="G59" s="24">
        <f>Apotex!F59</f>
        <v>96.774133253544932</v>
      </c>
      <c r="H59" s="24">
        <f>CVS!$Q59</f>
        <v>5327.358591580527</v>
      </c>
      <c r="I59" s="24">
        <f>Distributors!$AA59</f>
        <v>22496.888674596248</v>
      </c>
      <c r="J59" s="24">
        <v>0</v>
      </c>
      <c r="K59" s="24">
        <f>Hikma!F59</f>
        <v>145.60909715772058</v>
      </c>
      <c r="L59" s="24">
        <f>Indivior!K59</f>
        <v>92.415963842994827</v>
      </c>
      <c r="M59" s="24">
        <f>Janssen!$T59</f>
        <v>5288.1859425609236</v>
      </c>
      <c r="N59" s="24">
        <f>Kroger!Q59</f>
        <v>1396.9624083048504</v>
      </c>
      <c r="O59" s="24">
        <v>0</v>
      </c>
      <c r="P59" s="24">
        <v>0</v>
      </c>
      <c r="Q59" s="24">
        <f>Masters!D59</f>
        <v>0</v>
      </c>
      <c r="R59" s="56">
        <f>McKinsey!J59</f>
        <v>505.62</v>
      </c>
      <c r="S59" s="24">
        <v>0</v>
      </c>
      <c r="T59" s="24">
        <f>Mylan!O59</f>
        <v>654.91016191040558</v>
      </c>
      <c r="U59" s="24">
        <v>0</v>
      </c>
      <c r="V59" s="24">
        <f>'Purdue-Sackler'!V59</f>
        <v>6372.3029507333458</v>
      </c>
      <c r="W59" s="24">
        <f>'Remnant Defendants'!F59</f>
        <v>0</v>
      </c>
      <c r="X59" s="24">
        <f>Sun!F59</f>
        <v>75.344829306209931</v>
      </c>
      <c r="Y59" s="24">
        <f>Teva!$T59</f>
        <v>4017.2104932576176</v>
      </c>
      <c r="Z59" s="24">
        <v>0</v>
      </c>
      <c r="AA59" s="24">
        <f>'Walgreens National'!V59</f>
        <v>5645.4338367445507</v>
      </c>
      <c r="AB59" s="24">
        <f>Walmart!$H59</f>
        <v>3292.77</v>
      </c>
      <c r="AC59" s="24">
        <f>Zydus!F59</f>
        <v>36.124232689140094</v>
      </c>
      <c r="AD59" s="55">
        <f t="shared" si="0"/>
        <v>58102.76127167626</v>
      </c>
    </row>
    <row r="60" spans="1:30" x14ac:dyDescent="0.3">
      <c r="A60" s="94">
        <v>58</v>
      </c>
      <c r="B60" s="3" t="s">
        <v>81</v>
      </c>
      <c r="C60" s="13" t="s">
        <v>83</v>
      </c>
      <c r="D60" s="24">
        <f>Allergan!$N60</f>
        <v>287.63</v>
      </c>
      <c r="E60" s="24">
        <f>Alvogen!$F60</f>
        <v>3.2200914823440123</v>
      </c>
      <c r="F60" s="24">
        <f>Amneal!P60</f>
        <v>19.789534607434049</v>
      </c>
      <c r="G60" s="24">
        <f>Apotex!F60</f>
        <v>10.981456679165698</v>
      </c>
      <c r="H60" s="24">
        <f>CVS!$Q60</f>
        <v>639.82000000000005</v>
      </c>
      <c r="I60" s="24">
        <f>Distributors!$AA60</f>
        <v>2409.09</v>
      </c>
      <c r="J60" s="24">
        <v>0</v>
      </c>
      <c r="K60" s="24">
        <f>Hikma!F60</f>
        <v>16.523010217416388</v>
      </c>
      <c r="L60" s="24">
        <f>Indivior!K60</f>
        <v>10.486912869023458</v>
      </c>
      <c r="M60" s="24">
        <f>Janssen!$T60</f>
        <v>636.54999999999995</v>
      </c>
      <c r="N60" s="24">
        <f>Kroger!Q60</f>
        <v>350.70048118096435</v>
      </c>
      <c r="O60" s="24">
        <v>0</v>
      </c>
      <c r="P60" s="24">
        <v>0</v>
      </c>
      <c r="Q60" s="24">
        <f>Masters!D60</f>
        <v>0</v>
      </c>
      <c r="R60" s="56">
        <f>McKinsey!J60</f>
        <v>57.38</v>
      </c>
      <c r="S60" s="24">
        <v>0</v>
      </c>
      <c r="T60" s="24">
        <f>Mylan!O60</f>
        <v>74.316011210579006</v>
      </c>
      <c r="U60" s="24">
        <v>0</v>
      </c>
      <c r="V60" s="24">
        <f>'Purdue-Sackler'!V60</f>
        <v>723.0978614570505</v>
      </c>
      <c r="W60" s="24">
        <f>'Remnant Defendants'!F60</f>
        <v>0</v>
      </c>
      <c r="X60" s="24">
        <f>Sun!F60</f>
        <v>8.5497637768300052</v>
      </c>
      <c r="Y60" s="24">
        <f>Teva!$T60</f>
        <v>461.80431117813885</v>
      </c>
      <c r="Z60" s="24">
        <v>0</v>
      </c>
      <c r="AA60" s="24">
        <f>'Walgreens National'!V60</f>
        <v>1209.8204725317385</v>
      </c>
      <c r="AB60" s="24">
        <f>Walmart!$H60</f>
        <v>373.65</v>
      </c>
      <c r="AC60" s="24">
        <f>Zydus!F60</f>
        <v>4.0992017495476976</v>
      </c>
      <c r="AD60" s="55">
        <f t="shared" si="0"/>
        <v>7293.4099071906849</v>
      </c>
    </row>
    <row r="61" spans="1:30" x14ac:dyDescent="0.3">
      <c r="A61" s="94">
        <v>59</v>
      </c>
      <c r="B61" s="3" t="s">
        <v>84</v>
      </c>
      <c r="C61" s="13" t="s">
        <v>84</v>
      </c>
      <c r="D61" s="24">
        <f>Allergan!$N61</f>
        <v>85107.145532358147</v>
      </c>
      <c r="E61" s="24">
        <f>Alvogen!$F61</f>
        <v>855.69825598748332</v>
      </c>
      <c r="F61" s="24">
        <f>Amneal!P61</f>
        <v>5258.8165097901292</v>
      </c>
      <c r="G61" s="24">
        <f>Apotex!F61</f>
        <v>2918.1821013743165</v>
      </c>
      <c r="H61" s="24">
        <f>CVS!$Q61</f>
        <v>181925.46088081022</v>
      </c>
      <c r="I61" s="24">
        <f>Distributors!$AA61</f>
        <v>817598.833910482</v>
      </c>
      <c r="J61" s="24">
        <v>0</v>
      </c>
      <c r="K61" s="24">
        <f>Hikma!F61</f>
        <v>4390.77930059755</v>
      </c>
      <c r="L61" s="24">
        <f>Indivior!K61</f>
        <v>2786.7633891518699</v>
      </c>
      <c r="M61" s="24">
        <f>Janssen!$T61</f>
        <v>188695.26817431665</v>
      </c>
      <c r="N61" s="24">
        <f>Kroger!Q61</f>
        <v>54733.306773198114</v>
      </c>
      <c r="O61" s="24">
        <v>0</v>
      </c>
      <c r="P61" s="24">
        <v>0</v>
      </c>
      <c r="Q61" s="24">
        <f>Masters!D61</f>
        <v>0</v>
      </c>
      <c r="R61" s="56">
        <f>McKinsey!J61</f>
        <v>17871.84</v>
      </c>
      <c r="S61" s="24">
        <v>0</v>
      </c>
      <c r="T61" s="24">
        <f>Mylan!O61</f>
        <v>19748.532466707409</v>
      </c>
      <c r="U61" s="24">
        <v>0</v>
      </c>
      <c r="V61" s="24">
        <f>'Purdue-Sackler'!V61</f>
        <v>217609.67838989996</v>
      </c>
      <c r="W61" s="24">
        <f>'Remnant Defendants'!F61</f>
        <v>6443.2500000000009</v>
      </c>
      <c r="X61" s="24">
        <f>Sun!F61</f>
        <v>2271.9907161186675</v>
      </c>
      <c r="Y61" s="24">
        <f>Teva!$T61</f>
        <v>137184.65975070075</v>
      </c>
      <c r="Z61" s="24">
        <v>0</v>
      </c>
      <c r="AA61" s="24">
        <f>'Walgreens National'!V61</f>
        <v>192787.60734161257</v>
      </c>
      <c r="AB61" s="24">
        <f>Walmart!$H61</f>
        <v>112445.62</v>
      </c>
      <c r="AC61" s="24">
        <f>Zydus!F61</f>
        <v>1089.310601037784</v>
      </c>
      <c r="AD61" s="55">
        <f t="shared" si="0"/>
        <v>2050633.4334931057</v>
      </c>
    </row>
    <row r="62" spans="1:30" x14ac:dyDescent="0.3">
      <c r="A62" s="94">
        <v>60</v>
      </c>
      <c r="B62" s="3" t="s">
        <v>61</v>
      </c>
      <c r="C62" s="13" t="s">
        <v>85</v>
      </c>
      <c r="D62" s="24">
        <f>Allergan!$N62</f>
        <v>2224.514976307335</v>
      </c>
      <c r="E62" s="24">
        <f>Alvogen!$F62</f>
        <v>29.695787475310993</v>
      </c>
      <c r="F62" s="24">
        <f>Amneal!P62</f>
        <v>182.49972622203018</v>
      </c>
      <c r="G62" s="24">
        <f>Apotex!F62</f>
        <v>101.27134756943541</v>
      </c>
      <c r="H62" s="24">
        <f>CVS!$Q62</f>
        <v>5574.919020094263</v>
      </c>
      <c r="I62" s="24">
        <f>Distributors!$AA62</f>
        <v>23542.315453455521</v>
      </c>
      <c r="J62" s="24">
        <v>0</v>
      </c>
      <c r="K62" s="24">
        <f>Hikma!F62</f>
        <v>152.37573297502047</v>
      </c>
      <c r="L62" s="24">
        <f>Indivior!K62</f>
        <v>96.710648606769851</v>
      </c>
      <c r="M62" s="24">
        <f>Janssen!$T62</f>
        <v>5533.9441199591747</v>
      </c>
      <c r="N62" s="24">
        <f>Kroger!Q62</f>
        <v>1899.4409886131821</v>
      </c>
      <c r="O62" s="24">
        <v>0</v>
      </c>
      <c r="P62" s="24">
        <v>0</v>
      </c>
      <c r="Q62" s="24">
        <f>Masters!D62</f>
        <v>0</v>
      </c>
      <c r="R62" s="56">
        <f>McKinsey!J62</f>
        <v>0</v>
      </c>
      <c r="S62" s="24">
        <v>0</v>
      </c>
      <c r="T62" s="24">
        <f>Mylan!O62</f>
        <v>685.34465154875886</v>
      </c>
      <c r="U62" s="24">
        <v>0</v>
      </c>
      <c r="V62" s="24">
        <f>'Purdue-Sackler'!V62</f>
        <v>6668.4317931394762</v>
      </c>
      <c r="W62" s="24">
        <f>'Remnant Defendants'!F62</f>
        <v>0</v>
      </c>
      <c r="X62" s="24">
        <f>Sun!F62</f>
        <v>78.846197219229182</v>
      </c>
      <c r="Y62" s="24">
        <f>Teva!$T62</f>
        <v>4203.8814224185862</v>
      </c>
      <c r="Z62" s="24">
        <v>0</v>
      </c>
      <c r="AA62" s="24"/>
      <c r="AB62" s="24">
        <f>Walmart!$H62</f>
        <v>3445.79</v>
      </c>
      <c r="AC62" s="24">
        <f>Zydus!F62</f>
        <v>37.802970704540598</v>
      </c>
      <c r="AD62" s="55">
        <f t="shared" si="0"/>
        <v>54419.981865604095</v>
      </c>
    </row>
    <row r="63" spans="1:30" x14ac:dyDescent="0.3">
      <c r="A63" s="94">
        <v>61</v>
      </c>
      <c r="B63" s="3" t="s">
        <v>20</v>
      </c>
      <c r="C63" s="13" t="s">
        <v>86</v>
      </c>
      <c r="D63" s="24">
        <f>Allergan!$N63</f>
        <v>88360.458712568303</v>
      </c>
      <c r="E63" s="24">
        <f>Alvogen!$F63</f>
        <v>1006.1002633457251</v>
      </c>
      <c r="F63" s="24">
        <f>Amneal!P63</f>
        <v>6183.1336436241227</v>
      </c>
      <c r="G63" s="24">
        <f>Apotex!F63</f>
        <v>3431.0970720576379</v>
      </c>
      <c r="H63" s="24">
        <f>CVS!$Q63</f>
        <v>188879.75091514149</v>
      </c>
      <c r="I63" s="24">
        <f>Distributors!$AA63</f>
        <v>797619.48212668824</v>
      </c>
      <c r="J63" s="24">
        <v>0</v>
      </c>
      <c r="K63" s="24">
        <f>Hikma!F63</f>
        <v>5162.52566803031</v>
      </c>
      <c r="L63" s="24">
        <f>Indivior!K63</f>
        <v>3276.5795186439332</v>
      </c>
      <c r="M63" s="24">
        <f>Janssen!$T63</f>
        <v>187491.22010929609</v>
      </c>
      <c r="N63" s="24">
        <f>Kroger!Q63</f>
        <v>64353.511690863561</v>
      </c>
      <c r="O63" s="24">
        <v>0</v>
      </c>
      <c r="P63" s="24">
        <v>0</v>
      </c>
      <c r="Q63" s="24">
        <f>Masters!D63</f>
        <v>0</v>
      </c>
      <c r="R63" s="56">
        <f>McKinsey!J63</f>
        <v>17926.740000000002</v>
      </c>
      <c r="S63" s="24">
        <v>0</v>
      </c>
      <c r="T63" s="24">
        <f>Mylan!O63</f>
        <v>23219.637969831925</v>
      </c>
      <c r="U63" s="24">
        <v>0</v>
      </c>
      <c r="V63" s="24">
        <f>'Purdue-Sackler'!V63</f>
        <v>225928.03739448139</v>
      </c>
      <c r="W63" s="24">
        <f>'Remnant Defendants'!F63</f>
        <v>18548.75</v>
      </c>
      <c r="X63" s="24">
        <f>Sun!F63</f>
        <v>2671.3277043765179</v>
      </c>
      <c r="Y63" s="24">
        <f>Teva!$T63</f>
        <v>142428.68081439068</v>
      </c>
      <c r="Z63" s="24">
        <v>0</v>
      </c>
      <c r="AA63" s="24">
        <f>'Walgreens National'!V63</f>
        <v>200157.13210202142</v>
      </c>
      <c r="AB63" s="24">
        <f>Walmart!$H63</f>
        <v>116743.96</v>
      </c>
      <c r="AC63" s="24">
        <f>Zydus!F63</f>
        <v>1280.7735377521158</v>
      </c>
      <c r="AD63" s="55">
        <f t="shared" si="0"/>
        <v>2093388.1257053616</v>
      </c>
    </row>
    <row r="64" spans="1:30" x14ac:dyDescent="0.3">
      <c r="A64" s="94">
        <v>62</v>
      </c>
      <c r="B64" s="3" t="s">
        <v>20</v>
      </c>
      <c r="C64" s="13" t="s">
        <v>87</v>
      </c>
      <c r="D64" s="24">
        <f>Allergan!$N64</f>
        <v>31068.164433510672</v>
      </c>
      <c r="E64" s="24">
        <f>Alvogen!$F64</f>
        <v>353.75206446634525</v>
      </c>
      <c r="F64" s="24">
        <f>Amneal!P64</f>
        <v>2174.0341107054564</v>
      </c>
      <c r="G64" s="24">
        <f>Apotex!F64</f>
        <v>1206.3983251416164</v>
      </c>
      <c r="H64" s="24">
        <f>CVS!$Q64</f>
        <v>66411.46938987558</v>
      </c>
      <c r="I64" s="24">
        <f>Distributors!$AA64</f>
        <v>280448.72723206488</v>
      </c>
      <c r="J64" s="24">
        <v>0</v>
      </c>
      <c r="K64" s="24">
        <f>Hikma!F64</f>
        <v>1815.1810306192779</v>
      </c>
      <c r="L64" s="24">
        <f>Indivior!K64</f>
        <v>1152.0688457569124</v>
      </c>
      <c r="M64" s="24">
        <f>Janssen!$T64</f>
        <v>65923.261496013773</v>
      </c>
      <c r="N64" s="24">
        <f>Kroger!Q64</f>
        <v>22627.156316711305</v>
      </c>
      <c r="O64" s="24">
        <v>0</v>
      </c>
      <c r="P64" s="24">
        <v>0</v>
      </c>
      <c r="Q64" s="24">
        <f>Masters!D64</f>
        <v>0</v>
      </c>
      <c r="R64" s="56">
        <f>McKinsey!J64</f>
        <v>6303.17</v>
      </c>
      <c r="S64" s="24">
        <v>0</v>
      </c>
      <c r="T64" s="24">
        <f>Mylan!O64</f>
        <v>8164.1911519574023</v>
      </c>
      <c r="U64" s="24">
        <v>0</v>
      </c>
      <c r="V64" s="24">
        <f>'Purdue-Sackler'!V64</f>
        <v>79437.917433149254</v>
      </c>
      <c r="W64" s="24">
        <f>'Remnant Defendants'!F64</f>
        <v>6540.875</v>
      </c>
      <c r="X64" s="24">
        <f>Sun!F64</f>
        <v>939.25796932687115</v>
      </c>
      <c r="Y64" s="24">
        <f>Teva!$T64</f>
        <v>50078.948151518409</v>
      </c>
      <c r="Z64" s="24">
        <v>0</v>
      </c>
      <c r="AA64" s="24">
        <f>'Walgreens National'!V64</f>
        <v>70376.681636630528</v>
      </c>
      <c r="AB64" s="24">
        <f>Walmart!$H64</f>
        <v>41048.020000000004</v>
      </c>
      <c r="AC64" s="24">
        <f>Zydus!F64</f>
        <v>450.32915664587739</v>
      </c>
      <c r="AD64" s="55">
        <f t="shared" si="0"/>
        <v>736069.27458744834</v>
      </c>
    </row>
    <row r="65" spans="1:30" x14ac:dyDescent="0.3">
      <c r="A65" s="94">
        <v>63</v>
      </c>
      <c r="B65" s="3" t="s">
        <v>88</v>
      </c>
      <c r="C65" s="13" t="s">
        <v>89</v>
      </c>
      <c r="D65" s="24">
        <f>Allergan!$N65</f>
        <v>5801.6737602820431</v>
      </c>
      <c r="E65" s="24">
        <f>Alvogen!$F65</f>
        <v>66.059685371045703</v>
      </c>
      <c r="F65" s="24">
        <f>Amneal!P65</f>
        <v>405.9792825683615</v>
      </c>
      <c r="G65" s="24">
        <f>Apotex!F65</f>
        <v>225.28290799160416</v>
      </c>
      <c r="H65" s="24">
        <f>CVS!$Q65</f>
        <v>12401.676034219976</v>
      </c>
      <c r="I65" s="24">
        <f>Distributors!$AA65</f>
        <v>52371.009367582257</v>
      </c>
      <c r="J65" s="24">
        <v>0</v>
      </c>
      <c r="K65" s="24">
        <f>Hikma!F65</f>
        <v>338.96703318209984</v>
      </c>
      <c r="L65" s="24">
        <f>Indivior!K65</f>
        <v>215.1374171944255</v>
      </c>
      <c r="M65" s="24">
        <f>Janssen!$T65</f>
        <v>12310.504411418386</v>
      </c>
      <c r="N65" s="24">
        <f>Kroger!Q65</f>
        <v>4225.3934810405099</v>
      </c>
      <c r="O65" s="24">
        <v>0</v>
      </c>
      <c r="P65" s="24">
        <v>0</v>
      </c>
      <c r="Q65" s="24">
        <f>Masters!D65</f>
        <v>0</v>
      </c>
      <c r="R65" s="56">
        <f>McKinsey!J65</f>
        <v>1177.05</v>
      </c>
      <c r="S65" s="24">
        <v>0</v>
      </c>
      <c r="T65" s="24">
        <f>Mylan!O65</f>
        <v>1524.5816292859843</v>
      </c>
      <c r="U65" s="24">
        <v>0</v>
      </c>
      <c r="V65" s="24">
        <f>'Purdue-Sackler'!V65</f>
        <v>14834.24228232084</v>
      </c>
      <c r="W65" s="24">
        <f>'Remnant Defendants'!F65</f>
        <v>0</v>
      </c>
      <c r="X65" s="24">
        <f>Sun!F65</f>
        <v>175.3970991790024</v>
      </c>
      <c r="Y65" s="24">
        <f>Teva!$T65</f>
        <v>9351.7474072399964</v>
      </c>
      <c r="Z65" s="24">
        <v>0</v>
      </c>
      <c r="AA65" s="24">
        <f>'Walgreens National'!V65</f>
        <v>13142.155606727028</v>
      </c>
      <c r="AB65" s="24">
        <f>Walmart!$H65</f>
        <v>7665.3099999999995</v>
      </c>
      <c r="AC65" s="24">
        <f>Zydus!F65</f>
        <v>84.094498349606653</v>
      </c>
      <c r="AD65" s="55">
        <f t="shared" si="0"/>
        <v>136232.16740560354</v>
      </c>
    </row>
    <row r="66" spans="1:30" x14ac:dyDescent="0.3">
      <c r="A66" s="94">
        <v>64</v>
      </c>
      <c r="B66" s="3" t="s">
        <v>90</v>
      </c>
      <c r="C66" s="13" t="s">
        <v>91</v>
      </c>
      <c r="D66" s="24">
        <f>Allergan!$N66</f>
        <v>11958.152486689685</v>
      </c>
      <c r="E66" s="24">
        <f>Alvogen!$F66</f>
        <v>136.15934309475085</v>
      </c>
      <c r="F66" s="24">
        <f>Amneal!P66</f>
        <v>836.78679536695006</v>
      </c>
      <c r="G66" s="24">
        <f>Apotex!F66</f>
        <v>464.34330697034699</v>
      </c>
      <c r="H66" s="24">
        <f>CVS!$Q66</f>
        <v>25561.806100159989</v>
      </c>
      <c r="I66" s="24">
        <f>Distributors!$AA66</f>
        <v>107944.85702474178</v>
      </c>
      <c r="J66" s="24">
        <v>0</v>
      </c>
      <c r="K66" s="24">
        <f>Hikma!F66</f>
        <v>698.66406885856372</v>
      </c>
      <c r="L66" s="24">
        <f>Indivior!K66</f>
        <v>443.43186371174556</v>
      </c>
      <c r="M66" s="24">
        <f>Janssen!$T66</f>
        <v>25373.894520941503</v>
      </c>
      <c r="N66" s="24">
        <f>Kroger!Q66</f>
        <v>8709.199001555</v>
      </c>
      <c r="O66" s="24">
        <v>0</v>
      </c>
      <c r="P66" s="24">
        <v>0</v>
      </c>
      <c r="Q66" s="24">
        <f>Masters!D66</f>
        <v>0</v>
      </c>
      <c r="R66" s="56">
        <f>McKinsey!J66</f>
        <v>2426.09</v>
      </c>
      <c r="S66" s="24">
        <v>0</v>
      </c>
      <c r="T66" s="24">
        <f>Mylan!O66</f>
        <v>3142.4011781456438</v>
      </c>
      <c r="U66" s="24">
        <v>0</v>
      </c>
      <c r="V66" s="24">
        <f>'Purdue-Sackler'!V66</f>
        <v>30575.693376742613</v>
      </c>
      <c r="W66" s="24">
        <f>'Remnant Defendants'!F66</f>
        <v>2538.25</v>
      </c>
      <c r="X66" s="24">
        <f>Sun!F66</f>
        <v>361.52085301038096</v>
      </c>
      <c r="Y66" s="24">
        <f>Teva!$T66</f>
        <v>19275.404094541864</v>
      </c>
      <c r="Z66" s="24">
        <v>0</v>
      </c>
      <c r="AA66" s="24">
        <f>'Walgreens National'!V66</f>
        <v>27088.031048945581</v>
      </c>
      <c r="AB66" s="24">
        <f>Walmart!$H66</f>
        <v>15799.4</v>
      </c>
      <c r="AC66" s="24">
        <f>Zydus!F66</f>
        <v>173.33191323650706</v>
      </c>
      <c r="AD66" s="55">
        <f t="shared" si="0"/>
        <v>283334.08506347641</v>
      </c>
    </row>
    <row r="67" spans="1:30" x14ac:dyDescent="0.3">
      <c r="A67" s="94">
        <v>65</v>
      </c>
      <c r="B67" s="3" t="s">
        <v>92</v>
      </c>
      <c r="C67" s="13" t="s">
        <v>92</v>
      </c>
      <c r="D67" s="24">
        <f>Allergan!$N67</f>
        <v>76798.638565440124</v>
      </c>
      <c r="E67" s="24">
        <f>Alvogen!$F67</f>
        <v>772.16141968668092</v>
      </c>
      <c r="F67" s="24">
        <f>Amneal!P67</f>
        <v>4745.4288864773625</v>
      </c>
      <c r="G67" s="24">
        <f>Apotex!F67</f>
        <v>2633.2969811900775</v>
      </c>
      <c r="H67" s="24">
        <f>CVS!$Q67</f>
        <v>164165.13557743086</v>
      </c>
      <c r="I67" s="24">
        <f>Distributors!$AA67</f>
        <v>764130.75168324809</v>
      </c>
      <c r="J67" s="24">
        <v>0</v>
      </c>
      <c r="K67" s="24">
        <f>Hikma!F67</f>
        <v>3962.1330937127541</v>
      </c>
      <c r="L67" s="24">
        <f>Indivior!K67</f>
        <v>2514.7079123296121</v>
      </c>
      <c r="M67" s="24">
        <f>Janssen!$T67</f>
        <v>176355.27170910907</v>
      </c>
      <c r="N67" s="24">
        <f>Kroger!Q67</f>
        <v>49390.008240626274</v>
      </c>
      <c r="O67" s="24">
        <v>0</v>
      </c>
      <c r="P67" s="24">
        <v>0</v>
      </c>
      <c r="Q67" s="24">
        <f>Masters!D67</f>
        <v>1717.6</v>
      </c>
      <c r="R67" s="56">
        <f>McKinsey!J67</f>
        <v>16703.09</v>
      </c>
      <c r="S67" s="24">
        <v>0</v>
      </c>
      <c r="T67" s="24">
        <f>Mylan!O67</f>
        <v>17820.598276928544</v>
      </c>
      <c r="U67" s="24">
        <v>0</v>
      </c>
      <c r="V67" s="24">
        <f>'Purdue-Sackler'!V67</f>
        <v>196365.71306225151</v>
      </c>
      <c r="W67" s="24">
        <f>'Remnant Defendants'!F67</f>
        <v>7029</v>
      </c>
      <c r="X67" s="24">
        <f>Sun!F67</f>
        <v>2050.1894968204897</v>
      </c>
      <c r="Y67" s="24">
        <f>Teva!$T67</f>
        <v>123792.10999170021</v>
      </c>
      <c r="Z67" s="24">
        <v>0</v>
      </c>
      <c r="AA67" s="24">
        <f>'Walgreens National'!V67</f>
        <v>173966.89366038115</v>
      </c>
      <c r="AB67" s="24">
        <f>Walmart!$H67</f>
        <v>101468.20000000001</v>
      </c>
      <c r="AC67" s="24">
        <f>Zydus!F67</f>
        <v>982.9675522786041</v>
      </c>
      <c r="AD67" s="55">
        <f t="shared" si="0"/>
        <v>1886380.9285573328</v>
      </c>
    </row>
    <row r="68" spans="1:30" x14ac:dyDescent="0.3">
      <c r="A68" s="94">
        <v>66</v>
      </c>
      <c r="B68" s="3" t="s">
        <v>20</v>
      </c>
      <c r="C68" s="13" t="s">
        <v>93</v>
      </c>
      <c r="D68" s="24">
        <f>Allergan!$N68</f>
        <v>2155796.8997983476</v>
      </c>
      <c r="E68" s="24">
        <f>Alvogen!$F68</f>
        <v>21143.478065122847</v>
      </c>
      <c r="F68" s="24">
        <f>Amneal!P68</f>
        <v>129940.28063658913</v>
      </c>
      <c r="G68" s="24">
        <f>Apotex!F68</f>
        <v>72105.463367152726</v>
      </c>
      <c r="H68" s="24">
        <f>CVS!$Q68</f>
        <v>4495202.5102791712</v>
      </c>
      <c r="I68" s="24">
        <f>Distributors!$AA68</f>
        <v>20923580.705989886</v>
      </c>
      <c r="J68" s="24">
        <v>0</v>
      </c>
      <c r="K68" s="24">
        <f>Hikma!F68</f>
        <v>108491.91894617777</v>
      </c>
      <c r="L68" s="24">
        <f>Indivior!K68</f>
        <v>68858.233821247646</v>
      </c>
      <c r="M68" s="24">
        <f>Janssen!$T68</f>
        <v>4828994.9441559855</v>
      </c>
      <c r="N68" s="24">
        <f>Kroger!Q68</f>
        <v>1352406.9833318922</v>
      </c>
      <c r="O68" s="24">
        <v>0</v>
      </c>
      <c r="P68" s="24">
        <v>0</v>
      </c>
      <c r="Q68" s="24">
        <f>Masters!D68</f>
        <v>52924.68</v>
      </c>
      <c r="R68" s="56">
        <f>McKinsey!J68</f>
        <v>457367.24</v>
      </c>
      <c r="S68" s="24">
        <v>0</v>
      </c>
      <c r="T68" s="24">
        <f>Mylan!O68</f>
        <v>487967.17780654476</v>
      </c>
      <c r="U68" s="24">
        <v>0</v>
      </c>
      <c r="V68" s="24">
        <f>'Purdue-Sackler'!V68</f>
        <v>5376925.1364029767</v>
      </c>
      <c r="W68" s="24">
        <f>'Remnant Defendants'!F68</f>
        <v>235471.5</v>
      </c>
      <c r="X68" s="24">
        <f>Sun!F68</f>
        <v>56138.697881277971</v>
      </c>
      <c r="Y68" s="24">
        <f>Teva!$T68</f>
        <v>3389700.3674140056</v>
      </c>
      <c r="Z68" s="24">
        <v>0</v>
      </c>
      <c r="AA68" s="24">
        <f>'Walgreens National'!V68</f>
        <v>4763595.9804435074</v>
      </c>
      <c r="AB68" s="24">
        <f>Walmart!$H68</f>
        <v>2778422.6100000003</v>
      </c>
      <c r="AC68" s="24">
        <f>Zydus!F68</f>
        <v>26915.813650419623</v>
      </c>
      <c r="AD68" s="55">
        <f t="shared" ref="AD68:AD131" si="1">SUM(D68:AB68)</f>
        <v>51755034.808339886</v>
      </c>
    </row>
    <row r="69" spans="1:30" ht="18.75" customHeight="1" x14ac:dyDescent="0.3">
      <c r="A69" s="94">
        <v>67</v>
      </c>
      <c r="B69" s="3" t="s">
        <v>20</v>
      </c>
      <c r="C69" s="13" t="s">
        <v>94</v>
      </c>
      <c r="D69" s="24">
        <f>Allergan!$N69</f>
        <v>0</v>
      </c>
      <c r="E69" s="24">
        <f>Alvogen!$F69</f>
        <v>0</v>
      </c>
      <c r="F69" s="24">
        <f>Amneal!P69</f>
        <v>0</v>
      </c>
      <c r="G69" s="24">
        <f>Apotex!F69</f>
        <v>0</v>
      </c>
      <c r="H69" s="24">
        <f>CVS!$Q69</f>
        <v>1502.9</v>
      </c>
      <c r="I69" s="24">
        <f>Distributors!$AA69</f>
        <v>0</v>
      </c>
      <c r="J69" s="24">
        <v>0</v>
      </c>
      <c r="K69" s="24">
        <f>Hikma!F69</f>
        <v>0</v>
      </c>
      <c r="L69" s="24">
        <f>Indivior!K69</f>
        <v>0</v>
      </c>
      <c r="M69" s="24">
        <f>Janssen!$T69</f>
        <v>0</v>
      </c>
      <c r="N69" s="24">
        <f>Kroger!Q69</f>
        <v>0</v>
      </c>
      <c r="O69" s="24">
        <v>0</v>
      </c>
      <c r="P69" s="24">
        <v>0</v>
      </c>
      <c r="Q69" s="24">
        <f>Masters!D69</f>
        <v>0</v>
      </c>
      <c r="R69" s="56">
        <f>McKinsey!J69</f>
        <v>0</v>
      </c>
      <c r="S69" s="24">
        <v>0</v>
      </c>
      <c r="T69" s="24">
        <f>Mylan!O69</f>
        <v>0</v>
      </c>
      <c r="U69" s="24">
        <v>0</v>
      </c>
      <c r="V69" s="24">
        <f>'Purdue-Sackler'!V69</f>
        <v>0</v>
      </c>
      <c r="W69" s="24">
        <f>'Remnant Defendants'!F69</f>
        <v>59746.5</v>
      </c>
      <c r="X69" s="24">
        <f>Sun!F69</f>
        <v>0</v>
      </c>
      <c r="Y69" s="24">
        <f>Teva!$T69</f>
        <v>0</v>
      </c>
      <c r="Z69" s="24">
        <v>0</v>
      </c>
      <c r="AA69" s="24">
        <f>'Walgreens National'!V69</f>
        <v>0</v>
      </c>
      <c r="AB69" s="24">
        <f>Walmart!$H69</f>
        <v>0</v>
      </c>
      <c r="AC69" s="24">
        <f>Zydus!F69</f>
        <v>0</v>
      </c>
      <c r="AD69" s="55">
        <f t="shared" si="1"/>
        <v>61249.4</v>
      </c>
    </row>
    <row r="70" spans="1:30" x14ac:dyDescent="0.3">
      <c r="A70" s="94">
        <v>68</v>
      </c>
      <c r="B70" s="3" t="s">
        <v>38</v>
      </c>
      <c r="C70" s="13" t="s">
        <v>95</v>
      </c>
      <c r="D70" s="24">
        <f>Allergan!$N70</f>
        <v>10842.451239185913</v>
      </c>
      <c r="E70" s="24">
        <f>Alvogen!$F70</f>
        <v>123.45555460685493</v>
      </c>
      <c r="F70" s="24">
        <f>Amneal!P70</f>
        <v>758.71383896021655</v>
      </c>
      <c r="G70" s="24">
        <f>Apotex!F70</f>
        <v>421.0196611341853</v>
      </c>
      <c r="H70" s="24">
        <f>CVS!$Q70</f>
        <v>23176.869528362378</v>
      </c>
      <c r="I70" s="24">
        <f>Distributors!$AA70</f>
        <v>97873.509638246716</v>
      </c>
      <c r="J70" s="24">
        <v>0</v>
      </c>
      <c r="K70" s="24">
        <f>Hikma!F70</f>
        <v>633.47808636821401</v>
      </c>
      <c r="L70" s="24">
        <f>Indivior!K70</f>
        <v>402.05927423422861</v>
      </c>
      <c r="M70" s="24">
        <f>Janssen!$T70</f>
        <v>23006.484278152842</v>
      </c>
      <c r="N70" s="24">
        <f>Kroger!Q70</f>
        <v>7896.6197307953589</v>
      </c>
      <c r="O70" s="24">
        <v>0</v>
      </c>
      <c r="P70" s="24">
        <v>0</v>
      </c>
      <c r="Q70" s="24">
        <f>Masters!D70</f>
        <v>0</v>
      </c>
      <c r="R70" s="56">
        <f>McKinsey!J70</f>
        <v>2199.7399999999998</v>
      </c>
      <c r="S70" s="24">
        <v>0</v>
      </c>
      <c r="T70" s="24">
        <f>Mylan!O70</f>
        <v>2849.2123377478365</v>
      </c>
      <c r="U70" s="24">
        <v>0</v>
      </c>
      <c r="V70" s="24">
        <f>'Purdue-Sackler'!V70</f>
        <v>27722.953838636891</v>
      </c>
      <c r="W70" s="24">
        <f>'Remnant Defendants'!F70</f>
        <v>0</v>
      </c>
      <c r="X70" s="24">
        <f>Sun!F70</f>
        <v>327.7906340902469</v>
      </c>
      <c r="Y70" s="24">
        <f>Teva!$T70</f>
        <v>17476.987710607416</v>
      </c>
      <c r="Z70" s="24">
        <v>0</v>
      </c>
      <c r="AA70" s="24">
        <f>'Walgreens National'!V70</f>
        <v>24560.694900629849</v>
      </c>
      <c r="AB70" s="24">
        <f>Walmart!$H70</f>
        <v>14325.3</v>
      </c>
      <c r="AC70" s="24">
        <f>Zydus!F70</f>
        <v>157.15989070826529</v>
      </c>
      <c r="AD70" s="55">
        <f t="shared" si="1"/>
        <v>254597.3402517591</v>
      </c>
    </row>
    <row r="71" spans="1:30" x14ac:dyDescent="0.3">
      <c r="A71" s="94">
        <v>69</v>
      </c>
      <c r="B71" s="3" t="s">
        <v>96</v>
      </c>
      <c r="C71" s="13" t="s">
        <v>96</v>
      </c>
      <c r="D71" s="24">
        <f>Allergan!$N71</f>
        <v>81765.557687925058</v>
      </c>
      <c r="E71" s="24">
        <f>Alvogen!$F71</f>
        <v>822.10064348492335</v>
      </c>
      <c r="F71" s="24">
        <f>Amneal!P71</f>
        <v>5052.3375575640321</v>
      </c>
      <c r="G71" s="24">
        <f>Apotex!F71</f>
        <v>2803.6043857276522</v>
      </c>
      <c r="H71" s="24">
        <f>CVS!$Q71</f>
        <v>174782.4438372294</v>
      </c>
      <c r="I71" s="24">
        <f>Distributors!$AA71</f>
        <v>785497.12751651939</v>
      </c>
      <c r="J71" s="24">
        <v>0</v>
      </c>
      <c r="K71" s="24">
        <f>Hikma!F71</f>
        <v>4218.3824299792977</v>
      </c>
      <c r="L71" s="24">
        <f>Indivior!K71</f>
        <v>2677.3456173731984</v>
      </c>
      <c r="M71" s="24">
        <f>Janssen!$T71</f>
        <v>181286.44628957912</v>
      </c>
      <c r="N71" s="24">
        <f>Kroger!Q71</f>
        <v>52584.284539628134</v>
      </c>
      <c r="O71" s="24">
        <v>0</v>
      </c>
      <c r="P71" s="24">
        <v>0</v>
      </c>
      <c r="Q71" s="24">
        <f>Masters!D71</f>
        <v>243.63</v>
      </c>
      <c r="R71" s="56">
        <f>McKinsey!J71</f>
        <v>17170.13</v>
      </c>
      <c r="S71" s="24">
        <v>0</v>
      </c>
      <c r="T71" s="24">
        <f>Mylan!O71</f>
        <v>18973.138177110577</v>
      </c>
      <c r="U71" s="24">
        <v>0</v>
      </c>
      <c r="V71" s="24">
        <f>'Purdue-Sackler'!V71</f>
        <v>209065.58518859575</v>
      </c>
      <c r="W71" s="24">
        <f>'Remnant Defendants'!F71</f>
        <v>8981.5</v>
      </c>
      <c r="X71" s="24">
        <f>Sun!F71</f>
        <v>2182.7846634529656</v>
      </c>
      <c r="Y71" s="24">
        <f>Teva!$T71</f>
        <v>131798.31266249579</v>
      </c>
      <c r="Z71" s="24">
        <v>0</v>
      </c>
      <c r="AA71" s="24">
        <f>'Walgreens National'!V71</f>
        <v>185218.12171672049</v>
      </c>
      <c r="AB71" s="24">
        <f>Walmart!$H71</f>
        <v>108030.62</v>
      </c>
      <c r="AC71" s="24">
        <f>Zydus!F71</f>
        <v>1046.5405764262887</v>
      </c>
      <c r="AD71" s="55">
        <f t="shared" si="1"/>
        <v>1973153.4529133858</v>
      </c>
    </row>
    <row r="72" spans="1:30" x14ac:dyDescent="0.3">
      <c r="A72" s="94">
        <v>70</v>
      </c>
      <c r="B72" s="3" t="s">
        <v>97</v>
      </c>
      <c r="C72" s="13" t="s">
        <v>98</v>
      </c>
      <c r="D72" s="24">
        <f>Allergan!$N72</f>
        <v>439.26</v>
      </c>
      <c r="E72" s="24">
        <f>Alvogen!$F72</f>
        <v>4.9176392929339654</v>
      </c>
      <c r="F72" s="24">
        <f>Amneal!P72</f>
        <v>30.22205844398971</v>
      </c>
      <c r="G72" s="24">
        <f>Apotex!F72</f>
        <v>16.770592747199498</v>
      </c>
      <c r="H72" s="24">
        <f>CVS!$Q72</f>
        <v>847.51</v>
      </c>
      <c r="I72" s="24">
        <f>Distributors!$AA72</f>
        <v>3679.1</v>
      </c>
      <c r="J72" s="24">
        <v>0</v>
      </c>
      <c r="K72" s="24">
        <f>Hikma!F72</f>
        <v>25.233508031755836</v>
      </c>
      <c r="L72" s="24">
        <f>Indivior!K72</f>
        <v>16.01533840546184</v>
      </c>
      <c r="M72" s="24">
        <f>Janssen!$T72</f>
        <v>972.12</v>
      </c>
      <c r="N72" s="24">
        <f>Kroger!Q72</f>
        <v>314.54832303821723</v>
      </c>
      <c r="O72" s="24">
        <v>0</v>
      </c>
      <c r="P72" s="24">
        <v>0</v>
      </c>
      <c r="Q72" s="24">
        <f>Masters!D72</f>
        <v>0</v>
      </c>
      <c r="R72" s="56">
        <f>McKinsey!J72</f>
        <v>87.62</v>
      </c>
      <c r="S72" s="24">
        <v>0</v>
      </c>
      <c r="T72" s="24">
        <f>Mylan!O72</f>
        <v>113.49346402954811</v>
      </c>
      <c r="U72" s="24">
        <v>0</v>
      </c>
      <c r="V72" s="24">
        <f>'Purdue-Sackler'!V72</f>
        <v>1104.2960970628164</v>
      </c>
      <c r="W72" s="24">
        <f>'Remnant Defendants'!F72</f>
        <v>0</v>
      </c>
      <c r="X72" s="24">
        <f>Sun!F72</f>
        <v>13.056975096756263</v>
      </c>
      <c r="Y72" s="24">
        <f>Teva!$T72</f>
        <v>705.25543722838324</v>
      </c>
      <c r="Z72" s="24">
        <v>0</v>
      </c>
      <c r="AA72" s="24">
        <f>'Walgreens National'!V72</f>
        <v>1847.6026114623521</v>
      </c>
      <c r="AB72" s="24">
        <f>Walmart!$H72</f>
        <v>570.63</v>
      </c>
      <c r="AC72" s="24">
        <f>Zydus!F72</f>
        <v>6.2601934459841617</v>
      </c>
      <c r="AD72" s="55">
        <f t="shared" si="1"/>
        <v>10787.652044839413</v>
      </c>
    </row>
    <row r="73" spans="1:30" x14ac:dyDescent="0.3">
      <c r="A73" s="94">
        <v>71</v>
      </c>
      <c r="B73" s="3" t="s">
        <v>12</v>
      </c>
      <c r="C73" s="13" t="s">
        <v>99</v>
      </c>
      <c r="D73" s="24">
        <f>Allergan!$N73</f>
        <v>6114.2595970365064</v>
      </c>
      <c r="E73" s="24">
        <f>Alvogen!$F73</f>
        <v>69.618946355831355</v>
      </c>
      <c r="F73" s="24">
        <f>Amneal!P73</f>
        <v>427.85323205753338</v>
      </c>
      <c r="G73" s="24">
        <f>Apotex!F73</f>
        <v>237.42103218111205</v>
      </c>
      <c r="H73" s="24">
        <f>CVS!$Q73</f>
        <v>13069.870214798393</v>
      </c>
      <c r="I73" s="24">
        <f>Distributors!$AA73</f>
        <v>55192.736766617374</v>
      </c>
      <c r="J73" s="24">
        <v>0</v>
      </c>
      <c r="K73" s="24">
        <f>Hikma!F73</f>
        <v>357.23039804006197</v>
      </c>
      <c r="L73" s="24">
        <f>Indivior!K73</f>
        <v>226.7289076940653</v>
      </c>
      <c r="M73" s="24">
        <f>Janssen!$T73</f>
        <v>12973.782894873626</v>
      </c>
      <c r="N73" s="24">
        <f>Kroger!Q73</f>
        <v>4453.0607899432198</v>
      </c>
      <c r="O73" s="24">
        <v>0</v>
      </c>
      <c r="P73" s="24">
        <v>0</v>
      </c>
      <c r="Q73" s="24">
        <f>Masters!D73</f>
        <v>0</v>
      </c>
      <c r="R73" s="56">
        <f>McKinsey!J73</f>
        <v>1240.47</v>
      </c>
      <c r="S73" s="24">
        <v>0</v>
      </c>
      <c r="T73" s="24">
        <f>Mylan!O73</f>
        <v>1606.725282873789</v>
      </c>
      <c r="U73" s="24">
        <v>0</v>
      </c>
      <c r="V73" s="24">
        <f>'Purdue-Sackler'!V73</f>
        <v>15633.503427719277</v>
      </c>
      <c r="W73" s="24">
        <f>'Remnant Defendants'!F73</f>
        <v>0</v>
      </c>
      <c r="X73" s="24">
        <f>Sun!F73</f>
        <v>184.84740231692845</v>
      </c>
      <c r="Y73" s="24">
        <f>Teva!$T73</f>
        <v>9855.6081971413078</v>
      </c>
      <c r="Z73" s="24">
        <v>0</v>
      </c>
      <c r="AA73" s="24">
        <f>'Walgreens National'!V73</f>
        <v>13850.228052526081</v>
      </c>
      <c r="AB73" s="24">
        <f>Walmart!$H73</f>
        <v>8078.3099999999995</v>
      </c>
      <c r="AC73" s="24">
        <f>Zydus!F73</f>
        <v>88.625465539802605</v>
      </c>
      <c r="AD73" s="55">
        <f t="shared" si="1"/>
        <v>143572.2551421751</v>
      </c>
    </row>
    <row r="74" spans="1:30" x14ac:dyDescent="0.3">
      <c r="A74" s="94">
        <v>72</v>
      </c>
      <c r="B74" s="3" t="s">
        <v>100</v>
      </c>
      <c r="C74" s="13" t="s">
        <v>101</v>
      </c>
      <c r="D74" s="24">
        <f>Allergan!$N74</f>
        <v>56873.86106307435</v>
      </c>
      <c r="E74" s="24">
        <f>Alvogen!$F74</f>
        <v>571.83056013541648</v>
      </c>
      <c r="F74" s="24">
        <f>Amneal!P74</f>
        <v>3514.2668217459268</v>
      </c>
      <c r="G74" s="24">
        <f>Apotex!F74</f>
        <v>1950.1099761858472</v>
      </c>
      <c r="H74" s="24">
        <f>CVS!$Q74</f>
        <v>121573.85806970247</v>
      </c>
      <c r="I74" s="24">
        <f>Distributors!$AA74</f>
        <v>546370.17128208396</v>
      </c>
      <c r="J74" s="24">
        <v>0</v>
      </c>
      <c r="K74" s="24">
        <f>Hikma!F74</f>
        <v>2934.1906090415305</v>
      </c>
      <c r="L74" s="24">
        <f>Indivior!K74</f>
        <v>1862.2878551325398</v>
      </c>
      <c r="M74" s="24">
        <f>Janssen!$T74</f>
        <v>126097.86024245761</v>
      </c>
      <c r="N74" s="24">
        <f>Kroger!Q74</f>
        <v>36576.187603195322</v>
      </c>
      <c r="O74" s="24">
        <v>0</v>
      </c>
      <c r="P74" s="24">
        <v>0</v>
      </c>
      <c r="Q74" s="24">
        <f>Masters!D74</f>
        <v>0</v>
      </c>
      <c r="R74" s="56">
        <f>McKinsey!J74</f>
        <v>11943.07</v>
      </c>
      <c r="S74" s="24">
        <v>0</v>
      </c>
      <c r="T74" s="24">
        <f>Mylan!O74</f>
        <v>13197.192238352467</v>
      </c>
      <c r="U74" s="24">
        <v>0</v>
      </c>
      <c r="V74" s="24">
        <f>'Purdue-Sackler'!V74</f>
        <v>145420.26165635249</v>
      </c>
      <c r="W74" s="24">
        <f>'Remnant Defendants'!F74</f>
        <v>6345.6249999999991</v>
      </c>
      <c r="X74" s="24">
        <f>Sun!F74</f>
        <v>1518.284879897672</v>
      </c>
      <c r="Y74" s="24">
        <f>Teva!$T74</f>
        <v>91675.277823118682</v>
      </c>
      <c r="Z74" s="24">
        <v>0</v>
      </c>
      <c r="AA74" s="24">
        <f>'Walgreens National'!V74</f>
        <v>128832.61541429386</v>
      </c>
      <c r="AB74" s="24">
        <f>Walmart!$H74</f>
        <v>75143.13</v>
      </c>
      <c r="AC74" s="24">
        <f>Zydus!F74</f>
        <v>727.94479455149747</v>
      </c>
      <c r="AD74" s="55">
        <f t="shared" si="1"/>
        <v>1372400.0810947702</v>
      </c>
    </row>
    <row r="75" spans="1:30" x14ac:dyDescent="0.3">
      <c r="A75" s="94">
        <v>73</v>
      </c>
      <c r="B75" s="3" t="s">
        <v>73</v>
      </c>
      <c r="C75" s="13" t="s">
        <v>102</v>
      </c>
      <c r="D75" s="24">
        <f>Allergan!$N75</f>
        <v>49457.184902237619</v>
      </c>
      <c r="E75" s="24">
        <f>Alvogen!$F75</f>
        <v>563.13517948771675</v>
      </c>
      <c r="F75" s="24">
        <f>Amneal!P75</f>
        <v>3460.828111325437</v>
      </c>
      <c r="G75" s="24">
        <f>Apotex!F75</f>
        <v>1920.456177088791</v>
      </c>
      <c r="H75" s="24">
        <f>CVS!$Q75</f>
        <v>105719.91075071052</v>
      </c>
      <c r="I75" s="24">
        <f>Distributors!$AA75</f>
        <v>446444.16058715817</v>
      </c>
      <c r="J75" s="24">
        <v>0</v>
      </c>
      <c r="K75" s="24">
        <f>Hikma!F75</f>
        <v>2889.5726644663396</v>
      </c>
      <c r="L75" s="24">
        <f>Indivior!K75</f>
        <v>1833.969498428884</v>
      </c>
      <c r="M75" s="24">
        <f>Janssen!$T75</f>
        <v>104942.72364431671</v>
      </c>
      <c r="N75" s="24">
        <f>Kroger!Q75</f>
        <v>36019.986496272475</v>
      </c>
      <c r="O75" s="24">
        <v>0</v>
      </c>
      <c r="P75" s="24">
        <v>0</v>
      </c>
      <c r="Q75" s="24">
        <f>Masters!D75</f>
        <v>0</v>
      </c>
      <c r="R75" s="56">
        <f>McKinsey!J75</f>
        <v>10033.969999999999</v>
      </c>
      <c r="S75" s="24">
        <v>0</v>
      </c>
      <c r="T75" s="24">
        <f>Mylan!O75</f>
        <v>12996.512844851413</v>
      </c>
      <c r="U75" s="24">
        <v>0</v>
      </c>
      <c r="V75" s="24">
        <f>'Purdue-Sackler'!V75</f>
        <v>126456.60728321428</v>
      </c>
      <c r="W75" s="24">
        <f>'Remnant Defendants'!F75</f>
        <v>10348.25</v>
      </c>
      <c r="X75" s="24">
        <f>Sun!F75</f>
        <v>1495.1975077235948</v>
      </c>
      <c r="Y75" s="24">
        <f>Teva!$T75</f>
        <v>79720.282359743243</v>
      </c>
      <c r="Z75" s="24">
        <v>0</v>
      </c>
      <c r="AA75" s="24">
        <f>'Walgreens National'!V75</f>
        <v>112032.10954327068</v>
      </c>
      <c r="AB75" s="24">
        <f>Walmart!$H75</f>
        <v>65344.020000000004</v>
      </c>
      <c r="AC75" s="24">
        <f>Zydus!F75</f>
        <v>716.87550668825713</v>
      </c>
      <c r="AD75" s="55">
        <f t="shared" si="1"/>
        <v>1171678.8775502958</v>
      </c>
    </row>
    <row r="76" spans="1:30" x14ac:dyDescent="0.3">
      <c r="A76" s="94">
        <v>74</v>
      </c>
      <c r="B76" s="3" t="s">
        <v>90</v>
      </c>
      <c r="C76" s="13" t="s">
        <v>90</v>
      </c>
      <c r="D76" s="24">
        <f>Allergan!$N76</f>
        <v>296061.45982785104</v>
      </c>
      <c r="E76" s="24">
        <f>Alvogen!$F76</f>
        <v>2976.7095852687771</v>
      </c>
      <c r="F76" s="24">
        <f>Amneal!P76</f>
        <v>18293.796209502787</v>
      </c>
      <c r="G76" s="24">
        <f>Apotex!F76</f>
        <v>10151.453005705052</v>
      </c>
      <c r="H76" s="24">
        <f>CVS!$Q76</f>
        <v>632862.41101359983</v>
      </c>
      <c r="I76" s="24">
        <f>Distributors!$AA76</f>
        <v>2844173.452505216</v>
      </c>
      <c r="J76" s="24">
        <v>0</v>
      </c>
      <c r="K76" s="24">
        <f>Hikma!F76</f>
        <v>15274.163222181025</v>
      </c>
      <c r="L76" s="24">
        <f>Indivior!K76</f>
        <v>9694.2879505948331</v>
      </c>
      <c r="M76" s="24">
        <f>Janssen!$T76</f>
        <v>656412.46524328133</v>
      </c>
      <c r="N76" s="24">
        <f>Kroger!Q76</f>
        <v>190400.219766708</v>
      </c>
      <c r="O76" s="24">
        <v>0</v>
      </c>
      <c r="P76" s="24">
        <v>0</v>
      </c>
      <c r="Q76" s="24">
        <f>Masters!D76</f>
        <v>0</v>
      </c>
      <c r="R76" s="56">
        <f>McKinsey!J76</f>
        <v>62170.61</v>
      </c>
      <c r="S76" s="24">
        <f>Meijer!E8</f>
        <v>1556250</v>
      </c>
      <c r="T76" s="24">
        <f>Mylan!O76</f>
        <v>68699.036695827352</v>
      </c>
      <c r="U76" s="24">
        <v>0</v>
      </c>
      <c r="V76" s="24">
        <f>'Purdue-Sackler'!V76</f>
        <v>756996.76957147638</v>
      </c>
      <c r="W76" s="24">
        <f>'Remnant Defendants'!F76</f>
        <v>28604.125000000004</v>
      </c>
      <c r="X76" s="24">
        <f>Sun!F76</f>
        <v>7903.5530281728606</v>
      </c>
      <c r="Y76" s="24">
        <f>Teva!$T76</f>
        <v>477222.98042207101</v>
      </c>
      <c r="Z76" s="24">
        <v>0</v>
      </c>
      <c r="AA76" s="24">
        <f>'Walgreens National'!V76</f>
        <v>670648.49519532011</v>
      </c>
      <c r="AB76" s="24">
        <f>Walmart!$H76</f>
        <v>391163.52</v>
      </c>
      <c r="AC76" s="24">
        <f>Zydus!F76</f>
        <v>3789.3746829039869</v>
      </c>
      <c r="AD76" s="55">
        <f t="shared" si="1"/>
        <v>8695959.5082427785</v>
      </c>
    </row>
    <row r="77" spans="1:30" x14ac:dyDescent="0.3">
      <c r="A77" s="94">
        <v>75</v>
      </c>
      <c r="B77" s="3" t="s">
        <v>103</v>
      </c>
      <c r="C77" s="13" t="s">
        <v>104</v>
      </c>
      <c r="D77" s="24">
        <f>Allergan!$N77</f>
        <v>1775.51</v>
      </c>
      <c r="E77" s="24">
        <f>Alvogen!$F77</f>
        <v>19.877458506963546</v>
      </c>
      <c r="F77" s="24">
        <f>Amneal!P77</f>
        <v>122.15977564247501</v>
      </c>
      <c r="G77" s="24">
        <f>Apotex!F77</f>
        <v>67.787965243533392</v>
      </c>
      <c r="H77" s="24">
        <f>CVS!$Q77</f>
        <v>7411.29</v>
      </c>
      <c r="I77" s="24">
        <f>Distributors!$AA77</f>
        <v>15758.5229283563</v>
      </c>
      <c r="J77" s="24">
        <v>0</v>
      </c>
      <c r="K77" s="24">
        <f>Hikma!F77</f>
        <v>101.9956891931995</v>
      </c>
      <c r="L77" s="24">
        <f>Indivior!K77</f>
        <v>64.735171830713256</v>
      </c>
      <c r="M77" s="24">
        <f>Janssen!$T77</f>
        <v>3704.2558298587783</v>
      </c>
      <c r="N77" s="24">
        <f>Kroger!Q77</f>
        <v>1271.4387478758229</v>
      </c>
      <c r="O77" s="24">
        <v>0</v>
      </c>
      <c r="P77" s="24">
        <v>0</v>
      </c>
      <c r="Q77" s="24">
        <f>Masters!D77</f>
        <v>0</v>
      </c>
      <c r="R77" s="56">
        <f>McKinsey!J77</f>
        <v>354.18</v>
      </c>
      <c r="S77" s="24">
        <v>0</v>
      </c>
      <c r="T77" s="24">
        <f>Mylan!O77</f>
        <v>458.74890118525735</v>
      </c>
      <c r="U77" s="24">
        <v>0</v>
      </c>
      <c r="V77" s="24">
        <f>'Purdue-Sackler'!V77</f>
        <v>4463.6457741640779</v>
      </c>
      <c r="W77" s="24">
        <f>'Remnant Defendants'!F77</f>
        <v>0</v>
      </c>
      <c r="X77" s="24">
        <f>Sun!F77</f>
        <v>52.777250475681463</v>
      </c>
      <c r="Y77" s="24">
        <f>Teva!$T77</f>
        <v>2850.6941756506471</v>
      </c>
      <c r="Z77" s="24">
        <v>0</v>
      </c>
      <c r="AA77" s="24">
        <f>'Walgreens National'!V77</f>
        <v>7468.1520207904341</v>
      </c>
      <c r="AB77" s="24">
        <f>Walmart!$H77</f>
        <v>2306.5</v>
      </c>
      <c r="AC77" s="24">
        <f>Zydus!F77</f>
        <v>25.30416080880828</v>
      </c>
      <c r="AD77" s="55">
        <f t="shared" si="1"/>
        <v>48252.271688773879</v>
      </c>
    </row>
    <row r="78" spans="1:30" x14ac:dyDescent="0.3">
      <c r="A78" s="94">
        <v>76</v>
      </c>
      <c r="B78" s="3" t="s">
        <v>105</v>
      </c>
      <c r="C78" s="13" t="s">
        <v>105</v>
      </c>
      <c r="D78" s="24">
        <f>Allergan!$N78</f>
        <v>53467.613462988775</v>
      </c>
      <c r="E78" s="24">
        <f>Alvogen!$F78</f>
        <v>608.79933115268886</v>
      </c>
      <c r="F78" s="24">
        <f>Amneal!P78</f>
        <v>3741.4637127199885</v>
      </c>
      <c r="G78" s="24">
        <f>Apotex!F78</f>
        <v>2076.1843314127532</v>
      </c>
      <c r="H78" s="24">
        <f>CVS!$Q78</f>
        <v>114292.64995953979</v>
      </c>
      <c r="I78" s="24">
        <f>Distributors!$AA78</f>
        <v>482645.94582759426</v>
      </c>
      <c r="J78" s="24">
        <v>0</v>
      </c>
      <c r="K78" s="24">
        <f>Hikma!F78</f>
        <v>3123.885648636825</v>
      </c>
      <c r="L78" s="24">
        <f>Indivior!K78</f>
        <v>1982.6845217051318</v>
      </c>
      <c r="M78" s="24">
        <f>Janssen!$T78</f>
        <v>113452.43143683401</v>
      </c>
      <c r="N78" s="24">
        <f>Kroger!Q78</f>
        <v>38940.817131090531</v>
      </c>
      <c r="O78" s="24">
        <v>0</v>
      </c>
      <c r="P78" s="24">
        <v>0</v>
      </c>
      <c r="Q78" s="24">
        <f>Masters!D78</f>
        <v>0</v>
      </c>
      <c r="R78" s="56">
        <f>McKinsey!J78</f>
        <v>10847.61</v>
      </c>
      <c r="S78" s="24">
        <v>0</v>
      </c>
      <c r="T78" s="24">
        <f>Mylan!O78</f>
        <v>14050.388992676051</v>
      </c>
      <c r="U78" s="24">
        <v>0</v>
      </c>
      <c r="V78" s="24">
        <f>'Purdue-Sackler'!V78</f>
        <v>136710.86577097495</v>
      </c>
      <c r="W78" s="24">
        <f>'Remnant Defendants'!F78</f>
        <v>10836.375</v>
      </c>
      <c r="X78" s="24">
        <f>Sun!F78</f>
        <v>1616.4417990567877</v>
      </c>
      <c r="Y78" s="24">
        <f>Teva!$T78</f>
        <v>86184.733514993248</v>
      </c>
      <c r="Z78" s="24">
        <v>0</v>
      </c>
      <c r="AA78" s="24">
        <f>'Walgreens National'!V78</f>
        <v>121116.67258540262</v>
      </c>
      <c r="AB78" s="24">
        <f>Walmart!$H78</f>
        <v>70642.709999999992</v>
      </c>
      <c r="AC78" s="24">
        <f>Zydus!F78</f>
        <v>775.00633043131609</v>
      </c>
      <c r="AD78" s="55">
        <f t="shared" si="1"/>
        <v>1266338.2730267786</v>
      </c>
    </row>
    <row r="79" spans="1:30" x14ac:dyDescent="0.3">
      <c r="A79" s="94">
        <v>77</v>
      </c>
      <c r="B79" s="3" t="s">
        <v>40</v>
      </c>
      <c r="C79" s="13" t="s">
        <v>106</v>
      </c>
      <c r="D79" s="24">
        <f>Allergan!$N79</f>
        <v>2440.9</v>
      </c>
      <c r="E79" s="24">
        <f>Alvogen!$F79</f>
        <v>27.326758429665013</v>
      </c>
      <c r="F79" s="24">
        <f>Amneal!P79</f>
        <v>167.94051803124276</v>
      </c>
      <c r="G79" s="24">
        <f>Apotex!F79</f>
        <v>93.192263487790271</v>
      </c>
      <c r="H79" s="24">
        <f>CVS!$Q79</f>
        <v>739.88</v>
      </c>
      <c r="I79" s="24">
        <f>Distributors!$AA79</f>
        <v>21664.194618445414</v>
      </c>
      <c r="J79" s="24">
        <v>0</v>
      </c>
      <c r="K79" s="24">
        <f>Hikma!F79</f>
        <v>140.21971463169351</v>
      </c>
      <c r="L79" s="24">
        <f>Indivior!K79</f>
        <v>88.995401595281052</v>
      </c>
      <c r="M79" s="24">
        <f>Janssen!$T79</f>
        <v>5092.4581577346735</v>
      </c>
      <c r="N79" s="24">
        <f>Kroger!Q79</f>
        <v>1747.9070894765919</v>
      </c>
      <c r="O79" s="24">
        <v>0</v>
      </c>
      <c r="P79" s="24">
        <v>0</v>
      </c>
      <c r="Q79" s="24">
        <f>Masters!D79</f>
        <v>0</v>
      </c>
      <c r="R79" s="56">
        <f>McKinsey!J79</f>
        <v>486.91</v>
      </c>
      <c r="S79" s="24">
        <v>0</v>
      </c>
      <c r="T79" s="24">
        <f>Mylan!O79</f>
        <v>630.6701834226991</v>
      </c>
      <c r="U79" s="24">
        <v>0</v>
      </c>
      <c r="V79" s="24">
        <f>'Purdue-Sackler'!V79</f>
        <v>6136.446957916949</v>
      </c>
      <c r="W79" s="24">
        <f>'Remnant Defendants'!F79</f>
        <v>0</v>
      </c>
      <c r="X79" s="24">
        <f>Sun!F79</f>
        <v>72.556115452366427</v>
      </c>
      <c r="Y79" s="24">
        <f>Teva!$T79</f>
        <v>3919.0237055490766</v>
      </c>
      <c r="Z79" s="24">
        <v>0</v>
      </c>
      <c r="AA79" s="24">
        <f>'Walgreens National'!V79</f>
        <v>10266.925128040266</v>
      </c>
      <c r="AB79" s="24">
        <f>Walmart!$H79</f>
        <v>3170.8900000000003</v>
      </c>
      <c r="AC79" s="24">
        <f>Zydus!F79</f>
        <v>34.78717812166272</v>
      </c>
      <c r="AD79" s="55">
        <f t="shared" si="1"/>
        <v>56886.436612213714</v>
      </c>
    </row>
    <row r="80" spans="1:30" x14ac:dyDescent="0.3">
      <c r="A80" s="94">
        <v>78</v>
      </c>
      <c r="B80" s="3" t="s">
        <v>92</v>
      </c>
      <c r="C80" s="13" t="s">
        <v>107</v>
      </c>
      <c r="D80" s="24">
        <f>Allergan!$N80</f>
        <v>5337.7655034432337</v>
      </c>
      <c r="E80" s="24">
        <f>Alvogen!$F80</f>
        <v>53.667925278359654</v>
      </c>
      <c r="F80" s="24">
        <f>Amneal!P80</f>
        <v>329.82394147143037</v>
      </c>
      <c r="G80" s="24">
        <f>Apotex!F80</f>
        <v>183.02337052734885</v>
      </c>
      <c r="H80" s="24">
        <f>CVS!$Q80</f>
        <v>11410.048218505097</v>
      </c>
      <c r="I80" s="24">
        <f>Distributors!$AA80</f>
        <v>53109.75630847193</v>
      </c>
      <c r="J80" s="24">
        <v>0</v>
      </c>
      <c r="K80" s="24">
        <f>Hikma!F80</f>
        <v>275.38213823551888</v>
      </c>
      <c r="L80" s="24">
        <f>Indivior!K80</f>
        <v>174.78101455854613</v>
      </c>
      <c r="M80" s="24">
        <f>Janssen!$T80</f>
        <v>12257.32134668214</v>
      </c>
      <c r="N80" s="24">
        <f>Kroger!Q80</f>
        <v>3432.7849202551042</v>
      </c>
      <c r="O80" s="24">
        <v>0</v>
      </c>
      <c r="P80" s="24">
        <v>0</v>
      </c>
      <c r="Q80" s="24">
        <f>Masters!D80</f>
        <v>109.63</v>
      </c>
      <c r="R80" s="56">
        <f>McKinsey!J80</f>
        <v>1160.92</v>
      </c>
      <c r="S80" s="24">
        <v>0</v>
      </c>
      <c r="T80" s="24">
        <f>Mylan!O80</f>
        <v>1238.5940456982955</v>
      </c>
      <c r="U80" s="24">
        <v>0</v>
      </c>
      <c r="V80" s="24">
        <f>'Purdue-Sackler'!V80</f>
        <v>13648.105366534552</v>
      </c>
      <c r="W80" s="24">
        <f>'Remnant Defendants'!F80</f>
        <v>585.75</v>
      </c>
      <c r="X80" s="24">
        <f>Sun!F80</f>
        <v>142.49535643270849</v>
      </c>
      <c r="Y80" s="24">
        <f>Teva!$T80</f>
        <v>8603.9887053506445</v>
      </c>
      <c r="Z80" s="24">
        <v>0</v>
      </c>
      <c r="AA80" s="24">
        <f>'Walgreens National'!V80</f>
        <v>12091.302376753205</v>
      </c>
      <c r="AB80" s="24">
        <f>Walmart!$H80</f>
        <v>7052.4</v>
      </c>
      <c r="AC80" s="24">
        <f>Zydus!F80</f>
        <v>68.319690419324601</v>
      </c>
      <c r="AD80" s="55">
        <f t="shared" si="1"/>
        <v>131197.54053819811</v>
      </c>
    </row>
    <row r="81" spans="1:30" x14ac:dyDescent="0.3">
      <c r="A81" s="94">
        <v>79</v>
      </c>
      <c r="B81" s="3" t="s">
        <v>32</v>
      </c>
      <c r="C81" s="13" t="s">
        <v>108</v>
      </c>
      <c r="D81" s="24">
        <f>Allergan!$N81</f>
        <v>6494.4540527472236</v>
      </c>
      <c r="E81" s="24">
        <f>Alvogen!$F81</f>
        <v>73.947833409522431</v>
      </c>
      <c r="F81" s="24">
        <f>Amneal!P81</f>
        <v>454.4570290708819</v>
      </c>
      <c r="G81" s="24">
        <f>Apotex!F81</f>
        <v>252.18380706181378</v>
      </c>
      <c r="H81" s="24">
        <f>CVS!$Q81</f>
        <v>13882.5588356068</v>
      </c>
      <c r="I81" s="24">
        <f>Distributors!$AA81</f>
        <v>58624.626351419225</v>
      </c>
      <c r="J81" s="24">
        <v>0</v>
      </c>
      <c r="K81" s="24">
        <f>Hikma!F81</f>
        <v>379.44288653933677</v>
      </c>
      <c r="L81" s="24">
        <f>Indivior!K81</f>
        <v>240.82684919691238</v>
      </c>
      <c r="M81" s="24">
        <f>Janssen!$T81</f>
        <v>13780.511042185621</v>
      </c>
      <c r="N81" s="24">
        <f>Kroger!Q81</f>
        <v>4729.9556854071325</v>
      </c>
      <c r="O81" s="24">
        <v>0</v>
      </c>
      <c r="P81" s="24">
        <v>0</v>
      </c>
      <c r="Q81" s="24">
        <f>Masters!D81</f>
        <v>0</v>
      </c>
      <c r="R81" s="56">
        <f>McKinsey!J81</f>
        <v>1317.61</v>
      </c>
      <c r="S81" s="24">
        <v>0</v>
      </c>
      <c r="T81" s="24">
        <f>Mylan!O81</f>
        <v>1706.6310217558578</v>
      </c>
      <c r="U81" s="24">
        <v>0</v>
      </c>
      <c r="V81" s="24">
        <f>'Purdue-Sackler'!V81</f>
        <v>16605.590397352367</v>
      </c>
      <c r="W81" s="24">
        <f>'Remnant Defendants'!F81</f>
        <v>0</v>
      </c>
      <c r="X81" s="24">
        <f>Sun!F81</f>
        <v>196.34116326396054</v>
      </c>
      <c r="Y81" s="24">
        <f>Teva!$T81</f>
        <v>10468.425688460413</v>
      </c>
      <c r="Z81" s="24">
        <v>0</v>
      </c>
      <c r="AA81" s="24">
        <f>'Walgreens National'!V81</f>
        <v>14711.432447201147</v>
      </c>
      <c r="AB81" s="24">
        <f>Walmart!$H81</f>
        <v>8580.619999999999</v>
      </c>
      <c r="AC81" s="24">
        <f>Zydus!F81</f>
        <v>94.136172760818468</v>
      </c>
      <c r="AD81" s="55">
        <f t="shared" si="1"/>
        <v>152499.61509067821</v>
      </c>
    </row>
    <row r="82" spans="1:30" x14ac:dyDescent="0.3">
      <c r="A82" s="94">
        <v>80</v>
      </c>
      <c r="B82" s="3" t="s">
        <v>32</v>
      </c>
      <c r="C82" s="13" t="s">
        <v>109</v>
      </c>
      <c r="D82" s="24">
        <f>Allergan!$N82</f>
        <v>69867.740538665035</v>
      </c>
      <c r="E82" s="24">
        <f>Alvogen!$F82</f>
        <v>554.3854562532257</v>
      </c>
      <c r="F82" s="24">
        <f>Amneal!P82</f>
        <v>3407.0554307342677</v>
      </c>
      <c r="G82" s="24">
        <f>Apotex!F82</f>
        <v>1890.6170538275137</v>
      </c>
      <c r="H82" s="24">
        <f>CVS!$Q82</f>
        <v>104077.28299297448</v>
      </c>
      <c r="I82" s="24">
        <f>Distributors!$AA82</f>
        <v>439507.534976225</v>
      </c>
      <c r="J82" s="24">
        <v>0</v>
      </c>
      <c r="K82" s="24">
        <f>Hikma!F82</f>
        <v>2844.6758759136678</v>
      </c>
      <c r="L82" s="24">
        <f>Indivior!K82</f>
        <v>1805.4741635319442</v>
      </c>
      <c r="M82" s="24">
        <f>Janssen!$T82</f>
        <v>103312.1775911018</v>
      </c>
      <c r="N82" s="24">
        <f>Kroger!Q82</f>
        <v>35460.330181811587</v>
      </c>
      <c r="O82" s="24">
        <v>0</v>
      </c>
      <c r="P82" s="24">
        <v>0</v>
      </c>
      <c r="Q82" s="24">
        <f>Masters!D82</f>
        <v>0</v>
      </c>
      <c r="R82" s="56">
        <f>McKinsey!J82</f>
        <v>9878.06</v>
      </c>
      <c r="S82" s="24">
        <v>0</v>
      </c>
      <c r="T82" s="24">
        <f>Mylan!O82</f>
        <v>12794.579286892193</v>
      </c>
      <c r="U82" s="24">
        <v>0</v>
      </c>
      <c r="V82" s="24">
        <f>'Purdue-Sackler'!V82</f>
        <v>124491.78541591881</v>
      </c>
      <c r="W82" s="24">
        <f>'Remnant Defendants'!F82</f>
        <v>10250.625</v>
      </c>
      <c r="X82" s="24">
        <f>Sun!F82</f>
        <v>1471.9658488785849</v>
      </c>
      <c r="Y82" s="24">
        <f>Teva!$T82</f>
        <v>78481.625768681348</v>
      </c>
      <c r="Z82" s="24">
        <v>0</v>
      </c>
      <c r="AA82" s="24">
        <f>'Walgreens National'!V82</f>
        <v>110291.37673393187</v>
      </c>
      <c r="AB82" s="24">
        <f>Walmart!$H82</f>
        <v>64328.740000000005</v>
      </c>
      <c r="AC82" s="24">
        <f>Zydus!F82</f>
        <v>705.73704028519239</v>
      </c>
      <c r="AD82" s="55">
        <f t="shared" si="1"/>
        <v>1174716.0323153415</v>
      </c>
    </row>
    <row r="83" spans="1:30" x14ac:dyDescent="0.3">
      <c r="A83" s="94">
        <v>81</v>
      </c>
      <c r="B83" s="3" t="s">
        <v>61</v>
      </c>
      <c r="C83" s="13" t="s">
        <v>110</v>
      </c>
      <c r="D83" s="24">
        <f>Allergan!$N83</f>
        <v>555.62</v>
      </c>
      <c r="E83" s="24">
        <f>Alvogen!$F83</f>
        <v>6.2204087155525709</v>
      </c>
      <c r="F83" s="24">
        <f>Amneal!P83</f>
        <v>38.228415007391057</v>
      </c>
      <c r="G83" s="24">
        <f>Apotex!F83</f>
        <v>21.213418690459307</v>
      </c>
      <c r="H83" s="24">
        <f>CVS!$Q83</f>
        <v>1960.29</v>
      </c>
      <c r="I83" s="24">
        <f>Distributors!$AA83</f>
        <v>4653.75</v>
      </c>
      <c r="J83" s="24">
        <v>0</v>
      </c>
      <c r="K83" s="24">
        <f>Hikma!F83</f>
        <v>31.918309565777971</v>
      </c>
      <c r="L83" s="24">
        <f>Indivior!K83</f>
        <v>20.258084146798438</v>
      </c>
      <c r="M83" s="24">
        <f>Janssen!$T83</f>
        <v>1229.6499999999999</v>
      </c>
      <c r="N83" s="24">
        <f>Kroger!Q83</f>
        <v>397.87179156657675</v>
      </c>
      <c r="O83" s="24">
        <v>0</v>
      </c>
      <c r="P83" s="24">
        <v>0</v>
      </c>
      <c r="Q83" s="24">
        <f>Masters!D83</f>
        <v>0</v>
      </c>
      <c r="R83" s="56">
        <f>McKinsey!J83</f>
        <v>110.84</v>
      </c>
      <c r="S83" s="24">
        <v>0</v>
      </c>
      <c r="T83" s="24">
        <f>Mylan!O83</f>
        <v>143.55988529334641</v>
      </c>
      <c r="U83" s="24">
        <v>0</v>
      </c>
      <c r="V83" s="24">
        <f>'Purdue-Sackler'!V83</f>
        <v>1396.8436189678196</v>
      </c>
      <c r="W83" s="24">
        <f>'Remnant Defendants'!F83</f>
        <v>0</v>
      </c>
      <c r="X83" s="24">
        <f>Sun!F83</f>
        <v>16.515998195987684</v>
      </c>
      <c r="Y83" s="24">
        <f>Teva!$T83</f>
        <v>892.09004709430667</v>
      </c>
      <c r="Z83" s="24">
        <v>0</v>
      </c>
      <c r="AA83" s="24">
        <f>'Walgreens National'!V83</f>
        <v>2337.0680015412572</v>
      </c>
      <c r="AB83" s="24">
        <f>Walmart!$H83</f>
        <v>721.8</v>
      </c>
      <c r="AC83" s="24">
        <f>Zydus!F83</f>
        <v>7.9186291537076068</v>
      </c>
      <c r="AD83" s="55">
        <f t="shared" si="1"/>
        <v>14533.737978785273</v>
      </c>
    </row>
    <row r="84" spans="1:30" x14ac:dyDescent="0.3">
      <c r="A84" s="94">
        <v>82</v>
      </c>
      <c r="B84" s="3" t="s">
        <v>111</v>
      </c>
      <c r="C84" s="13" t="s">
        <v>112</v>
      </c>
      <c r="D84" s="24">
        <f>Allergan!$N84</f>
        <v>14142.216223803234</v>
      </c>
      <c r="E84" s="24">
        <f>Alvogen!$F84</f>
        <v>161.02769978019421</v>
      </c>
      <c r="F84" s="24">
        <f>Amneal!P84</f>
        <v>989.61885245445728</v>
      </c>
      <c r="G84" s="24">
        <f>Apotex!F84</f>
        <v>549.15169925380007</v>
      </c>
      <c r="H84" s="24">
        <f>CVS!$Q84</f>
        <v>30230.463302960008</v>
      </c>
      <c r="I84" s="24">
        <f>Distributors!$AA84</f>
        <v>127660.08208190154</v>
      </c>
      <c r="J84" s="24">
        <v>0</v>
      </c>
      <c r="K84" s="24">
        <f>Hikma!F84</f>
        <v>826.26917382434806</v>
      </c>
      <c r="L84" s="24">
        <f>Indivior!K84</f>
        <v>524.42095709185116</v>
      </c>
      <c r="M84" s="24">
        <f>Janssen!$T84</f>
        <v>30008.235457902931</v>
      </c>
      <c r="N84" s="24">
        <f>Kroger!Q84</f>
        <v>10299.862502240116</v>
      </c>
      <c r="O84" s="24">
        <v>0</v>
      </c>
      <c r="P84" s="24">
        <v>0</v>
      </c>
      <c r="Q84" s="24">
        <f>Masters!D84</f>
        <v>0</v>
      </c>
      <c r="R84" s="56">
        <f>McKinsey!J84</f>
        <v>2869.2</v>
      </c>
      <c r="S84" s="24">
        <v>0</v>
      </c>
      <c r="T84" s="24">
        <f>Mylan!O84</f>
        <v>3716.3342742571804</v>
      </c>
      <c r="U84" s="24">
        <v>0</v>
      </c>
      <c r="V84" s="24">
        <f>'Purdue-Sackler'!V84</f>
        <v>36160.086129493036</v>
      </c>
      <c r="W84" s="24">
        <f>'Remnant Defendants'!F84</f>
        <v>0</v>
      </c>
      <c r="X84" s="24">
        <f>Sun!F84</f>
        <v>427.5495904994537</v>
      </c>
      <c r="Y84" s="24">
        <f>Teva!$T84</f>
        <v>22795.898761679622</v>
      </c>
      <c r="Z84" s="24">
        <v>0</v>
      </c>
      <c r="AA84" s="24">
        <f>'Walgreens National'!V84</f>
        <v>32035.426790878679</v>
      </c>
      <c r="AB84" s="24">
        <f>Walmart!$H84</f>
        <v>18685.03</v>
      </c>
      <c r="AC84" s="24">
        <f>Zydus!F84</f>
        <v>204.9895266280185</v>
      </c>
      <c r="AD84" s="55">
        <f t="shared" si="1"/>
        <v>332080.87349802046</v>
      </c>
    </row>
    <row r="85" spans="1:30" x14ac:dyDescent="0.3">
      <c r="A85" s="94">
        <v>83</v>
      </c>
      <c r="B85" s="3" t="s">
        <v>32</v>
      </c>
      <c r="C85" s="13" t="s">
        <v>113</v>
      </c>
      <c r="D85" s="24">
        <f>Allergan!$N85</f>
        <v>26276.851997098769</v>
      </c>
      <c r="E85" s="24">
        <f>Alvogen!$F85</f>
        <v>299.19658149514134</v>
      </c>
      <c r="F85" s="24">
        <f>Amneal!P85</f>
        <v>1838.7555559800421</v>
      </c>
      <c r="G85" s="24">
        <f>Apotex!F85</f>
        <v>1020.3481224861522</v>
      </c>
      <c r="H85" s="24">
        <f>CVS!$Q85</f>
        <v>56169.527899012428</v>
      </c>
      <c r="I85" s="24">
        <f>Distributors!$AA85</f>
        <v>237198.06053211744</v>
      </c>
      <c r="J85" s="24">
        <v>0</v>
      </c>
      <c r="K85" s="24">
        <f>Hikma!F85</f>
        <v>1535.2446351808744</v>
      </c>
      <c r="L85" s="24">
        <f>Indivior!K85</f>
        <v>974.39731077615966</v>
      </c>
      <c r="M85" s="24">
        <f>Janssen!$T85</f>
        <v>55756.595652246913</v>
      </c>
      <c r="N85" s="24">
        <f>Kroger!Q85</f>
        <v>19137.608205341294</v>
      </c>
      <c r="O85" s="24">
        <v>0</v>
      </c>
      <c r="P85" s="24">
        <v>0</v>
      </c>
      <c r="Q85" s="24">
        <f>Masters!D85</f>
        <v>0</v>
      </c>
      <c r="R85" s="56">
        <f>McKinsey!J85</f>
        <v>5331.1</v>
      </c>
      <c r="S85" s="24">
        <v>0</v>
      </c>
      <c r="T85" s="24">
        <f>Mylan!O85</f>
        <v>6905.1132945993722</v>
      </c>
      <c r="U85" s="24">
        <v>0</v>
      </c>
      <c r="V85" s="24">
        <f>'Purdue-Sackler'!V85</f>
        <v>67187.037828164277</v>
      </c>
      <c r="W85" s="24">
        <f>'Remnant Defendants'!F85</f>
        <v>0</v>
      </c>
      <c r="X85" s="24">
        <f>Sun!F85</f>
        <v>794.40603120891092</v>
      </c>
      <c r="Y85" s="24">
        <f>Teva!$T85</f>
        <v>42355.801550798846</v>
      </c>
      <c r="Z85" s="24">
        <v>0</v>
      </c>
      <c r="AA85" s="24">
        <f>'Walgreens National'!V85</f>
        <v>59523.22976696994</v>
      </c>
      <c r="AB85" s="24">
        <f>Walmart!$H85</f>
        <v>34717.61</v>
      </c>
      <c r="AC85" s="24">
        <f>Zydus!F85</f>
        <v>380.87959831215323</v>
      </c>
      <c r="AD85" s="55">
        <f t="shared" si="1"/>
        <v>617020.88496347645</v>
      </c>
    </row>
    <row r="86" spans="1:30" x14ac:dyDescent="0.3">
      <c r="A86" s="94">
        <v>84</v>
      </c>
      <c r="B86" s="3" t="s">
        <v>114</v>
      </c>
      <c r="C86" s="13" t="s">
        <v>115</v>
      </c>
      <c r="D86" s="24">
        <f>Allergan!$N86</f>
        <v>5065.3372798659993</v>
      </c>
      <c r="E86" s="24">
        <f>Alvogen!$F86</f>
        <v>57.675647064993896</v>
      </c>
      <c r="F86" s="24">
        <f>Amneal!P86</f>
        <v>354.45397121699301</v>
      </c>
      <c r="G86" s="24">
        <f>Apotex!F86</f>
        <v>196.69087762253102</v>
      </c>
      <c r="H86" s="24">
        <f>CVS!$Q86</f>
        <v>10827.704439901649</v>
      </c>
      <c r="I86" s="24">
        <f>Distributors!$AA86</f>
        <v>45724.296463958686</v>
      </c>
      <c r="J86" s="24">
        <v>0</v>
      </c>
      <c r="K86" s="24">
        <f>Hikma!F86</f>
        <v>295.94665585627803</v>
      </c>
      <c r="L86" s="24">
        <f>Indivior!K86</f>
        <v>187.83301305305048</v>
      </c>
      <c r="M86" s="24">
        <f>Janssen!$T86</f>
        <v>10748.11568543867</v>
      </c>
      <c r="N86" s="24">
        <f>Kroger!Q86</f>
        <v>3689.129310659886</v>
      </c>
      <c r="O86" s="24">
        <v>0</v>
      </c>
      <c r="P86" s="24">
        <v>0</v>
      </c>
      <c r="Q86" s="24">
        <f>Masters!D86</f>
        <v>0</v>
      </c>
      <c r="R86" s="56">
        <f>McKinsey!J86</f>
        <v>1027.67</v>
      </c>
      <c r="S86" s="24">
        <v>0</v>
      </c>
      <c r="T86" s="24">
        <f>Mylan!O86</f>
        <v>1331.087659267183</v>
      </c>
      <c r="U86" s="24">
        <v>0</v>
      </c>
      <c r="V86" s="24">
        <f>'Purdue-Sackler'!V86</f>
        <v>12951.537954595664</v>
      </c>
      <c r="W86" s="24">
        <f>'Remnant Defendants'!F86</f>
        <v>0</v>
      </c>
      <c r="X86" s="24">
        <f>Sun!F86</f>
        <v>153.13638161688593</v>
      </c>
      <c r="Y86" s="24">
        <f>Teva!$T86</f>
        <v>8164.8613866775313</v>
      </c>
      <c r="Z86" s="24">
        <v>0</v>
      </c>
      <c r="AA86" s="24">
        <f>'Walgreens National'!V86</f>
        <v>11474.190745301239</v>
      </c>
      <c r="AB86" s="24">
        <f>Walmart!$H86</f>
        <v>6692.4500000000007</v>
      </c>
      <c r="AC86" s="24">
        <f>Zydus!F86</f>
        <v>73.421551732753088</v>
      </c>
      <c r="AD86" s="55">
        <f t="shared" si="1"/>
        <v>118942.11747209725</v>
      </c>
    </row>
    <row r="87" spans="1:30" x14ac:dyDescent="0.3">
      <c r="A87" s="94">
        <v>85</v>
      </c>
      <c r="B87" s="3" t="s">
        <v>61</v>
      </c>
      <c r="C87" s="13" t="s">
        <v>116</v>
      </c>
      <c r="D87" s="24">
        <f>Allergan!$N87</f>
        <v>10628.30108717258</v>
      </c>
      <c r="E87" s="24">
        <f>Alvogen!$F87</f>
        <v>85.869488052428721</v>
      </c>
      <c r="F87" s="24">
        <f>Amneal!P87</f>
        <v>527.72326961940632</v>
      </c>
      <c r="G87" s="24">
        <f>Apotex!F87</f>
        <v>292.8401470207491</v>
      </c>
      <c r="H87" s="24">
        <f>CVS!$Q87</f>
        <v>16120.658986591412</v>
      </c>
      <c r="I87" s="24">
        <f>Distributors!$AA87</f>
        <v>68075.882225926733</v>
      </c>
      <c r="J87" s="24">
        <v>0</v>
      </c>
      <c r="K87" s="24">
        <f>Hikma!F87</f>
        <v>440.61556518940444</v>
      </c>
      <c r="L87" s="24">
        <f>Indivior!K87</f>
        <v>279.65225343783163</v>
      </c>
      <c r="M87" s="24">
        <f>Janssen!$T87</f>
        <v>16002.170698626576</v>
      </c>
      <c r="N87" s="24">
        <f>Kroger!Q87</f>
        <v>5492.5016297440661</v>
      </c>
      <c r="O87" s="24">
        <v>0</v>
      </c>
      <c r="P87" s="24">
        <v>0</v>
      </c>
      <c r="Q87" s="24">
        <f>Masters!D87</f>
        <v>0</v>
      </c>
      <c r="R87" s="56">
        <f>McKinsey!J87</f>
        <v>1530.03</v>
      </c>
      <c r="S87" s="24">
        <v>0</v>
      </c>
      <c r="T87" s="24">
        <f>Mylan!O87</f>
        <v>1981.7691117600432</v>
      </c>
      <c r="U87" s="24">
        <v>0</v>
      </c>
      <c r="V87" s="24">
        <f>'Purdue-Sackler'!V87</f>
        <v>19282.695387872667</v>
      </c>
      <c r="W87" s="24">
        <f>'Remnant Defendants'!F87</f>
        <v>1562</v>
      </c>
      <c r="X87" s="24">
        <f>Sun!F87</f>
        <v>227.99471459462063</v>
      </c>
      <c r="Y87" s="24">
        <f>Teva!$T87</f>
        <v>12156.129785698951</v>
      </c>
      <c r="Z87" s="24">
        <v>0</v>
      </c>
      <c r="AA87" s="24">
        <f>'Walgreens National'!V87</f>
        <v>17083.173748398462</v>
      </c>
      <c r="AB87" s="24">
        <f>Walmart!$H87</f>
        <v>9963.9599999999991</v>
      </c>
      <c r="AC87" s="24">
        <f>Zydus!F87</f>
        <v>109.31253276104161</v>
      </c>
      <c r="AD87" s="55">
        <f t="shared" si="1"/>
        <v>181733.96809970593</v>
      </c>
    </row>
    <row r="88" spans="1:30" x14ac:dyDescent="0.3">
      <c r="A88" s="94">
        <v>86</v>
      </c>
      <c r="B88" s="3" t="s">
        <v>61</v>
      </c>
      <c r="C88" s="13" t="s">
        <v>117</v>
      </c>
      <c r="D88" s="24">
        <f>Allergan!$N88</f>
        <v>913645.66325660376</v>
      </c>
      <c r="E88" s="24">
        <f>Alvogen!$F88</f>
        <v>8760.2429030684343</v>
      </c>
      <c r="F88" s="24">
        <f>Amneal!P88</f>
        <v>53837.330725028325</v>
      </c>
      <c r="G88" s="24">
        <f>Apotex!F88</f>
        <v>29874.998417432347</v>
      </c>
      <c r="H88" s="24">
        <f>CVS!$Q88</f>
        <v>1862468.6967688568</v>
      </c>
      <c r="I88" s="24">
        <f>Distributors!$AA88</f>
        <v>8071262.9159022104</v>
      </c>
      <c r="J88" s="24">
        <v>0</v>
      </c>
      <c r="K88" s="24">
        <f>Hikma!F88</f>
        <v>44950.767326984125</v>
      </c>
      <c r="L88" s="24">
        <f>Indivior!K88</f>
        <v>28529.594435337611</v>
      </c>
      <c r="M88" s="24">
        <f>Janssen!$T88</f>
        <v>1862782.8708102147</v>
      </c>
      <c r="N88" s="24">
        <f>Kroger!Q88</f>
        <v>560334.20264380204</v>
      </c>
      <c r="O88" s="24">
        <v>0</v>
      </c>
      <c r="P88" s="24">
        <v>0</v>
      </c>
      <c r="Q88" s="24">
        <f>Masters!D88</f>
        <v>0</v>
      </c>
      <c r="R88" s="56">
        <f>McKinsey!J88</f>
        <v>176429.23</v>
      </c>
      <c r="S88" s="24">
        <v>0</v>
      </c>
      <c r="T88" s="24">
        <f>Mylan!O88</f>
        <v>202176.33982185036</v>
      </c>
      <c r="U88" s="24">
        <v>0</v>
      </c>
      <c r="V88" s="24">
        <f>'Purdue-Sackler'!V88</f>
        <v>2227787.2222074629</v>
      </c>
      <c r="W88" s="24">
        <f>'Remnant Defendants'!F88</f>
        <v>97527.375000000015</v>
      </c>
      <c r="X88" s="24">
        <f>Sun!F88</f>
        <v>23259.589940086378</v>
      </c>
      <c r="Y88" s="24">
        <f>Teva!$T88</f>
        <v>1404433.0141196502</v>
      </c>
      <c r="Z88" s="24">
        <v>0</v>
      </c>
      <c r="AA88" s="24">
        <f>'Walgreens National'!V88</f>
        <v>1973670.4511914183</v>
      </c>
      <c r="AB88" s="24">
        <f>Walmart!$H88</f>
        <v>1151166.19</v>
      </c>
      <c r="AC88" s="24">
        <f>Zydus!F88</f>
        <v>11151.858023791556</v>
      </c>
      <c r="AD88" s="55">
        <f t="shared" si="1"/>
        <v>20692896.695470009</v>
      </c>
    </row>
    <row r="89" spans="1:30" x14ac:dyDescent="0.3">
      <c r="A89" s="94">
        <v>87</v>
      </c>
      <c r="B89" s="3" t="s">
        <v>61</v>
      </c>
      <c r="C89" s="13" t="s">
        <v>118</v>
      </c>
      <c r="D89" s="24">
        <f>Allergan!$N89</f>
        <v>1122.56</v>
      </c>
      <c r="E89" s="24">
        <f>Alvogen!$F89</f>
        <v>12.56747531584735</v>
      </c>
      <c r="F89" s="24">
        <f>Amneal!P89</f>
        <v>77.235224233441315</v>
      </c>
      <c r="G89" s="24">
        <f>Apotex!F89</f>
        <v>42.858777927327829</v>
      </c>
      <c r="H89" s="24">
        <f>CVS!$Q89</f>
        <v>385.91</v>
      </c>
      <c r="I89" s="24">
        <f>Distributors!$AA89</f>
        <v>9963.293949979372</v>
      </c>
      <c r="J89" s="24">
        <v>0</v>
      </c>
      <c r="K89" s="24">
        <f>Hikma!F89</f>
        <v>64.486529090694262</v>
      </c>
      <c r="L89" s="24">
        <f>Indivior!K89</f>
        <v>40.928656637095585</v>
      </c>
      <c r="M89" s="24">
        <f>Janssen!$T89</f>
        <v>2342.0034318831699</v>
      </c>
      <c r="N89" s="24">
        <f>Kroger!Q89</f>
        <v>803.85876897951437</v>
      </c>
      <c r="O89" s="24">
        <v>0</v>
      </c>
      <c r="P89" s="24">
        <v>0</v>
      </c>
      <c r="Q89" s="24">
        <f>Masters!D89</f>
        <v>0</v>
      </c>
      <c r="R89" s="56">
        <f>McKinsey!J89</f>
        <v>223.93</v>
      </c>
      <c r="S89" s="24">
        <v>0</v>
      </c>
      <c r="T89" s="24">
        <f>Mylan!O89</f>
        <v>290.04288902417215</v>
      </c>
      <c r="U89" s="24">
        <v>0</v>
      </c>
      <c r="V89" s="24">
        <f>'Purdue-Sackler'!V89</f>
        <v>2822.1293011800963</v>
      </c>
      <c r="W89" s="24">
        <f>'Remnant Defendants'!F89</f>
        <v>0</v>
      </c>
      <c r="X89" s="24">
        <f>Sun!F89</f>
        <v>33.368289631144641</v>
      </c>
      <c r="Y89" s="24">
        <f>Teva!$T89</f>
        <v>1802.3445337827573</v>
      </c>
      <c r="Z89" s="24">
        <v>0</v>
      </c>
      <c r="AA89" s="24">
        <f>'Walgreens National'!V89</f>
        <v>4721.7180142913412</v>
      </c>
      <c r="AB89" s="24">
        <f>Walmart!$H89</f>
        <v>1458.2800000000002</v>
      </c>
      <c r="AC89" s="24">
        <f>Zydus!F89</f>
        <v>15.9984947895388</v>
      </c>
      <c r="AD89" s="55">
        <f t="shared" si="1"/>
        <v>26207.515841955974</v>
      </c>
    </row>
    <row r="90" spans="1:30" x14ac:dyDescent="0.3">
      <c r="A90" s="94">
        <v>88</v>
      </c>
      <c r="B90" s="3" t="s">
        <v>119</v>
      </c>
      <c r="C90" s="13" t="s">
        <v>120</v>
      </c>
      <c r="D90" s="24">
        <f>Allergan!$N90</f>
        <v>2784.0668768815553</v>
      </c>
      <c r="E90" s="24">
        <f>Alvogen!$F90</f>
        <v>31.700218379105877</v>
      </c>
      <c r="F90" s="24">
        <f>Amneal!P90</f>
        <v>194.81824417605563</v>
      </c>
      <c r="G90" s="24">
        <f>Apotex!F90</f>
        <v>108.10704501998781</v>
      </c>
      <c r="H90" s="24">
        <f>CVS!$Q90</f>
        <v>5951.2375696620529</v>
      </c>
      <c r="I90" s="24">
        <f>Distributors!$AA90</f>
        <v>25131.419091391763</v>
      </c>
      <c r="J90" s="24">
        <v>0</v>
      </c>
      <c r="K90" s="24">
        <f>Hikma!F90</f>
        <v>162.660916636759</v>
      </c>
      <c r="L90" s="24">
        <f>Indivior!K90</f>
        <v>103.23850421439177</v>
      </c>
      <c r="M90" s="24">
        <f>Janssen!$T90</f>
        <v>5907.4753950924287</v>
      </c>
      <c r="N90" s="24">
        <f>Kroger!Q90</f>
        <v>2027.656244613134</v>
      </c>
      <c r="O90" s="24">
        <v>0</v>
      </c>
      <c r="P90" s="24">
        <v>0</v>
      </c>
      <c r="Q90" s="24">
        <f>Masters!D90</f>
        <v>0</v>
      </c>
      <c r="R90" s="56">
        <f>McKinsey!J90</f>
        <v>564.84</v>
      </c>
      <c r="S90" s="24">
        <v>0</v>
      </c>
      <c r="T90" s="24">
        <f>Mylan!O90</f>
        <v>731.60461352003097</v>
      </c>
      <c r="U90" s="24">
        <v>0</v>
      </c>
      <c r="V90" s="24">
        <f>'Purdue-Sackler'!V90</f>
        <v>7118.5431356027784</v>
      </c>
      <c r="W90" s="24">
        <f>'Remnant Defendants'!F90</f>
        <v>0</v>
      </c>
      <c r="X90" s="24">
        <f>Sun!F90</f>
        <v>84.16822326364121</v>
      </c>
      <c r="Y90" s="24">
        <f>Teva!$T90</f>
        <v>4487.6412076286369</v>
      </c>
      <c r="Z90" s="24">
        <v>0</v>
      </c>
      <c r="AA90" s="24">
        <f>'Walgreens National'!V90</f>
        <v>0</v>
      </c>
      <c r="AB90" s="24">
        <f>Walmart!$H90</f>
        <v>3678.37</v>
      </c>
      <c r="AC90" s="24">
        <f>Zydus!F90</f>
        <v>40.35462698907024</v>
      </c>
      <c r="AD90" s="55">
        <f t="shared" si="1"/>
        <v>59067.547286082314</v>
      </c>
    </row>
    <row r="91" spans="1:30" x14ac:dyDescent="0.3">
      <c r="A91" s="94">
        <v>89</v>
      </c>
      <c r="B91" s="3" t="s">
        <v>73</v>
      </c>
      <c r="C91" s="13" t="s">
        <v>121</v>
      </c>
      <c r="D91" s="24">
        <f>Allergan!$N91</f>
        <v>23616.393825851726</v>
      </c>
      <c r="E91" s="24">
        <f>Alvogen!$F91</f>
        <v>268.90377983514082</v>
      </c>
      <c r="F91" s="24">
        <f>Amneal!P91</f>
        <v>1652.586793355219</v>
      </c>
      <c r="G91" s="24">
        <f>Apotex!F91</f>
        <v>917.0407813923207</v>
      </c>
      <c r="H91" s="24">
        <f>CVS!$Q91</f>
        <v>50482.520433398124</v>
      </c>
      <c r="I91" s="24">
        <f>Distributors!$AA91</f>
        <v>213182.41439585641</v>
      </c>
      <c r="J91" s="24">
        <v>0</v>
      </c>
      <c r="K91" s="24">
        <f>Hikma!F91</f>
        <v>1379.8054887818396</v>
      </c>
      <c r="L91" s="24">
        <f>Indivior!K91</f>
        <v>875.7423584840011</v>
      </c>
      <c r="M91" s="24">
        <f>Janssen!$T91</f>
        <v>50111.400862456605</v>
      </c>
      <c r="N91" s="24">
        <f>Kroger!Q91</f>
        <v>17199.987065439636</v>
      </c>
      <c r="O91" s="24">
        <v>0</v>
      </c>
      <c r="P91" s="24">
        <v>0</v>
      </c>
      <c r="Q91" s="24">
        <f>Masters!D91</f>
        <v>0</v>
      </c>
      <c r="R91" s="56">
        <f>McKinsey!J91</f>
        <v>4791.34</v>
      </c>
      <c r="S91" s="24">
        <v>0</v>
      </c>
      <c r="T91" s="24">
        <f>Mylan!O91</f>
        <v>6205.990241696014</v>
      </c>
      <c r="U91" s="24">
        <v>0</v>
      </c>
      <c r="V91" s="24">
        <f>'Purdue-Sackler'!V91</f>
        <v>60384.541620216864</v>
      </c>
      <c r="W91" s="24">
        <f>'Remnant Defendants'!F91</f>
        <v>0</v>
      </c>
      <c r="X91" s="24">
        <f>Sun!F91</f>
        <v>713.97468329489584</v>
      </c>
      <c r="Y91" s="24">
        <f>Teva!$T91</f>
        <v>38067.399058069372</v>
      </c>
      <c r="Z91" s="24">
        <v>0</v>
      </c>
      <c r="AA91" s="24">
        <f>'Walgreens National'!V91</f>
        <v>53496.665482885306</v>
      </c>
      <c r="AB91" s="24">
        <f>Walmart!$H91</f>
        <v>31202.55</v>
      </c>
      <c r="AC91" s="24">
        <f>Zydus!F91</f>
        <v>342.31662386119655</v>
      </c>
      <c r="AD91" s="55">
        <f t="shared" si="1"/>
        <v>554549.25687101355</v>
      </c>
    </row>
    <row r="92" spans="1:30" x14ac:dyDescent="0.3">
      <c r="A92" s="94">
        <v>90</v>
      </c>
      <c r="B92" s="3" t="s">
        <v>43</v>
      </c>
      <c r="C92" s="13" t="s">
        <v>122</v>
      </c>
      <c r="D92" s="24">
        <f>Allergan!$N92</f>
        <v>14414.41992197089</v>
      </c>
      <c r="E92" s="24">
        <f>Alvogen!$F92</f>
        <v>164.12711602059775</v>
      </c>
      <c r="F92" s="24">
        <f>Amneal!P92</f>
        <v>1008.666760033673</v>
      </c>
      <c r="G92" s="24">
        <f>Apotex!F92</f>
        <v>559.72161795372415</v>
      </c>
      <c r="H92" s="24">
        <f>CVS!$Q92</f>
        <v>30812.330545210811</v>
      </c>
      <c r="I92" s="24">
        <f>Distributors!$AA92</f>
        <v>130117.23658349055</v>
      </c>
      <c r="J92" s="24">
        <v>0</v>
      </c>
      <c r="K92" s="24">
        <f>Hikma!F92</f>
        <v>842.17297236206377</v>
      </c>
      <c r="L92" s="24">
        <f>Indivior!K92</f>
        <v>534.51486536624827</v>
      </c>
      <c r="M92" s="24">
        <f>Janssen!$T92</f>
        <v>30585.809435974017</v>
      </c>
      <c r="N92" s="24">
        <f>Kroger!Q92</f>
        <v>10498.112314491664</v>
      </c>
      <c r="O92" s="24">
        <v>0</v>
      </c>
      <c r="P92" s="24">
        <v>0</v>
      </c>
      <c r="Q92" s="24">
        <f>Masters!D92</f>
        <v>0</v>
      </c>
      <c r="R92" s="56">
        <f>McKinsey!J92</f>
        <v>2924.42</v>
      </c>
      <c r="S92" s="24">
        <v>0</v>
      </c>
      <c r="T92" s="24">
        <f>Mylan!O92</f>
        <v>3787.8652395514987</v>
      </c>
      <c r="U92" s="24">
        <v>0</v>
      </c>
      <c r="V92" s="24">
        <f>'Purdue-Sackler'!V92</f>
        <v>36856.085379045289</v>
      </c>
      <c r="W92" s="24">
        <f>'Remnant Defendants'!F92</f>
        <v>0</v>
      </c>
      <c r="X92" s="24">
        <f>Sun!F92</f>
        <v>435.77894573573133</v>
      </c>
      <c r="Y92" s="24">
        <f>Teva!$T92</f>
        <v>23234.67950030151</v>
      </c>
      <c r="Z92" s="24">
        <v>0</v>
      </c>
      <c r="AA92" s="24">
        <f>'Walgreens National'!V92</f>
        <v>32652.023266213986</v>
      </c>
      <c r="AB92" s="24">
        <f>Walmart!$H92</f>
        <v>19044.669999999998</v>
      </c>
      <c r="AC92" s="24">
        <f>Zydus!F92</f>
        <v>208.93510784672046</v>
      </c>
      <c r="AD92" s="55">
        <f t="shared" si="1"/>
        <v>338472.63446372224</v>
      </c>
    </row>
    <row r="93" spans="1:30" x14ac:dyDescent="0.3">
      <c r="A93" s="94">
        <v>91</v>
      </c>
      <c r="B93" s="3" t="s">
        <v>103</v>
      </c>
      <c r="C93" s="13" t="s">
        <v>123</v>
      </c>
      <c r="D93" s="24">
        <f>Allergan!$N93</f>
        <v>3811.8326482466005</v>
      </c>
      <c r="E93" s="24">
        <f>Alvogen!$F93</f>
        <v>43.402613777708126</v>
      </c>
      <c r="F93" s="24">
        <f>Amneal!P93</f>
        <v>266.73699555324862</v>
      </c>
      <c r="G93" s="24">
        <f>Apotex!F93</f>
        <v>148.01564662862046</v>
      </c>
      <c r="H93" s="24">
        <f>CVS!$Q93</f>
        <v>8148.1740009695222</v>
      </c>
      <c r="I93" s="24">
        <f>Distributors!$AA93</f>
        <v>34408.848245120702</v>
      </c>
      <c r="J93" s="24">
        <v>0</v>
      </c>
      <c r="K93" s="24">
        <f>Hikma!F93</f>
        <v>222.70852702284625</v>
      </c>
      <c r="L93" s="24">
        <f>Indivior!K93</f>
        <v>141.34984408684448</v>
      </c>
      <c r="M93" s="24">
        <f>Janssen!$T93</f>
        <v>8088.2773996037313</v>
      </c>
      <c r="N93" s="24">
        <f>Kroger!Q93</f>
        <v>2776.1783711032681</v>
      </c>
      <c r="O93" s="24">
        <v>0</v>
      </c>
      <c r="P93" s="24">
        <v>0</v>
      </c>
      <c r="Q93" s="24">
        <f>Masters!D93</f>
        <v>0</v>
      </c>
      <c r="R93" s="56">
        <f>McKinsey!J93</f>
        <v>773.35</v>
      </c>
      <c r="S93" s="24">
        <v>0</v>
      </c>
      <c r="T93" s="24">
        <f>Mylan!O93</f>
        <v>1001.6824521161218</v>
      </c>
      <c r="U93" s="24">
        <v>0</v>
      </c>
      <c r="V93" s="24">
        <f>'Purdue-Sackler'!V93</f>
        <v>9746.4116707210287</v>
      </c>
      <c r="W93" s="24">
        <f>'Remnant Defendants'!F93</f>
        <v>0</v>
      </c>
      <c r="X93" s="24">
        <f>Sun!F93</f>
        <v>115.2396126417715</v>
      </c>
      <c r="Y93" s="24">
        <f>Teva!$T93</f>
        <v>6144.2973458215074</v>
      </c>
      <c r="Z93" s="24">
        <v>0</v>
      </c>
      <c r="AA93" s="24">
        <f>'Walgreens National'!V93</f>
        <v>8634.6779070538414</v>
      </c>
      <c r="AB93" s="24">
        <f>Walmart!$H93</f>
        <v>5036.2700000000004</v>
      </c>
      <c r="AC93" s="24">
        <f>Zydus!F93</f>
        <v>55.251868249101129</v>
      </c>
      <c r="AD93" s="55">
        <f t="shared" si="1"/>
        <v>89507.45328046738</v>
      </c>
    </row>
    <row r="94" spans="1:30" x14ac:dyDescent="0.3">
      <c r="A94" s="94">
        <v>92</v>
      </c>
      <c r="B94" s="3" t="s">
        <v>12</v>
      </c>
      <c r="C94" s="13" t="s">
        <v>124</v>
      </c>
      <c r="D94" s="24">
        <f>Allergan!$N94</f>
        <v>2651.3092899287858</v>
      </c>
      <c r="E94" s="24">
        <f>Alvogen!$F94</f>
        <v>30.188591927026483</v>
      </c>
      <c r="F94" s="24">
        <f>Amneal!P94</f>
        <v>185.52832674639231</v>
      </c>
      <c r="G94" s="24">
        <f>Apotex!F94</f>
        <v>102.95195533088767</v>
      </c>
      <c r="H94" s="24">
        <f>CVS!$Q94</f>
        <v>5667.4307760479214</v>
      </c>
      <c r="I94" s="24">
        <f>Distributors!$AA94</f>
        <v>23932.991727139812</v>
      </c>
      <c r="J94" s="24">
        <v>0</v>
      </c>
      <c r="K94" s="24">
        <f>Hikma!F94</f>
        <v>154.90442293166606</v>
      </c>
      <c r="L94" s="24">
        <f>Indivior!K94</f>
        <v>98.315571129916705</v>
      </c>
      <c r="M94" s="24">
        <f>Janssen!$T94</f>
        <v>5625.7783550915719</v>
      </c>
      <c r="N94" s="24">
        <f>Kroger!Q94</f>
        <v>1930.9510443421566</v>
      </c>
      <c r="O94" s="24">
        <v>0</v>
      </c>
      <c r="P94" s="24">
        <v>0</v>
      </c>
      <c r="Q94" s="24">
        <f>Masters!D94</f>
        <v>0</v>
      </c>
      <c r="R94" s="56">
        <f>McKinsey!J94</f>
        <v>537.9</v>
      </c>
      <c r="S94" s="24">
        <v>0</v>
      </c>
      <c r="T94" s="24">
        <f>Mylan!O94</f>
        <v>696.71801201355288</v>
      </c>
      <c r="U94" s="24">
        <v>0</v>
      </c>
      <c r="V94" s="24">
        <f>'Purdue-Sackler'!V94</f>
        <v>6779.0950606602455</v>
      </c>
      <c r="W94" s="24">
        <f>'Remnant Defendants'!F94</f>
        <v>0</v>
      </c>
      <c r="X94" s="24">
        <f>Sun!F94</f>
        <v>80.154657451939912</v>
      </c>
      <c r="Y94" s="24">
        <f>Teva!$T94</f>
        <v>4273.6552489997903</v>
      </c>
      <c r="Z94" s="24">
        <v>0</v>
      </c>
      <c r="AA94" s="24">
        <f>'Walgreens National'!V94</f>
        <v>6005.8169457752219</v>
      </c>
      <c r="AB94" s="24">
        <f>Walmart!$H94</f>
        <v>3502.9700000000003</v>
      </c>
      <c r="AC94" s="24">
        <f>Zydus!F94</f>
        <v>38.430314642355228</v>
      </c>
      <c r="AD94" s="55">
        <f t="shared" si="1"/>
        <v>62256.65998551689</v>
      </c>
    </row>
    <row r="95" spans="1:30" x14ac:dyDescent="0.3">
      <c r="A95" s="94">
        <v>93</v>
      </c>
      <c r="B95" s="3" t="s">
        <v>20</v>
      </c>
      <c r="C95" s="13" t="s">
        <v>125</v>
      </c>
      <c r="D95" s="24">
        <f>Allergan!$N95</f>
        <v>10622.12060859705</v>
      </c>
      <c r="E95" s="24">
        <f>Alvogen!$F95</f>
        <v>120.94685131555686</v>
      </c>
      <c r="F95" s="24">
        <f>Amneal!P95</f>
        <v>743.2962426356587</v>
      </c>
      <c r="G95" s="24">
        <f>Apotex!F95</f>
        <v>412.46424689663195</v>
      </c>
      <c r="H95" s="24">
        <f>CVS!$Q95</f>
        <v>22705.897882180965</v>
      </c>
      <c r="I95" s="24">
        <f>Distributors!$AA95</f>
        <v>95884.637162368104</v>
      </c>
      <c r="J95" s="24">
        <v>0</v>
      </c>
      <c r="K95" s="24">
        <f>Hikma!F95</f>
        <v>620.60536820419145</v>
      </c>
      <c r="L95" s="24">
        <f>Indivior!K95</f>
        <v>393.88914833118304</v>
      </c>
      <c r="M95" s="24">
        <f>Janssen!$T95</f>
        <v>22538.987779652485</v>
      </c>
      <c r="N95" s="24">
        <f>Kroger!Q95</f>
        <v>7736.1498690500166</v>
      </c>
      <c r="O95" s="24">
        <v>0</v>
      </c>
      <c r="P95" s="24">
        <v>0</v>
      </c>
      <c r="Q95" s="24">
        <f>Masters!D95</f>
        <v>0</v>
      </c>
      <c r="R95" s="56">
        <f>McKinsey!J95</f>
        <v>2155.04</v>
      </c>
      <c r="S95" s="24">
        <v>0</v>
      </c>
      <c r="T95" s="24">
        <f>Mylan!O95</f>
        <v>2791.3143485315768</v>
      </c>
      <c r="U95" s="24">
        <v>0</v>
      </c>
      <c r="V95" s="24">
        <f>'Purdue-Sackler'!V95</f>
        <v>27159.604009939663</v>
      </c>
      <c r="W95" s="24">
        <f>'Remnant Defendants'!F95</f>
        <v>0</v>
      </c>
      <c r="X95" s="24">
        <f>Sun!F95</f>
        <v>321.12969894465868</v>
      </c>
      <c r="Y95" s="24">
        <f>Teva!$T95</f>
        <v>17121.844512487372</v>
      </c>
      <c r="Z95" s="24">
        <v>0</v>
      </c>
      <c r="AA95" s="24">
        <f>'Walgreens National'!V95</f>
        <v>24061.590614950477</v>
      </c>
      <c r="AB95" s="24">
        <f>Walmart!$H95</f>
        <v>14034.2</v>
      </c>
      <c r="AC95" s="24">
        <f>Zydus!F95</f>
        <v>153.96629171358725</v>
      </c>
      <c r="AD95" s="55">
        <f t="shared" si="1"/>
        <v>249423.71834408565</v>
      </c>
    </row>
    <row r="96" spans="1:30" x14ac:dyDescent="0.3">
      <c r="A96" s="94">
        <v>94</v>
      </c>
      <c r="B96" s="3" t="s">
        <v>97</v>
      </c>
      <c r="C96" s="13" t="s">
        <v>126</v>
      </c>
      <c r="D96" s="24">
        <f>Allergan!$N96</f>
        <v>0</v>
      </c>
      <c r="E96" s="24">
        <f>Alvogen!$F96</f>
        <v>1.3653474249492386</v>
      </c>
      <c r="F96" s="24">
        <f>Amneal!P96</f>
        <v>8.3909386628778204</v>
      </c>
      <c r="G96" s="24">
        <f>Apotex!F96</f>
        <v>4.656235290612373</v>
      </c>
      <c r="H96" s="24">
        <f>CVS!$Q96</f>
        <v>0</v>
      </c>
      <c r="I96" s="24">
        <f>Distributors!$AA96</f>
        <v>1021.47</v>
      </c>
      <c r="J96" s="24">
        <v>0</v>
      </c>
      <c r="K96" s="24">
        <f>Hikma!F96</f>
        <v>7.0059032721447698</v>
      </c>
      <c r="L96" s="24">
        <f>Indivior!K96</f>
        <v>4.4465443171091064</v>
      </c>
      <c r="M96" s="24">
        <f>Janssen!$T96</f>
        <v>269.90000000000003</v>
      </c>
      <c r="N96" s="24">
        <f>Kroger!Q96</f>
        <v>67.214093751334389</v>
      </c>
      <c r="O96" s="24">
        <v>0</v>
      </c>
      <c r="P96" s="24">
        <v>0</v>
      </c>
      <c r="Q96" s="24">
        <f>Masters!D96</f>
        <v>0</v>
      </c>
      <c r="R96" s="56">
        <f>McKinsey!J96</f>
        <v>0</v>
      </c>
      <c r="S96" s="24">
        <v>0</v>
      </c>
      <c r="T96" s="24">
        <f>Mylan!O96</f>
        <v>31.510649649307918</v>
      </c>
      <c r="U96" s="24">
        <v>0</v>
      </c>
      <c r="V96" s="24">
        <f>'Purdue-Sackler'!V96</f>
        <v>306.59992380341038</v>
      </c>
      <c r="W96" s="24">
        <f>'Remnant Defendants'!F96</f>
        <v>0</v>
      </c>
      <c r="X96" s="24">
        <f>Sun!F96</f>
        <v>3.6251758748548553</v>
      </c>
      <c r="Y96" s="24">
        <f>Teva!$T96</f>
        <v>195.80913478847799</v>
      </c>
      <c r="Z96" s="24">
        <v>0</v>
      </c>
      <c r="AA96" s="24">
        <f>'Walgreens National'!V96</f>
        <v>218.63614597009271</v>
      </c>
      <c r="AB96" s="24">
        <f>Walmart!$H96</f>
        <v>0</v>
      </c>
      <c r="AC96" s="24">
        <f>Zydus!F96</f>
        <v>1.7380979962153864</v>
      </c>
      <c r="AD96" s="55">
        <f t="shared" si="1"/>
        <v>2140.6300928051714</v>
      </c>
    </row>
    <row r="97" spans="1:30" x14ac:dyDescent="0.3">
      <c r="A97" s="94">
        <v>95</v>
      </c>
      <c r="B97" s="3" t="s">
        <v>61</v>
      </c>
      <c r="C97" s="13" t="s">
        <v>127</v>
      </c>
      <c r="D97" s="24">
        <f>Allergan!$N97</f>
        <v>2700.6535123621034</v>
      </c>
      <c r="E97" s="24">
        <f>Alvogen!$F97</f>
        <v>43.466836906496646</v>
      </c>
      <c r="F97" s="24">
        <f>Amneal!P97</f>
        <v>267.13168801361098</v>
      </c>
      <c r="G97" s="24">
        <f>Apotex!F97</f>
        <v>148.23466633984873</v>
      </c>
      <c r="H97" s="24">
        <f>CVS!$Q97</f>
        <v>7245.1378981260714</v>
      </c>
      <c r="I97" s="24">
        <f>Distributors!$AA97</f>
        <v>0</v>
      </c>
      <c r="J97" s="24">
        <v>0</v>
      </c>
      <c r="K97" s="24">
        <f>Hikma!F97</f>
        <v>223.03807027308792</v>
      </c>
      <c r="L97" s="24">
        <f>Indivior!K97</f>
        <v>141.55900036686762</v>
      </c>
      <c r="M97" s="24">
        <f>Janssen!$T97</f>
        <v>0</v>
      </c>
      <c r="N97" s="24">
        <f>Kroger!Q97</f>
        <v>2780.2799835401584</v>
      </c>
      <c r="O97" s="24">
        <v>0</v>
      </c>
      <c r="P97" s="24">
        <v>0</v>
      </c>
      <c r="Q97" s="24">
        <f>Masters!D97</f>
        <v>0</v>
      </c>
      <c r="R97" s="56">
        <f>McKinsey!J97</f>
        <v>774.49</v>
      </c>
      <c r="S97" s="24">
        <v>0</v>
      </c>
      <c r="T97" s="24">
        <f>Mylan!O97</f>
        <v>1003.1646481298671</v>
      </c>
      <c r="U97" s="24">
        <v>0</v>
      </c>
      <c r="V97" s="24">
        <f>'Purdue-Sackler'!V97</f>
        <v>9760.8334992118271</v>
      </c>
      <c r="W97" s="24">
        <f>'Remnant Defendants'!F97</f>
        <v>0</v>
      </c>
      <c r="X97" s="24">
        <f>Sun!F97</f>
        <v>115.41013344317156</v>
      </c>
      <c r="Y97" s="24">
        <f>Teva!$T97</f>
        <v>5710.1593550173056</v>
      </c>
      <c r="Z97" s="24">
        <v>0</v>
      </c>
      <c r="AA97" s="24">
        <f>'Walgreens National'!V97</f>
        <v>7311.7721007351538</v>
      </c>
      <c r="AB97" s="24">
        <f>Walmart!$H97</f>
        <v>0</v>
      </c>
      <c r="AC97" s="24">
        <f>Zydus!F97</f>
        <v>55.333624796495762</v>
      </c>
      <c r="AD97" s="55">
        <f t="shared" si="1"/>
        <v>38225.331392465567</v>
      </c>
    </row>
    <row r="98" spans="1:30" x14ac:dyDescent="0.3">
      <c r="A98" s="94">
        <v>96</v>
      </c>
      <c r="B98" s="3" t="s">
        <v>61</v>
      </c>
      <c r="C98" s="13" t="s">
        <v>61</v>
      </c>
      <c r="D98" s="24">
        <f>Allergan!$N98</f>
        <v>662706.11599227309</v>
      </c>
      <c r="E98" s="24">
        <f>Alvogen!$F98</f>
        <v>6104.595348157116</v>
      </c>
      <c r="F98" s="24">
        <f>Amneal!P98</f>
        <v>37516.667327350791</v>
      </c>
      <c r="G98" s="24">
        <f>Apotex!F98</f>
        <v>20818.46112981395</v>
      </c>
      <c r="H98" s="24">
        <f>CVS!$Q98</f>
        <v>1302226.7630441415</v>
      </c>
      <c r="I98" s="24">
        <f>Distributors!$AA98</f>
        <v>6051655.9016814763</v>
      </c>
      <c r="J98" s="24">
        <v>0</v>
      </c>
      <c r="K98" s="24">
        <f>Hikma!F98</f>
        <v>31324.045252704629</v>
      </c>
      <c r="L98" s="24">
        <f>Indivior!K98</f>
        <v>19880.913280814148</v>
      </c>
      <c r="M98" s="24">
        <f>Janssen!$T98</f>
        <v>1399518.8861520798</v>
      </c>
      <c r="N98" s="24">
        <f>Kroger!Q98</f>
        <v>390725.71574171196</v>
      </c>
      <c r="O98" s="24">
        <v>0</v>
      </c>
      <c r="P98" s="24">
        <f>Mallinckrodt!F12</f>
        <v>365501.08</v>
      </c>
      <c r="Q98" s="24">
        <f>Masters!D98</f>
        <v>22503.34</v>
      </c>
      <c r="R98" s="56">
        <f>McKinsey!J98</f>
        <v>132783.06</v>
      </c>
      <c r="S98" s="24">
        <v>0</v>
      </c>
      <c r="T98" s="24">
        <f>Mylan!O98</f>
        <v>140887.04585481269</v>
      </c>
      <c r="U98" s="24">
        <v>0</v>
      </c>
      <c r="V98" s="24">
        <f>'Purdue-Sackler'!V98</f>
        <v>1552438.6325643994</v>
      </c>
      <c r="W98" s="24">
        <f>'Remnant Defendants'!F98</f>
        <v>65213.5</v>
      </c>
      <c r="X98" s="24">
        <f>Sun!F98</f>
        <v>16208.498567837501</v>
      </c>
      <c r="Y98" s="24">
        <f>Teva!$T98</f>
        <v>979125.57804205129</v>
      </c>
      <c r="Z98" s="24">
        <v>0</v>
      </c>
      <c r="AA98" s="24">
        <f>'Walgreens National'!V98</f>
        <v>1380431.3539459798</v>
      </c>
      <c r="AB98" s="24">
        <f>Walmart!$H98</f>
        <v>807236.52</v>
      </c>
      <c r="AC98" s="24">
        <f>Zydus!F98</f>
        <v>7771.1978273457617</v>
      </c>
      <c r="AD98" s="55">
        <f t="shared" si="1"/>
        <v>15384806.673925605</v>
      </c>
    </row>
    <row r="99" spans="1:30" x14ac:dyDescent="0.3">
      <c r="A99" s="94">
        <v>97</v>
      </c>
      <c r="B99" s="3" t="s">
        <v>58</v>
      </c>
      <c r="C99" s="13" t="s">
        <v>128</v>
      </c>
      <c r="D99" s="24">
        <f>Allergan!$N99</f>
        <v>0</v>
      </c>
      <c r="E99" s="24">
        <f>Alvogen!$F99</f>
        <v>0.2538825356116774</v>
      </c>
      <c r="F99" s="24">
        <f>Amneal!P99</f>
        <v>1.5602715799406734</v>
      </c>
      <c r="G99" s="24">
        <f>Apotex!F99</f>
        <v>0.86581393159268238</v>
      </c>
      <c r="H99" s="24">
        <f>CVS!$Q99</f>
        <v>0</v>
      </c>
      <c r="I99" s="24">
        <f>Distributors!$AA99</f>
        <v>189.94</v>
      </c>
      <c r="J99" s="24">
        <v>0</v>
      </c>
      <c r="K99" s="24">
        <f>Hikma!F99</f>
        <v>1.3027281221469256</v>
      </c>
      <c r="L99" s="24">
        <f>Indivior!K99</f>
        <v>0.8268224814496028</v>
      </c>
      <c r="M99" s="24">
        <f>Janssen!$T99</f>
        <v>50.19</v>
      </c>
      <c r="N99" s="24">
        <f>Kroger!Q99</f>
        <v>12.498272775564223</v>
      </c>
      <c r="O99" s="24">
        <v>0</v>
      </c>
      <c r="P99" s="24">
        <v>0</v>
      </c>
      <c r="Q99" s="24">
        <f>Masters!D99</f>
        <v>0</v>
      </c>
      <c r="R99" s="56">
        <f>McKinsey!J99</f>
        <v>0</v>
      </c>
      <c r="S99" s="24">
        <v>0</v>
      </c>
      <c r="T99" s="24">
        <f>Mylan!O99</f>
        <v>5.859317185905951</v>
      </c>
      <c r="U99" s="24">
        <v>0</v>
      </c>
      <c r="V99" s="24">
        <f>'Purdue-Sackler'!V99</f>
        <v>57.011398455196051</v>
      </c>
      <c r="W99" s="24">
        <f>'Remnant Defendants'!F99</f>
        <v>0</v>
      </c>
      <c r="X99" s="24">
        <f>Sun!F99</f>
        <v>0.67409131648719334</v>
      </c>
      <c r="Y99" s="24">
        <f>Teva!$T99</f>
        <v>0</v>
      </c>
      <c r="Z99" s="24">
        <v>0</v>
      </c>
      <c r="AA99" s="24">
        <f>'Walgreens National'!V99</f>
        <v>0</v>
      </c>
      <c r="AB99" s="24">
        <f>Walmart!$H99</f>
        <v>0</v>
      </c>
      <c r="AC99" s="24">
        <f>Zydus!F99</f>
        <v>0.3231944619788944</v>
      </c>
      <c r="AD99" s="55">
        <f t="shared" si="1"/>
        <v>320.98259838389492</v>
      </c>
    </row>
    <row r="100" spans="1:30" x14ac:dyDescent="0.3">
      <c r="A100" s="94">
        <v>98</v>
      </c>
      <c r="B100" s="3" t="s">
        <v>22</v>
      </c>
      <c r="C100" s="13" t="s">
        <v>129</v>
      </c>
      <c r="D100" s="24">
        <f>Allergan!$N100</f>
        <v>2160.09</v>
      </c>
      <c r="E100" s="24">
        <f>Alvogen!$F100</f>
        <v>24.182976539320354</v>
      </c>
      <c r="F100" s="24">
        <f>Amneal!P100</f>
        <v>148.61995497944017</v>
      </c>
      <c r="G100" s="24">
        <f>Apotex!F100</f>
        <v>82.471044905380666</v>
      </c>
      <c r="H100" s="24">
        <f>CVS!$Q100</f>
        <v>8788.91</v>
      </c>
      <c r="I100" s="24">
        <f>Distributors!$AA100</f>
        <v>19171.872138823364</v>
      </c>
      <c r="J100" s="24">
        <v>0</v>
      </c>
      <c r="K100" s="24">
        <f>Hikma!F100</f>
        <v>124.0882660128235</v>
      </c>
      <c r="L100" s="24">
        <f>Indivior!K100</f>
        <v>78.757007144680102</v>
      </c>
      <c r="M100" s="24">
        <f>Janssen!$T100</f>
        <v>4506.6070348400326</v>
      </c>
      <c r="N100" s="24">
        <f>Kroger!Q100</f>
        <v>1190.4932199660682</v>
      </c>
      <c r="O100" s="24">
        <v>0</v>
      </c>
      <c r="P100" s="24">
        <v>0</v>
      </c>
      <c r="Q100" s="24">
        <f>Masters!D100</f>
        <v>0</v>
      </c>
      <c r="R100" s="56">
        <f>McKinsey!J100</f>
        <v>430.89</v>
      </c>
      <c r="S100" s="24">
        <v>0</v>
      </c>
      <c r="T100" s="24">
        <f>Mylan!O100</f>
        <v>558.11530990823633</v>
      </c>
      <c r="U100" s="24">
        <v>0</v>
      </c>
      <c r="V100" s="24">
        <f>'Purdue-Sackler'!V100</f>
        <v>5430.485039052196</v>
      </c>
      <c r="W100" s="24">
        <f>'Remnant Defendants'!F100</f>
        <v>488.12500000000006</v>
      </c>
      <c r="X100" s="24">
        <f>Sun!F100</f>
        <v>64.208963616556744</v>
      </c>
      <c r="Y100" s="24">
        <f>Teva!$T100</f>
        <v>3468.163213440293</v>
      </c>
      <c r="Z100" s="24">
        <v>0</v>
      </c>
      <c r="AA100" s="24">
        <f>'Walgreens National'!V100</f>
        <v>0</v>
      </c>
      <c r="AB100" s="24">
        <f>Walmart!$H100</f>
        <v>2806.1000000000004</v>
      </c>
      <c r="AC100" s="24">
        <f>Zydus!F100</f>
        <v>30.785119082111358</v>
      </c>
      <c r="AD100" s="55">
        <f t="shared" si="1"/>
        <v>49522.179169228388</v>
      </c>
    </row>
    <row r="101" spans="1:30" x14ac:dyDescent="0.3">
      <c r="A101" s="94">
        <v>99</v>
      </c>
      <c r="B101" s="3" t="s">
        <v>130</v>
      </c>
      <c r="C101" s="13" t="s">
        <v>130</v>
      </c>
      <c r="D101" s="24">
        <f>Allergan!$N101</f>
        <v>63406.267439906587</v>
      </c>
      <c r="E101" s="24">
        <f>Alvogen!$F101</f>
        <v>721.96396673051959</v>
      </c>
      <c r="F101" s="24">
        <f>Amneal!P101</f>
        <v>4436.9332310191849</v>
      </c>
      <c r="G101" s="24">
        <f>Apotex!F101</f>
        <v>2462.1089394636115</v>
      </c>
      <c r="H101" s="24">
        <f>CVS!$Q101</f>
        <v>135537.56127541049</v>
      </c>
      <c r="I101" s="24">
        <f>Distributors!$AA101</f>
        <v>572360.98525572743</v>
      </c>
      <c r="J101" s="24">
        <v>0</v>
      </c>
      <c r="K101" s="24">
        <f>Hikma!F101</f>
        <v>3704.5587258320088</v>
      </c>
      <c r="L101" s="24">
        <f>Indivior!K101</f>
        <v>2351.2292291044473</v>
      </c>
      <c r="M101" s="24">
        <f>Janssen!$T101</f>
        <v>134541.15830568213</v>
      </c>
      <c r="N101" s="24">
        <f>Kroger!Q101</f>
        <v>46179.199690872309</v>
      </c>
      <c r="O101" s="24">
        <v>0</v>
      </c>
      <c r="P101" s="24">
        <v>0</v>
      </c>
      <c r="Q101" s="24">
        <f>Masters!D101</f>
        <v>0</v>
      </c>
      <c r="R101" s="56">
        <f>McKinsey!J101</f>
        <v>12863.99</v>
      </c>
      <c r="S101" s="24">
        <v>0</v>
      </c>
      <c r="T101" s="24">
        <f>Mylan!O101</f>
        <v>16662.098744512445</v>
      </c>
      <c r="U101" s="24">
        <v>0</v>
      </c>
      <c r="V101" s="24">
        <f>'Purdue-Sackler'!V101</f>
        <v>162122.90962984369</v>
      </c>
      <c r="W101" s="24">
        <f>'Remnant Defendants'!F101</f>
        <v>0</v>
      </c>
      <c r="X101" s="24">
        <f>Sun!F101</f>
        <v>1916.9086980211634</v>
      </c>
      <c r="Y101" s="24">
        <f>Teva!$T101</f>
        <v>102204.89571601323</v>
      </c>
      <c r="Z101" s="24">
        <v>0</v>
      </c>
      <c r="AA101" s="24">
        <f>'Walgreens National'!V101</f>
        <v>143630.04953683057</v>
      </c>
      <c r="AB101" s="24">
        <f>Walmart!$H101</f>
        <v>83773.89</v>
      </c>
      <c r="AC101" s="24">
        <f>Zydus!F101</f>
        <v>919.06580038460254</v>
      </c>
      <c r="AD101" s="55">
        <f t="shared" si="1"/>
        <v>1488876.7083849697</v>
      </c>
    </row>
    <row r="102" spans="1:30" x14ac:dyDescent="0.3">
      <c r="A102" s="94">
        <v>100</v>
      </c>
      <c r="B102" s="3" t="s">
        <v>131</v>
      </c>
      <c r="C102" s="13" t="s">
        <v>131</v>
      </c>
      <c r="D102" s="24">
        <f>Allergan!$N102</f>
        <v>22018.66581136614</v>
      </c>
      <c r="E102" s="24">
        <f>Alvogen!$F102</f>
        <v>250.7114965840529</v>
      </c>
      <c r="F102" s="24">
        <f>Amneal!P102</f>
        <v>1540.7835042376134</v>
      </c>
      <c r="G102" s="24">
        <f>Apotex!F102</f>
        <v>854.99975817533164</v>
      </c>
      <c r="H102" s="24">
        <f>CVS!$Q102</f>
        <v>47067.194813127571</v>
      </c>
      <c r="I102" s="24">
        <f>Distributors!$AA102</f>
        <v>198759.87407161581</v>
      </c>
      <c r="J102" s="24">
        <v>0</v>
      </c>
      <c r="K102" s="24">
        <f>Hikma!F102</f>
        <v>1286.4568110551284</v>
      </c>
      <c r="L102" s="24">
        <f>Indivior!K102</f>
        <v>816.49531833349022</v>
      </c>
      <c r="M102" s="24">
        <f>Janssen!$T102</f>
        <v>46721.195068742119</v>
      </c>
      <c r="N102" s="24">
        <f>Kroger!Q102</f>
        <v>16036.327076313484</v>
      </c>
      <c r="O102" s="24">
        <v>0</v>
      </c>
      <c r="P102" s="24">
        <v>0</v>
      </c>
      <c r="Q102" s="24">
        <f>Masters!D102</f>
        <v>0</v>
      </c>
      <c r="R102" s="56">
        <f>McKinsey!J102</f>
        <v>4467.1899999999996</v>
      </c>
      <c r="S102" s="24">
        <v>0</v>
      </c>
      <c r="T102" s="24">
        <f>Mylan!O102</f>
        <v>5786.1332489842016</v>
      </c>
      <c r="U102" s="24">
        <v>0</v>
      </c>
      <c r="V102" s="24">
        <f>'Purdue-Sackler'!V102</f>
        <v>56299.315723371605</v>
      </c>
      <c r="W102" s="24">
        <f>'Remnant Defendants'!F102</f>
        <v>0</v>
      </c>
      <c r="X102" s="24">
        <f>Sun!F102</f>
        <v>665.67179338918413</v>
      </c>
      <c r="Y102" s="24">
        <f>Teva!$T102</f>
        <v>35491.993843223987</v>
      </c>
      <c r="Z102" s="24">
        <v>0</v>
      </c>
      <c r="AA102" s="24">
        <f>'Walgreens National'!V102</f>
        <v>49877.434356084348</v>
      </c>
      <c r="AB102" s="24">
        <f>Walmart!$H102</f>
        <v>29091.58</v>
      </c>
      <c r="AC102" s="24">
        <f>Zydus!F102</f>
        <v>319.15770438949193</v>
      </c>
      <c r="AD102" s="55">
        <f t="shared" si="1"/>
        <v>517032.02269460406</v>
      </c>
    </row>
    <row r="103" spans="1:30" x14ac:dyDescent="0.3">
      <c r="A103" s="94">
        <v>101</v>
      </c>
      <c r="B103" s="3" t="s">
        <v>61</v>
      </c>
      <c r="C103" s="13" t="s">
        <v>132</v>
      </c>
      <c r="D103" s="24">
        <f>Allergan!$N103</f>
        <v>6187.383051654926</v>
      </c>
      <c r="E103" s="24">
        <f>Alvogen!$F103</f>
        <v>70.451453972961389</v>
      </c>
      <c r="F103" s="24">
        <f>Amneal!P103</f>
        <v>432.96952716606694</v>
      </c>
      <c r="G103" s="24">
        <f>Apotex!F103</f>
        <v>240.26012740021253</v>
      </c>
      <c r="H103" s="24">
        <f>CVS!$Q103</f>
        <v>13226.174199654482</v>
      </c>
      <c r="I103" s="24">
        <f>Distributors!$AA103</f>
        <v>55852.73542131039</v>
      </c>
      <c r="J103" s="24">
        <v>0</v>
      </c>
      <c r="K103" s="24">
        <f>Hikma!F103</f>
        <v>361.50218098142847</v>
      </c>
      <c r="L103" s="24">
        <f>Indivior!K103</f>
        <v>229.44014583481712</v>
      </c>
      <c r="M103" s="24">
        <f>Janssen!$T103</f>
        <v>13128.946921852597</v>
      </c>
      <c r="N103" s="24">
        <f>Kroger!Q103</f>
        <v>4506.3139448560132</v>
      </c>
      <c r="O103" s="24">
        <v>0</v>
      </c>
      <c r="P103" s="24">
        <v>0</v>
      </c>
      <c r="Q103" s="24">
        <f>Masters!D103</f>
        <v>0</v>
      </c>
      <c r="R103" s="56">
        <f>McKinsey!J103</f>
        <v>1255.31</v>
      </c>
      <c r="S103" s="24">
        <v>0</v>
      </c>
      <c r="T103" s="24">
        <f>Mylan!O103</f>
        <v>1625.9386020439922</v>
      </c>
      <c r="U103" s="24">
        <v>0</v>
      </c>
      <c r="V103" s="24">
        <f>'Purdue-Sackler'!V103</f>
        <v>15820.44981756384</v>
      </c>
      <c r="W103" s="24">
        <f>'Remnant Defendants'!F103</f>
        <v>1269.125</v>
      </c>
      <c r="X103" s="24">
        <f>Sun!F103</f>
        <v>187.05781885568226</v>
      </c>
      <c r="Y103" s="24">
        <f>Teva!$T103</f>
        <v>9973.4643465019326</v>
      </c>
      <c r="Z103" s="24">
        <v>0</v>
      </c>
      <c r="AA103" s="24">
        <f>'Walgreens National'!V103</f>
        <v>14015.849364778218</v>
      </c>
      <c r="AB103" s="24">
        <f>Walmart!$H103</f>
        <v>8174.91</v>
      </c>
      <c r="AC103" s="24">
        <f>Zydus!F103</f>
        <v>89.685254275421727</v>
      </c>
      <c r="AD103" s="55">
        <f t="shared" si="1"/>
        <v>146558.28192442755</v>
      </c>
    </row>
    <row r="104" spans="1:30" x14ac:dyDescent="0.3">
      <c r="A104" s="94">
        <v>102</v>
      </c>
      <c r="B104" s="3" t="s">
        <v>22</v>
      </c>
      <c r="C104" s="13" t="s">
        <v>133</v>
      </c>
      <c r="D104" s="24">
        <f>Allergan!$N104</f>
        <v>3325.0072411025781</v>
      </c>
      <c r="E104" s="24">
        <f>Alvogen!$F104</f>
        <v>37.859693817535344</v>
      </c>
      <c r="F104" s="24">
        <f>Amneal!P104</f>
        <v>232.67218497891434</v>
      </c>
      <c r="G104" s="24">
        <f>Apotex!F104</f>
        <v>129.11266335858883</v>
      </c>
      <c r="H104" s="24">
        <f>CVS!$Q104</f>
        <v>7107.580465319048</v>
      </c>
      <c r="I104" s="24">
        <f>Distributors!$AA104</f>
        <v>30014.527213275702</v>
      </c>
      <c r="J104" s="24">
        <v>0</v>
      </c>
      <c r="K104" s="24">
        <f>Hikma!F104</f>
        <v>194.26656391762796</v>
      </c>
      <c r="L104" s="24">
        <f>Indivior!K104</f>
        <v>123.29814618291118</v>
      </c>
      <c r="M104" s="24">
        <f>Janssen!$T104</f>
        <v>7055.314892250678</v>
      </c>
      <c r="N104" s="24">
        <f>Kroger!Q104</f>
        <v>2421.6283784176721</v>
      </c>
      <c r="O104" s="24">
        <v>0</v>
      </c>
      <c r="P104" s="24">
        <v>0</v>
      </c>
      <c r="Q104" s="24">
        <f>Masters!D104</f>
        <v>0</v>
      </c>
      <c r="R104" s="56">
        <f>McKinsey!J104</f>
        <v>674.59</v>
      </c>
      <c r="S104" s="24">
        <v>0</v>
      </c>
      <c r="T104" s="24">
        <f>Mylan!O104</f>
        <v>873.75822879570637</v>
      </c>
      <c r="U104" s="24">
        <v>0</v>
      </c>
      <c r="V104" s="24">
        <f>'Purdue-Sackler'!V104</f>
        <v>8501.7036891605403</v>
      </c>
      <c r="W104" s="24">
        <f>'Remnant Defendants'!F104</f>
        <v>0</v>
      </c>
      <c r="X104" s="24">
        <f>Sun!F104</f>
        <v>100.52243564440994</v>
      </c>
      <c r="Y104" s="24">
        <f>Teva!$T104</f>
        <v>5359.6137352513188</v>
      </c>
      <c r="Z104" s="24">
        <v>0</v>
      </c>
      <c r="AA104" s="24">
        <f>'Walgreens National'!V104</f>
        <v>7531.947699686888</v>
      </c>
      <c r="AB104" s="24">
        <f>Walmart!$H104</f>
        <v>4393.09</v>
      </c>
      <c r="AC104" s="24">
        <f>Zydus!F104</f>
        <v>48.195687602393747</v>
      </c>
      <c r="AD104" s="55">
        <f t="shared" si="1"/>
        <v>78076.493231160115</v>
      </c>
    </row>
    <row r="105" spans="1:30" x14ac:dyDescent="0.3">
      <c r="A105" s="94">
        <v>103</v>
      </c>
      <c r="B105" s="3" t="s">
        <v>22</v>
      </c>
      <c r="C105" s="13" t="s">
        <v>134</v>
      </c>
      <c r="D105" s="24">
        <f>Allergan!$N105</f>
        <v>10253.508928533811</v>
      </c>
      <c r="E105" s="24">
        <f>Alvogen!$F105</f>
        <v>116.74968271609259</v>
      </c>
      <c r="F105" s="24">
        <f>Amneal!P105</f>
        <v>717.50194029743091</v>
      </c>
      <c r="G105" s="24">
        <f>Apotex!F105</f>
        <v>398.1506705889737</v>
      </c>
      <c r="H105" s="24">
        <f>CVS!$Q105</f>
        <v>21917.951093336571</v>
      </c>
      <c r="I105" s="24">
        <f>Distributors!$AA105</f>
        <v>92557.197368998037</v>
      </c>
      <c r="J105" s="24">
        <v>0</v>
      </c>
      <c r="K105" s="24">
        <f>Hikma!F105</f>
        <v>599.0687565788952</v>
      </c>
      <c r="L105" s="24">
        <f>Indivior!K105</f>
        <v>380.22017599281253</v>
      </c>
      <c r="M105" s="24">
        <f>Janssen!$T105</f>
        <v>21756.831613159877</v>
      </c>
      <c r="N105" s="24">
        <f>Kroger!Q105</f>
        <v>7467.7092840036576</v>
      </c>
      <c r="O105" s="24">
        <v>0</v>
      </c>
      <c r="P105" s="24">
        <v>0</v>
      </c>
      <c r="Q105" s="24">
        <f>Masters!D105</f>
        <v>0</v>
      </c>
      <c r="R105" s="56">
        <f>McKinsey!J105</f>
        <v>2080.25</v>
      </c>
      <c r="S105" s="24">
        <v>0</v>
      </c>
      <c r="T105" s="24">
        <f>Mylan!O105</f>
        <v>2694.4485202155993</v>
      </c>
      <c r="U105" s="24">
        <v>0</v>
      </c>
      <c r="V105" s="24">
        <f>'Purdue-Sackler'!V105</f>
        <v>26217.095495790854</v>
      </c>
      <c r="W105" s="24">
        <f>'Remnant Defendants'!F105</f>
        <v>0</v>
      </c>
      <c r="X105" s="24">
        <f>Sun!F105</f>
        <v>309.98566771023354</v>
      </c>
      <c r="Y105" s="24">
        <f>Teva!$T105</f>
        <v>16527.687536350033</v>
      </c>
      <c r="Z105" s="24">
        <v>0</v>
      </c>
      <c r="AA105" s="24">
        <f>'Walgreens National'!V105</f>
        <v>0</v>
      </c>
      <c r="AB105" s="24">
        <f>Walmart!$H105</f>
        <v>13547.18</v>
      </c>
      <c r="AC105" s="24">
        <f>Zydus!F105</f>
        <v>148.62326311939762</v>
      </c>
      <c r="AD105" s="55">
        <f t="shared" si="1"/>
        <v>217541.53673427287</v>
      </c>
    </row>
    <row r="106" spans="1:30" x14ac:dyDescent="0.3">
      <c r="A106" s="94">
        <v>104</v>
      </c>
      <c r="B106" s="3" t="s">
        <v>12</v>
      </c>
      <c r="C106" s="13" t="s">
        <v>135</v>
      </c>
      <c r="D106" s="24">
        <f>Allergan!$N106</f>
        <v>1126.67</v>
      </c>
      <c r="E106" s="24">
        <f>Alvogen!$F106</f>
        <v>12.613520599776951</v>
      </c>
      <c r="F106" s="24">
        <f>Amneal!P106</f>
        <v>77.518202137898442</v>
      </c>
      <c r="G106" s="24">
        <f>Apotex!F106</f>
        <v>43.015805854492406</v>
      </c>
      <c r="H106" s="24">
        <f>CVS!$Q106</f>
        <v>54934.3</v>
      </c>
      <c r="I106" s="24">
        <f>Distributors!$AA106</f>
        <v>9999.8004773375142</v>
      </c>
      <c r="J106" s="24">
        <v>0</v>
      </c>
      <c r="K106" s="24">
        <f>Hikma!F106</f>
        <v>64.7227977498315</v>
      </c>
      <c r="L106" s="24">
        <f>Indivior!K106</f>
        <v>41.078612898663543</v>
      </c>
      <c r="M106" s="24">
        <f>Janssen!$T106</f>
        <v>2350.5973873556136</v>
      </c>
      <c r="N106" s="24">
        <f>Kroger!Q106</f>
        <v>806.8055122085982</v>
      </c>
      <c r="O106" s="24">
        <v>0</v>
      </c>
      <c r="P106" s="24">
        <v>0</v>
      </c>
      <c r="Q106" s="24">
        <f>Masters!D106</f>
        <v>0</v>
      </c>
      <c r="R106" s="56">
        <f>McKinsey!J106</f>
        <v>224.75</v>
      </c>
      <c r="S106" s="24">
        <v>0</v>
      </c>
      <c r="T106" s="24">
        <f>Mylan!O106</f>
        <v>291.10556126670599</v>
      </c>
      <c r="U106" s="24">
        <v>0</v>
      </c>
      <c r="V106" s="24">
        <f>'Purdue-Sackler'!V106</f>
        <v>2832.469146033025</v>
      </c>
      <c r="W106" s="24">
        <f>'Remnant Defendants'!F106</f>
        <v>0</v>
      </c>
      <c r="X106" s="24">
        <f>Sun!F106</f>
        <v>33.490545878457404</v>
      </c>
      <c r="Y106" s="24">
        <f>Teva!$T106</f>
        <v>1808.9480451254328</v>
      </c>
      <c r="Z106" s="24">
        <v>0</v>
      </c>
      <c r="AA106" s="24">
        <f>'Walgreens National'!V106</f>
        <v>4739.0213488979807</v>
      </c>
      <c r="AB106" s="24">
        <f>Walmart!$H106</f>
        <v>1463.63</v>
      </c>
      <c r="AC106" s="24">
        <f>Zydus!F106</f>
        <v>16.05711079764837</v>
      </c>
      <c r="AD106" s="55">
        <f t="shared" si="1"/>
        <v>80850.536963343984</v>
      </c>
    </row>
    <row r="107" spans="1:30" x14ac:dyDescent="0.3">
      <c r="A107" s="94">
        <v>105</v>
      </c>
      <c r="B107" s="3" t="s">
        <v>12</v>
      </c>
      <c r="C107" s="13" t="s">
        <v>136</v>
      </c>
      <c r="D107" s="24">
        <f>Allergan!$N107</f>
        <v>396315.36723032908</v>
      </c>
      <c r="E107" s="24">
        <f>Alvogen!$F107</f>
        <v>3984.6988189067088</v>
      </c>
      <c r="F107" s="24">
        <f>Amneal!P107</f>
        <v>24488.538791312367</v>
      </c>
      <c r="G107" s="24">
        <f>Apotex!F107</f>
        <v>13588.992020653393</v>
      </c>
      <c r="H107" s="24">
        <f>CVS!$Q107</f>
        <v>847165.63676340622</v>
      </c>
      <c r="I107" s="24">
        <f>Distributors!$AA107</f>
        <v>3807282.6118035829</v>
      </c>
      <c r="J107" s="24">
        <v>0</v>
      </c>
      <c r="K107" s="24">
        <f>Hikma!F107</f>
        <v>20446.381619629014</v>
      </c>
      <c r="L107" s="24">
        <f>Indivior!K107</f>
        <v>12977.019302804729</v>
      </c>
      <c r="M107" s="24">
        <f>Janssen!$T107</f>
        <v>878690.34992877953</v>
      </c>
      <c r="N107" s="24">
        <f>Kroger!Q107</f>
        <v>254874.56275340865</v>
      </c>
      <c r="O107" s="24">
        <v>0</v>
      </c>
      <c r="P107" s="24">
        <v>0</v>
      </c>
      <c r="Q107" s="24">
        <f>Masters!D107</f>
        <v>609.08000000000004</v>
      </c>
      <c r="R107" s="56">
        <f>McKinsey!J107</f>
        <v>83223.149999999994</v>
      </c>
      <c r="S107" s="24">
        <v>0</v>
      </c>
      <c r="T107" s="24">
        <f>Mylan!O107</f>
        <v>91962.269929390706</v>
      </c>
      <c r="U107" s="24">
        <v>0</v>
      </c>
      <c r="V107" s="24">
        <f>'Purdue-Sackler'!V107</f>
        <v>1013335.0423418264</v>
      </c>
      <c r="W107" s="24">
        <f>'Remnant Defendants'!F107</f>
        <v>44614.625</v>
      </c>
      <c r="X107" s="24">
        <f>Sun!F107</f>
        <v>10579.896195578416</v>
      </c>
      <c r="Y107" s="24">
        <f>Teva!$T107</f>
        <v>638822.76430223894</v>
      </c>
      <c r="Z107" s="24">
        <v>0</v>
      </c>
      <c r="AA107" s="24">
        <f>'Walgreens National'!V107</f>
        <v>897747.06038600847</v>
      </c>
      <c r="AB107" s="24">
        <f>Walmart!$H107</f>
        <v>523621.39</v>
      </c>
      <c r="AC107" s="24">
        <f>Zydus!F107</f>
        <v>5072.5528946751838</v>
      </c>
      <c r="AD107" s="55">
        <f t="shared" si="1"/>
        <v>9564329.4371878561</v>
      </c>
    </row>
    <row r="108" spans="1:30" x14ac:dyDescent="0.3">
      <c r="A108" s="94">
        <v>106</v>
      </c>
      <c r="B108" s="3" t="s">
        <v>97</v>
      </c>
      <c r="C108" s="13" t="s">
        <v>97</v>
      </c>
      <c r="D108" s="24">
        <f>Allergan!$N108</f>
        <v>272399.73255777615</v>
      </c>
      <c r="E108" s="24">
        <f>Alvogen!$F108</f>
        <v>2737.5796801127717</v>
      </c>
      <c r="F108" s="24">
        <f>Amneal!P108</f>
        <v>16824.189038493969</v>
      </c>
      <c r="G108" s="24">
        <f>Apotex!F108</f>
        <v>9335.9498721567707</v>
      </c>
      <c r="H108" s="24">
        <f>CVS!$Q108</f>
        <v>582293.55047206359</v>
      </c>
      <c r="I108" s="24">
        <f>Distributors!$AA108</f>
        <v>2709108.1897815098</v>
      </c>
      <c r="J108" s="24">
        <v>0</v>
      </c>
      <c r="K108" s="24">
        <f>Hikma!F108</f>
        <v>14047.13414929695</v>
      </c>
      <c r="L108" s="24">
        <f>Indivior!K108</f>
        <v>8915.5105483070565</v>
      </c>
      <c r="M108" s="24">
        <f>Janssen!$T108</f>
        <v>625240.46915697725</v>
      </c>
      <c r="N108" s="24">
        <f>Kroger!Q108</f>
        <v>175186.15781083037</v>
      </c>
      <c r="O108" s="24">
        <v>0</v>
      </c>
      <c r="P108" s="24">
        <v>0</v>
      </c>
      <c r="Q108" s="24">
        <f>Masters!D108</f>
        <v>641.97</v>
      </c>
      <c r="R108" s="56">
        <f>McKinsey!J108</f>
        <v>59242.55</v>
      </c>
      <c r="S108" s="24">
        <v>0</v>
      </c>
      <c r="T108" s="24">
        <f>Mylan!O108</f>
        <v>63180.193268614486</v>
      </c>
      <c r="U108" s="24">
        <v>0</v>
      </c>
      <c r="V108" s="24">
        <f>'Purdue-Sackler'!V108</f>
        <v>696184.46641403425</v>
      </c>
      <c r="W108" s="24">
        <f>'Remnant Defendants'!F108</f>
        <v>29678</v>
      </c>
      <c r="X108" s="24">
        <f>Sun!F108</f>
        <v>7268.6318738299587</v>
      </c>
      <c r="Y108" s="24">
        <f>Teva!$T108</f>
        <v>438885.92151904083</v>
      </c>
      <c r="Z108" s="24">
        <v>0</v>
      </c>
      <c r="AA108" s="24">
        <f>'Walgreens National'!V108</f>
        <v>617067.2033225589</v>
      </c>
      <c r="AB108" s="24">
        <f>Walmart!$H108</f>
        <v>359898.36</v>
      </c>
      <c r="AC108" s="24">
        <f>Zydus!F108</f>
        <v>3484.9604353711429</v>
      </c>
      <c r="AD108" s="55">
        <f t="shared" si="1"/>
        <v>6688135.7594656041</v>
      </c>
    </row>
    <row r="109" spans="1:30" x14ac:dyDescent="0.3">
      <c r="A109" s="94">
        <v>107</v>
      </c>
      <c r="B109" s="3" t="s">
        <v>12</v>
      </c>
      <c r="C109" s="13" t="s">
        <v>137</v>
      </c>
      <c r="D109" s="24">
        <f>Allergan!$N109</f>
        <v>8197.8611302448899</v>
      </c>
      <c r="E109" s="24">
        <f>Alvogen!$F109</f>
        <v>93.343545723945113</v>
      </c>
      <c r="F109" s="24">
        <f>Amneal!P109</f>
        <v>573.65616430871</v>
      </c>
      <c r="G109" s="24">
        <f>Apotex!F109</f>
        <v>318.32887645200032</v>
      </c>
      <c r="H109" s="24">
        <f>CVS!$Q109</f>
        <v>17523.803209713806</v>
      </c>
      <c r="I109" s="24">
        <f>Distributors!$AA109</f>
        <v>74001.224698667356</v>
      </c>
      <c r="J109" s="24">
        <v>0</v>
      </c>
      <c r="K109" s="24">
        <f>Hikma!F109</f>
        <v>478.96662817912085</v>
      </c>
      <c r="L109" s="24">
        <f>Indivior!K109</f>
        <v>303.99311207772143</v>
      </c>
      <c r="M109" s="24">
        <f>Janssen!$T109</f>
        <v>17394.980012229247</v>
      </c>
      <c r="N109" s="24">
        <f>Kroger!Q109</f>
        <v>4595.1687597788332</v>
      </c>
      <c r="O109" s="24">
        <v>0</v>
      </c>
      <c r="P109" s="24">
        <v>0</v>
      </c>
      <c r="Q109" s="24">
        <f>Masters!D109</f>
        <v>0</v>
      </c>
      <c r="R109" s="56">
        <f>McKinsey!J109</f>
        <v>1663.2</v>
      </c>
      <c r="S109" s="24">
        <v>0</v>
      </c>
      <c r="T109" s="24">
        <f>Mylan!O109</f>
        <v>2154.2617743910437</v>
      </c>
      <c r="U109" s="24">
        <v>0</v>
      </c>
      <c r="V109" s="24">
        <f>'Purdue-Sackler'!V109</f>
        <v>20961.056126476917</v>
      </c>
      <c r="W109" s="24">
        <f>'Remnant Defendants'!F109</f>
        <v>0</v>
      </c>
      <c r="X109" s="24">
        <f>Sun!F109</f>
        <v>247.83931463044112</v>
      </c>
      <c r="Y109" s="24">
        <f>Teva!$T109</f>
        <v>13214.192139580347</v>
      </c>
      <c r="Z109" s="24">
        <v>0</v>
      </c>
      <c r="AA109" s="24">
        <f>'Walgreens National'!V109</f>
        <v>18570.0913695038</v>
      </c>
      <c r="AB109" s="24">
        <f>Walmart!$H109</f>
        <v>10831.22</v>
      </c>
      <c r="AC109" s="24">
        <f>Zydus!F109</f>
        <v>118.82706688259961</v>
      </c>
      <c r="AD109" s="55">
        <f t="shared" si="1"/>
        <v>191123.18686195812</v>
      </c>
    </row>
    <row r="110" spans="1:30" x14ac:dyDescent="0.3">
      <c r="A110" s="94">
        <v>108</v>
      </c>
      <c r="B110" s="3" t="s">
        <v>138</v>
      </c>
      <c r="C110" s="13" t="s">
        <v>138</v>
      </c>
      <c r="D110" s="24">
        <f>Allergan!$N110</f>
        <v>103946.99470832974</v>
      </c>
      <c r="E110" s="24">
        <f>Alvogen!$F110</f>
        <v>1045.1209384244339</v>
      </c>
      <c r="F110" s="24">
        <f>Amneal!P110</f>
        <v>6422.9408056596076</v>
      </c>
      <c r="G110" s="24">
        <f>Apotex!F110</f>
        <v>3564.1690221305339</v>
      </c>
      <c r="H110" s="24">
        <f>CVS!$Q110</f>
        <v>222197.61520944251</v>
      </c>
      <c r="I110" s="24">
        <f>Distributors!$AA110</f>
        <v>998587.57779359724</v>
      </c>
      <c r="J110" s="24">
        <v>0</v>
      </c>
      <c r="K110" s="24">
        <f>Hikma!F110</f>
        <v>5362.7494866861271</v>
      </c>
      <c r="L110" s="24">
        <f>Indivior!K110</f>
        <v>3403.6586472601857</v>
      </c>
      <c r="M110" s="24">
        <f>Janssen!$T110</f>
        <v>230466.02803776521</v>
      </c>
      <c r="N110" s="24">
        <f>Kroger!Q110</f>
        <v>66849.403510160904</v>
      </c>
      <c r="O110" s="24">
        <v>0</v>
      </c>
      <c r="P110" s="24">
        <v>0</v>
      </c>
      <c r="Q110" s="24">
        <f>Masters!D110</f>
        <v>0</v>
      </c>
      <c r="R110" s="56">
        <f>McKinsey!J110</f>
        <v>21828.06</v>
      </c>
      <c r="S110" s="24">
        <v>0</v>
      </c>
      <c r="T110" s="24">
        <f>Mylan!O110</f>
        <v>24120.190312053826</v>
      </c>
      <c r="U110" s="24">
        <v>0</v>
      </c>
      <c r="V110" s="24">
        <f>'Purdue-Sackler'!V110</f>
        <v>265781.1088169592</v>
      </c>
      <c r="W110" s="24">
        <f>'Remnant Defendants'!F110</f>
        <v>8883.875</v>
      </c>
      <c r="X110" s="24">
        <f>Sun!F110</f>
        <v>2774.9326970186976</v>
      </c>
      <c r="Y110" s="24">
        <f>Teva!$T110</f>
        <v>167552.69201830405</v>
      </c>
      <c r="Z110" s="24">
        <v>0</v>
      </c>
      <c r="AA110" s="24">
        <f>'Walgreens National'!V110</f>
        <v>235464.28357732104</v>
      </c>
      <c r="AB110" s="24">
        <f>Walmart!$H110</f>
        <v>137337.28</v>
      </c>
      <c r="AC110" s="24">
        <f>Zydus!F110</f>
        <v>1330.4471636190242</v>
      </c>
      <c r="AD110" s="55">
        <f t="shared" si="1"/>
        <v>2505588.6805811133</v>
      </c>
    </row>
    <row r="111" spans="1:30" x14ac:dyDescent="0.3">
      <c r="A111" s="94">
        <v>109</v>
      </c>
      <c r="B111" s="3" t="s">
        <v>58</v>
      </c>
      <c r="C111" s="13" t="s">
        <v>139</v>
      </c>
      <c r="D111" s="24">
        <f>Allergan!$N111</f>
        <v>9485.8556235755004</v>
      </c>
      <c r="E111" s="24">
        <f>Alvogen!$F111</f>
        <v>108.00892100704316</v>
      </c>
      <c r="F111" s="24">
        <f>Amneal!P111</f>
        <v>663.78433404773114</v>
      </c>
      <c r="G111" s="24">
        <f>Apotex!F111</f>
        <v>368.34210875862317</v>
      </c>
      <c r="H111" s="24">
        <f>CVS!$Q111</f>
        <v>20277.001576789429</v>
      </c>
      <c r="I111" s="24">
        <f>Distributors!$AA111</f>
        <v>85627.669483966776</v>
      </c>
      <c r="J111" s="24">
        <v>0</v>
      </c>
      <c r="K111" s="24">
        <f>Hikma!F111</f>
        <v>554.21795161931232</v>
      </c>
      <c r="L111" s="24">
        <f>Indivior!K111</f>
        <v>351.75402620970976</v>
      </c>
      <c r="M111" s="24">
        <f>Janssen!$T111</f>
        <v>20127.94208384183</v>
      </c>
      <c r="N111" s="24">
        <f>Kroger!Q111</f>
        <v>6908.6141325758363</v>
      </c>
      <c r="O111" s="24">
        <v>0</v>
      </c>
      <c r="P111" s="24">
        <v>0</v>
      </c>
      <c r="Q111" s="24">
        <f>Masters!D111</f>
        <v>0</v>
      </c>
      <c r="R111" s="56">
        <f>McKinsey!J111</f>
        <v>1924.51</v>
      </c>
      <c r="S111" s="24">
        <v>0</v>
      </c>
      <c r="T111" s="24">
        <f>Mylan!O111</f>
        <v>2492.7217839658988</v>
      </c>
      <c r="U111" s="24">
        <v>0</v>
      </c>
      <c r="V111" s="24">
        <f>'Purdue-Sackler'!V111</f>
        <v>24254.286012279386</v>
      </c>
      <c r="W111" s="24">
        <f>'Remnant Defendants'!F111</f>
        <v>0</v>
      </c>
      <c r="X111" s="24">
        <f>Sun!F111</f>
        <v>286.77780288661245</v>
      </c>
      <c r="Y111" s="24">
        <f>Teva!$T111</f>
        <v>15290.296826258265</v>
      </c>
      <c r="Z111" s="24">
        <v>0</v>
      </c>
      <c r="AA111" s="24">
        <f>'Walgreens National'!V111</f>
        <v>21487.680811661034</v>
      </c>
      <c r="AB111" s="24">
        <f>Walmart!$H111</f>
        <v>12532.93</v>
      </c>
      <c r="AC111" s="24">
        <f>Zydus!F111</f>
        <v>137.49620480860921</v>
      </c>
      <c r="AD111" s="55">
        <f t="shared" si="1"/>
        <v>222742.39347944304</v>
      </c>
    </row>
    <row r="112" spans="1:30" x14ac:dyDescent="0.3">
      <c r="A112" s="94">
        <v>110</v>
      </c>
      <c r="B112" s="3" t="s">
        <v>20</v>
      </c>
      <c r="C112" s="13" t="s">
        <v>140</v>
      </c>
      <c r="D112" s="24">
        <f>Allergan!$N112</f>
        <v>6316.8138610837277</v>
      </c>
      <c r="E112" s="24">
        <f>Alvogen!$F112</f>
        <v>71.92515083080319</v>
      </c>
      <c r="F112" s="24">
        <f>Amneal!P112</f>
        <v>442.02634282768224</v>
      </c>
      <c r="G112" s="24">
        <f>Apotex!F112</f>
        <v>245.28586604501399</v>
      </c>
      <c r="H112" s="24">
        <f>CVS!$Q112</f>
        <v>13502.836196446457</v>
      </c>
      <c r="I112" s="24">
        <f>Distributors!$AA112</f>
        <v>57021.056023767604</v>
      </c>
      <c r="J112" s="24">
        <v>0</v>
      </c>
      <c r="K112" s="24">
        <f>Hikma!F112</f>
        <v>369.06404944790114</v>
      </c>
      <c r="L112" s="24">
        <f>Indivior!K112</f>
        <v>234.23955312752258</v>
      </c>
      <c r="M112" s="24">
        <f>Janssen!$T112</f>
        <v>13403.567778044746</v>
      </c>
      <c r="N112" s="24">
        <f>Kroger!Q112</f>
        <v>4600.5719256512384</v>
      </c>
      <c r="O112" s="24">
        <v>0</v>
      </c>
      <c r="P112" s="24">
        <v>0</v>
      </c>
      <c r="Q112" s="24">
        <f>Masters!D112</f>
        <v>0</v>
      </c>
      <c r="R112" s="56">
        <f>McKinsey!J112</f>
        <v>1281.57</v>
      </c>
      <c r="S112" s="24">
        <v>0</v>
      </c>
      <c r="T112" s="24">
        <f>Mylan!O112</f>
        <v>1659.9498321003018</v>
      </c>
      <c r="U112" s="24">
        <v>0</v>
      </c>
      <c r="V112" s="24">
        <f>'Purdue-Sackler'!V112</f>
        <v>16151.380492106562</v>
      </c>
      <c r="W112" s="24">
        <f>'Remnant Defendants'!F112</f>
        <v>0</v>
      </c>
      <c r="X112" s="24">
        <f>Sun!F112</f>
        <v>190.97067663698735</v>
      </c>
      <c r="Y112" s="24">
        <f>Teva!$T112</f>
        <v>10182.09432146076</v>
      </c>
      <c r="Z112" s="24">
        <v>0</v>
      </c>
      <c r="AA112" s="24">
        <f>'Walgreens National'!V112</f>
        <v>14309.025748492049</v>
      </c>
      <c r="AB112" s="24">
        <f>Walmart!$H112</f>
        <v>8345.91</v>
      </c>
      <c r="AC112" s="24">
        <f>Zydus!F112</f>
        <v>91.561281950750569</v>
      </c>
      <c r="AD112" s="55">
        <f t="shared" si="1"/>
        <v>148328.28781806937</v>
      </c>
    </row>
    <row r="113" spans="1:30" x14ac:dyDescent="0.3">
      <c r="A113" s="94">
        <v>111</v>
      </c>
      <c r="B113" s="3" t="s">
        <v>20</v>
      </c>
      <c r="C113" s="13" t="s">
        <v>141</v>
      </c>
      <c r="D113" s="24">
        <f>Allergan!$N113</f>
        <v>8348.1367912111891</v>
      </c>
      <c r="E113" s="24">
        <f>Alvogen!$F113</f>
        <v>95.054454770125602</v>
      </c>
      <c r="F113" s="24">
        <f>Amneal!P113</f>
        <v>584.17080153725044</v>
      </c>
      <c r="G113" s="24">
        <f>Apotex!F113</f>
        <v>324.16357825337496</v>
      </c>
      <c r="H113" s="24">
        <f>CVS!$Q113</f>
        <v>17845.009739131565</v>
      </c>
      <c r="I113" s="24">
        <f>Distributors!$AA113</f>
        <v>75357.595779231371</v>
      </c>
      <c r="J113" s="24">
        <v>0</v>
      </c>
      <c r="K113" s="24">
        <f>Hikma!F113</f>
        <v>487.74568548420467</v>
      </c>
      <c r="L113" s="24">
        <f>Indivior!K113</f>
        <v>309.56505131997494</v>
      </c>
      <c r="M113" s="24">
        <f>Janssen!$T113</f>
        <v>17713.813291124527</v>
      </c>
      <c r="N113" s="24">
        <f>Kroger!Q113</f>
        <v>6079.9943560839311</v>
      </c>
      <c r="O113" s="24">
        <v>0</v>
      </c>
      <c r="P113" s="24">
        <v>0</v>
      </c>
      <c r="Q113" s="24">
        <f>Masters!D113</f>
        <v>0</v>
      </c>
      <c r="R113" s="56">
        <f>McKinsey!J113</f>
        <v>1693.68</v>
      </c>
      <c r="S113" s="24">
        <v>0</v>
      </c>
      <c r="T113" s="24">
        <f>Mylan!O113</f>
        <v>2193.7475891740678</v>
      </c>
      <c r="U113" s="24">
        <v>0</v>
      </c>
      <c r="V113" s="24">
        <f>'Purdue-Sackler'!V113</f>
        <v>21345.254736741263</v>
      </c>
      <c r="W113" s="24">
        <f>'Remnant Defendants'!F113</f>
        <v>0</v>
      </c>
      <c r="X113" s="24">
        <f>Sun!F113</f>
        <v>252.3820017772785</v>
      </c>
      <c r="Y113" s="24">
        <f>Teva!$T113</f>
        <v>13456.385457721428</v>
      </c>
      <c r="Z113" s="24">
        <v>0</v>
      </c>
      <c r="AA113" s="24">
        <f>'Walgreens National'!V113</f>
        <v>18910.463073062092</v>
      </c>
      <c r="AB113" s="24">
        <f>Walmart!$H113</f>
        <v>11029.75</v>
      </c>
      <c r="AC113" s="24">
        <f>Zydus!F113</f>
        <v>121.00506753688995</v>
      </c>
      <c r="AD113" s="55">
        <f t="shared" si="1"/>
        <v>196026.91238662362</v>
      </c>
    </row>
    <row r="114" spans="1:30" x14ac:dyDescent="0.3">
      <c r="A114" s="94">
        <v>112</v>
      </c>
      <c r="B114" s="3" t="s">
        <v>20</v>
      </c>
      <c r="C114" s="13" t="s">
        <v>142</v>
      </c>
      <c r="D114" s="24">
        <f>Allergan!$N114</f>
        <v>5948.9927385688407</v>
      </c>
      <c r="E114" s="24">
        <f>Alvogen!$F114</f>
        <v>67.737136758201515</v>
      </c>
      <c r="F114" s="24">
        <f>Amneal!P114</f>
        <v>416.28830094887144</v>
      </c>
      <c r="G114" s="24">
        <f>Apotex!F114</f>
        <v>231.00350935975189</v>
      </c>
      <c r="H114" s="24">
        <f>CVS!$Q114</f>
        <v>12716.605608583752</v>
      </c>
      <c r="I114" s="24">
        <f>Distributors!$AA114</f>
        <v>53700.872143644316</v>
      </c>
      <c r="J114" s="24">
        <v>0</v>
      </c>
      <c r="K114" s="24">
        <f>Hikma!F114</f>
        <v>347.57441174918921</v>
      </c>
      <c r="L114" s="24">
        <f>Indivior!K114</f>
        <v>220.60039445317108</v>
      </c>
      <c r="M114" s="24">
        <f>Janssen!$T114</f>
        <v>12623.119259653991</v>
      </c>
      <c r="N114" s="24">
        <f>Kroger!Q114</f>
        <v>4332.6920048208503</v>
      </c>
      <c r="O114" s="24">
        <v>0</v>
      </c>
      <c r="P114" s="24">
        <v>0</v>
      </c>
      <c r="Q114" s="24">
        <f>Masters!D114</f>
        <v>0</v>
      </c>
      <c r="R114" s="56">
        <f>McKinsey!J114</f>
        <v>1206.94</v>
      </c>
      <c r="S114" s="24">
        <v>0</v>
      </c>
      <c r="T114" s="24">
        <f>Mylan!O114</f>
        <v>1563.2952797448613</v>
      </c>
      <c r="U114" s="24">
        <v>0</v>
      </c>
      <c r="V114" s="24">
        <f>'Purdue-Sackler'!V114</f>
        <v>15210.92770178836</v>
      </c>
      <c r="W114" s="24">
        <f>'Remnant Defendants'!F114</f>
        <v>0</v>
      </c>
      <c r="X114" s="24">
        <f>Sun!F114</f>
        <v>179.85095186795087</v>
      </c>
      <c r="Y114" s="24">
        <f>Teva!$T114</f>
        <v>9589.2066125542642</v>
      </c>
      <c r="Z114" s="24">
        <v>0</v>
      </c>
      <c r="AA114" s="24">
        <f>'Walgreens National'!V114</f>
        <v>13475.849660291877</v>
      </c>
      <c r="AB114" s="24">
        <f>Walmart!$H114</f>
        <v>7859.95</v>
      </c>
      <c r="AC114" s="24">
        <f>Zydus!F114</f>
        <v>86.22990714116213</v>
      </c>
      <c r="AD114" s="55">
        <f t="shared" si="1"/>
        <v>139691.50571478828</v>
      </c>
    </row>
    <row r="115" spans="1:30" x14ac:dyDescent="0.3">
      <c r="A115" s="94">
        <v>113</v>
      </c>
      <c r="B115" s="3" t="s">
        <v>58</v>
      </c>
      <c r="C115" s="13" t="s">
        <v>143</v>
      </c>
      <c r="D115" s="24">
        <f>Allergan!$N115</f>
        <v>10005.048045707086</v>
      </c>
      <c r="E115" s="24">
        <f>Alvogen!$F115</f>
        <v>113.92075917102039</v>
      </c>
      <c r="F115" s="24">
        <f>Amneal!P115</f>
        <v>700.1163844199192</v>
      </c>
      <c r="G115" s="24">
        <f>Apotex!F115</f>
        <v>388.50321133844693</v>
      </c>
      <c r="H115" s="24">
        <f>CVS!$Q115</f>
        <v>21386.859675047213</v>
      </c>
      <c r="I115" s="24">
        <f>Distributors!$AA115</f>
        <v>90314.473168286495</v>
      </c>
      <c r="J115" s="24">
        <v>0</v>
      </c>
      <c r="K115" s="24">
        <f>Hikma!F115</f>
        <v>584.55291661105298</v>
      </c>
      <c r="L115" s="24">
        <f>Indivior!K115</f>
        <v>371.00718471819641</v>
      </c>
      <c r="M115" s="24">
        <f>Janssen!$T115</f>
        <v>21229.628277772808</v>
      </c>
      <c r="N115" s="24">
        <f>Kroger!Q115</f>
        <v>7286.7454388465121</v>
      </c>
      <c r="O115" s="24">
        <v>0</v>
      </c>
      <c r="P115" s="24">
        <v>0</v>
      </c>
      <c r="Q115" s="24">
        <f>Masters!D115</f>
        <v>0</v>
      </c>
      <c r="R115" s="56">
        <f>McKinsey!J115</f>
        <v>2029.85</v>
      </c>
      <c r="S115" s="24">
        <v>0</v>
      </c>
      <c r="T115" s="24">
        <f>Mylan!O115</f>
        <v>2629.1602155068085</v>
      </c>
      <c r="U115" s="24">
        <v>0</v>
      </c>
      <c r="V115" s="24">
        <f>'Purdue-Sackler'!V115</f>
        <v>25581.837591820327</v>
      </c>
      <c r="W115" s="24">
        <f>'Remnant Defendants'!F115</f>
        <v>0</v>
      </c>
      <c r="X115" s="24">
        <f>Sun!F115</f>
        <v>302.47450593557693</v>
      </c>
      <c r="Y115" s="24">
        <f>Teva!$T115</f>
        <v>16127.202787969845</v>
      </c>
      <c r="Z115" s="24">
        <v>0</v>
      </c>
      <c r="AA115" s="24">
        <f>'Walgreens National'!V115</f>
        <v>22663.79671857824</v>
      </c>
      <c r="AB115" s="24">
        <f>Walmart!$H115</f>
        <v>13218.92</v>
      </c>
      <c r="AC115" s="24">
        <f>Zydus!F115</f>
        <v>145.02202122646381</v>
      </c>
      <c r="AD115" s="55">
        <f t="shared" si="1"/>
        <v>234934.09688172952</v>
      </c>
    </row>
    <row r="116" spans="1:30" x14ac:dyDescent="0.3">
      <c r="A116" s="94">
        <v>114</v>
      </c>
      <c r="B116" s="3" t="s">
        <v>20</v>
      </c>
      <c r="C116" s="13" t="s">
        <v>144</v>
      </c>
      <c r="D116" s="24">
        <f>Allergan!$N116</f>
        <v>31915.185420958904</v>
      </c>
      <c r="E116" s="24">
        <f>Alvogen!$F116</f>
        <v>363.39653346124578</v>
      </c>
      <c r="F116" s="24">
        <f>Amneal!P116</f>
        <v>2233.3055798520336</v>
      </c>
      <c r="G116" s="24">
        <f>Apotex!F116</f>
        <v>1239.2887939502732</v>
      </c>
      <c r="H116" s="24">
        <f>CVS!$Q116</f>
        <v>68222.077468096482</v>
      </c>
      <c r="I116" s="24">
        <f>Distributors!$AA116</f>
        <v>288094.69396784948</v>
      </c>
      <c r="J116" s="24">
        <v>0</v>
      </c>
      <c r="K116" s="24">
        <f>Hikma!F116</f>
        <v>1864.6689599585702</v>
      </c>
      <c r="L116" s="24">
        <f>Indivior!K116</f>
        <v>1183.4781105470845</v>
      </c>
      <c r="M116" s="24">
        <f>Janssen!$T116</f>
        <v>67720.54885479201</v>
      </c>
      <c r="N116" s="24">
        <f>Kroger!Q116</f>
        <v>17889.489680534756</v>
      </c>
      <c r="O116" s="24">
        <v>0</v>
      </c>
      <c r="P116" s="24">
        <v>0</v>
      </c>
      <c r="Q116" s="24">
        <f>Masters!D116</f>
        <v>0</v>
      </c>
      <c r="R116" s="56">
        <f>McKinsey!J116</f>
        <v>6475.02</v>
      </c>
      <c r="S116" s="24">
        <v>0</v>
      </c>
      <c r="T116" s="24">
        <f>Mylan!O116</f>
        <v>8386.7744139159622</v>
      </c>
      <c r="U116" s="24">
        <v>0</v>
      </c>
      <c r="V116" s="24">
        <f>'Purdue-Sackler'!V116</f>
        <v>81603.661774059976</v>
      </c>
      <c r="W116" s="24">
        <f>'Remnant Defendants'!F116</f>
        <v>0</v>
      </c>
      <c r="X116" s="24">
        <f>Sun!F116</f>
        <v>964.86529511605545</v>
      </c>
      <c r="Y116" s="24">
        <f>Teva!$T116</f>
        <v>51444.262377578052</v>
      </c>
      <c r="Z116" s="24">
        <v>0</v>
      </c>
      <c r="AA116" s="24">
        <f>'Walgreens National'!V116</f>
        <v>72295.382091720341</v>
      </c>
      <c r="AB116" s="24">
        <f>Walmart!$H116</f>
        <v>42167.119999999995</v>
      </c>
      <c r="AC116" s="24">
        <f>Zydus!F116</f>
        <v>462.60664142981159</v>
      </c>
      <c r="AD116" s="55">
        <f t="shared" si="1"/>
        <v>744063.21932239132</v>
      </c>
    </row>
    <row r="117" spans="1:30" x14ac:dyDescent="0.3">
      <c r="A117" s="94">
        <v>115</v>
      </c>
      <c r="B117" s="3" t="s">
        <v>20</v>
      </c>
      <c r="C117" s="13" t="s">
        <v>145</v>
      </c>
      <c r="D117" s="24">
        <f>Allergan!$N117</f>
        <v>8908.2393019454721</v>
      </c>
      <c r="E117" s="24">
        <f>Alvogen!$F117</f>
        <v>101.43198830991969</v>
      </c>
      <c r="F117" s="24">
        <f>Amneal!P117</f>
        <v>623.3648497150233</v>
      </c>
      <c r="G117" s="24">
        <f>Apotex!F117</f>
        <v>345.91283869245871</v>
      </c>
      <c r="H117" s="24">
        <f>CVS!$Q117</f>
        <v>19042.282346898806</v>
      </c>
      <c r="I117" s="24">
        <f>Distributors!$AA117</f>
        <v>80413.595083813459</v>
      </c>
      <c r="J117" s="24">
        <v>0</v>
      </c>
      <c r="K117" s="24">
        <f>Hikma!F117</f>
        <v>520.47023769575446</v>
      </c>
      <c r="L117" s="24">
        <f>Indivior!K117</f>
        <v>330.33484587947942</v>
      </c>
      <c r="M117" s="24">
        <f>Janssen!$T117</f>
        <v>18902.291208803585</v>
      </c>
      <c r="N117" s="24">
        <f>Kroger!Q117</f>
        <v>4993.3511771926233</v>
      </c>
      <c r="O117" s="24">
        <v>0</v>
      </c>
      <c r="P117" s="24">
        <v>0</v>
      </c>
      <c r="Q117" s="24">
        <f>Masters!D117</f>
        <v>0</v>
      </c>
      <c r="R117" s="56">
        <f>McKinsey!J117</f>
        <v>1807.32</v>
      </c>
      <c r="S117" s="24">
        <v>0</v>
      </c>
      <c r="T117" s="24">
        <f>Mylan!O117</f>
        <v>2340.933734859027</v>
      </c>
      <c r="U117" s="24">
        <v>0</v>
      </c>
      <c r="V117" s="24">
        <f>'Purdue-Sackler'!V117</f>
        <v>22777.382019236604</v>
      </c>
      <c r="W117" s="24">
        <f>'Remnant Defendants'!F117</f>
        <v>0</v>
      </c>
      <c r="X117" s="24">
        <f>Sun!F117</f>
        <v>269.31518691907399</v>
      </c>
      <c r="Y117" s="24">
        <f>Teva!$T117</f>
        <v>14359.220400166434</v>
      </c>
      <c r="Z117" s="24">
        <v>0</v>
      </c>
      <c r="AA117" s="24">
        <f>'Walgreens National'!V117</f>
        <v>20179.241825179099</v>
      </c>
      <c r="AB117" s="24">
        <f>Walmart!$H117</f>
        <v>11769.779999999999</v>
      </c>
      <c r="AC117" s="24">
        <f>Zydus!F117</f>
        <v>129.12371782600934</v>
      </c>
      <c r="AD117" s="55">
        <f t="shared" si="1"/>
        <v>207684.46704530681</v>
      </c>
    </row>
    <row r="118" spans="1:30" x14ac:dyDescent="0.3">
      <c r="A118" s="94">
        <v>116</v>
      </c>
      <c r="B118" s="3" t="s">
        <v>73</v>
      </c>
      <c r="C118" s="13" t="s">
        <v>146</v>
      </c>
      <c r="D118" s="24">
        <f>Allergan!$N118</f>
        <v>36624.399180991124</v>
      </c>
      <c r="E118" s="24">
        <f>Alvogen!$F118</f>
        <v>368.23500026625942</v>
      </c>
      <c r="F118" s="24">
        <f>Amneal!P118</f>
        <v>2263.0410724024</v>
      </c>
      <c r="G118" s="24">
        <f>Apotex!F118</f>
        <v>1255.7893852856973</v>
      </c>
      <c r="H118" s="24">
        <f>CVS!$Q118</f>
        <v>78288.48453362794</v>
      </c>
      <c r="I118" s="24">
        <f>Distributors!$AA118</f>
        <v>339273.88015399454</v>
      </c>
      <c r="J118" s="24">
        <v>0</v>
      </c>
      <c r="K118" s="24">
        <f>Hikma!F118</f>
        <v>1889.4962162319462</v>
      </c>
      <c r="L118" s="24">
        <f>Indivior!K118</f>
        <v>1199.2356069045807</v>
      </c>
      <c r="M118" s="24">
        <f>Janssen!$T118</f>
        <v>78301.689167100965</v>
      </c>
      <c r="N118" s="24">
        <f>Kroger!Q118</f>
        <v>23553.52045564607</v>
      </c>
      <c r="O118" s="24">
        <v>0</v>
      </c>
      <c r="P118" s="24">
        <v>0</v>
      </c>
      <c r="Q118" s="24">
        <f>Masters!D118</f>
        <v>0</v>
      </c>
      <c r="R118" s="56">
        <f>McKinsey!J118</f>
        <v>7416.17</v>
      </c>
      <c r="S118" s="24">
        <v>0</v>
      </c>
      <c r="T118" s="24">
        <f>Mylan!O118</f>
        <v>8498.4406679012882</v>
      </c>
      <c r="U118" s="24">
        <v>0</v>
      </c>
      <c r="V118" s="24">
        <f>'Purdue-Sackler'!V118</f>
        <v>93644.575548857465</v>
      </c>
      <c r="W118" s="24">
        <f>'Remnant Defendants'!F118</f>
        <v>4100.25</v>
      </c>
      <c r="X118" s="24">
        <f>Sun!F118</f>
        <v>977.71205690891827</v>
      </c>
      <c r="Y118" s="24">
        <f>Teva!$T118</f>
        <v>59035.051554024103</v>
      </c>
      <c r="Z118" s="24">
        <v>0</v>
      </c>
      <c r="AA118" s="24">
        <f>'Walgreens National'!V118</f>
        <v>82962.847505718004</v>
      </c>
      <c r="AB118" s="24">
        <f>Walmart!$H118</f>
        <v>48389.04</v>
      </c>
      <c r="AC118" s="24">
        <f>Zydus!F118</f>
        <v>468.7660476768051</v>
      </c>
      <c r="AD118" s="55">
        <f t="shared" si="1"/>
        <v>868041.85810586135</v>
      </c>
    </row>
    <row r="119" spans="1:30" x14ac:dyDescent="0.3">
      <c r="A119" s="94">
        <v>117</v>
      </c>
      <c r="B119" s="3" t="s">
        <v>58</v>
      </c>
      <c r="C119" s="13" t="s">
        <v>147</v>
      </c>
      <c r="D119" s="24">
        <f>Allergan!$N119</f>
        <v>87.47</v>
      </c>
      <c r="E119" s="24">
        <f>Alvogen!$F119</f>
        <v>0.97926152405603495</v>
      </c>
      <c r="F119" s="24">
        <f>Amneal!P119</f>
        <v>6.0181923172967728</v>
      </c>
      <c r="G119" s="24">
        <f>Apotex!F119</f>
        <v>3.339569097014329</v>
      </c>
      <c r="H119" s="24">
        <f>CVS!$Q119</f>
        <v>1798.39</v>
      </c>
      <c r="I119" s="24">
        <f>Distributors!$AA119</f>
        <v>732.63</v>
      </c>
      <c r="J119" s="24">
        <v>0</v>
      </c>
      <c r="K119" s="24">
        <f>Hikma!F119</f>
        <v>5.0248100888495228</v>
      </c>
      <c r="L119" s="24">
        <f>Indivior!K119</f>
        <v>3.1891734551862161</v>
      </c>
      <c r="M119" s="24">
        <f>Janssen!$T119</f>
        <v>193.57999999999998</v>
      </c>
      <c r="N119" s="24">
        <f>Kroger!Q119</f>
        <v>48.207639083088345</v>
      </c>
      <c r="O119" s="24">
        <v>0</v>
      </c>
      <c r="P119" s="24">
        <v>0</v>
      </c>
      <c r="Q119" s="24">
        <f>Masters!D119</f>
        <v>0</v>
      </c>
      <c r="R119" s="56">
        <f>McKinsey!J119</f>
        <v>17.45</v>
      </c>
      <c r="S119" s="24">
        <v>0</v>
      </c>
      <c r="T119" s="24">
        <f>Mylan!O119</f>
        <v>22.60023070737784</v>
      </c>
      <c r="U119" s="24">
        <v>0</v>
      </c>
      <c r="V119" s="24">
        <f>'Purdue-Sackler'!V119</f>
        <v>219.90117912322157</v>
      </c>
      <c r="W119" s="24">
        <f>'Remnant Defendants'!F119</f>
        <v>0</v>
      </c>
      <c r="X119" s="24">
        <f>Sun!F119</f>
        <v>2.6000673435287132</v>
      </c>
      <c r="Y119" s="24">
        <f>Teva!$T119</f>
        <v>140.4392378476031</v>
      </c>
      <c r="Z119" s="24">
        <v>0</v>
      </c>
      <c r="AA119" s="24">
        <f>'Walgreens National'!V119</f>
        <v>0</v>
      </c>
      <c r="AB119" s="24">
        <f>Walmart!$H119</f>
        <v>113.63</v>
      </c>
      <c r="AC119" s="24">
        <f>Zydus!F119</f>
        <v>1.2466076118288352</v>
      </c>
      <c r="AD119" s="55">
        <f t="shared" si="1"/>
        <v>3395.4493605872226</v>
      </c>
    </row>
    <row r="120" spans="1:30" x14ac:dyDescent="0.3">
      <c r="A120" s="94">
        <v>118</v>
      </c>
      <c r="B120" s="3" t="s">
        <v>32</v>
      </c>
      <c r="C120" s="13" t="s">
        <v>148</v>
      </c>
      <c r="D120" s="24">
        <f>Allergan!$N120</f>
        <v>12974.185696744589</v>
      </c>
      <c r="E120" s="24">
        <f>Alvogen!$F120</f>
        <v>147.72819575438461</v>
      </c>
      <c r="F120" s="24">
        <f>Amneal!P120</f>
        <v>907.88484066517663</v>
      </c>
      <c r="G120" s="24">
        <f>Apotex!F120</f>
        <v>503.79648865975054</v>
      </c>
      <c r="H120" s="24">
        <f>CVS!$Q120</f>
        <v>27733.686418426816</v>
      </c>
      <c r="I120" s="24">
        <f>Distributors!$AA120</f>
        <v>117116.42925863317</v>
      </c>
      <c r="J120" s="24">
        <v>0</v>
      </c>
      <c r="K120" s="24">
        <f>Hikma!F120</f>
        <v>758.02644155729445</v>
      </c>
      <c r="L120" s="24">
        <f>Indivior!K120</f>
        <v>481.10829324841063</v>
      </c>
      <c r="M120" s="24">
        <f>Janssen!$T120</f>
        <v>27529.8093966126</v>
      </c>
      <c r="N120" s="24">
        <f>Kroger!Q120</f>
        <v>9449.1770107085358</v>
      </c>
      <c r="O120" s="24">
        <v>0</v>
      </c>
      <c r="P120" s="24">
        <v>0</v>
      </c>
      <c r="Q120" s="24">
        <f>Masters!D120</f>
        <v>0</v>
      </c>
      <c r="R120" s="56">
        <f>McKinsey!J120</f>
        <v>2632.23</v>
      </c>
      <c r="S120" s="24">
        <v>0</v>
      </c>
      <c r="T120" s="24">
        <f>Mylan!O120</f>
        <v>3409.3970037800868</v>
      </c>
      <c r="U120" s="24">
        <v>0</v>
      </c>
      <c r="V120" s="24">
        <f>'Purdue-Sackler'!V120</f>
        <v>33173.573798327227</v>
      </c>
      <c r="W120" s="24">
        <f>'Remnant Defendants'!F120</f>
        <v>0</v>
      </c>
      <c r="X120" s="24">
        <f>Sun!F120</f>
        <v>392.2376689614668</v>
      </c>
      <c r="Y120" s="24">
        <f>Teva!$T120</f>
        <v>20913.1586663382</v>
      </c>
      <c r="Z120" s="24">
        <v>0</v>
      </c>
      <c r="AA120" s="24">
        <f>'Walgreens National'!V120</f>
        <v>29389.55737713911</v>
      </c>
      <c r="AB120" s="24">
        <f>Walmart!$H120</f>
        <v>17141.809999999998</v>
      </c>
      <c r="AC120" s="24">
        <f>Zydus!F120</f>
        <v>188.05915354090658</v>
      </c>
      <c r="AD120" s="55">
        <f t="shared" si="1"/>
        <v>304653.79655555682</v>
      </c>
    </row>
    <row r="121" spans="1:30" x14ac:dyDescent="0.3">
      <c r="A121" s="94">
        <v>119</v>
      </c>
      <c r="B121" s="3" t="s">
        <v>32</v>
      </c>
      <c r="C121" s="13" t="s">
        <v>149</v>
      </c>
      <c r="D121" s="24">
        <f>Allergan!$N121</f>
        <v>5187.0549585147937</v>
      </c>
      <c r="E121" s="24">
        <f>Alvogen!$F121</f>
        <v>59.061505605619757</v>
      </c>
      <c r="F121" s="24">
        <f>Amneal!P121</f>
        <v>362.9709638866421</v>
      </c>
      <c r="G121" s="24">
        <f>Apotex!F121</f>
        <v>201.41706183524056</v>
      </c>
      <c r="H121" s="24">
        <f>CVS!$Q121</f>
        <v>11087.881446721984</v>
      </c>
      <c r="I121" s="24">
        <f>Distributors!$AA121</f>
        <v>47263.857941817194</v>
      </c>
      <c r="J121" s="24">
        <v>0</v>
      </c>
      <c r="K121" s="24">
        <f>Hikma!F121</f>
        <v>303.05780625439843</v>
      </c>
      <c r="L121" s="24">
        <f>Indivior!K121</f>
        <v>192.3463561813507</v>
      </c>
      <c r="M121" s="24">
        <f>Janssen!$T121</f>
        <v>11006.363721668149</v>
      </c>
      <c r="N121" s="24">
        <f>Kroger!Q121</f>
        <v>3777.7631371919333</v>
      </c>
      <c r="O121" s="24">
        <v>0</v>
      </c>
      <c r="P121" s="24">
        <v>0</v>
      </c>
      <c r="Q121" s="24">
        <f>Masters!D121</f>
        <v>0</v>
      </c>
      <c r="R121" s="56">
        <f>McKinsey!J121</f>
        <v>1052.3599999999999</v>
      </c>
      <c r="S121" s="24">
        <v>0</v>
      </c>
      <c r="T121" s="24">
        <f>Mylan!O121</f>
        <v>1363.0716818970175</v>
      </c>
      <c r="U121" s="24">
        <v>0</v>
      </c>
      <c r="V121" s="24">
        <f>'Purdue-Sackler'!V121</f>
        <v>13262.743817069819</v>
      </c>
      <c r="W121" s="24">
        <f>'Remnant Defendants'!F121</f>
        <v>0</v>
      </c>
      <c r="X121" s="24">
        <f>Sun!F121</f>
        <v>156.81601718482588</v>
      </c>
      <c r="Y121" s="24">
        <f>Teva!$T121</f>
        <v>8361.0478659796918</v>
      </c>
      <c r="Z121" s="24">
        <v>0</v>
      </c>
      <c r="AA121" s="24">
        <f>'Walgreens National'!V121</f>
        <v>11749.891382236146</v>
      </c>
      <c r="AB121" s="24">
        <f>Walmart!$H121</f>
        <v>6853.2699999999995</v>
      </c>
      <c r="AC121" s="24">
        <f>Zydus!F121</f>
        <v>75.185760540331387</v>
      </c>
      <c r="AD121" s="55">
        <f t="shared" si="1"/>
        <v>122240.9756640448</v>
      </c>
    </row>
    <row r="122" spans="1:30" x14ac:dyDescent="0.3">
      <c r="A122" s="94">
        <v>120</v>
      </c>
      <c r="B122" s="3" t="s">
        <v>20</v>
      </c>
      <c r="C122" s="13" t="s">
        <v>150</v>
      </c>
      <c r="D122" s="24">
        <f>Allergan!$N122</f>
        <v>6898.2675071555468</v>
      </c>
      <c r="E122" s="24">
        <f>Alvogen!$F122</f>
        <v>78.545916518020761</v>
      </c>
      <c r="F122" s="24">
        <f>Amneal!P122</f>
        <v>482.71520909539731</v>
      </c>
      <c r="G122" s="24">
        <f>Apotex!F122</f>
        <v>267.86461946731163</v>
      </c>
      <c r="H122" s="24">
        <f>CVS!$Q122</f>
        <v>14745.785438234543</v>
      </c>
      <c r="I122" s="24">
        <f>Distributors!$AA122</f>
        <v>61829.042219625073</v>
      </c>
      <c r="J122" s="24">
        <v>0</v>
      </c>
      <c r="K122" s="24">
        <f>Hikma!F122</f>
        <v>403.03668025570147</v>
      </c>
      <c r="L122" s="24">
        <f>Indivior!K122</f>
        <v>255.80148491386097</v>
      </c>
      <c r="M122" s="24">
        <f>Janssen!$T122</f>
        <v>14637.365096488393</v>
      </c>
      <c r="N122" s="24">
        <f>Kroger!Q122</f>
        <v>5024.0627162137962</v>
      </c>
      <c r="O122" s="24">
        <v>0</v>
      </c>
      <c r="P122" s="24">
        <v>0</v>
      </c>
      <c r="Q122" s="24">
        <f>Masters!D122</f>
        <v>0</v>
      </c>
      <c r="R122" s="56">
        <f>McKinsey!J122</f>
        <v>1399.53</v>
      </c>
      <c r="S122" s="24">
        <v>0</v>
      </c>
      <c r="T122" s="24">
        <f>Mylan!O122</f>
        <v>1812.7494962501273</v>
      </c>
      <c r="U122" s="24">
        <v>0</v>
      </c>
      <c r="V122" s="24">
        <f>'Purdue-Sackler'!V122</f>
        <v>17638.127541339549</v>
      </c>
      <c r="W122" s="24">
        <f>'Remnant Defendants'!F122</f>
        <v>0</v>
      </c>
      <c r="X122" s="24">
        <f>Sun!F122</f>
        <v>208.54967492254116</v>
      </c>
      <c r="Y122" s="24">
        <f>Teva!$T122</f>
        <v>11119.362054217741</v>
      </c>
      <c r="Z122" s="24">
        <v>0</v>
      </c>
      <c r="AA122" s="24">
        <f>'Walgreens National'!V122</f>
        <v>15626.203810006031</v>
      </c>
      <c r="AB122" s="24">
        <f>Walmart!$H122</f>
        <v>9114.17</v>
      </c>
      <c r="AC122" s="24">
        <f>Zydus!F122</f>
        <v>99.989568674030735</v>
      </c>
      <c r="AD122" s="55">
        <f t="shared" si="1"/>
        <v>161541.17946470363</v>
      </c>
    </row>
    <row r="123" spans="1:30" x14ac:dyDescent="0.3">
      <c r="A123" s="94">
        <v>121</v>
      </c>
      <c r="B123" s="3" t="s">
        <v>151</v>
      </c>
      <c r="C123" s="13" t="s">
        <v>151</v>
      </c>
      <c r="D123" s="24">
        <f>Allergan!$N123</f>
        <v>123246.46505929732</v>
      </c>
      <c r="E123" s="24">
        <f>Alvogen!$F123</f>
        <v>1239.1648148455868</v>
      </c>
      <c r="F123" s="24">
        <f>Amneal!P123</f>
        <v>7615.4653127589418</v>
      </c>
      <c r="G123" s="24">
        <f>Apotex!F123</f>
        <v>4225.9155701587688</v>
      </c>
      <c r="H123" s="24">
        <f>CVS!$Q123</f>
        <v>263452.24162405042</v>
      </c>
      <c r="I123" s="24">
        <f>Distributors!$AA123</f>
        <v>1183991.7987105581</v>
      </c>
      <c r="J123" s="24">
        <v>0</v>
      </c>
      <c r="K123" s="24">
        <f>Hikma!F123</f>
        <v>6358.4320535677052</v>
      </c>
      <c r="L123" s="24">
        <f>Indivior!K123</f>
        <v>4035.6038065681751</v>
      </c>
      <c r="M123" s="24">
        <f>Janssen!$T123</f>
        <v>273255.8242947355</v>
      </c>
      <c r="N123" s="24">
        <f>Kroger!Q123</f>
        <v>79261.084993165219</v>
      </c>
      <c r="O123" s="24">
        <v>0</v>
      </c>
      <c r="P123" s="24">
        <v>0</v>
      </c>
      <c r="Q123" s="24">
        <f>Masters!D123</f>
        <v>1681.05</v>
      </c>
      <c r="R123" s="56">
        <f>McKinsey!J123</f>
        <v>25880.799999999999</v>
      </c>
      <c r="S123" s="24">
        <v>0</v>
      </c>
      <c r="T123" s="24">
        <f>Mylan!O123</f>
        <v>28598.50000434908</v>
      </c>
      <c r="U123" s="24">
        <v>0</v>
      </c>
      <c r="V123" s="24">
        <f>'Purdue-Sackler'!V123</f>
        <v>315127.73918119626</v>
      </c>
      <c r="W123" s="24">
        <f>'Remnant Defendants'!F123</f>
        <v>11812.625</v>
      </c>
      <c r="X123" s="24">
        <f>Sun!F123</f>
        <v>3290.1445519730755</v>
      </c>
      <c r="Y123" s="24">
        <f>Teva!$T123</f>
        <v>198661.61140131205</v>
      </c>
      <c r="Z123" s="24">
        <v>0</v>
      </c>
      <c r="AA123" s="24">
        <f>'Walgreens National'!V123</f>
        <v>279182.10389282129</v>
      </c>
      <c r="AB123" s="24">
        <f>Walmart!$H123</f>
        <v>162836.20000000001</v>
      </c>
      <c r="AC123" s="24">
        <f>Zydus!F123</f>
        <v>1577.4665424397745</v>
      </c>
      <c r="AD123" s="55">
        <f t="shared" si="1"/>
        <v>2973752.7702713571</v>
      </c>
    </row>
    <row r="124" spans="1:30" x14ac:dyDescent="0.3">
      <c r="A124" s="94">
        <v>122</v>
      </c>
      <c r="B124" s="3" t="s">
        <v>22</v>
      </c>
      <c r="C124" s="13" t="s">
        <v>152</v>
      </c>
      <c r="D124" s="24">
        <f>Allergan!$N124</f>
        <v>5140.3964271014192</v>
      </c>
      <c r="E124" s="24">
        <f>Alvogen!$F124</f>
        <v>58.530214022297585</v>
      </c>
      <c r="F124" s="24">
        <f>Amneal!P124</f>
        <v>359.70583516826832</v>
      </c>
      <c r="G124" s="24">
        <f>Apotex!F124</f>
        <v>199.60520166348829</v>
      </c>
      <c r="H124" s="24">
        <f>CVS!$Q124</f>
        <v>10988.144124440838</v>
      </c>
      <c r="I124" s="24">
        <f>Distributors!$AA124</f>
        <v>46401.783489881629</v>
      </c>
      <c r="J124" s="24">
        <v>0</v>
      </c>
      <c r="K124" s="24">
        <f>Hikma!F124</f>
        <v>300.33163021008636</v>
      </c>
      <c r="L124" s="24">
        <f>Indivior!K124</f>
        <v>190.61609212739609</v>
      </c>
      <c r="M124" s="24">
        <f>Janssen!$T124</f>
        <v>10907.371167419673</v>
      </c>
      <c r="N124" s="24">
        <f>Kroger!Q124</f>
        <v>3743.7884152228794</v>
      </c>
      <c r="O124" s="24">
        <v>0</v>
      </c>
      <c r="P124" s="24">
        <v>0</v>
      </c>
      <c r="Q124" s="24">
        <f>Masters!D124</f>
        <v>0</v>
      </c>
      <c r="R124" s="56">
        <f>McKinsey!J124</f>
        <v>1042.8900000000001</v>
      </c>
      <c r="S124" s="24">
        <v>0</v>
      </c>
      <c r="T124" s="24">
        <f>Mylan!O124</f>
        <v>1350.8100826602417</v>
      </c>
      <c r="U124" s="24">
        <v>0</v>
      </c>
      <c r="V124" s="24">
        <f>'Purdue-Sackler'!V124</f>
        <v>13143.437949576035</v>
      </c>
      <c r="W124" s="24">
        <f>'Remnant Defendants'!F124</f>
        <v>1073.875</v>
      </c>
      <c r="X124" s="24">
        <f>Sun!F124</f>
        <v>155.40536858712952</v>
      </c>
      <c r="Y124" s="24">
        <f>Teva!$T124</f>
        <v>8285.8304981208639</v>
      </c>
      <c r="Z124" s="24">
        <v>0</v>
      </c>
      <c r="AA124" s="24">
        <f>'Walgreens National'!V124</f>
        <v>11644.214469179953</v>
      </c>
      <c r="AB124" s="24">
        <f>Walmart!$H124</f>
        <v>6791.62</v>
      </c>
      <c r="AC124" s="24">
        <f>Zydus!F124</f>
        <v>74.509422181680506</v>
      </c>
      <c r="AD124" s="55">
        <f t="shared" si="1"/>
        <v>121778.3559653822</v>
      </c>
    </row>
    <row r="125" spans="1:30" x14ac:dyDescent="0.3">
      <c r="A125" s="94">
        <v>123</v>
      </c>
      <c r="B125" s="3" t="s">
        <v>153</v>
      </c>
      <c r="C125" s="13" t="s">
        <v>154</v>
      </c>
      <c r="D125" s="24">
        <f>Allergan!$N125</f>
        <v>29176.530293576343</v>
      </c>
      <c r="E125" s="24">
        <f>Alvogen!$F125</f>
        <v>332.21324611586095</v>
      </c>
      <c r="F125" s="24">
        <f>Amneal!P125</f>
        <v>2041.664209574614</v>
      </c>
      <c r="G125" s="24">
        <f>Apotex!F125</f>
        <v>1132.9446354147376</v>
      </c>
      <c r="H125" s="24">
        <f>CVS!$Q125</f>
        <v>62367.886831934768</v>
      </c>
      <c r="I125" s="24">
        <f>Distributors!$AA125</f>
        <v>263373.11542823346</v>
      </c>
      <c r="J125" s="24">
        <v>0</v>
      </c>
      <c r="K125" s="24">
        <f>Hikma!F125</f>
        <v>1704.6605321714928</v>
      </c>
      <c r="L125" s="24">
        <f>Indivior!K125</f>
        <v>1081.9231022021891</v>
      </c>
      <c r="M125" s="24">
        <f>Janssen!$T125</f>
        <v>61909.398301401867</v>
      </c>
      <c r="N125" s="24">
        <f>Kroger!Q125</f>
        <v>21249.461208648616</v>
      </c>
      <c r="O125" s="24">
        <v>0</v>
      </c>
      <c r="P125" s="24">
        <v>0</v>
      </c>
      <c r="Q125" s="24">
        <f>Masters!D125</f>
        <v>0</v>
      </c>
      <c r="R125" s="56">
        <f>McKinsey!J125</f>
        <v>5919.39</v>
      </c>
      <c r="S125" s="24">
        <v>0</v>
      </c>
      <c r="T125" s="24">
        <f>Mylan!O125</f>
        <v>7667.0999746495972</v>
      </c>
      <c r="U125" s="24">
        <v>0</v>
      </c>
      <c r="V125" s="24">
        <f>'Purdue-Sackler'!V125</f>
        <v>74601.199727163563</v>
      </c>
      <c r="W125" s="24">
        <f>'Remnant Defendants'!F125</f>
        <v>6150.375</v>
      </c>
      <c r="X125" s="24">
        <f>Sun!F125</f>
        <v>882.06959131388317</v>
      </c>
      <c r="Y125" s="24">
        <f>Teva!$T125</f>
        <v>47029.798449289359</v>
      </c>
      <c r="Z125" s="24">
        <v>0</v>
      </c>
      <c r="AA125" s="24">
        <f>'Walgreens National'!V125</f>
        <v>66091.682337254853</v>
      </c>
      <c r="AB125" s="24">
        <f>Walmart!$H125</f>
        <v>38548.729999999996</v>
      </c>
      <c r="AC125" s="24">
        <f>Zydus!F125</f>
        <v>422.91007170695366</v>
      </c>
      <c r="AD125" s="55">
        <f t="shared" si="1"/>
        <v>691260.14286894526</v>
      </c>
    </row>
    <row r="126" spans="1:30" x14ac:dyDescent="0.3">
      <c r="A126" s="94">
        <v>124</v>
      </c>
      <c r="B126" s="3" t="s">
        <v>32</v>
      </c>
      <c r="C126" s="13" t="s">
        <v>155</v>
      </c>
      <c r="D126" s="24">
        <f>Allergan!$N126</f>
        <v>734.65</v>
      </c>
      <c r="E126" s="24">
        <f>Alvogen!$F126</f>
        <v>8.2246961723453342</v>
      </c>
      <c r="F126" s="24">
        <f>Amneal!P126</f>
        <v>50.546051387266118</v>
      </c>
      <c r="G126" s="24">
        <f>Apotex!F126</f>
        <v>28.048626944649374</v>
      </c>
      <c r="H126" s="24">
        <f>CVS!$Q126</f>
        <v>10188.44</v>
      </c>
      <c r="I126" s="24">
        <f>Distributors!$AA126</f>
        <v>5579.4173334690213</v>
      </c>
      <c r="J126" s="24">
        <v>0</v>
      </c>
      <c r="K126" s="24">
        <f>Hikma!F126</f>
        <v>42.202757168837827</v>
      </c>
      <c r="L126" s="24">
        <f>Indivior!K126</f>
        <v>26.785472588744831</v>
      </c>
      <c r="M126" s="24">
        <f>Janssen!$T126</f>
        <v>1532.7145730838981</v>
      </c>
      <c r="N126" s="24">
        <f>Kroger!Q126</f>
        <v>526.07998587653492</v>
      </c>
      <c r="O126" s="24">
        <v>0</v>
      </c>
      <c r="P126" s="24">
        <v>0</v>
      </c>
      <c r="Q126" s="24">
        <f>Masters!D126</f>
        <v>0</v>
      </c>
      <c r="R126" s="56">
        <f>McKinsey!J126</f>
        <v>146.55000000000001</v>
      </c>
      <c r="S126" s="24">
        <v>0</v>
      </c>
      <c r="T126" s="24">
        <f>Mylan!O126</f>
        <v>189.81653667264442</v>
      </c>
      <c r="U126" s="24">
        <v>0</v>
      </c>
      <c r="V126" s="24">
        <f>'Purdue-Sackler'!V126</f>
        <v>1846.9227492343448</v>
      </c>
      <c r="W126" s="24">
        <f>'Remnant Defendants'!F126</f>
        <v>0</v>
      </c>
      <c r="X126" s="24">
        <f>Sun!F126</f>
        <v>21.837643369859425</v>
      </c>
      <c r="Y126" s="24">
        <f>Teva!$T126</f>
        <v>1179.5317528539827</v>
      </c>
      <c r="Z126" s="24">
        <v>0</v>
      </c>
      <c r="AA126" s="24">
        <f>'Walgreens National'!V126</f>
        <v>3090.0990481114441</v>
      </c>
      <c r="AB126" s="24">
        <f>Walmart!$H126</f>
        <v>954.3599999999999</v>
      </c>
      <c r="AC126" s="24">
        <f>Zydus!F126</f>
        <v>10.470102829076827</v>
      </c>
      <c r="AD126" s="55">
        <f t="shared" si="1"/>
        <v>26146.227226933574</v>
      </c>
    </row>
    <row r="127" spans="1:30" x14ac:dyDescent="0.3">
      <c r="A127" s="94">
        <v>125</v>
      </c>
      <c r="B127" s="3" t="s">
        <v>156</v>
      </c>
      <c r="C127" s="13" t="s">
        <v>156</v>
      </c>
      <c r="D127" s="24">
        <f>Allergan!$N127</f>
        <v>73503.013781258531</v>
      </c>
      <c r="E127" s="24">
        <f>Alvogen!$F127</f>
        <v>739.02603320398009</v>
      </c>
      <c r="F127" s="24">
        <f>Amneal!P127</f>
        <v>4541.7906106316132</v>
      </c>
      <c r="G127" s="24">
        <f>Apotex!F127</f>
        <v>2520.2955918810026</v>
      </c>
      <c r="H127" s="24">
        <f>CVS!$Q127</f>
        <v>157120.40123473789</v>
      </c>
      <c r="I127" s="24">
        <f>Distributors!$AA127</f>
        <v>706121.36937245261</v>
      </c>
      <c r="J127" s="24">
        <v>0</v>
      </c>
      <c r="K127" s="24">
        <f>Hikma!F127</f>
        <v>3792.1080082722733</v>
      </c>
      <c r="L127" s="24">
        <f>Indivior!K127</f>
        <v>2406.7954779063039</v>
      </c>
      <c r="M127" s="24">
        <f>Janssen!$T127</f>
        <v>162967.15434706534</v>
      </c>
      <c r="N127" s="24">
        <f>Kroger!Q127</f>
        <v>47270.560730480815</v>
      </c>
      <c r="O127" s="24">
        <v>0</v>
      </c>
      <c r="P127" s="24">
        <v>0</v>
      </c>
      <c r="Q127" s="24">
        <f>Masters!D127</f>
        <v>1656.69</v>
      </c>
      <c r="R127" s="56">
        <f>McKinsey!J127</f>
        <v>15435.06</v>
      </c>
      <c r="S127" s="24">
        <v>0</v>
      </c>
      <c r="T127" s="24">
        <f>Mylan!O127</f>
        <v>17055.871632726888</v>
      </c>
      <c r="U127" s="24">
        <v>0</v>
      </c>
      <c r="V127" s="24">
        <f>'Purdue-Sackler'!V127</f>
        <v>187939.16696919623</v>
      </c>
      <c r="W127" s="24">
        <f>'Remnant Defendants'!F127</f>
        <v>7029</v>
      </c>
      <c r="X127" s="24">
        <f>Sun!F127</f>
        <v>1962.2107146540791</v>
      </c>
      <c r="Y127" s="24">
        <f>Teva!$T127</f>
        <v>118479.89124601887</v>
      </c>
      <c r="Z127" s="24">
        <v>0</v>
      </c>
      <c r="AA127" s="24">
        <f>'Walgreens National'!V127</f>
        <v>166501.54077881743</v>
      </c>
      <c r="AB127" s="24">
        <f>Walmart!$H127</f>
        <v>97113.95</v>
      </c>
      <c r="AC127" s="24">
        <f>Zydus!F127</f>
        <v>940.78594502098917</v>
      </c>
      <c r="AD127" s="55">
        <f t="shared" si="1"/>
        <v>1774155.8965293036</v>
      </c>
    </row>
    <row r="128" spans="1:30" x14ac:dyDescent="0.3">
      <c r="A128" s="94">
        <v>126</v>
      </c>
      <c r="B128" s="3" t="s">
        <v>20</v>
      </c>
      <c r="C128" s="13" t="s">
        <v>157</v>
      </c>
      <c r="D128" s="24">
        <f>Allergan!$N128</f>
        <v>11934.214577252005</v>
      </c>
      <c r="E128" s="24">
        <f>Alvogen!$F128</f>
        <v>119.99089891824401</v>
      </c>
      <c r="F128" s="24">
        <f>Amneal!P128</f>
        <v>737.42129990393494</v>
      </c>
      <c r="G128" s="24">
        <f>Apotex!F128</f>
        <v>409.20416876034437</v>
      </c>
      <c r="H128" s="24">
        <f>CVS!$Q128</f>
        <v>25510.62093526133</v>
      </c>
      <c r="I128" s="24">
        <f>Distributors!$AA128</f>
        <v>124765.48649530708</v>
      </c>
      <c r="J128" s="24">
        <v>0</v>
      </c>
      <c r="K128" s="24">
        <f>Hikma!F128</f>
        <v>615.70016246243836</v>
      </c>
      <c r="L128" s="24">
        <f>Indivior!K128</f>
        <v>390.77588600540076</v>
      </c>
      <c r="M128" s="24">
        <f>Janssen!$T128</f>
        <v>26459.933879891349</v>
      </c>
      <c r="N128" s="24">
        <f>Kroger!Q128</f>
        <v>7675.0197048158561</v>
      </c>
      <c r="O128" s="24">
        <v>0</v>
      </c>
      <c r="P128" s="24">
        <v>0</v>
      </c>
      <c r="Q128" s="24">
        <f>Masters!D128</f>
        <v>0</v>
      </c>
      <c r="R128" s="56">
        <f>McKinsey!J128</f>
        <v>2506.09</v>
      </c>
      <c r="S128" s="24">
        <f>Meijer!E9</f>
        <v>2708.2725</v>
      </c>
      <c r="T128" s="24">
        <f>Mylan!O128</f>
        <v>2769.252065684952</v>
      </c>
      <c r="U128" s="24">
        <v>0</v>
      </c>
      <c r="V128" s="24">
        <f>'Purdue-Sackler'!V128</f>
        <v>30514.472526511752</v>
      </c>
      <c r="W128" s="24">
        <f>'Remnant Defendants'!F128</f>
        <v>1366.75</v>
      </c>
      <c r="X128" s="24">
        <f>Sun!F128</f>
        <v>318.59152037931875</v>
      </c>
      <c r="Y128" s="24">
        <f>Teva!$T128</f>
        <v>19236.809363905941</v>
      </c>
      <c r="Z128" s="24">
        <v>0</v>
      </c>
      <c r="AA128" s="24">
        <f>'Walgreens National'!V128</f>
        <v>27033.774512500815</v>
      </c>
      <c r="AB128" s="24">
        <f>Walmart!$H128</f>
        <v>15767.760000000002</v>
      </c>
      <c r="AC128" s="24">
        <f>Zydus!F128</f>
        <v>152.74935680318632</v>
      </c>
      <c r="AD128" s="55">
        <f t="shared" si="1"/>
        <v>300840.14049756073</v>
      </c>
    </row>
    <row r="129" spans="1:30" x14ac:dyDescent="0.3">
      <c r="A129" s="94">
        <v>127</v>
      </c>
      <c r="B129" s="3" t="s">
        <v>158</v>
      </c>
      <c r="C129" s="13" t="s">
        <v>158</v>
      </c>
      <c r="D129" s="24">
        <f>Allergan!$N129</f>
        <v>51621.869138543334</v>
      </c>
      <c r="E129" s="24">
        <f>Alvogen!$F129</f>
        <v>587.78309364155746</v>
      </c>
      <c r="F129" s="24">
        <f>Amneal!P129</f>
        <v>3612.3054071796005</v>
      </c>
      <c r="G129" s="24">
        <f>Apotex!F129</f>
        <v>2004.5127956650954</v>
      </c>
      <c r="H129" s="24">
        <f>CVS!$Q129</f>
        <v>110347.17281298329</v>
      </c>
      <c r="I129" s="24">
        <f>Distributors!$AA129</f>
        <v>455867.51431963121</v>
      </c>
      <c r="J129" s="24">
        <v>0</v>
      </c>
      <c r="K129" s="24">
        <f>Hikma!F129</f>
        <v>3016.0466294561343</v>
      </c>
      <c r="L129" s="24">
        <f>Indivior!K129</f>
        <v>1914.2406738137342</v>
      </c>
      <c r="M129" s="24">
        <f>Janssen!$T129</f>
        <v>109535.95872710204</v>
      </c>
      <c r="N129" s="24">
        <f>Kroger!Q129</f>
        <v>37596.54792757571</v>
      </c>
      <c r="O129" s="24">
        <v>0</v>
      </c>
      <c r="P129" s="24">
        <v>0</v>
      </c>
      <c r="Q129" s="24">
        <f>Masters!D129</f>
        <v>0</v>
      </c>
      <c r="R129" s="56">
        <f>McKinsey!J129</f>
        <v>10473.14</v>
      </c>
      <c r="S129" s="24">
        <v>0</v>
      </c>
      <c r="T129" s="24">
        <f>Mylan!O129</f>
        <v>13565.358380643715</v>
      </c>
      <c r="U129" s="24">
        <v>0</v>
      </c>
      <c r="V129" s="24">
        <f>'Purdue-Sackler'!V129</f>
        <v>131991.49786372829</v>
      </c>
      <c r="W129" s="24">
        <f>'Remnant Defendants'!F129</f>
        <v>9664.875</v>
      </c>
      <c r="X129" s="24">
        <f>Sun!F129</f>
        <v>1560.6409414776952</v>
      </c>
      <c r="Y129" s="24">
        <f>Teva!$T129</f>
        <v>83209.565687205773</v>
      </c>
      <c r="Z129" s="24">
        <v>0</v>
      </c>
      <c r="AA129" s="24">
        <f>'Walgreens National'!V129</f>
        <v>116935.65532811092</v>
      </c>
      <c r="AB129" s="24">
        <f>Walmart!$H129</f>
        <v>68204.070000000007</v>
      </c>
      <c r="AC129" s="24">
        <f>Zydus!F129</f>
        <v>748.25249500555083</v>
      </c>
      <c r="AD129" s="55">
        <f t="shared" si="1"/>
        <v>1211708.7547267582</v>
      </c>
    </row>
    <row r="130" spans="1:30" x14ac:dyDescent="0.3">
      <c r="A130" s="94">
        <v>128</v>
      </c>
      <c r="B130" s="3" t="s">
        <v>32</v>
      </c>
      <c r="C130" s="13" t="s">
        <v>159</v>
      </c>
      <c r="D130" s="24">
        <f>Allergan!$N130</f>
        <v>14543.046611798341</v>
      </c>
      <c r="E130" s="24">
        <f>Alvogen!$F130</f>
        <v>165.59178915919287</v>
      </c>
      <c r="F130" s="24">
        <f>Amneal!P130</f>
        <v>1017.6681191328587</v>
      </c>
      <c r="G130" s="24">
        <f>Apotex!F130</f>
        <v>564.71658306847655</v>
      </c>
      <c r="H130" s="24">
        <f>CVS!$Q130</f>
        <v>31087.295290901442</v>
      </c>
      <c r="I130" s="24">
        <f>Distributors!$AA130</f>
        <v>131278.42137472678</v>
      </c>
      <c r="J130" s="24">
        <v>0</v>
      </c>
      <c r="K130" s="24">
        <f>Hikma!F130</f>
        <v>849.68853810511098</v>
      </c>
      <c r="L130" s="24">
        <f>Indivior!K130</f>
        <v>539.2848849977604</v>
      </c>
      <c r="M130" s="24">
        <f>Janssen!$T130</f>
        <v>30858.750183546283</v>
      </c>
      <c r="N130" s="24">
        <f>Kroger!Q130</f>
        <v>10591.806070542074</v>
      </c>
      <c r="O130" s="24">
        <v>0</v>
      </c>
      <c r="P130" s="24">
        <v>0</v>
      </c>
      <c r="Q130" s="24">
        <f>Masters!D130</f>
        <v>0</v>
      </c>
      <c r="R130" s="56">
        <f>McKinsey!J130</f>
        <v>2950.52</v>
      </c>
      <c r="S130" s="24">
        <v>0</v>
      </c>
      <c r="T130" s="24">
        <f>Mylan!O130</f>
        <v>3821.6682125367361</v>
      </c>
      <c r="U130" s="24">
        <v>0</v>
      </c>
      <c r="V130" s="24">
        <f>'Purdue-Sackler'!V130</f>
        <v>37184.989703676685</v>
      </c>
      <c r="W130" s="24">
        <f>'Remnant Defendants'!F130</f>
        <v>3026.375</v>
      </c>
      <c r="X130" s="24">
        <f>Sun!F130</f>
        <v>439.66784436296564</v>
      </c>
      <c r="Y130" s="24">
        <f>Teva!$T130</f>
        <v>23442.016058177065</v>
      </c>
      <c r="Z130" s="24">
        <v>0</v>
      </c>
      <c r="AA130" s="24">
        <f>'Walgreens National'!V130</f>
        <v>32943.424661522411</v>
      </c>
      <c r="AB130" s="24">
        <f>Walmart!$H130</f>
        <v>19214.629999999997</v>
      </c>
      <c r="AC130" s="24">
        <f>Zydus!F130</f>
        <v>210.79964825657058</v>
      </c>
      <c r="AD130" s="55">
        <f t="shared" si="1"/>
        <v>344519.56092625414</v>
      </c>
    </row>
    <row r="131" spans="1:30" x14ac:dyDescent="0.3">
      <c r="A131" s="94">
        <v>129</v>
      </c>
      <c r="B131" s="3" t="s">
        <v>88</v>
      </c>
      <c r="C131" s="13" t="s">
        <v>88</v>
      </c>
      <c r="D131" s="24">
        <f>Allergan!$N131</f>
        <v>705059.65638430405</v>
      </c>
      <c r="E131" s="24">
        <f>Alvogen!$F131</f>
        <v>7088.9261750185133</v>
      </c>
      <c r="F131" s="24">
        <f>Amneal!P131</f>
        <v>43566.013772985942</v>
      </c>
      <c r="G131" s="24">
        <f>Apotex!F131</f>
        <v>24175.318036648558</v>
      </c>
      <c r="H131" s="24">
        <f>CVS!$Q131</f>
        <v>1507138.9256929858</v>
      </c>
      <c r="I131" s="24">
        <f>Distributors!$AA131</f>
        <v>6773296.1544423196</v>
      </c>
      <c r="J131" s="24">
        <v>0</v>
      </c>
      <c r="K131" s="24">
        <f>Hikma!F131</f>
        <v>36374.867069018241</v>
      </c>
      <c r="L131" s="24">
        <f>Indivior!K131</f>
        <v>23086.595998894918</v>
      </c>
      <c r="M131" s="24">
        <f>Janssen!$T131</f>
        <v>1563222.5246216333</v>
      </c>
      <c r="N131" s="24">
        <f>Kroger!Q131</f>
        <v>453431.23932483984</v>
      </c>
      <c r="O131" s="24">
        <v>0</v>
      </c>
      <c r="P131" s="24">
        <v>0</v>
      </c>
      <c r="Q131" s="24">
        <f>Masters!D131</f>
        <v>2866.72</v>
      </c>
      <c r="R131" s="56">
        <f>McKinsey!J131</f>
        <v>148057.06</v>
      </c>
      <c r="S131" s="24">
        <v>0</v>
      </c>
      <c r="T131" s="24">
        <f>Mylan!O131</f>
        <v>163604.27024581062</v>
      </c>
      <c r="U131" s="24">
        <v>0</v>
      </c>
      <c r="V131" s="24">
        <f>'Purdue-Sackler'!V131</f>
        <v>1802760.4173334758</v>
      </c>
      <c r="W131" s="24">
        <f>'Remnant Defendants'!F131</f>
        <v>77221.375</v>
      </c>
      <c r="X131" s="24">
        <f>Sun!F131</f>
        <v>18822.02557291208</v>
      </c>
      <c r="Y131" s="24">
        <f>Teva!$T131</f>
        <v>1136489.2689423463</v>
      </c>
      <c r="Z131" s="24">
        <v>0</v>
      </c>
      <c r="AA131" s="24">
        <f>'Walgreens National'!V131</f>
        <v>1597125.1366390041</v>
      </c>
      <c r="AB131" s="24">
        <f>Walmart!$H131</f>
        <v>931541.76</v>
      </c>
      <c r="AC131" s="24">
        <f>Zydus!F131</f>
        <v>9024.258701463159</v>
      </c>
      <c r="AD131" s="55">
        <f t="shared" si="1"/>
        <v>17014928.255252201</v>
      </c>
    </row>
    <row r="132" spans="1:30" x14ac:dyDescent="0.3">
      <c r="A132" s="94">
        <v>130</v>
      </c>
      <c r="B132" s="3" t="s">
        <v>20</v>
      </c>
      <c r="C132" s="13" t="s">
        <v>160</v>
      </c>
      <c r="D132" s="24">
        <f>Allergan!$N132</f>
        <v>29415.346440904916</v>
      </c>
      <c r="E132" s="24">
        <f>Alvogen!$F132</f>
        <v>334.93235506236726</v>
      </c>
      <c r="F132" s="24">
        <f>Amneal!P132</f>
        <v>2058.3748840673466</v>
      </c>
      <c r="G132" s="24">
        <f>Apotex!F132</f>
        <v>1142.2175946662726</v>
      </c>
      <c r="H132" s="24">
        <f>CVS!$Q132</f>
        <v>62878.369593162133</v>
      </c>
      <c r="I132" s="24">
        <f>Distributors!$AA132</f>
        <v>265528.77299544547</v>
      </c>
      <c r="J132" s="24">
        <v>0</v>
      </c>
      <c r="K132" s="24">
        <f>Hikma!F132</f>
        <v>1718.6128888519581</v>
      </c>
      <c r="L132" s="24">
        <f>Indivior!K132</f>
        <v>1090.7784588775332</v>
      </c>
      <c r="M132" s="24">
        <f>Janssen!$T132</f>
        <v>62416.132149164026</v>
      </c>
      <c r="N132" s="24">
        <f>Kroger!Q132</f>
        <v>21423.379038759052</v>
      </c>
      <c r="O132" s="24">
        <v>0</v>
      </c>
      <c r="P132" s="24">
        <v>0</v>
      </c>
      <c r="Q132" s="24">
        <f>Masters!D132</f>
        <v>0</v>
      </c>
      <c r="R132" s="56">
        <f>McKinsey!J132</f>
        <v>5967.84</v>
      </c>
      <c r="S132" s="24">
        <v>0</v>
      </c>
      <c r="T132" s="24">
        <f>Mylan!O132</f>
        <v>7729.853884611266</v>
      </c>
      <c r="U132" s="24">
        <v>0</v>
      </c>
      <c r="V132" s="24">
        <f>'Purdue-Sackler'!V132</f>
        <v>75211.797865467408</v>
      </c>
      <c r="W132" s="24">
        <f>'Remnant Defendants'!F132</f>
        <v>0</v>
      </c>
      <c r="X132" s="24">
        <f>Sun!F132</f>
        <v>889.28918097571818</v>
      </c>
      <c r="Y132" s="24">
        <f>Teva!$T132</f>
        <v>47414.736804287699</v>
      </c>
      <c r="Z132" s="24">
        <v>0</v>
      </c>
      <c r="AA132" s="24">
        <f>'Walgreens National'!V132</f>
        <v>66632.639352494763</v>
      </c>
      <c r="AB132" s="24">
        <f>Walmart!$H132</f>
        <v>38864.25</v>
      </c>
      <c r="AC132" s="24">
        <f>Zydus!F132</f>
        <v>426.37151875336355</v>
      </c>
      <c r="AD132" s="55">
        <f t="shared" ref="AD132:AD195" si="2">SUM(D132:AB132)</f>
        <v>690717.32348679786</v>
      </c>
    </row>
    <row r="133" spans="1:30" x14ac:dyDescent="0.3">
      <c r="A133" s="94">
        <v>131</v>
      </c>
      <c r="B133" s="3" t="s">
        <v>161</v>
      </c>
      <c r="C133" s="13" t="s">
        <v>162</v>
      </c>
      <c r="D133" s="24">
        <f>Allergan!$N133</f>
        <v>7916.1840917284917</v>
      </c>
      <c r="E133" s="24">
        <f>Alvogen!$F133</f>
        <v>90.136171871621272</v>
      </c>
      <c r="F133" s="24">
        <f>Amneal!P133</f>
        <v>553.94478772280706</v>
      </c>
      <c r="G133" s="24">
        <f>Apotex!F133</f>
        <v>307.39079062235675</v>
      </c>
      <c r="H133" s="24">
        <f>CVS!$Q133</f>
        <v>16921.676328947709</v>
      </c>
      <c r="I133" s="24">
        <f>Distributors!$AA133</f>
        <v>71458.430717491196</v>
      </c>
      <c r="J133" s="24">
        <v>0</v>
      </c>
      <c r="K133" s="24">
        <f>Hikma!F133</f>
        <v>462.50887496819536</v>
      </c>
      <c r="L133" s="24">
        <f>Indivior!K133</f>
        <v>293.54761687606964</v>
      </c>
      <c r="M133" s="24">
        <f>Janssen!$T133</f>
        <v>16797.27357942456</v>
      </c>
      <c r="N133" s="24">
        <f>Kroger!Q133</f>
        <v>5765.414349267392</v>
      </c>
      <c r="O133" s="24">
        <v>0</v>
      </c>
      <c r="P133" s="24">
        <v>0</v>
      </c>
      <c r="Q133" s="24">
        <f>Masters!D133</f>
        <v>0</v>
      </c>
      <c r="R133" s="56">
        <f>McKinsey!J133</f>
        <v>1606.05</v>
      </c>
      <c r="S133" s="24">
        <v>0</v>
      </c>
      <c r="T133" s="24">
        <f>Mylan!O133</f>
        <v>2080.2392714675225</v>
      </c>
      <c r="U133" s="24">
        <v>0</v>
      </c>
      <c r="V133" s="24">
        <f>'Purdue-Sackler'!V133</f>
        <v>20240.814112787179</v>
      </c>
      <c r="W133" s="24">
        <f>'Remnant Defendants'!F133</f>
        <v>0</v>
      </c>
      <c r="X133" s="24">
        <f>Sun!F133</f>
        <v>239.32331782360862</v>
      </c>
      <c r="Y133" s="24">
        <f>Teva!$T133</f>
        <v>12760.130021328287</v>
      </c>
      <c r="Z133" s="24">
        <v>0</v>
      </c>
      <c r="AA133" s="24">
        <f>'Walgreens National'!V133</f>
        <v>17932.017399595985</v>
      </c>
      <c r="AB133" s="24">
        <f>Walmart!$H133</f>
        <v>10459.049999999999</v>
      </c>
      <c r="AC133" s="24">
        <f>Zydus!F133</f>
        <v>114.74405477595946</v>
      </c>
      <c r="AD133" s="55">
        <f t="shared" si="2"/>
        <v>185884.13143192299</v>
      </c>
    </row>
    <row r="134" spans="1:30" x14ac:dyDescent="0.3">
      <c r="A134" s="94">
        <v>132</v>
      </c>
      <c r="B134" s="3" t="s">
        <v>161</v>
      </c>
      <c r="C134" s="13" t="s">
        <v>161</v>
      </c>
      <c r="D134" s="24">
        <f>Allergan!$N134</f>
        <v>162011.18450246082</v>
      </c>
      <c r="E134" s="24">
        <f>Alvogen!$F134</f>
        <v>1628.9193035099861</v>
      </c>
      <c r="F134" s="24">
        <f>Amneal!P134</f>
        <v>10010.757491294286</v>
      </c>
      <c r="G134" s="24">
        <f>Apotex!F134</f>
        <v>5555.0927243627457</v>
      </c>
      <c r="H134" s="24">
        <f>CVS!$Q134</f>
        <v>346315.87877190131</v>
      </c>
      <c r="I134" s="24">
        <f>Distributors!$AA134</f>
        <v>1500807.2391957417</v>
      </c>
      <c r="J134" s="24">
        <v>0</v>
      </c>
      <c r="K134" s="24">
        <f>Hikma!F134</f>
        <v>8358.3495819349228</v>
      </c>
      <c r="L134" s="24">
        <f>Indivior!K134</f>
        <v>5304.9222049259288</v>
      </c>
      <c r="M134" s="24">
        <f>Janssen!$T134</f>
        <v>346374.29675862391</v>
      </c>
      <c r="N134" s="24">
        <f>Kroger!Q134</f>
        <v>104191.07897106853</v>
      </c>
      <c r="O134" s="24">
        <v>0</v>
      </c>
      <c r="P134" s="24">
        <v>0</v>
      </c>
      <c r="Q134" s="24">
        <f>Masters!D134</f>
        <v>81.209999999999994</v>
      </c>
      <c r="R134" s="56">
        <f>McKinsey!J134</f>
        <v>32806.050000000003</v>
      </c>
      <c r="S134" s="24">
        <v>0</v>
      </c>
      <c r="T134" s="24">
        <f>Mylan!O134</f>
        <v>37593.585736470086</v>
      </c>
      <c r="U134" s="24">
        <v>0</v>
      </c>
      <c r="V134" s="24">
        <f>'Purdue-Sackler'!V134</f>
        <v>414244.86176011671</v>
      </c>
      <c r="W134" s="24">
        <f>'Remnant Defendants'!F134</f>
        <v>14058</v>
      </c>
      <c r="X134" s="24">
        <f>Sun!F134</f>
        <v>4324.9936633449306</v>
      </c>
      <c r="Y134" s="24">
        <f>Teva!$T134</f>
        <v>261146.64574386028</v>
      </c>
      <c r="Z134" s="24">
        <v>0</v>
      </c>
      <c r="AA134" s="24">
        <f>'Walgreens National'!V134</f>
        <v>366993.24005035876</v>
      </c>
      <c r="AB134" s="24">
        <f>Walmart!$H134</f>
        <v>214053.06</v>
      </c>
      <c r="AC134" s="24">
        <f>Zydus!F134</f>
        <v>2073.6270678743399</v>
      </c>
      <c r="AD134" s="55">
        <f t="shared" si="2"/>
        <v>3835859.366459975</v>
      </c>
    </row>
    <row r="135" spans="1:30" x14ac:dyDescent="0.3">
      <c r="A135" s="94">
        <v>133</v>
      </c>
      <c r="B135" s="3" t="s">
        <v>163</v>
      </c>
      <c r="C135" s="13" t="s">
        <v>163</v>
      </c>
      <c r="D135" s="24">
        <f>Allergan!$N135</f>
        <v>106093.68419358824</v>
      </c>
      <c r="E135" s="24">
        <f>Alvogen!$F135</f>
        <v>1066.7044637717943</v>
      </c>
      <c r="F135" s="24">
        <f>Amneal!P135</f>
        <v>6555.5854600596385</v>
      </c>
      <c r="G135" s="24">
        <f>Apotex!F135</f>
        <v>3637.7751758330924</v>
      </c>
      <c r="H135" s="24">
        <f>CVS!$Q135</f>
        <v>226786.36371171015</v>
      </c>
      <c r="I135" s="24">
        <f>Distributors!$AA135</f>
        <v>1019210.1104990132</v>
      </c>
      <c r="J135" s="24">
        <v>0</v>
      </c>
      <c r="K135" s="24">
        <f>Hikma!F135</f>
        <v>5473.4993867426001</v>
      </c>
      <c r="L135" s="24">
        <f>Indivior!K135</f>
        <v>3473.9499886600161</v>
      </c>
      <c r="M135" s="24">
        <f>Janssen!$T135</f>
        <v>235225.53813663102</v>
      </c>
      <c r="N135" s="24">
        <f>Kroger!Q135</f>
        <v>68229.94947950216</v>
      </c>
      <c r="O135" s="24">
        <v>0</v>
      </c>
      <c r="P135" s="24">
        <v>0</v>
      </c>
      <c r="Q135" s="24">
        <f>Masters!D135</f>
        <v>162.41999999999999</v>
      </c>
      <c r="R135" s="56">
        <f>McKinsey!J135</f>
        <v>22278.85</v>
      </c>
      <c r="S135" s="24">
        <v>0</v>
      </c>
      <c r="T135" s="24">
        <f>Mylan!O135</f>
        <v>24618.313275476787</v>
      </c>
      <c r="U135" s="24">
        <v>0</v>
      </c>
      <c r="V135" s="24">
        <f>'Purdue-Sackler'!V135</f>
        <v>271269.94086318003</v>
      </c>
      <c r="W135" s="24">
        <f>'Remnant Defendants'!F135</f>
        <v>10934</v>
      </c>
      <c r="X135" s="24">
        <f>Sun!F135</f>
        <v>2832.2397779519465</v>
      </c>
      <c r="Y135" s="24">
        <f>Teva!$T135</f>
        <v>171012.94219086724</v>
      </c>
      <c r="Z135" s="24">
        <v>0</v>
      </c>
      <c r="AA135" s="24">
        <f>'Walgreens National'!V135</f>
        <v>240327.01506036907</v>
      </c>
      <c r="AB135" s="24">
        <f>Walmart!$H135</f>
        <v>140173.53</v>
      </c>
      <c r="AC135" s="24">
        <f>Zydus!F135</f>
        <v>1357.9231609161266</v>
      </c>
      <c r="AD135" s="55">
        <f t="shared" si="2"/>
        <v>2559362.4116633567</v>
      </c>
    </row>
    <row r="136" spans="1:30" x14ac:dyDescent="0.3">
      <c r="A136" s="94">
        <v>134</v>
      </c>
      <c r="B136" s="3" t="s">
        <v>164</v>
      </c>
      <c r="C136" s="13" t="s">
        <v>164</v>
      </c>
      <c r="D136" s="24">
        <f>Allergan!$N136</f>
        <v>36410.009538706836</v>
      </c>
      <c r="E136" s="24">
        <f>Alvogen!$F136</f>
        <v>366.07952385397448</v>
      </c>
      <c r="F136" s="24">
        <f>Amneal!P136</f>
        <v>2249.7942825859286</v>
      </c>
      <c r="G136" s="24">
        <f>Apotex!F136</f>
        <v>1248.4385783368089</v>
      </c>
      <c r="H136" s="24">
        <f>CVS!$Q136</f>
        <v>77830.227539428699</v>
      </c>
      <c r="I136" s="24">
        <f>Distributors!$AA136</f>
        <v>349780.06325592106</v>
      </c>
      <c r="J136" s="24">
        <v>0</v>
      </c>
      <c r="K136" s="24">
        <f>Hikma!F136</f>
        <v>1878.4359842544191</v>
      </c>
      <c r="L136" s="24">
        <f>Indivior!K136</f>
        <v>1192.2158394691496</v>
      </c>
      <c r="M136" s="24">
        <f>Janssen!$T136</f>
        <v>80726.426380283825</v>
      </c>
      <c r="N136" s="24">
        <f>Kroger!Q136</f>
        <v>23415.669446091499</v>
      </c>
      <c r="O136" s="24">
        <v>0</v>
      </c>
      <c r="P136" s="24">
        <v>0</v>
      </c>
      <c r="Q136" s="24">
        <f>Masters!D136</f>
        <v>0</v>
      </c>
      <c r="R136" s="56">
        <f>McKinsey!J136</f>
        <v>7645.82</v>
      </c>
      <c r="S136" s="24">
        <v>0</v>
      </c>
      <c r="T136" s="24">
        <f>Mylan!O136</f>
        <v>8448.6947491602168</v>
      </c>
      <c r="U136" s="24">
        <v>0</v>
      </c>
      <c r="V136" s="24">
        <f>'Purdue-Sackler'!V136</f>
        <v>93096.423761037033</v>
      </c>
      <c r="W136" s="24">
        <f>'Remnant Defendants'!F136</f>
        <v>3807.375</v>
      </c>
      <c r="X136" s="24">
        <f>Sun!F136</f>
        <v>971.98898529663279</v>
      </c>
      <c r="Y136" s="24">
        <f>Teva!$T136</f>
        <v>58689.489208794286</v>
      </c>
      <c r="Z136" s="24">
        <v>0</v>
      </c>
      <c r="AA136" s="24">
        <f>'Walgreens National'!V136</f>
        <v>82477.220930114941</v>
      </c>
      <c r="AB136" s="24">
        <f>Walmart!$H136</f>
        <v>48105.79</v>
      </c>
      <c r="AC136" s="24">
        <f>Zydus!F136</f>
        <v>466.02210927356589</v>
      </c>
      <c r="AD136" s="55">
        <f t="shared" si="2"/>
        <v>878340.16300333547</v>
      </c>
    </row>
    <row r="137" spans="1:30" x14ac:dyDescent="0.3">
      <c r="A137" s="94">
        <v>135</v>
      </c>
      <c r="B137" s="3" t="s">
        <v>96</v>
      </c>
      <c r="C137" s="13" t="s">
        <v>165</v>
      </c>
      <c r="D137" s="24">
        <f>Allergan!$N137</f>
        <v>3033.9366003418631</v>
      </c>
      <c r="E137" s="24">
        <f>Alvogen!$F137</f>
        <v>30.504309053462247</v>
      </c>
      <c r="F137" s="24">
        <f>Amneal!P137</f>
        <v>187.46861168364268</v>
      </c>
      <c r="G137" s="24">
        <f>Apotex!F137</f>
        <v>104.02864335849031</v>
      </c>
      <c r="H137" s="24">
        <f>CVS!$Q137</f>
        <v>6485.3603484742762</v>
      </c>
      <c r="I137" s="24">
        <f>Distributors!$AA137</f>
        <v>29146.131132431408</v>
      </c>
      <c r="J137" s="24">
        <v>0</v>
      </c>
      <c r="K137" s="24">
        <f>Hikma!F137</f>
        <v>156.52443818108196</v>
      </c>
      <c r="L137" s="24">
        <f>Indivior!K137</f>
        <v>99.34377110943413</v>
      </c>
      <c r="M137" s="24">
        <f>Janssen!$T137</f>
        <v>6726.6766125242775</v>
      </c>
      <c r="N137" s="24">
        <f>Kroger!Q137</f>
        <v>1951.1533452594076</v>
      </c>
      <c r="O137" s="24">
        <v>0</v>
      </c>
      <c r="P137" s="24">
        <v>0</v>
      </c>
      <c r="Q137" s="24">
        <f>Masters!D137</f>
        <v>0</v>
      </c>
      <c r="R137" s="56">
        <f>McKinsey!J137</f>
        <v>637.1</v>
      </c>
      <c r="S137" s="24">
        <v>0</v>
      </c>
      <c r="T137" s="24">
        <f>Mylan!O137</f>
        <v>704.00440050165025</v>
      </c>
      <c r="U137" s="24">
        <v>0</v>
      </c>
      <c r="V137" s="24">
        <f>'Purdue-Sackler'!V137</f>
        <v>7757.4458475081092</v>
      </c>
      <c r="W137" s="24">
        <f>'Remnant Defendants'!F137</f>
        <v>292.875</v>
      </c>
      <c r="X137" s="24">
        <f>Sun!F137</f>
        <v>80.992927689330955</v>
      </c>
      <c r="Y137" s="24">
        <f>Teva!$T137</f>
        <v>4890.4126919801738</v>
      </c>
      <c r="Z137" s="24">
        <v>0</v>
      </c>
      <c r="AA137" s="24">
        <f>'Walgreens National'!V137</f>
        <v>6872.5880632006047</v>
      </c>
      <c r="AB137" s="24">
        <f>Walmart!$H137</f>
        <v>4008.51</v>
      </c>
      <c r="AC137" s="24">
        <f>Zydus!F137</f>
        <v>38.832225024139028</v>
      </c>
      <c r="AD137" s="55">
        <f t="shared" si="2"/>
        <v>73165.056743297217</v>
      </c>
    </row>
    <row r="138" spans="1:30" x14ac:dyDescent="0.3">
      <c r="A138" s="94">
        <v>136</v>
      </c>
      <c r="B138" s="3" t="s">
        <v>166</v>
      </c>
      <c r="C138" s="13" t="s">
        <v>166</v>
      </c>
      <c r="D138" s="24">
        <f>Allergan!$N138</f>
        <v>188912.72502881527</v>
      </c>
      <c r="E138" s="24">
        <f>Alvogen!$F138</f>
        <v>1899.397242951984</v>
      </c>
      <c r="F138" s="24">
        <f>Amneal!P138</f>
        <v>11673.018508561567</v>
      </c>
      <c r="G138" s="24">
        <f>Apotex!F138</f>
        <v>6477.5018518482066</v>
      </c>
      <c r="H138" s="24">
        <f>CVS!$Q138</f>
        <v>403820.76104115299</v>
      </c>
      <c r="I138" s="24">
        <f>Distributors!$AA138</f>
        <v>1814827.7511725284</v>
      </c>
      <c r="J138" s="24">
        <v>0</v>
      </c>
      <c r="K138" s="24">
        <f>Hikma!F138</f>
        <v>9746.2324360371458</v>
      </c>
      <c r="L138" s="24">
        <f>Indivior!K138</f>
        <v>6185.7911490145816</v>
      </c>
      <c r="M138" s="24">
        <f>Janssen!$T138</f>
        <v>418847.72260645888</v>
      </c>
      <c r="N138" s="24">
        <f>Kroger!Q138</f>
        <v>121491.74965422146</v>
      </c>
      <c r="O138" s="24">
        <v>0</v>
      </c>
      <c r="P138" s="24">
        <v>0</v>
      </c>
      <c r="Q138" s="24">
        <f>Masters!D138</f>
        <v>0</v>
      </c>
      <c r="R138" s="56">
        <f>McKinsey!J138</f>
        <v>39670.21</v>
      </c>
      <c r="S138" s="24">
        <v>0</v>
      </c>
      <c r="T138" s="24">
        <f>Mylan!O138</f>
        <v>43835.905773028098</v>
      </c>
      <c r="U138" s="24">
        <v>0</v>
      </c>
      <c r="V138" s="24">
        <f>'Purdue-Sackler'!V138</f>
        <v>483029.17562506977</v>
      </c>
      <c r="W138" s="24">
        <f>'Remnant Defendants'!F138</f>
        <v>21087</v>
      </c>
      <c r="X138" s="24">
        <f>Sun!F138</f>
        <v>5043.1479461510362</v>
      </c>
      <c r="Y138" s="24">
        <f>Teva!$T138</f>
        <v>304509.38639661623</v>
      </c>
      <c r="Z138" s="24">
        <v>0</v>
      </c>
      <c r="AA138" s="24">
        <f>'Walgreens National'!V138</f>
        <v>427931.54600624926</v>
      </c>
      <c r="AB138" s="24">
        <f>Walmart!$H138</f>
        <v>249596.04</v>
      </c>
      <c r="AC138" s="24">
        <f>Zydus!F138</f>
        <v>2417.9476092794562</v>
      </c>
      <c r="AD138" s="55">
        <f t="shared" si="2"/>
        <v>4558585.062438705</v>
      </c>
    </row>
    <row r="139" spans="1:30" x14ac:dyDescent="0.3">
      <c r="A139" s="94">
        <v>137</v>
      </c>
      <c r="B139" s="3" t="s">
        <v>53</v>
      </c>
      <c r="C139" s="13" t="s">
        <v>167</v>
      </c>
      <c r="D139" s="24">
        <f>Allergan!$N139</f>
        <v>58265.310700415619</v>
      </c>
      <c r="E139" s="24">
        <f>Alvogen!$F139</f>
        <v>585.82055938615372</v>
      </c>
      <c r="F139" s="24">
        <f>Amneal!P139</f>
        <v>3600.24437109459</v>
      </c>
      <c r="G139" s="24">
        <f>Apotex!F139</f>
        <v>1997.8199780773768</v>
      </c>
      <c r="H139" s="24">
        <f>CVS!$Q139</f>
        <v>124548.19432222995</v>
      </c>
      <c r="I139" s="24">
        <f>Distributors!$AA139</f>
        <v>559737.26486600155</v>
      </c>
      <c r="J139" s="24">
        <v>0</v>
      </c>
      <c r="K139" s="24">
        <f>Hikma!F139</f>
        <v>3005.9764268759081</v>
      </c>
      <c r="L139" s="24">
        <f>Indivior!K139</f>
        <v>1907.8492635535786</v>
      </c>
      <c r="M139" s="24">
        <f>Janssen!$T139</f>
        <v>129182.88302639948</v>
      </c>
      <c r="N139" s="24">
        <f>Kroger!Q139</f>
        <v>37471.015183432712</v>
      </c>
      <c r="O139" s="24">
        <v>0</v>
      </c>
      <c r="P139" s="24">
        <v>0</v>
      </c>
      <c r="Q139" s="24">
        <f>Masters!D139</f>
        <v>3573.25</v>
      </c>
      <c r="R139" s="56">
        <f>McKinsey!J139</f>
        <v>12235.26</v>
      </c>
      <c r="S139" s="24">
        <v>0</v>
      </c>
      <c r="T139" s="24">
        <f>Mylan!O139</f>
        <v>13520.06534517394</v>
      </c>
      <c r="U139" s="24">
        <v>0</v>
      </c>
      <c r="V139" s="24">
        <f>'Purdue-Sackler'!V139</f>
        <v>148978.0102158779</v>
      </c>
      <c r="W139" s="24">
        <f>'Remnant Defendants'!F139</f>
        <v>6540.875</v>
      </c>
      <c r="X139" s="24">
        <f>Sun!F139</f>
        <v>1555.4301565109822</v>
      </c>
      <c r="Y139" s="24">
        <f>Teva!$T139</f>
        <v>93918.136612666058</v>
      </c>
      <c r="Z139" s="24">
        <v>0</v>
      </c>
      <c r="AA139" s="24">
        <f>'Walgreens National'!V139</f>
        <v>131984.55289863216</v>
      </c>
      <c r="AB139" s="24">
        <f>Walmart!$H139</f>
        <v>76981.52</v>
      </c>
      <c r="AC139" s="24">
        <f>Zydus!F139</f>
        <v>745.75417348350447</v>
      </c>
      <c r="AD139" s="55">
        <f t="shared" si="2"/>
        <v>1409589.4789263282</v>
      </c>
    </row>
    <row r="140" spans="1:30" x14ac:dyDescent="0.3">
      <c r="A140" s="94">
        <v>138</v>
      </c>
      <c r="B140" s="3" t="s">
        <v>53</v>
      </c>
      <c r="C140" s="13" t="s">
        <v>53</v>
      </c>
      <c r="D140" s="24">
        <f>Allergan!$N140</f>
        <v>191270.8759757051</v>
      </c>
      <c r="E140" s="24">
        <f>Alvogen!$F140</f>
        <v>2177.8707835676805</v>
      </c>
      <c r="F140" s="24">
        <f>Amneal!P140</f>
        <v>13384.417641004064</v>
      </c>
      <c r="G140" s="24">
        <f>Apotex!F140</f>
        <v>7427.1783251200477</v>
      </c>
      <c r="H140" s="24">
        <f>CVS!$Q140</f>
        <v>408861.52460799471</v>
      </c>
      <c r="I140" s="24">
        <f>Distributors!$AA140</f>
        <v>1726579.5765236851</v>
      </c>
      <c r="J140" s="24">
        <v>0</v>
      </c>
      <c r="K140" s="24">
        <f>Hikma!F140</f>
        <v>11175.142509586945</v>
      </c>
      <c r="L140" s="24">
        <f>Indivior!K140</f>
        <v>7092.6994690972979</v>
      </c>
      <c r="M140" s="24">
        <f>Janssen!$T140</f>
        <v>405855.82311997755</v>
      </c>
      <c r="N140" s="24">
        <f>Kroger!Q140</f>
        <v>139303.8423053372</v>
      </c>
      <c r="O140" s="24">
        <v>0</v>
      </c>
      <c r="P140" s="24">
        <v>0</v>
      </c>
      <c r="Q140" s="24">
        <f>Masters!D140</f>
        <v>0</v>
      </c>
      <c r="R140" s="56">
        <f>McKinsey!J140</f>
        <v>38805.4</v>
      </c>
      <c r="S140" s="24">
        <v>0</v>
      </c>
      <c r="T140" s="24">
        <f>Mylan!O140</f>
        <v>50262.755096942688</v>
      </c>
      <c r="U140" s="24">
        <v>0</v>
      </c>
      <c r="V140" s="24">
        <f>'Purdue-Sackler'!V140</f>
        <v>489058.68505984813</v>
      </c>
      <c r="W140" s="24">
        <f>'Remnant Defendants'!F140</f>
        <v>38659.5</v>
      </c>
      <c r="X140" s="24">
        <f>Sun!F140</f>
        <v>5782.531595161081</v>
      </c>
      <c r="Y140" s="24">
        <f>Teva!$T140</f>
        <v>308310.48573346873</v>
      </c>
      <c r="Z140" s="24">
        <v>0</v>
      </c>
      <c r="AA140" s="24">
        <f>'Walgreens National'!V140</f>
        <v>433273.27407711709</v>
      </c>
      <c r="AB140" s="24">
        <f>Walmart!$H140</f>
        <v>252711.66</v>
      </c>
      <c r="AC140" s="24">
        <f>Zydus!F140</f>
        <v>2772.4466137809227</v>
      </c>
      <c r="AD140" s="55">
        <f t="shared" si="2"/>
        <v>4529993.2428236138</v>
      </c>
    </row>
    <row r="141" spans="1:30" x14ac:dyDescent="0.3">
      <c r="A141" s="94">
        <v>139</v>
      </c>
      <c r="B141" s="3" t="s">
        <v>81</v>
      </c>
      <c r="C141" s="13" t="s">
        <v>168</v>
      </c>
      <c r="D141" s="24">
        <f>Allergan!$N141</f>
        <v>9166.3831800929038</v>
      </c>
      <c r="E141" s="24">
        <f>Alvogen!$F141</f>
        <v>104.37130064281668</v>
      </c>
      <c r="F141" s="24">
        <f>Amneal!P141</f>
        <v>641.42881573985801</v>
      </c>
      <c r="G141" s="24">
        <f>Apotex!F141</f>
        <v>355.93675609580816</v>
      </c>
      <c r="H141" s="24">
        <f>CVS!$Q141</f>
        <v>19594.10560408689</v>
      </c>
      <c r="I141" s="24">
        <f>Distributors!$AA141</f>
        <v>82743.837531517929</v>
      </c>
      <c r="J141" s="24">
        <v>0</v>
      </c>
      <c r="K141" s="24">
        <f>Hikma!F141</f>
        <v>535.55250724459404</v>
      </c>
      <c r="L141" s="24">
        <f>Indivior!K141</f>
        <v>339.90734172282686</v>
      </c>
      <c r="M141" s="24">
        <f>Janssen!$T141</f>
        <v>19450.047126903621</v>
      </c>
      <c r="N141" s="24">
        <f>Kroger!Q141</f>
        <v>6675.9293039094464</v>
      </c>
      <c r="O141" s="24">
        <v>0</v>
      </c>
      <c r="P141" s="24">
        <v>0</v>
      </c>
      <c r="Q141" s="24">
        <f>Masters!D141</f>
        <v>0</v>
      </c>
      <c r="R141" s="56">
        <f>McKinsey!J141</f>
        <v>1859.69</v>
      </c>
      <c r="S141" s="24">
        <v>0</v>
      </c>
      <c r="T141" s="24">
        <f>Mylan!O141</f>
        <v>2408.7696859432363</v>
      </c>
      <c r="U141" s="24">
        <v>0</v>
      </c>
      <c r="V141" s="24">
        <f>'Purdue-Sackler'!V141</f>
        <v>23437.428627764941</v>
      </c>
      <c r="W141" s="24">
        <f>'Remnant Defendants'!F141</f>
        <v>0</v>
      </c>
      <c r="X141" s="24">
        <f>Sun!F141</f>
        <v>277.11944535408566</v>
      </c>
      <c r="Y141" s="24">
        <f>Teva!$T141</f>
        <v>14775.341117269571</v>
      </c>
      <c r="Z141" s="24">
        <v>0</v>
      </c>
      <c r="AA141" s="24">
        <f>'Walgreens National'!V141</f>
        <v>20763.980502652605</v>
      </c>
      <c r="AB141" s="24">
        <f>Walmart!$H141</f>
        <v>12110.84</v>
      </c>
      <c r="AC141" s="24">
        <f>Zydus!F141</f>
        <v>132.86548551290363</v>
      </c>
      <c r="AD141" s="55">
        <f t="shared" si="2"/>
        <v>215240.66884694115</v>
      </c>
    </row>
    <row r="142" spans="1:30" x14ac:dyDescent="0.3">
      <c r="A142" s="94">
        <v>140</v>
      </c>
      <c r="B142" s="3" t="s">
        <v>81</v>
      </c>
      <c r="C142" s="13" t="s">
        <v>169</v>
      </c>
      <c r="D142" s="24">
        <f>Allergan!$N142</f>
        <v>66731.109086829412</v>
      </c>
      <c r="E142" s="24">
        <f>Alvogen!$F142</f>
        <v>759.82151506240348</v>
      </c>
      <c r="F142" s="24">
        <f>Amneal!P142</f>
        <v>4669.5922306079419</v>
      </c>
      <c r="G142" s="24">
        <f>Apotex!F142</f>
        <v>2591.2142860866775</v>
      </c>
      <c r="H142" s="24">
        <f>CVS!$Q142</f>
        <v>142644.72092781484</v>
      </c>
      <c r="I142" s="24">
        <f>Distributors!$AA142</f>
        <v>602373.78864835284</v>
      </c>
      <c r="J142" s="24">
        <v>0</v>
      </c>
      <c r="K142" s="24">
        <f>Hikma!F142</f>
        <v>3898.8142807824897</v>
      </c>
      <c r="L142" s="24">
        <f>Indivior!K142</f>
        <v>2474.5203880569607</v>
      </c>
      <c r="M142" s="24">
        <f>Janssen!$T142</f>
        <v>141596.07953655213</v>
      </c>
      <c r="N142" s="24">
        <f>Kroger!Q142</f>
        <v>48600.702450111232</v>
      </c>
      <c r="O142" s="24">
        <v>0</v>
      </c>
      <c r="P142" s="24">
        <v>0</v>
      </c>
      <c r="Q142" s="24">
        <f>Masters!D142</f>
        <v>0</v>
      </c>
      <c r="R142" s="56">
        <f>McKinsey!J142</f>
        <v>13538.53</v>
      </c>
      <c r="S142" s="24">
        <v>0</v>
      </c>
      <c r="T142" s="24">
        <f>Mylan!O142</f>
        <v>17535.807457964693</v>
      </c>
      <c r="U142" s="24">
        <v>0</v>
      </c>
      <c r="V142" s="24">
        <f>'Purdue-Sackler'!V142</f>
        <v>170624.13153266528</v>
      </c>
      <c r="W142" s="24">
        <f>'Remnant Defendants'!F142</f>
        <v>13960.375</v>
      </c>
      <c r="X142" s="24">
        <f>Sun!F142</f>
        <v>2017.4254371207371</v>
      </c>
      <c r="Y142" s="24">
        <f>Teva!$T142</f>
        <v>107564.209479672</v>
      </c>
      <c r="Z142" s="24">
        <v>0</v>
      </c>
      <c r="AA142" s="24">
        <f>'Walgreens National'!V142</f>
        <v>151161.57367508722</v>
      </c>
      <c r="AB142" s="24">
        <f>Walmart!$H142</f>
        <v>88166.739999999991</v>
      </c>
      <c r="AC142" s="24">
        <f>Zydus!F142</f>
        <v>967.25875676691021</v>
      </c>
      <c r="AD142" s="55">
        <f t="shared" si="2"/>
        <v>1580909.1559327669</v>
      </c>
    </row>
    <row r="143" spans="1:30" x14ac:dyDescent="0.3">
      <c r="A143" s="94">
        <v>141</v>
      </c>
      <c r="B143" s="3" t="s">
        <v>81</v>
      </c>
      <c r="C143" s="13" t="s">
        <v>81</v>
      </c>
      <c r="D143" s="24">
        <f>Allergan!$N143</f>
        <v>655411.23635856283</v>
      </c>
      <c r="E143" s="24">
        <f>Alvogen!$F143</f>
        <v>6589.7429761540279</v>
      </c>
      <c r="F143" s="24">
        <f>Amneal!P143</f>
        <v>40498.211742036365</v>
      </c>
      <c r="G143" s="24">
        <f>Apotex!F143</f>
        <v>22472.956875993783</v>
      </c>
      <c r="H143" s="24">
        <f>CVS!$Q143</f>
        <v>1401010.2280074968</v>
      </c>
      <c r="I143" s="24">
        <f>Distributors!$AA143</f>
        <v>6071469.5593314935</v>
      </c>
      <c r="J143" s="24">
        <v>0</v>
      </c>
      <c r="K143" s="24">
        <f>Hikma!F143</f>
        <v>33813.446332860622</v>
      </c>
      <c r="L143" s="24">
        <f>Indivior!K143</f>
        <v>21460.899728812052</v>
      </c>
      <c r="M143" s="24">
        <f>Janssen!$T143</f>
        <v>1401246.5696260757</v>
      </c>
      <c r="N143" s="24">
        <f>Kroger!Q143</f>
        <v>421919.94703051826</v>
      </c>
      <c r="O143" s="24">
        <v>0</v>
      </c>
      <c r="P143" s="24">
        <v>0</v>
      </c>
      <c r="Q143" s="24">
        <f>Masters!D143</f>
        <v>0</v>
      </c>
      <c r="R143" s="56">
        <f>McKinsey!J143</f>
        <v>132715.87</v>
      </c>
      <c r="S143" s="24">
        <f>Meijer!E10</f>
        <v>1556250</v>
      </c>
      <c r="T143" s="24">
        <f>Mylan!O143</f>
        <v>152083.69562662579</v>
      </c>
      <c r="U143" s="24">
        <v>0</v>
      </c>
      <c r="V143" s="24">
        <f>'Purdue-Sackler'!V143</f>
        <v>1675814.8560886583</v>
      </c>
      <c r="W143" s="24">
        <f>'Remnant Defendants'!F143</f>
        <v>72437.75</v>
      </c>
      <c r="X143" s="24">
        <f>Sun!F143</f>
        <v>17496.628932768501</v>
      </c>
      <c r="Y143" s="24">
        <f>Teva!$T143</f>
        <v>1056460.7273455786</v>
      </c>
      <c r="Z143" s="24">
        <v>0</v>
      </c>
      <c r="AA143" s="24">
        <f>'Walgreens National'!V143</f>
        <v>1484659.8444398646</v>
      </c>
      <c r="AB143" s="24">
        <f>Walmart!$H143</f>
        <v>865945.08000000007</v>
      </c>
      <c r="AC143" s="24">
        <f>Zydus!F143</f>
        <v>8388.7945684253664</v>
      </c>
      <c r="AD143" s="55">
        <f t="shared" si="2"/>
        <v>17089757.2504435</v>
      </c>
    </row>
    <row r="144" spans="1:30" x14ac:dyDescent="0.3">
      <c r="A144" s="94">
        <v>142</v>
      </c>
      <c r="B144" s="3" t="s">
        <v>170</v>
      </c>
      <c r="C144" s="13" t="s">
        <v>170</v>
      </c>
      <c r="D144" s="24">
        <f>Allergan!$N144</f>
        <v>29009.310307255335</v>
      </c>
      <c r="E144" s="24">
        <f>Alvogen!$F144</f>
        <v>330.30922610729863</v>
      </c>
      <c r="F144" s="24">
        <f>Amneal!P144</f>
        <v>2029.9627811961684</v>
      </c>
      <c r="G144" s="24">
        <f>Apotex!F144</f>
        <v>1126.4513685759111</v>
      </c>
      <c r="H144" s="24">
        <f>CVS!$Q144</f>
        <v>62010.454640669079</v>
      </c>
      <c r="I144" s="24">
        <f>Distributors!$AA144</f>
        <v>261863.64992356204</v>
      </c>
      <c r="J144" s="24">
        <v>0</v>
      </c>
      <c r="K144" s="24">
        <f>Hikma!F144</f>
        <v>1694.8905792902972</v>
      </c>
      <c r="L144" s="24">
        <f>Indivior!K144</f>
        <v>1075.72225603364</v>
      </c>
      <c r="M144" s="24">
        <f>Janssen!$T144</f>
        <v>61554.584503772341</v>
      </c>
      <c r="N144" s="24">
        <f>Kroger!Q144</f>
        <v>21127.669036879459</v>
      </c>
      <c r="O144" s="24">
        <v>0</v>
      </c>
      <c r="P144" s="24">
        <v>0</v>
      </c>
      <c r="Q144" s="24">
        <f>Masters!D144</f>
        <v>0</v>
      </c>
      <c r="R144" s="56">
        <f>McKinsey!J144</f>
        <v>5885.46</v>
      </c>
      <c r="S144" s="24">
        <v>0</v>
      </c>
      <c r="T144" s="24">
        <f>Mylan!O144</f>
        <v>7623.1573807582954</v>
      </c>
      <c r="U144" s="24">
        <v>0</v>
      </c>
      <c r="V144" s="24">
        <f>'Purdue-Sackler'!V144</f>
        <v>74173.636471923164</v>
      </c>
      <c r="W144" s="24">
        <f>'Remnant Defendants'!F144</f>
        <v>0</v>
      </c>
      <c r="X144" s="24">
        <f>Sun!F144</f>
        <v>877.01416932080497</v>
      </c>
      <c r="Y144" s="24">
        <f>Teva!$T144</f>
        <v>46760.265597157755</v>
      </c>
      <c r="Z144" s="24">
        <v>0</v>
      </c>
      <c r="AA144" s="24">
        <f>'Walgreens National'!V144</f>
        <v>65712.88734209456</v>
      </c>
      <c r="AB144" s="24">
        <f>Walmart!$H144</f>
        <v>38327.800000000003</v>
      </c>
      <c r="AC144" s="24">
        <f>Zydus!F144</f>
        <v>420.48623928074227</v>
      </c>
      <c r="AD144" s="55">
        <f t="shared" si="2"/>
        <v>681183.22558459616</v>
      </c>
    </row>
    <row r="145" spans="1:30" x14ac:dyDescent="0.3">
      <c r="A145" s="94">
        <v>143</v>
      </c>
      <c r="B145" s="3" t="s">
        <v>12</v>
      </c>
      <c r="C145" s="13" t="s">
        <v>12</v>
      </c>
      <c r="D145" s="24">
        <f>Allergan!$N145</f>
        <v>921332.67141472595</v>
      </c>
      <c r="E145" s="24">
        <f>Alvogen!$F145</f>
        <v>9233.7484800135262</v>
      </c>
      <c r="F145" s="24">
        <f>Amneal!P145</f>
        <v>56747.327243185289</v>
      </c>
      <c r="G145" s="24">
        <f>Apotex!F145</f>
        <v>31489.791353930166</v>
      </c>
      <c r="H145" s="24">
        <f>CVS!$Q145</f>
        <v>1968462.2293535876</v>
      </c>
      <c r="I145" s="24">
        <f>Distributors!$AA145</f>
        <v>8517564.3379437048</v>
      </c>
      <c r="J145" s="24">
        <v>0</v>
      </c>
      <c r="K145" s="24">
        <f>Hikma!F145</f>
        <v>47380.430437105533</v>
      </c>
      <c r="L145" s="24">
        <f>Indivior!K145</f>
        <v>30071.666067664417</v>
      </c>
      <c r="M145" s="24">
        <f>Janssen!$T145</f>
        <v>1963469.3518720672</v>
      </c>
      <c r="N145" s="24">
        <f>Kroger!Q145</f>
        <v>592644.24247168493</v>
      </c>
      <c r="O145" s="24">
        <v>0</v>
      </c>
      <c r="P145" s="24">
        <f>Mallinckrodt!F13</f>
        <v>358804.6</v>
      </c>
      <c r="Q145" s="24">
        <f>Masters!D145</f>
        <v>20099.52</v>
      </c>
      <c r="R145" s="56">
        <f>McKinsey!J145</f>
        <v>186478.83</v>
      </c>
      <c r="S145" s="24">
        <v>0</v>
      </c>
      <c r="T145" s="24">
        <f>Mylan!O145</f>
        <v>213104.30443324952</v>
      </c>
      <c r="U145" s="24">
        <v>0</v>
      </c>
      <c r="V145" s="24">
        <f>'Purdue-Sackler'!V145</f>
        <v>2348202.7957976386</v>
      </c>
      <c r="W145" s="24">
        <f>'Remnant Defendants'!F145</f>
        <v>101334.75000000001</v>
      </c>
      <c r="X145" s="24">
        <f>Sun!F145</f>
        <v>24516.809137767435</v>
      </c>
      <c r="Y145" s="24">
        <f>Teva!$T145</f>
        <v>1480932.4386603411</v>
      </c>
      <c r="Z145" s="24">
        <v>0</v>
      </c>
      <c r="AA145" s="24">
        <f>'Walgreens National'!V145</f>
        <v>2088300.5747250172</v>
      </c>
      <c r="AB145" s="24">
        <f>Walmart!$H145</f>
        <v>1213388.6099999999</v>
      </c>
      <c r="AC145" s="24">
        <f>Zydus!F145</f>
        <v>11754.634342438567</v>
      </c>
      <c r="AD145" s="55">
        <f t="shared" si="2"/>
        <v>22173559.029391684</v>
      </c>
    </row>
    <row r="146" spans="1:30" x14ac:dyDescent="0.3">
      <c r="A146" s="94">
        <v>144</v>
      </c>
      <c r="B146" s="3" t="s">
        <v>12</v>
      </c>
      <c r="C146" s="13" t="s">
        <v>171</v>
      </c>
      <c r="D146" s="24">
        <f>Allergan!$N146</f>
        <v>25078.450239241847</v>
      </c>
      <c r="E146" s="24">
        <f>Alvogen!$F146</f>
        <v>285.55123637722784</v>
      </c>
      <c r="F146" s="24">
        <f>Amneal!P146</f>
        <v>1754.8961280967192</v>
      </c>
      <c r="G146" s="24">
        <f>Apotex!F146</f>
        <v>973.81349230367232</v>
      </c>
      <c r="H146" s="24">
        <f>CVS!$Q146</f>
        <v>53607.819594412358</v>
      </c>
      <c r="I146" s="24">
        <f>Distributors!$AA146</f>
        <v>226380.24667542151</v>
      </c>
      <c r="J146" s="24">
        <v>0</v>
      </c>
      <c r="K146" s="24">
        <f>Hikma!F146</f>
        <v>1465.2273148532745</v>
      </c>
      <c r="L146" s="24">
        <f>Indivior!K146</f>
        <v>929.9583418512309</v>
      </c>
      <c r="M146" s="24">
        <f>Janssen!$T146</f>
        <v>53213.726021638431</v>
      </c>
      <c r="N146" s="24">
        <f>Kroger!Q146</f>
        <v>18264.807453306075</v>
      </c>
      <c r="O146" s="24">
        <v>0</v>
      </c>
      <c r="P146" s="24">
        <v>0</v>
      </c>
      <c r="Q146" s="24">
        <f>Masters!D146</f>
        <v>0</v>
      </c>
      <c r="R146" s="56">
        <f>McKinsey!J146</f>
        <v>5087.96</v>
      </c>
      <c r="S146" s="24">
        <v>0</v>
      </c>
      <c r="T146" s="24">
        <f>Mylan!O146</f>
        <v>6590.1944091219611</v>
      </c>
      <c r="U146" s="24">
        <v>0</v>
      </c>
      <c r="V146" s="24">
        <f>'Purdue-Sackler'!V146</f>
        <v>64122.864053068879</v>
      </c>
      <c r="W146" s="24">
        <f>'Remnant Defendants'!F146</f>
        <v>5271.75</v>
      </c>
      <c r="X146" s="24">
        <f>Sun!F146</f>
        <v>758.17585636724561</v>
      </c>
      <c r="Y146" s="24">
        <f>Teva!$T146</f>
        <v>40424.095391243398</v>
      </c>
      <c r="Z146" s="24">
        <v>0</v>
      </c>
      <c r="AA146" s="24">
        <f>'Walgreens National'!V146</f>
        <v>56808.580043344387</v>
      </c>
      <c r="AB146" s="24">
        <f>Walmart!$H146</f>
        <v>33134.25</v>
      </c>
      <c r="AC146" s="24">
        <f>Zydus!F146</f>
        <v>363.50896679835034</v>
      </c>
      <c r="AD146" s="55">
        <f t="shared" si="2"/>
        <v>594152.36625064816</v>
      </c>
    </row>
    <row r="147" spans="1:30" x14ac:dyDescent="0.3">
      <c r="A147" s="94">
        <v>145</v>
      </c>
      <c r="B147" s="3" t="s">
        <v>172</v>
      </c>
      <c r="C147" s="13" t="s">
        <v>172</v>
      </c>
      <c r="D147" s="24">
        <f>Allergan!$N147</f>
        <v>1212.79</v>
      </c>
      <c r="E147" s="24">
        <f>Alvogen!$F147</f>
        <v>13.577665016686446</v>
      </c>
      <c r="F147" s="24">
        <f>Amneal!P147</f>
        <v>83.443490102421109</v>
      </c>
      <c r="G147" s="24">
        <f>Apotex!F147</f>
        <v>46.303821181014726</v>
      </c>
      <c r="H147" s="24">
        <f>CVS!$Q147</f>
        <v>3334.2</v>
      </c>
      <c r="I147" s="24">
        <f>Distributors!$AA147</f>
        <v>10764.148921124119</v>
      </c>
      <c r="J147" s="24">
        <v>0</v>
      </c>
      <c r="K147" s="24">
        <f>Hikma!F147</f>
        <v>69.670038577928764</v>
      </c>
      <c r="L147" s="24">
        <f>Indivior!K147</f>
        <v>44.218554278815027</v>
      </c>
      <c r="M147" s="24">
        <f>Janssen!$T147</f>
        <v>2530.2486887595555</v>
      </c>
      <c r="N147" s="24">
        <f>Kroger!Q147</f>
        <v>868.46895780772093</v>
      </c>
      <c r="O147" s="24">
        <v>0</v>
      </c>
      <c r="P147" s="24">
        <v>0</v>
      </c>
      <c r="Q147" s="24">
        <f>Masters!D147</f>
        <v>0</v>
      </c>
      <c r="R147" s="56">
        <f>McKinsey!J147</f>
        <v>241.93</v>
      </c>
      <c r="S147" s="24">
        <v>0</v>
      </c>
      <c r="T147" s="24">
        <f>Mylan!O147</f>
        <v>313.35690651218505</v>
      </c>
      <c r="U147" s="24">
        <v>0</v>
      </c>
      <c r="V147" s="24">
        <f>'Purdue-Sackler'!V147</f>
        <v>3048.9756551883233</v>
      </c>
      <c r="W147" s="24">
        <f>'Remnant Defendants'!F147</f>
        <v>0</v>
      </c>
      <c r="X147" s="24">
        <f>Sun!F147</f>
        <v>36.050475326587609</v>
      </c>
      <c r="Y147" s="24">
        <f>Teva!$T147</f>
        <v>1947.2192870353142</v>
      </c>
      <c r="Z147" s="24">
        <v>0</v>
      </c>
      <c r="AA147" s="24">
        <f>'Walgreens National'!V147</f>
        <v>5101.2519571927987</v>
      </c>
      <c r="AB147" s="24">
        <f>Walmart!$H147</f>
        <v>1575.5</v>
      </c>
      <c r="AC147" s="24">
        <f>Zydus!F147</f>
        <v>17.284474213340864</v>
      </c>
      <c r="AD147" s="55">
        <f t="shared" si="2"/>
        <v>31231.35441810347</v>
      </c>
    </row>
    <row r="148" spans="1:30" x14ac:dyDescent="0.3">
      <c r="A148" s="94">
        <v>146</v>
      </c>
      <c r="B148" s="3" t="s">
        <v>173</v>
      </c>
      <c r="C148" s="13" t="s">
        <v>173</v>
      </c>
      <c r="D148" s="24">
        <f>Allergan!$N148</f>
        <v>24054.094186311693</v>
      </c>
      <c r="E148" s="24">
        <f>Alvogen!$F148</f>
        <v>241.84869341214062</v>
      </c>
      <c r="F148" s="24">
        <f>Amneal!P148</f>
        <v>1486.3158746528286</v>
      </c>
      <c r="G148" s="24">
        <f>Apotex!F148</f>
        <v>824.77499915156625</v>
      </c>
      <c r="H148" s="24">
        <f>CVS!$Q148</f>
        <v>51418.164355053334</v>
      </c>
      <c r="I148" s="24">
        <f>Distributors!$AA148</f>
        <v>231080.5347333758</v>
      </c>
      <c r="J148" s="24">
        <v>0</v>
      </c>
      <c r="K148" s="24">
        <f>Hikma!F148</f>
        <v>1240.9797840304618</v>
      </c>
      <c r="L148" s="24">
        <f>Indivior!K148</f>
        <v>787.63171456671398</v>
      </c>
      <c r="M148" s="24">
        <f>Janssen!$T148</f>
        <v>53331.536931285154</v>
      </c>
      <c r="N148" s="24">
        <f>Kroger!Q148</f>
        <v>15469.433998861467</v>
      </c>
      <c r="O148" s="24">
        <v>0</v>
      </c>
      <c r="P148" s="24">
        <v>0</v>
      </c>
      <c r="Q148" s="24">
        <f>Masters!D148</f>
        <v>0</v>
      </c>
      <c r="R148" s="56">
        <f>McKinsey!J148</f>
        <v>5051.17</v>
      </c>
      <c r="S148" s="24">
        <v>0</v>
      </c>
      <c r="T148" s="24">
        <f>Mylan!O148</f>
        <v>5581.5899360092753</v>
      </c>
      <c r="U148" s="24">
        <v>0</v>
      </c>
      <c r="V148" s="24">
        <f>'Purdue-Sackler'!V148</f>
        <v>61503.708841499923</v>
      </c>
      <c r="W148" s="24">
        <f>'Remnant Defendants'!F148</f>
        <v>2343</v>
      </c>
      <c r="X148" s="24">
        <f>Sun!F148</f>
        <v>642.13989252988597</v>
      </c>
      <c r="Y148" s="24">
        <f>Teva!$T148</f>
        <v>38772.920956723523</v>
      </c>
      <c r="Z148" s="24">
        <v>0</v>
      </c>
      <c r="AA148" s="24">
        <f>'Walgreens National'!V148</f>
        <v>54488.162680433066</v>
      </c>
      <c r="AB148" s="24">
        <f>Walmart!$H148</f>
        <v>31780.85</v>
      </c>
      <c r="AC148" s="24">
        <f>Zydus!F148</f>
        <v>307.87528633789248</v>
      </c>
      <c r="AD148" s="55">
        <f t="shared" si="2"/>
        <v>580098.85757789679</v>
      </c>
    </row>
    <row r="149" spans="1:30" x14ac:dyDescent="0.3">
      <c r="A149" s="94">
        <v>147</v>
      </c>
      <c r="B149" s="3" t="s">
        <v>174</v>
      </c>
      <c r="C149" s="13" t="s">
        <v>175</v>
      </c>
      <c r="D149" s="24">
        <f>Allergan!$N149</f>
        <v>175298.90833570872</v>
      </c>
      <c r="E149" s="24">
        <f>Alvogen!$F149</f>
        <v>1762.5189395504055</v>
      </c>
      <c r="F149" s="24">
        <f>Amneal!P149</f>
        <v>10831.813239386856</v>
      </c>
      <c r="G149" s="24">
        <f>Apotex!F149</f>
        <v>6010.7066792998912</v>
      </c>
      <c r="H149" s="24">
        <f>CVS!$Q149</f>
        <v>374719.78617730469</v>
      </c>
      <c r="I149" s="24">
        <f>Distributors!$AA149</f>
        <v>1744188.3275544487</v>
      </c>
      <c r="J149" s="24">
        <v>0</v>
      </c>
      <c r="K149" s="24">
        <f>Hikma!F149</f>
        <v>9043.8792209040839</v>
      </c>
      <c r="L149" s="24">
        <f>Indivior!K149</f>
        <v>5740.0178381311243</v>
      </c>
      <c r="M149" s="24">
        <f>Janssen!$T149</f>
        <v>402544.70083118166</v>
      </c>
      <c r="N149" s="24">
        <f>Kroger!Q149</f>
        <v>112736.55726884081</v>
      </c>
      <c r="O149" s="24">
        <v>0</v>
      </c>
      <c r="P149" s="24">
        <v>0</v>
      </c>
      <c r="Q149" s="24">
        <f>Masters!D149</f>
        <v>0</v>
      </c>
      <c r="R149" s="56">
        <f>McKinsey!J149</f>
        <v>38126.1</v>
      </c>
      <c r="S149" s="24">
        <v>0</v>
      </c>
      <c r="T149" s="24">
        <f>Mylan!O149</f>
        <v>40676.911817157001</v>
      </c>
      <c r="U149" s="24">
        <v>0</v>
      </c>
      <c r="V149" s="24">
        <f>'Purdue-Sackler'!V149</f>
        <v>448220.12538644415</v>
      </c>
      <c r="W149" s="24">
        <f>'Remnant Defendants'!F149</f>
        <v>19622.625</v>
      </c>
      <c r="X149" s="24">
        <f>Sun!F149</f>
        <v>4679.7181595522779</v>
      </c>
      <c r="Y149" s="24">
        <f>Teva!$T149</f>
        <v>282565.20571563893</v>
      </c>
      <c r="Z149" s="24">
        <v>0</v>
      </c>
      <c r="AA149" s="24">
        <f>'Walgreens National'!V149</f>
        <v>397093.05176480324</v>
      </c>
      <c r="AB149" s="24">
        <f>Walmart!$H149</f>
        <v>231609.13</v>
      </c>
      <c r="AC149" s="24">
        <f>Zydus!F149</f>
        <v>2243.7004539252134</v>
      </c>
      <c r="AD149" s="55">
        <f t="shared" si="2"/>
        <v>4305470.0839283532</v>
      </c>
    </row>
    <row r="150" spans="1:30" x14ac:dyDescent="0.3">
      <c r="A150" s="94">
        <v>148</v>
      </c>
      <c r="B150" s="3" t="s">
        <v>176</v>
      </c>
      <c r="C150" s="13" t="s">
        <v>176</v>
      </c>
      <c r="D150" s="24">
        <f>Allergan!$N150</f>
        <v>139495.52540369736</v>
      </c>
      <c r="E150" s="24">
        <f>Alvogen!$F150</f>
        <v>1588.3402939813579</v>
      </c>
      <c r="F150" s="24">
        <f>Amneal!P150</f>
        <v>9761.3733611211792</v>
      </c>
      <c r="G150" s="24">
        <f>Apotex!F150</f>
        <v>5416.7063966247206</v>
      </c>
      <c r="H150" s="24">
        <f>CVS!$Q150</f>
        <v>298186.29946967569</v>
      </c>
      <c r="I150" s="24">
        <f>Distributors!$AA150</f>
        <v>1259209.6578182406</v>
      </c>
      <c r="J150" s="24">
        <v>0</v>
      </c>
      <c r="K150" s="24">
        <f>Hikma!F150</f>
        <v>8150.1296003814523</v>
      </c>
      <c r="L150" s="24">
        <f>Indivior!K150</f>
        <v>5172.7680286948162</v>
      </c>
      <c r="M150" s="24">
        <f>Janssen!$T150</f>
        <v>295994.21808418212</v>
      </c>
      <c r="N150" s="24">
        <f>Kroger!Q150</f>
        <v>101595.51258381664</v>
      </c>
      <c r="O150" s="24">
        <v>0</v>
      </c>
      <c r="P150" s="24">
        <v>0</v>
      </c>
      <c r="Q150" s="24">
        <f>Masters!D150</f>
        <v>0</v>
      </c>
      <c r="R150" s="56">
        <f>McKinsey!J150</f>
        <v>28301.119999999999</v>
      </c>
      <c r="S150" s="24">
        <v>0</v>
      </c>
      <c r="T150" s="24">
        <f>Mylan!O150</f>
        <v>36657.068825823648</v>
      </c>
      <c r="U150" s="24">
        <v>0</v>
      </c>
      <c r="V150" s="24">
        <f>'Purdue-Sackler'!V150</f>
        <v>356674.79515455646</v>
      </c>
      <c r="W150" s="24">
        <f>'Remnant Defendants'!F150</f>
        <v>24894.375</v>
      </c>
      <c r="X150" s="24">
        <f>Sun!F150</f>
        <v>4217.2510890516833</v>
      </c>
      <c r="Y150" s="24">
        <f>Teva!$T150</f>
        <v>224853.54555796608</v>
      </c>
      <c r="Z150" s="24">
        <v>0</v>
      </c>
      <c r="AA150" s="24">
        <f>'Walgreens National'!V150</f>
        <v>315990.00431652827</v>
      </c>
      <c r="AB150" s="24">
        <f>Walmart!$H150</f>
        <v>184304.83000000002</v>
      </c>
      <c r="AC150" s="24">
        <f>Zydus!F150</f>
        <v>2021.9696700125937</v>
      </c>
      <c r="AD150" s="55">
        <f t="shared" si="2"/>
        <v>3300463.5209843428</v>
      </c>
    </row>
    <row r="151" spans="1:30" x14ac:dyDescent="0.3">
      <c r="A151" s="94">
        <v>149</v>
      </c>
      <c r="B151" s="3" t="s">
        <v>177</v>
      </c>
      <c r="C151" s="13" t="s">
        <v>177</v>
      </c>
      <c r="D151" s="24">
        <f>Allergan!$N151</f>
        <v>40865.230338518202</v>
      </c>
      <c r="E151" s="24">
        <f>Alvogen!$F151</f>
        <v>410.87389463953122</v>
      </c>
      <c r="F151" s="24">
        <f>Amneal!P151</f>
        <v>2525.0845206861595</v>
      </c>
      <c r="G151" s="24">
        <f>Apotex!F151</f>
        <v>1401.2005246818862</v>
      </c>
      <c r="H151" s="24">
        <f>CVS!$Q151</f>
        <v>87353.722326250325</v>
      </c>
      <c r="I151" s="24">
        <f>Distributors!$AA151</f>
        <v>392579.99547571188</v>
      </c>
      <c r="J151" s="24">
        <v>0</v>
      </c>
      <c r="K151" s="24">
        <f>Hikma!F151</f>
        <v>2108.2859280310849</v>
      </c>
      <c r="L151" s="24">
        <f>Indivior!K151</f>
        <v>1338.0982362974883</v>
      </c>
      <c r="M151" s="24">
        <f>Janssen!$T151</f>
        <v>90604.32189708417</v>
      </c>
      <c r="N151" s="24">
        <f>Kroger!Q151</f>
        <v>26280.852016800844</v>
      </c>
      <c r="O151" s="24">
        <v>0</v>
      </c>
      <c r="P151" s="24">
        <v>0</v>
      </c>
      <c r="Q151" s="24">
        <f>Masters!D151</f>
        <v>0</v>
      </c>
      <c r="R151" s="56">
        <f>McKinsey!J151</f>
        <v>8581.3799999999992</v>
      </c>
      <c r="S151" s="24">
        <v>0</v>
      </c>
      <c r="T151" s="24">
        <f>Mylan!O151</f>
        <v>9482.4973537517544</v>
      </c>
      <c r="U151" s="24">
        <v>0</v>
      </c>
      <c r="V151" s="24">
        <f>'Purdue-Sackler'!V151</f>
        <v>104487.9260249677</v>
      </c>
      <c r="W151" s="24">
        <f>'Remnant Defendants'!F151</f>
        <v>2928.75</v>
      </c>
      <c r="X151" s="24">
        <f>Sun!F151</f>
        <v>1090.9238947077965</v>
      </c>
      <c r="Y151" s="24">
        <f>Teva!$T151</f>
        <v>65870.876359860835</v>
      </c>
      <c r="Z151" s="24">
        <v>0</v>
      </c>
      <c r="AA151" s="24">
        <f>'Walgreens National'!V151</f>
        <v>92569.321545773477</v>
      </c>
      <c r="AB151" s="24">
        <f>Walmart!$H151</f>
        <v>53992.12</v>
      </c>
      <c r="AC151" s="24">
        <f>Zydus!F151</f>
        <v>523.04569512534999</v>
      </c>
      <c r="AD151" s="55">
        <f t="shared" si="2"/>
        <v>984471.4603377633</v>
      </c>
    </row>
    <row r="152" spans="1:30" x14ac:dyDescent="0.3">
      <c r="A152" s="94">
        <v>150</v>
      </c>
      <c r="B152" s="3" t="s">
        <v>14</v>
      </c>
      <c r="C152" s="13" t="s">
        <v>14</v>
      </c>
      <c r="D152" s="24">
        <f>Allergan!$N152</f>
        <v>260187.80366850045</v>
      </c>
      <c r="E152" s="24">
        <f>Alvogen!$F152</f>
        <v>2616.0227762343625</v>
      </c>
      <c r="F152" s="24">
        <f>Amneal!P152</f>
        <v>16077.143630230221</v>
      </c>
      <c r="G152" s="24">
        <f>Apotex!F152</f>
        <v>8921.4051670409517</v>
      </c>
      <c r="H152" s="24">
        <f>CVS!$Q152</f>
        <v>556178.70110159786</v>
      </c>
      <c r="I152" s="24">
        <f>Distributors!$AA152</f>
        <v>2499546.0021116035</v>
      </c>
      <c r="J152" s="24">
        <v>0</v>
      </c>
      <c r="K152" s="24">
        <f>Hikma!F152</f>
        <v>13423.398464831733</v>
      </c>
      <c r="L152" s="24">
        <f>Indivior!K152</f>
        <v>8519.6346340385571</v>
      </c>
      <c r="M152" s="24">
        <f>Janssen!$T152</f>
        <v>576875.21337388689</v>
      </c>
      <c r="N152" s="24">
        <f>Kroger!Q152</f>
        <v>167329.49592985169</v>
      </c>
      <c r="O152" s="24">
        <v>0</v>
      </c>
      <c r="P152" s="24">
        <v>0</v>
      </c>
      <c r="Q152" s="24">
        <f>Masters!D152</f>
        <v>162.41999999999999</v>
      </c>
      <c r="R152" s="56">
        <f>McKinsey!J152</f>
        <v>54637.42</v>
      </c>
      <c r="S152" s="24">
        <v>0</v>
      </c>
      <c r="T152" s="24">
        <f>Mylan!O152</f>
        <v>60374.799607942696</v>
      </c>
      <c r="U152" s="24">
        <v>0</v>
      </c>
      <c r="V152" s="24">
        <f>'Purdue-Sackler'!V152</f>
        <v>665271.74855588365</v>
      </c>
      <c r="W152" s="24">
        <f>'Remnant Defendants'!F152</f>
        <v>24601.5</v>
      </c>
      <c r="X152" s="24">
        <f>Sun!F152</f>
        <v>6945.8824055922732</v>
      </c>
      <c r="Y152" s="24">
        <f>Teva!$T152</f>
        <v>419398.04923535202</v>
      </c>
      <c r="Z152" s="24">
        <v>0</v>
      </c>
      <c r="AA152" s="24">
        <f>'Walgreens National'!V152</f>
        <v>589386.28040138539</v>
      </c>
      <c r="AB152" s="24">
        <f>Walmart!$H152</f>
        <v>343766.37</v>
      </c>
      <c r="AC152" s="24">
        <f>Zydus!F152</f>
        <v>3330.2175419533273</v>
      </c>
      <c r="AD152" s="55">
        <f t="shared" si="2"/>
        <v>6274219.2910639718</v>
      </c>
    </row>
    <row r="153" spans="1:30" x14ac:dyDescent="0.3">
      <c r="A153" s="94">
        <v>151</v>
      </c>
      <c r="B153" s="3" t="s">
        <v>73</v>
      </c>
      <c r="C153" s="13" t="s">
        <v>178</v>
      </c>
      <c r="D153" s="24">
        <f>Allergan!$N153</f>
        <v>0</v>
      </c>
      <c r="E153" s="24">
        <f>Alvogen!$F153</f>
        <v>22.453531732963786</v>
      </c>
      <c r="F153" s="24">
        <f>Amneal!P153</f>
        <v>137.99140357501645</v>
      </c>
      <c r="G153" s="24">
        <f>Apotex!F153</f>
        <v>76.573130723704082</v>
      </c>
      <c r="H153" s="24">
        <f>CVS!$Q153</f>
        <v>0</v>
      </c>
      <c r="I153" s="24">
        <f>Distributors!$AA153</f>
        <v>0</v>
      </c>
      <c r="J153" s="24">
        <v>0</v>
      </c>
      <c r="K153" s="24">
        <f>Hikma!F153</f>
        <v>115.21409757302312</v>
      </c>
      <c r="L153" s="24">
        <f>Indivior!K153</f>
        <v>73.124702256607719</v>
      </c>
      <c r="M153" s="24">
        <f>Janssen!$T153</f>
        <v>0</v>
      </c>
      <c r="N153" s="24">
        <f>Kroger!Q153</f>
        <v>1105.3551347958921</v>
      </c>
      <c r="O153" s="24">
        <v>0</v>
      </c>
      <c r="P153" s="24">
        <v>0</v>
      </c>
      <c r="Q153" s="24">
        <f>Masters!D153</f>
        <v>0</v>
      </c>
      <c r="R153" s="56">
        <f>McKinsey!J153</f>
        <v>0</v>
      </c>
      <c r="S153" s="24">
        <v>0</v>
      </c>
      <c r="T153" s="24">
        <f>Mylan!O153</f>
        <v>518.20171107976012</v>
      </c>
      <c r="U153" s="24">
        <v>0</v>
      </c>
      <c r="V153" s="24">
        <f>'Purdue-Sackler'!V153</f>
        <v>5042.1240723401224</v>
      </c>
      <c r="W153" s="24">
        <f>'Remnant Defendants'!F153</f>
        <v>0</v>
      </c>
      <c r="X153" s="24">
        <f>Sun!F153</f>
        <v>59.617061603682664</v>
      </c>
      <c r="Y153" s="24">
        <f>Teva!$T153</f>
        <v>0</v>
      </c>
      <c r="Z153" s="24">
        <v>0</v>
      </c>
      <c r="AA153" s="24">
        <f>'Walgreens National'!V153</f>
        <v>0</v>
      </c>
      <c r="AB153" s="24">
        <f>Walmart!$H153</f>
        <v>0</v>
      </c>
      <c r="AC153" s="24">
        <f>Zydus!F153</f>
        <v>28.583522259525918</v>
      </c>
      <c r="AD153" s="55">
        <f t="shared" si="2"/>
        <v>7150.6548456807723</v>
      </c>
    </row>
    <row r="154" spans="1:30" x14ac:dyDescent="0.3">
      <c r="A154" s="94">
        <v>152</v>
      </c>
      <c r="B154" s="3" t="s">
        <v>53</v>
      </c>
      <c r="C154" s="13" t="s">
        <v>179</v>
      </c>
      <c r="D154" s="24">
        <f>Allergan!$N154</f>
        <v>1629.43</v>
      </c>
      <c r="E154" s="24">
        <f>Alvogen!$F154</f>
        <v>18.24205976207411</v>
      </c>
      <c r="F154" s="24">
        <f>Amneal!P154</f>
        <v>112.10919781374051</v>
      </c>
      <c r="G154" s="24">
        <f>Apotex!F154</f>
        <v>62.210775723100177</v>
      </c>
      <c r="H154" s="24">
        <f>CVS!$Q154</f>
        <v>435.91</v>
      </c>
      <c r="I154" s="24">
        <f>Distributors!$AA154</f>
        <v>14462.011725027704</v>
      </c>
      <c r="J154" s="24">
        <v>0</v>
      </c>
      <c r="K154" s="24">
        <f>Hikma!F154</f>
        <v>93.604092147115551</v>
      </c>
      <c r="L154" s="24">
        <f>Indivior!K154</f>
        <v>59.409147946670814</v>
      </c>
      <c r="M154" s="24">
        <f>Janssen!$T154</f>
        <v>3399.5048094411168</v>
      </c>
      <c r="N154" s="24">
        <f>Kroger!Q154</f>
        <v>1166.8204153069898</v>
      </c>
      <c r="O154" s="24">
        <v>0</v>
      </c>
      <c r="P154" s="24">
        <v>0</v>
      </c>
      <c r="Q154" s="24">
        <f>Masters!D154</f>
        <v>0</v>
      </c>
      <c r="R154" s="56">
        <f>McKinsey!J154</f>
        <v>325.04000000000002</v>
      </c>
      <c r="S154" s="24">
        <v>0</v>
      </c>
      <c r="T154" s="24">
        <f>Mylan!O154</f>
        <v>421.00577738726508</v>
      </c>
      <c r="U154" s="24">
        <v>0</v>
      </c>
      <c r="V154" s="24">
        <f>'Purdue-Sackler'!V154</f>
        <v>4096.4036192305557</v>
      </c>
      <c r="W154" s="24">
        <f>'Remnant Defendants'!F154</f>
        <v>0</v>
      </c>
      <c r="X154" s="24">
        <f>Sun!F154</f>
        <v>48.435053048560292</v>
      </c>
      <c r="Y154" s="24">
        <f>Teva!$T154</f>
        <v>2616.1560592566684</v>
      </c>
      <c r="Z154" s="24">
        <v>0</v>
      </c>
      <c r="AA154" s="24">
        <f>'Walgreens National'!V154</f>
        <v>6853.7119511662186</v>
      </c>
      <c r="AB154" s="24">
        <f>Walmart!$H154</f>
        <v>2116.7399999999998</v>
      </c>
      <c r="AC154" s="24">
        <f>Zydus!F154</f>
        <v>23.222285361164495</v>
      </c>
      <c r="AD154" s="55">
        <f t="shared" si="2"/>
        <v>37916.744683257777</v>
      </c>
    </row>
    <row r="155" spans="1:30" x14ac:dyDescent="0.3">
      <c r="A155" s="94">
        <v>153</v>
      </c>
      <c r="B155" s="3" t="s">
        <v>45</v>
      </c>
      <c r="C155" s="13" t="s">
        <v>180</v>
      </c>
      <c r="D155" s="24">
        <f>Allergan!$N155</f>
        <v>3144.7840581220225</v>
      </c>
      <c r="E155" s="24">
        <f>Alvogen!$F155</f>
        <v>35.807489043279006</v>
      </c>
      <c r="F155" s="24">
        <f>Amneal!P155</f>
        <v>220.06006584367654</v>
      </c>
      <c r="G155" s="24">
        <f>Apotex!F155</f>
        <v>122.11404299365805</v>
      </c>
      <c r="H155" s="24">
        <f>CVS!$Q155</f>
        <v>6722.3009951121021</v>
      </c>
      <c r="I155" s="24">
        <f>Distributors!$AA155</f>
        <v>28387.56852182452</v>
      </c>
      <c r="J155" s="24">
        <v>0</v>
      </c>
      <c r="K155" s="24">
        <f>Hikma!F155</f>
        <v>183.73624183231101</v>
      </c>
      <c r="L155" s="24">
        <f>Indivior!K155</f>
        <v>116.61470480398674</v>
      </c>
      <c r="M155" s="24">
        <f>Janssen!$T155</f>
        <v>6672.8800294721668</v>
      </c>
      <c r="N155" s="24">
        <f>Kroger!Q155</f>
        <v>2290.3612833550878</v>
      </c>
      <c r="O155" s="24">
        <v>0</v>
      </c>
      <c r="P155" s="24">
        <v>0</v>
      </c>
      <c r="Q155" s="24">
        <f>Masters!D155</f>
        <v>0</v>
      </c>
      <c r="R155" s="56">
        <f>McKinsey!J155</f>
        <v>638.02</v>
      </c>
      <c r="S155" s="24">
        <v>0</v>
      </c>
      <c r="T155" s="24">
        <f>Mylan!O155</f>
        <v>826.39570079106124</v>
      </c>
      <c r="U155" s="24">
        <v>0</v>
      </c>
      <c r="V155" s="24">
        <f>'Purdue-Sackler'!V155</f>
        <v>8040.8643336101504</v>
      </c>
      <c r="W155" s="24">
        <f>'Remnant Defendants'!F155</f>
        <v>0</v>
      </c>
      <c r="X155" s="24">
        <f>Sun!F155</f>
        <v>95.073563729503277</v>
      </c>
      <c r="Y155" s="24">
        <f>Teva!$T155</f>
        <v>5069.08512121491</v>
      </c>
      <c r="Z155" s="24">
        <v>0</v>
      </c>
      <c r="AA155" s="24">
        <f>'Walgreens National'!V155</f>
        <v>7123.6735455808293</v>
      </c>
      <c r="AB155" s="24">
        <f>Walmart!$H155</f>
        <v>4154.96</v>
      </c>
      <c r="AC155" s="24">
        <f>Zydus!F155</f>
        <v>45.583214805522132</v>
      </c>
      <c r="AD155" s="55">
        <f t="shared" si="2"/>
        <v>73844.299697329261</v>
      </c>
    </row>
    <row r="156" spans="1:30" x14ac:dyDescent="0.3">
      <c r="A156" s="94">
        <v>154</v>
      </c>
      <c r="B156" s="3" t="s">
        <v>20</v>
      </c>
      <c r="C156" s="13" t="s">
        <v>181</v>
      </c>
      <c r="D156" s="24">
        <f>Allergan!$N156</f>
        <v>27994.464945334119</v>
      </c>
      <c r="E156" s="24">
        <f>Alvogen!$F156</f>
        <v>318.75394293218994</v>
      </c>
      <c r="F156" s="24">
        <f>Amneal!P156</f>
        <v>1958.9481291136583</v>
      </c>
      <c r="G156" s="24">
        <f>Apotex!F156</f>
        <v>1087.0444628098123</v>
      </c>
      <c r="H156" s="24">
        <f>CVS!$Q156</f>
        <v>59841.130110909777</v>
      </c>
      <c r="I156" s="24">
        <f>Distributors!$AA156</f>
        <v>252702.79716914371</v>
      </c>
      <c r="J156" s="24">
        <v>0</v>
      </c>
      <c r="K156" s="24">
        <f>Hikma!F156</f>
        <v>1635.5978346542108</v>
      </c>
      <c r="L156" s="24">
        <f>Indivior!K156</f>
        <v>1038.0900184097427</v>
      </c>
      <c r="M156" s="24">
        <f>Janssen!$T156</f>
        <v>59401.20174528331</v>
      </c>
      <c r="N156" s="24">
        <f>Kroger!Q156</f>
        <v>20388.559033969872</v>
      </c>
      <c r="O156" s="24">
        <v>0</v>
      </c>
      <c r="P156" s="24">
        <v>0</v>
      </c>
      <c r="Q156" s="24">
        <f>Masters!D156</f>
        <v>0</v>
      </c>
      <c r="R156" s="56">
        <f>McKinsey!J156</f>
        <v>5679.57</v>
      </c>
      <c r="S156" s="24">
        <v>0</v>
      </c>
      <c r="T156" s="24">
        <f>Mylan!O156</f>
        <v>7356.4747232340196</v>
      </c>
      <c r="U156" s="24">
        <v>0</v>
      </c>
      <c r="V156" s="24">
        <f>'Purdue-Sackler'!V156</f>
        <v>71578.803188997481</v>
      </c>
      <c r="W156" s="24">
        <f>'Remnant Defendants'!F156</f>
        <v>5857.5</v>
      </c>
      <c r="X156" s="24">
        <f>Sun!F156</f>
        <v>846.33338212477122</v>
      </c>
      <c r="Y156" s="24">
        <f>Teva!$T156</f>
        <v>45124.435259383448</v>
      </c>
      <c r="Z156" s="24">
        <v>0</v>
      </c>
      <c r="AA156" s="24">
        <f>'Walgreens National'!V156</f>
        <v>63414.023925897745</v>
      </c>
      <c r="AB156" s="24">
        <f>Walmart!$H156</f>
        <v>36986.959999999999</v>
      </c>
      <c r="AC156" s="24">
        <f>Zydus!F156</f>
        <v>405.77627303672602</v>
      </c>
      <c r="AD156" s="55">
        <f t="shared" si="2"/>
        <v>663210.68787219794</v>
      </c>
    </row>
    <row r="157" spans="1:30" x14ac:dyDescent="0.3">
      <c r="A157" s="94">
        <v>155</v>
      </c>
      <c r="B157" s="3" t="s">
        <v>58</v>
      </c>
      <c r="C157" s="13" t="s">
        <v>58</v>
      </c>
      <c r="D157" s="24">
        <f>Allergan!$N157</f>
        <v>441636.87068851088</v>
      </c>
      <c r="E157" s="24">
        <f>Alvogen!$F157</f>
        <v>4440.1496758791554</v>
      </c>
      <c r="F157" s="24">
        <f>Amneal!P157</f>
        <v>27287.577435233361</v>
      </c>
      <c r="G157" s="24">
        <f>Apotex!F157</f>
        <v>15142.213065072618</v>
      </c>
      <c r="H157" s="24">
        <f>CVS!$Q157</f>
        <v>944047.07589274016</v>
      </c>
      <c r="I157" s="24">
        <f>Distributors!$AA157</f>
        <v>4090938.5519038709</v>
      </c>
      <c r="J157" s="24">
        <v>0</v>
      </c>
      <c r="K157" s="24">
        <f>Hikma!F157</f>
        <v>22783.401919999105</v>
      </c>
      <c r="L157" s="24">
        <f>Indivior!K157</f>
        <v>14460.291899058824</v>
      </c>
      <c r="M157" s="24">
        <f>Janssen!$T157</f>
        <v>944155.87264296378</v>
      </c>
      <c r="N157" s="24">
        <f>Kroger!Q157</f>
        <v>284080.29463488865</v>
      </c>
      <c r="O157" s="24">
        <v>0</v>
      </c>
      <c r="P157" s="24">
        <v>0</v>
      </c>
      <c r="Q157" s="24">
        <f>Masters!D157</f>
        <v>0</v>
      </c>
      <c r="R157" s="56">
        <f>McKinsey!J157</f>
        <v>89423.57</v>
      </c>
      <c r="S157" s="24">
        <v>0</v>
      </c>
      <c r="T157" s="24">
        <f>Mylan!O157</f>
        <v>102473.55235047072</v>
      </c>
      <c r="U157" s="24">
        <v>0</v>
      </c>
      <c r="V157" s="24">
        <f>'Purdue-Sackler'!V157</f>
        <v>1129159.1822353969</v>
      </c>
      <c r="W157" s="24">
        <f>'Remnant Defendants'!F157</f>
        <v>46762.375</v>
      </c>
      <c r="X157" s="24">
        <f>Sun!F157</f>
        <v>11789.177751838624</v>
      </c>
      <c r="Y157" s="24">
        <f>Teva!$T157</f>
        <v>711840.16423130548</v>
      </c>
      <c r="Z157" s="24">
        <v>0</v>
      </c>
      <c r="AA157" s="24">
        <f>'Walgreens National'!V157</f>
        <v>1000781.7364395622</v>
      </c>
      <c r="AB157" s="24">
        <f>Walmart!$H157</f>
        <v>583471.29</v>
      </c>
      <c r="AC157" s="24">
        <f>Zydus!F157</f>
        <v>5652.3454129844486</v>
      </c>
      <c r="AD157" s="55">
        <f t="shared" si="2"/>
        <v>10464673.347766791</v>
      </c>
    </row>
    <row r="158" spans="1:30" x14ac:dyDescent="0.3">
      <c r="A158" s="94">
        <v>156</v>
      </c>
      <c r="B158" s="3" t="s">
        <v>20</v>
      </c>
      <c r="C158" s="13" t="s">
        <v>182</v>
      </c>
      <c r="D158" s="24">
        <f>Allergan!$N158</f>
        <v>132094.43053736616</v>
      </c>
      <c r="E158" s="24">
        <f>Alvogen!$F158</f>
        <v>1328.1254967033517</v>
      </c>
      <c r="F158" s="24">
        <f>Amneal!P158</f>
        <v>8162.1859578021204</v>
      </c>
      <c r="G158" s="24">
        <f>Apotex!F158</f>
        <v>4529.2975949635293</v>
      </c>
      <c r="H158" s="24">
        <f>CVS!$Q158</f>
        <v>282365.70185690426</v>
      </c>
      <c r="I158" s="24">
        <f>Distributors!$AA158</f>
        <v>1268991.5500336695</v>
      </c>
      <c r="J158" s="24">
        <v>0</v>
      </c>
      <c r="K158" s="24">
        <f>Hikma!F158</f>
        <v>6814.9092261398919</v>
      </c>
      <c r="L158" s="24">
        <f>Indivior!K158</f>
        <v>4325.3231901715844</v>
      </c>
      <c r="M158" s="24">
        <f>Janssen!$T158</f>
        <v>292873.07773312659</v>
      </c>
      <c r="N158" s="24">
        <f>Kroger!Q158</f>
        <v>84951.311656485908</v>
      </c>
      <c r="O158" s="24">
        <v>0</v>
      </c>
      <c r="P158" s="24">
        <v>0</v>
      </c>
      <c r="Q158" s="24">
        <f>Masters!D158</f>
        <v>0</v>
      </c>
      <c r="R158" s="56">
        <f>McKinsey!J158</f>
        <v>27738.81</v>
      </c>
      <c r="S158" s="24">
        <f>Meijer!E11</f>
        <v>29976.629999999997</v>
      </c>
      <c r="T158" s="24">
        <f>Mylan!O158</f>
        <v>30651.610317050472</v>
      </c>
      <c r="U158" s="24">
        <v>0</v>
      </c>
      <c r="V158" s="24">
        <f>'Purdue-Sackler'!V158</f>
        <v>337751.02400497365</v>
      </c>
      <c r="W158" s="24">
        <f>'Remnant Defendants'!F158</f>
        <v>14839</v>
      </c>
      <c r="X158" s="24">
        <f>Sun!F158</f>
        <v>3526.3467901641329</v>
      </c>
      <c r="Y158" s="24">
        <f>Teva!$T158</f>
        <v>212923.69105586573</v>
      </c>
      <c r="Z158" s="24">
        <v>0</v>
      </c>
      <c r="AA158" s="24">
        <f>'Walgreens National'!V158</f>
        <v>299224.80913844076</v>
      </c>
      <c r="AB158" s="24">
        <f>Walmart!$H158</f>
        <v>174526.34999999998</v>
      </c>
      <c r="AC158" s="24">
        <f>Zydus!F158</f>
        <v>1690.7141891950932</v>
      </c>
      <c r="AD158" s="55">
        <f t="shared" si="2"/>
        <v>3217594.184589827</v>
      </c>
    </row>
    <row r="159" spans="1:30" x14ac:dyDescent="0.3">
      <c r="A159" s="94">
        <v>157</v>
      </c>
      <c r="B159" s="3" t="s">
        <v>183</v>
      </c>
      <c r="C159" s="13" t="s">
        <v>183</v>
      </c>
      <c r="D159" s="24">
        <f>Allergan!$N159</f>
        <v>21087.302867619299</v>
      </c>
      <c r="E159" s="24">
        <f>Alvogen!$F159</f>
        <v>212.01943553711536</v>
      </c>
      <c r="F159" s="24">
        <f>Amneal!P159</f>
        <v>1302.9958869231066</v>
      </c>
      <c r="G159" s="24">
        <f>Apotex!F159</f>
        <v>723.04847836098179</v>
      </c>
      <c r="H159" s="24">
        <f>CVS!$Q159</f>
        <v>45076.332756971664</v>
      </c>
      <c r="I159" s="24">
        <f>Distributors!$AA159</f>
        <v>202579.41433581221</v>
      </c>
      <c r="J159" s="24">
        <v>0</v>
      </c>
      <c r="K159" s="24">
        <f>Hikma!F159</f>
        <v>1087.9191845569915</v>
      </c>
      <c r="L159" s="24">
        <f>Indivior!K159</f>
        <v>690.48639121232543</v>
      </c>
      <c r="M159" s="24">
        <f>Janssen!$T159</f>
        <v>46753.700363444084</v>
      </c>
      <c r="N159" s="24">
        <f>Kroger!Q159</f>
        <v>13561.462454069329</v>
      </c>
      <c r="O159" s="24">
        <v>0</v>
      </c>
      <c r="P159" s="24">
        <v>0</v>
      </c>
      <c r="Q159" s="24">
        <f>Masters!D159</f>
        <v>0</v>
      </c>
      <c r="R159" s="56">
        <f>McKinsey!J159</f>
        <v>4428.17</v>
      </c>
      <c r="S159" s="24">
        <v>0</v>
      </c>
      <c r="T159" s="24">
        <f>Mylan!O159</f>
        <v>4893.1649410057325</v>
      </c>
      <c r="U159" s="24">
        <v>0</v>
      </c>
      <c r="V159" s="24">
        <f>'Purdue-Sackler'!V159</f>
        <v>53917.93293582998</v>
      </c>
      <c r="W159" s="24">
        <f>'Remnant Defendants'!F159</f>
        <v>2343</v>
      </c>
      <c r="X159" s="24">
        <f>Sun!F159</f>
        <v>562.93931395378752</v>
      </c>
      <c r="Y159" s="24">
        <f>Teva!$T159</f>
        <v>33990.74125277804</v>
      </c>
      <c r="Z159" s="24">
        <v>0</v>
      </c>
      <c r="AA159" s="24">
        <f>'Walgreens National'!V159</f>
        <v>47767.662307350598</v>
      </c>
      <c r="AB159" s="24">
        <f>Walmart!$H159</f>
        <v>27861.06</v>
      </c>
      <c r="AC159" s="24">
        <f>Zydus!F159</f>
        <v>269.90240676615929</v>
      </c>
      <c r="AD159" s="55">
        <f t="shared" si="2"/>
        <v>508839.3529054253</v>
      </c>
    </row>
    <row r="160" spans="1:30" x14ac:dyDescent="0.3">
      <c r="A160" s="94">
        <v>158</v>
      </c>
      <c r="B160" s="3" t="s">
        <v>32</v>
      </c>
      <c r="C160" s="13" t="s">
        <v>184</v>
      </c>
      <c r="D160" s="24">
        <f>Allergan!$N160</f>
        <v>1080.3699999999999</v>
      </c>
      <c r="E160" s="24">
        <f>Alvogen!$F160</f>
        <v>12.095141453522571</v>
      </c>
      <c r="F160" s="24">
        <f>Amneal!P160</f>
        <v>74.332428655740856</v>
      </c>
      <c r="G160" s="24">
        <f>Apotex!F160</f>
        <v>41.247980881447994</v>
      </c>
      <c r="H160" s="24">
        <f>CVS!$Q160</f>
        <v>2221.4</v>
      </c>
      <c r="I160" s="24">
        <f>Distributors!$AA160</f>
        <v>9588.8231519080764</v>
      </c>
      <c r="J160" s="24">
        <v>0</v>
      </c>
      <c r="K160" s="24">
        <f>Hikma!F160</f>
        <v>62.062878310579478</v>
      </c>
      <c r="L160" s="24">
        <f>Indivior!K160</f>
        <v>39.390400942669288</v>
      </c>
      <c r="M160" s="24">
        <f>Janssen!$T160</f>
        <v>2253.9890794249823</v>
      </c>
      <c r="N160" s="24">
        <f>Kroger!Q160</f>
        <v>773.63645098037352</v>
      </c>
      <c r="O160" s="24">
        <v>0</v>
      </c>
      <c r="P160" s="24">
        <v>0</v>
      </c>
      <c r="Q160" s="24">
        <f>Masters!D160</f>
        <v>0</v>
      </c>
      <c r="R160" s="56">
        <f>McKinsey!J160</f>
        <v>215.51</v>
      </c>
      <c r="S160" s="24">
        <v>0</v>
      </c>
      <c r="T160" s="24">
        <f>Mylan!O160</f>
        <v>279.1419662397945</v>
      </c>
      <c r="U160" s="24">
        <v>0</v>
      </c>
      <c r="V160" s="24">
        <f>'Purdue-Sackler'!V160</f>
        <v>2716.062871821332</v>
      </c>
      <c r="W160" s="24">
        <f>'Remnant Defendants'!F160</f>
        <v>0</v>
      </c>
      <c r="X160" s="24">
        <f>Sun!F160</f>
        <v>32.114181488932807</v>
      </c>
      <c r="Y160" s="24">
        <f>Teva!$T160</f>
        <v>1734.6055222878965</v>
      </c>
      <c r="Z160" s="24">
        <v>0</v>
      </c>
      <c r="AA160" s="24">
        <f>'Walgreens National'!V160</f>
        <v>4544.2621333552488</v>
      </c>
      <c r="AB160" s="24">
        <f>Walmart!$H160</f>
        <v>1403.47</v>
      </c>
      <c r="AC160" s="24">
        <f>Zydus!F160</f>
        <v>15.397210072806798</v>
      </c>
      <c r="AD160" s="55">
        <f t="shared" si="2"/>
        <v>27072.514187750603</v>
      </c>
    </row>
    <row r="161" spans="1:30" x14ac:dyDescent="0.3">
      <c r="A161" s="94">
        <v>159</v>
      </c>
      <c r="B161" s="3" t="s">
        <v>185</v>
      </c>
      <c r="C161" s="13" t="s">
        <v>185</v>
      </c>
      <c r="D161" s="24">
        <f>Allergan!$N161</f>
        <v>16025.920569853597</v>
      </c>
      <c r="E161" s="24">
        <f>Alvogen!$F161</f>
        <v>182.47630942698697</v>
      </c>
      <c r="F161" s="24">
        <f>Amneal!P161</f>
        <v>1121.4343630428621</v>
      </c>
      <c r="G161" s="24">
        <f>Apotex!F161</f>
        <v>622.29775083527102</v>
      </c>
      <c r="H161" s="24">
        <f>CVS!$Q161</f>
        <v>34257.10747700854</v>
      </c>
      <c r="I161" s="24">
        <f>Distributors!$AA161</f>
        <v>144664.15321905655</v>
      </c>
      <c r="J161" s="24">
        <v>0</v>
      </c>
      <c r="K161" s="24">
        <f>Hikma!F161</f>
        <v>936.32679122016066</v>
      </c>
      <c r="L161" s="24">
        <f>Indivior!K161</f>
        <v>594.2729168143984</v>
      </c>
      <c r="M161" s="24">
        <f>Janssen!$T161</f>
        <v>34005.259208350479</v>
      </c>
      <c r="N161" s="24">
        <f>Kroger!Q161</f>
        <v>11671.786765316159</v>
      </c>
      <c r="O161" s="24">
        <v>0</v>
      </c>
      <c r="P161" s="24">
        <v>0</v>
      </c>
      <c r="Q161" s="24">
        <f>Masters!D161</f>
        <v>0</v>
      </c>
      <c r="R161" s="56">
        <f>McKinsey!J161</f>
        <v>3251.37</v>
      </c>
      <c r="S161" s="24">
        <v>0</v>
      </c>
      <c r="T161" s="24">
        <f>Mylan!O161</f>
        <v>4211.3435383424585</v>
      </c>
      <c r="U161" s="24">
        <v>0</v>
      </c>
      <c r="V161" s="24">
        <f>'Purdue-Sackler'!V161</f>
        <v>40976.546733752977</v>
      </c>
      <c r="W161" s="24">
        <f>'Remnant Defendants'!F161</f>
        <v>0</v>
      </c>
      <c r="X161" s="24">
        <f>Sun!F161</f>
        <v>484.49845261315568</v>
      </c>
      <c r="Y161" s="24">
        <f>Teva!$T161</f>
        <v>25832.277745102041</v>
      </c>
      <c r="Z161" s="24">
        <v>0</v>
      </c>
      <c r="AA161" s="24">
        <f>'Walgreens National'!V161</f>
        <v>36302.480768171736</v>
      </c>
      <c r="AB161" s="24">
        <f>Walmart!$H161</f>
        <v>21173.85</v>
      </c>
      <c r="AC161" s="24">
        <f>Zydus!F161</f>
        <v>232.29377517858978</v>
      </c>
      <c r="AD161" s="55">
        <f t="shared" si="2"/>
        <v>376313.40260890732</v>
      </c>
    </row>
    <row r="162" spans="1:30" x14ac:dyDescent="0.3">
      <c r="A162" s="94">
        <v>160</v>
      </c>
      <c r="B162" s="3" t="s">
        <v>73</v>
      </c>
      <c r="C162" s="13" t="s">
        <v>73</v>
      </c>
      <c r="D162" s="24">
        <f>Allergan!$N162</f>
        <v>2552962.8967049303</v>
      </c>
      <c r="E162" s="24">
        <f>Alvogen!$F162</f>
        <v>25648.252328091188</v>
      </c>
      <c r="F162" s="24">
        <f>Amneal!P162</f>
        <v>157625.01775182071</v>
      </c>
      <c r="G162" s="24">
        <f>Apotex!F162</f>
        <v>87468.065234040463</v>
      </c>
      <c r="H162" s="24">
        <f>CVS!$Q162</f>
        <v>5457400.0219583418</v>
      </c>
      <c r="I162" s="24">
        <f>Distributors!$AA162</f>
        <v>25385555.237208996</v>
      </c>
      <c r="J162" s="24">
        <v>0</v>
      </c>
      <c r="K162" s="24">
        <f>Hikma!F162</f>
        <v>131606.9240888262</v>
      </c>
      <c r="L162" s="24">
        <f>Indivior!K162</f>
        <v>83528.989434681323</v>
      </c>
      <c r="M162" s="24">
        <f>Janssen!$T162</f>
        <v>5857847.9912108555</v>
      </c>
      <c r="N162" s="24">
        <f>Kroger!Q162</f>
        <v>1640878.1336195129</v>
      </c>
      <c r="O162" s="24">
        <v>0</v>
      </c>
      <c r="P162" s="24">
        <f>Mallinckrodt!F14</f>
        <v>990634.95</v>
      </c>
      <c r="Q162" s="24">
        <f>Masters!D162</f>
        <v>34563.06</v>
      </c>
      <c r="R162" s="56">
        <f>McKinsey!J162</f>
        <v>554812.71</v>
      </c>
      <c r="S162" s="24">
        <v>0</v>
      </c>
      <c r="T162" s="24">
        <f>Mylan!O162</f>
        <v>591932.19136702525</v>
      </c>
      <c r="U162" s="24">
        <v>0</v>
      </c>
      <c r="V162" s="24">
        <f>'Purdue-Sackler'!V162</f>
        <v>6522518.7749600457</v>
      </c>
      <c r="W162" s="24">
        <f>'Remnant Defendants'!F162</f>
        <v>275400.125</v>
      </c>
      <c r="X162" s="24">
        <f>Sun!F162</f>
        <v>68099.462358778663</v>
      </c>
      <c r="Y162" s="24">
        <f>Teva!$T162</f>
        <v>4111901.0934987636</v>
      </c>
      <c r="Z162" s="24">
        <v>0</v>
      </c>
      <c r="AA162" s="24">
        <f>'Walgreens National'!V162</f>
        <v>5783355.7837658571</v>
      </c>
      <c r="AB162" s="24">
        <f>Walmart!$H162</f>
        <v>3372991.5</v>
      </c>
      <c r="AC162" s="24">
        <f>Zydus!F162</f>
        <v>32650.426670368754</v>
      </c>
      <c r="AD162" s="55">
        <f t="shared" si="2"/>
        <v>63686731.180490576</v>
      </c>
    </row>
    <row r="163" spans="1:30" x14ac:dyDescent="0.3">
      <c r="A163" s="94">
        <v>161</v>
      </c>
      <c r="B163" s="3" t="s">
        <v>73</v>
      </c>
      <c r="C163" s="13" t="s">
        <v>186</v>
      </c>
      <c r="D163" s="24">
        <f>Allergan!$N163</f>
        <v>19063.490137567391</v>
      </c>
      <c r="E163" s="24">
        <f>Alvogen!$F163</f>
        <v>217.06298864590369</v>
      </c>
      <c r="F163" s="24">
        <f>Amneal!P163</f>
        <v>1333.9917668035578</v>
      </c>
      <c r="G163" s="24">
        <f>Apotex!F163</f>
        <v>740.24847416138482</v>
      </c>
      <c r="H163" s="24">
        <f>CVS!$Q163</f>
        <v>40750.221796529942</v>
      </c>
      <c r="I163" s="24">
        <f>Distributors!$AA163</f>
        <v>172083.91034548022</v>
      </c>
      <c r="J163" s="24">
        <v>0</v>
      </c>
      <c r="K163" s="24">
        <f>Hikma!F163</f>
        <v>1113.7987845638613</v>
      </c>
      <c r="L163" s="24">
        <f>Indivior!K163</f>
        <v>706.91179474267915</v>
      </c>
      <c r="M163" s="24">
        <f>Janssen!$T163</f>
        <v>40450.65427017185</v>
      </c>
      <c r="N163" s="24">
        <f>Kroger!Q163</f>
        <v>13884.069333510681</v>
      </c>
      <c r="O163" s="24">
        <v>0</v>
      </c>
      <c r="P163" s="24">
        <v>0</v>
      </c>
      <c r="Q163" s="24">
        <f>Masters!D163</f>
        <v>0</v>
      </c>
      <c r="R163" s="56">
        <f>McKinsey!J163</f>
        <v>3867.64</v>
      </c>
      <c r="S163" s="24">
        <v>0</v>
      </c>
      <c r="T163" s="24">
        <f>Mylan!O163</f>
        <v>5009.5643512178358</v>
      </c>
      <c r="U163" s="24">
        <v>0</v>
      </c>
      <c r="V163" s="24">
        <f>'Purdue-Sackler'!V163</f>
        <v>48743.268243135171</v>
      </c>
      <c r="W163" s="24">
        <f>'Remnant Defendants'!F163</f>
        <v>4002.625</v>
      </c>
      <c r="X163" s="24">
        <f>Sun!F163</f>
        <v>576.33060668956023</v>
      </c>
      <c r="Y163" s="24">
        <f>Teva!$T163</f>
        <v>30728.535578146493</v>
      </c>
      <c r="Z163" s="24">
        <v>0</v>
      </c>
      <c r="AA163" s="24">
        <f>'Walgreens National'!V163</f>
        <v>43183.273297998145</v>
      </c>
      <c r="AB163" s="24">
        <f>Walmart!$H163</f>
        <v>25187.14</v>
      </c>
      <c r="AC163" s="24">
        <f>Zydus!F163</f>
        <v>276.32288948872844</v>
      </c>
      <c r="AD163" s="55">
        <f t="shared" si="2"/>
        <v>451642.73676936474</v>
      </c>
    </row>
    <row r="164" spans="1:30" x14ac:dyDescent="0.3">
      <c r="A164" s="94">
        <v>162</v>
      </c>
      <c r="B164" s="3" t="s">
        <v>32</v>
      </c>
      <c r="C164" s="13" t="s">
        <v>187</v>
      </c>
      <c r="D164" s="24">
        <f>Allergan!$N164</f>
        <v>25428.679407012438</v>
      </c>
      <c r="E164" s="24">
        <f>Alvogen!$F164</f>
        <v>289.53907627743831</v>
      </c>
      <c r="F164" s="24">
        <f>Amneal!P164</f>
        <v>1779.4039708542402</v>
      </c>
      <c r="G164" s="24">
        <f>Apotex!F164</f>
        <v>987.41319633311559</v>
      </c>
      <c r="H164" s="24">
        <f>CVS!$Q164</f>
        <v>54356.481285017057</v>
      </c>
      <c r="I164" s="24">
        <f>Distributors!$AA164</f>
        <v>229541.74086775628</v>
      </c>
      <c r="J164" s="24">
        <v>0</v>
      </c>
      <c r="K164" s="24">
        <f>Hikma!F164</f>
        <v>1485.6898140642081</v>
      </c>
      <c r="L164" s="24">
        <f>Indivior!K164</f>
        <v>942.9455907534516</v>
      </c>
      <c r="M164" s="24">
        <f>Janssen!$T164</f>
        <v>53956.886912395668</v>
      </c>
      <c r="N164" s="24">
        <f>Kroger!Q164</f>
        <v>18519.883086982998</v>
      </c>
      <c r="O164" s="24">
        <v>0</v>
      </c>
      <c r="P164" s="24">
        <v>0</v>
      </c>
      <c r="Q164" s="24">
        <f>Masters!D164</f>
        <v>0</v>
      </c>
      <c r="R164" s="56">
        <f>McKinsey!J164</f>
        <v>5159.0200000000004</v>
      </c>
      <c r="S164" s="24">
        <v>0</v>
      </c>
      <c r="T164" s="24">
        <f>Mylan!O164</f>
        <v>6682.229171598432</v>
      </c>
      <c r="U164" s="24">
        <v>0</v>
      </c>
      <c r="V164" s="24">
        <f>'Purdue-Sackler'!V164</f>
        <v>65018.366096872996</v>
      </c>
      <c r="W164" s="24">
        <f>'Remnant Defendants'!F164</f>
        <v>0</v>
      </c>
      <c r="X164" s="24">
        <f>Sun!F164</f>
        <v>768.76409254424948</v>
      </c>
      <c r="Y164" s="24">
        <f>Teva!$T164</f>
        <v>40988.627706809602</v>
      </c>
      <c r="Z164" s="24">
        <v>0</v>
      </c>
      <c r="AA164" s="24">
        <f>'Walgreens National'!V164</f>
        <v>57601.931792279247</v>
      </c>
      <c r="AB164" s="24">
        <f>Walmart!$H164</f>
        <v>33596.99</v>
      </c>
      <c r="AC164" s="24">
        <f>Zydus!F164</f>
        <v>368.5855183141972</v>
      </c>
      <c r="AD164" s="55">
        <f t="shared" si="2"/>
        <v>597104.59206755145</v>
      </c>
    </row>
    <row r="165" spans="1:30" x14ac:dyDescent="0.3">
      <c r="A165" s="94">
        <v>163</v>
      </c>
      <c r="B165" s="3" t="s">
        <v>188</v>
      </c>
      <c r="C165" s="13" t="s">
        <v>188</v>
      </c>
      <c r="D165" s="24">
        <f>Allergan!$N165</f>
        <v>103071.12073660333</v>
      </c>
      <c r="E165" s="24">
        <f>Alvogen!$F165</f>
        <v>1036.3144979935144</v>
      </c>
      <c r="F165" s="24">
        <f>Amneal!P165</f>
        <v>6368.8195613932394</v>
      </c>
      <c r="G165" s="24">
        <f>Apotex!F165</f>
        <v>3534.1364765894991</v>
      </c>
      <c r="H165" s="24">
        <f>CVS!$Q165</f>
        <v>220325.32249624198</v>
      </c>
      <c r="I165" s="24">
        <f>Distributors!$AA165</f>
        <v>990173.24863052124</v>
      </c>
      <c r="J165" s="24">
        <v>0</v>
      </c>
      <c r="K165" s="24">
        <f>Hikma!F165</f>
        <v>5317.5616695023646</v>
      </c>
      <c r="L165" s="24">
        <f>Indivior!K165</f>
        <v>3374.9786007485659</v>
      </c>
      <c r="M165" s="24">
        <f>Janssen!$T165</f>
        <v>228524.06430181485</v>
      </c>
      <c r="N165" s="24">
        <f>Kroger!Q165</f>
        <v>66286.115089538318</v>
      </c>
      <c r="O165" s="24">
        <v>0</v>
      </c>
      <c r="P165" s="24">
        <v>0</v>
      </c>
      <c r="Q165" s="24">
        <f>Masters!D165</f>
        <v>0</v>
      </c>
      <c r="R165" s="56">
        <f>McKinsey!J165</f>
        <v>21644.13</v>
      </c>
      <c r="S165" s="24">
        <v>0</v>
      </c>
      <c r="T165" s="24">
        <f>Mylan!O165</f>
        <v>23916.947786374676</v>
      </c>
      <c r="U165" s="24">
        <v>0</v>
      </c>
      <c r="V165" s="24">
        <f>'Purdue-Sackler'!V165</f>
        <v>263541.57326044381</v>
      </c>
      <c r="W165" s="24">
        <f>'Remnant Defendants'!F165</f>
        <v>9762.5</v>
      </c>
      <c r="X165" s="24">
        <f>Sun!F165</f>
        <v>2751.5504466037878</v>
      </c>
      <c r="Y165" s="24">
        <f>Teva!$T165</f>
        <v>166140.86010069645</v>
      </c>
      <c r="Z165" s="24">
        <v>0</v>
      </c>
      <c r="AA165" s="24">
        <f>'Walgreens National'!V165</f>
        <v>233480.19266888566</v>
      </c>
      <c r="AB165" s="24">
        <f>Walmart!$H165</f>
        <v>136180.03999999998</v>
      </c>
      <c r="AC165" s="24">
        <f>Zydus!F165</f>
        <v>1319.2364957794152</v>
      </c>
      <c r="AD165" s="55">
        <f t="shared" si="2"/>
        <v>2485429.476323951</v>
      </c>
    </row>
    <row r="166" spans="1:30" x14ac:dyDescent="0.3">
      <c r="A166" s="94">
        <v>164</v>
      </c>
      <c r="B166" s="3" t="s">
        <v>58</v>
      </c>
      <c r="C166" s="13" t="s">
        <v>189</v>
      </c>
      <c r="D166" s="24">
        <f>Allergan!$N166</f>
        <v>35.64</v>
      </c>
      <c r="E166" s="24">
        <f>Alvogen!$F166</f>
        <v>0.39895841355062001</v>
      </c>
      <c r="F166" s="24">
        <f>Amneal!P166</f>
        <v>2.4518562206002299</v>
      </c>
      <c r="G166" s="24">
        <f>Apotex!F166</f>
        <v>1.3605652383532982</v>
      </c>
      <c r="H166" s="24">
        <f>CVS!$Q166</f>
        <v>765.61</v>
      </c>
      <c r="I166" s="24">
        <f>Distributors!$AA166</f>
        <v>298.48</v>
      </c>
      <c r="J166" s="24">
        <v>0</v>
      </c>
      <c r="K166" s="24">
        <f>Hikma!F166</f>
        <v>2.047144927268524</v>
      </c>
      <c r="L166" s="24">
        <f>Indivior!K166</f>
        <v>1.2992929375483522</v>
      </c>
      <c r="M166" s="24">
        <f>Janssen!$T166</f>
        <v>78.87</v>
      </c>
      <c r="N166" s="24">
        <f>Kroger!Q166</f>
        <v>43.450149987664837</v>
      </c>
      <c r="O166" s="24">
        <v>0</v>
      </c>
      <c r="P166" s="24">
        <v>0</v>
      </c>
      <c r="Q166" s="24">
        <f>Masters!D166</f>
        <v>0</v>
      </c>
      <c r="R166" s="56">
        <f>McKinsey!J166</f>
        <v>7.11</v>
      </c>
      <c r="S166" s="24">
        <v>0</v>
      </c>
      <c r="T166" s="24">
        <f>Mylan!O166</f>
        <v>9.2075017422797529</v>
      </c>
      <c r="U166" s="24">
        <v>0</v>
      </c>
      <c r="V166" s="24">
        <f>'Purdue-Sackler'!V166</f>
        <v>89.589372609610535</v>
      </c>
      <c r="W166" s="24">
        <f>'Remnant Defendants'!F166</f>
        <v>0</v>
      </c>
      <c r="X166" s="24">
        <f>Sun!F166</f>
        <v>1.0592867349699253</v>
      </c>
      <c r="Y166" s="24">
        <f>Teva!$T166</f>
        <v>57.2159879210488</v>
      </c>
      <c r="Z166" s="24">
        <v>0</v>
      </c>
      <c r="AA166" s="24">
        <f>'Walgreens National'!V166</f>
        <v>149.89610572455061</v>
      </c>
      <c r="AB166" s="24">
        <f>Walmart!$H166</f>
        <v>46.3</v>
      </c>
      <c r="AC166" s="24">
        <f>Zydus!F166</f>
        <v>0.50787719410785337</v>
      </c>
      <c r="AD166" s="55">
        <f t="shared" si="2"/>
        <v>1589.9862224574454</v>
      </c>
    </row>
    <row r="167" spans="1:30" x14ac:dyDescent="0.3">
      <c r="A167" s="94">
        <v>165</v>
      </c>
      <c r="B167" s="3" t="s">
        <v>190</v>
      </c>
      <c r="C167" s="13" t="s">
        <v>191</v>
      </c>
      <c r="D167" s="24">
        <f>Allergan!$N167</f>
        <v>5523.4056743079245</v>
      </c>
      <c r="E167" s="24">
        <f>Alvogen!$F167</f>
        <v>62.891301216398915</v>
      </c>
      <c r="F167" s="24">
        <f>Amneal!P167</f>
        <v>386.5075227684236</v>
      </c>
      <c r="G167" s="24">
        <f>Apotex!F167</f>
        <v>214.47778847000552</v>
      </c>
      <c r="H167" s="24">
        <f>CVS!$Q167</f>
        <v>11806.867525686675</v>
      </c>
      <c r="I167" s="24">
        <f>Distributors!$AA167</f>
        <v>49859.171318606182</v>
      </c>
      <c r="J167" s="24">
        <v>0</v>
      </c>
      <c r="K167" s="24">
        <f>Hikma!F167</f>
        <v>322.70934483784794</v>
      </c>
      <c r="L167" s="24">
        <f>Indivior!K167</f>
        <v>204.81890023689212</v>
      </c>
      <c r="M167" s="24">
        <f>Janssen!$T167</f>
        <v>11720.065264604536</v>
      </c>
      <c r="N167" s="24">
        <f>Kroger!Q167</f>
        <v>4022.7284773753518</v>
      </c>
      <c r="O167" s="24">
        <v>0</v>
      </c>
      <c r="P167" s="24">
        <v>0</v>
      </c>
      <c r="Q167" s="24">
        <f>Masters!D167</f>
        <v>0</v>
      </c>
      <c r="R167" s="56">
        <f>McKinsey!J167</f>
        <v>1120.5999999999999</v>
      </c>
      <c r="S167" s="24">
        <v>0</v>
      </c>
      <c r="T167" s="24">
        <f>Mylan!O167</f>
        <v>1451.4589637818501</v>
      </c>
      <c r="U167" s="24">
        <v>0</v>
      </c>
      <c r="V167" s="24">
        <f>'Purdue-Sackler'!V167</f>
        <v>14122.755723922888</v>
      </c>
      <c r="W167" s="24">
        <f>'Remnant Defendants'!F167</f>
        <v>0</v>
      </c>
      <c r="X167" s="24">
        <f>Sun!F167</f>
        <v>166.98462511576167</v>
      </c>
      <c r="Y167" s="24">
        <f>Teva!$T167</f>
        <v>8903.2097269215519</v>
      </c>
      <c r="Z167" s="24">
        <v>0</v>
      </c>
      <c r="AA167" s="24">
        <f>'Walgreens National'!V167</f>
        <v>12511.825144571814</v>
      </c>
      <c r="AB167" s="24">
        <f>Walmart!$H167</f>
        <v>7297.66</v>
      </c>
      <c r="AC167" s="24">
        <f>Zydus!F167</f>
        <v>80.061120434357775</v>
      </c>
      <c r="AD167" s="55">
        <f t="shared" si="2"/>
        <v>129698.1373024241</v>
      </c>
    </row>
    <row r="168" spans="1:30" x14ac:dyDescent="0.3">
      <c r="A168" s="94">
        <v>166</v>
      </c>
      <c r="B168" s="3" t="s">
        <v>190</v>
      </c>
      <c r="C168" s="13" t="s">
        <v>190</v>
      </c>
      <c r="D168" s="24">
        <f>Allergan!$N168</f>
        <v>177962.55521807913</v>
      </c>
      <c r="E168" s="24">
        <f>Alvogen!$F168</f>
        <v>1789.3002285090604</v>
      </c>
      <c r="F168" s="24">
        <f>Amneal!P168</f>
        <v>10996.401496455004</v>
      </c>
      <c r="G168" s="24">
        <f>Apotex!F168</f>
        <v>6102.038731859343</v>
      </c>
      <c r="H168" s="24">
        <f>CVS!$Q168</f>
        <v>380413.61865391809</v>
      </c>
      <c r="I168" s="24">
        <f>Distributors!$AA168</f>
        <v>1709632.7520633496</v>
      </c>
      <c r="J168" s="24">
        <v>0</v>
      </c>
      <c r="K168" s="24">
        <f>Hikma!F168</f>
        <v>9181.3000095759999</v>
      </c>
      <c r="L168" s="24">
        <f>Indivior!K168</f>
        <v>5827.2368023653671</v>
      </c>
      <c r="M168" s="24">
        <f>Janssen!$T168</f>
        <v>394569.55122909253</v>
      </c>
      <c r="N168" s="24">
        <f>Kroger!Q168</f>
        <v>114449.57167929003</v>
      </c>
      <c r="O168" s="24">
        <v>0</v>
      </c>
      <c r="P168" s="24">
        <v>0</v>
      </c>
      <c r="Q168" s="24">
        <f>Masters!D168</f>
        <v>0</v>
      </c>
      <c r="R168" s="56">
        <f>McKinsey!J168</f>
        <v>37370.76</v>
      </c>
      <c r="S168" s="24">
        <v>0</v>
      </c>
      <c r="T168" s="24">
        <f>Mylan!O168</f>
        <v>41294.993191986876</v>
      </c>
      <c r="U168" s="24">
        <v>0</v>
      </c>
      <c r="V168" s="24">
        <f>'Purdue-Sackler'!V168</f>
        <v>455030.78280730621</v>
      </c>
      <c r="W168" s="24">
        <f>'Remnant Defendants'!F168</f>
        <v>19134.5</v>
      </c>
      <c r="X168" s="24">
        <f>Sun!F168</f>
        <v>4750.8259822619757</v>
      </c>
      <c r="Y168" s="24">
        <f>Teva!$T168</f>
        <v>286858.75199350499</v>
      </c>
      <c r="Z168" s="24">
        <v>0</v>
      </c>
      <c r="AA168" s="24">
        <f>'Walgreens National'!V168</f>
        <v>403126.83580290456</v>
      </c>
      <c r="AB168" s="24">
        <f>Walmart!$H168</f>
        <v>235128.4</v>
      </c>
      <c r="AC168" s="24">
        <f>Zydus!F168</f>
        <v>2277.7932451258371</v>
      </c>
      <c r="AD168" s="55">
        <f t="shared" si="2"/>
        <v>4293620.1758904587</v>
      </c>
    </row>
    <row r="169" spans="1:30" x14ac:dyDescent="0.3">
      <c r="A169" s="94">
        <v>167</v>
      </c>
      <c r="B169" s="3" t="s">
        <v>192</v>
      </c>
      <c r="C169" s="13" t="s">
        <v>192</v>
      </c>
      <c r="D169" s="24">
        <f>Allergan!$N169</f>
        <v>82144.211593622007</v>
      </c>
      <c r="E169" s="24">
        <f>Alvogen!$F169</f>
        <v>825.90770458369116</v>
      </c>
      <c r="F169" s="24">
        <f>Amneal!P169</f>
        <v>5075.7343982375905</v>
      </c>
      <c r="G169" s="24">
        <f>Apotex!F169</f>
        <v>2816.587581006509</v>
      </c>
      <c r="H169" s="24">
        <f>CVS!$Q169</f>
        <v>175591.84945803098</v>
      </c>
      <c r="I169" s="24">
        <f>Distributors!$AA169</f>
        <v>789134.69130530977</v>
      </c>
      <c r="J169" s="24">
        <v>0</v>
      </c>
      <c r="K169" s="24">
        <f>Hikma!F169</f>
        <v>4237.9173126924679</v>
      </c>
      <c r="L169" s="24">
        <f>Indivior!K169</f>
        <v>2689.7441216544385</v>
      </c>
      <c r="M169" s="24">
        <f>Janssen!$T169</f>
        <v>182125.96709535157</v>
      </c>
      <c r="N169" s="24">
        <f>Kroger!Q169</f>
        <v>52827.790692421011</v>
      </c>
      <c r="O169" s="24">
        <v>0</v>
      </c>
      <c r="P169" s="24">
        <v>0</v>
      </c>
      <c r="Q169" s="24">
        <f>Masters!D169</f>
        <v>2192.6799999999998</v>
      </c>
      <c r="R169" s="56">
        <f>McKinsey!J169</f>
        <v>17249.650000000001</v>
      </c>
      <c r="S169" s="24">
        <v>0</v>
      </c>
      <c r="T169" s="24">
        <f>Mylan!O169</f>
        <v>19061.000772582382</v>
      </c>
      <c r="U169" s="24">
        <v>0</v>
      </c>
      <c r="V169" s="24">
        <f>'Purdue-Sackler'!V169</f>
        <v>210033.7457937118</v>
      </c>
      <c r="W169" s="24">
        <f>'Remnant Defendants'!F169</f>
        <v>8102.875</v>
      </c>
      <c r="X169" s="24">
        <f>Sun!F169</f>
        <v>2192.8929082829322</v>
      </c>
      <c r="Y169" s="24">
        <f>Teva!$T169</f>
        <v>132408.67149009634</v>
      </c>
      <c r="Z169" s="24">
        <v>0</v>
      </c>
      <c r="AA169" s="24">
        <f>'Walgreens National'!V169</f>
        <v>186075.85622418416</v>
      </c>
      <c r="AB169" s="24">
        <f>Walmart!$H169</f>
        <v>108530.89</v>
      </c>
      <c r="AC169" s="24">
        <f>Zydus!F169</f>
        <v>1051.3869951079544</v>
      </c>
      <c r="AD169" s="55">
        <f t="shared" si="2"/>
        <v>1983318.6634517673</v>
      </c>
    </row>
    <row r="170" spans="1:30" x14ac:dyDescent="0.3">
      <c r="A170" s="94">
        <v>168</v>
      </c>
      <c r="B170" s="3" t="s">
        <v>50</v>
      </c>
      <c r="C170" s="13" t="s">
        <v>50</v>
      </c>
      <c r="D170" s="24">
        <f>Allergan!$N170</f>
        <v>58521.774781317537</v>
      </c>
      <c r="E170" s="24">
        <f>Alvogen!$F170</f>
        <v>666.34746185780489</v>
      </c>
      <c r="F170" s="24">
        <f>Amneal!P170</f>
        <v>4095.1340138361006</v>
      </c>
      <c r="G170" s="24">
        <f>Apotex!F170</f>
        <v>2272.4403408367989</v>
      </c>
      <c r="H170" s="24">
        <f>CVS!$Q170</f>
        <v>125096.42131785135</v>
      </c>
      <c r="I170" s="24">
        <f>Distributors!$AA170</f>
        <v>528269.13571627182</v>
      </c>
      <c r="J170" s="24">
        <v>0</v>
      </c>
      <c r="K170" s="24">
        <f>Hikma!F170</f>
        <v>3419.1779895058726</v>
      </c>
      <c r="L170" s="24">
        <f>Indivior!K170</f>
        <v>2170.1022506077948</v>
      </c>
      <c r="M170" s="24">
        <f>Janssen!$T170</f>
        <v>124176.78734152985</v>
      </c>
      <c r="N170" s="24">
        <f>Kroger!Q170</f>
        <v>42621.798994405493</v>
      </c>
      <c r="O170" s="24">
        <v>0</v>
      </c>
      <c r="P170" s="24">
        <v>0</v>
      </c>
      <c r="Q170" s="24">
        <f>Masters!D170</f>
        <v>0</v>
      </c>
      <c r="R170" s="56">
        <f>McKinsey!J170</f>
        <v>11873.01</v>
      </c>
      <c r="S170" s="24">
        <v>0</v>
      </c>
      <c r="T170" s="24">
        <f>Mylan!O170</f>
        <v>15378.533720886096</v>
      </c>
      <c r="U170" s="24">
        <v>0</v>
      </c>
      <c r="V170" s="24">
        <f>'Purdue-Sackler'!V170</f>
        <v>149633.76888471772</v>
      </c>
      <c r="W170" s="24">
        <f>'Remnant Defendants'!F170</f>
        <v>12105.5</v>
      </c>
      <c r="X170" s="24">
        <f>Sun!F170</f>
        <v>1769.2396080708097</v>
      </c>
      <c r="Y170" s="24">
        <f>Teva!$T170</f>
        <v>94331.543560325284</v>
      </c>
      <c r="Z170" s="24">
        <v>0</v>
      </c>
      <c r="AA170" s="24">
        <f>'Walgreens National'!V170</f>
        <v>132565.50384994576</v>
      </c>
      <c r="AB170" s="24">
        <f>Walmart!$H170</f>
        <v>77320.37</v>
      </c>
      <c r="AC170" s="24">
        <f>Zydus!F170</f>
        <v>848.26555283635491</v>
      </c>
      <c r="AD170" s="55">
        <f t="shared" si="2"/>
        <v>1386286.589831966</v>
      </c>
    </row>
    <row r="171" spans="1:30" x14ac:dyDescent="0.3">
      <c r="A171" s="94">
        <v>169</v>
      </c>
      <c r="B171" s="3" t="s">
        <v>20</v>
      </c>
      <c r="C171" s="13" t="s">
        <v>193</v>
      </c>
      <c r="D171" s="24">
        <f>Allergan!$N171</f>
        <v>9156.9979886243364</v>
      </c>
      <c r="E171" s="24">
        <f>Alvogen!$F171</f>
        <v>104.26452451256834</v>
      </c>
      <c r="F171" s="24">
        <f>Amneal!P171</f>
        <v>640.77260769844588</v>
      </c>
      <c r="G171" s="24">
        <f>Apotex!F171</f>
        <v>355.57261816521827</v>
      </c>
      <c r="H171" s="24">
        <f>CVS!$Q171</f>
        <v>19574.057124843592</v>
      </c>
      <c r="I171" s="24">
        <f>Distributors!$AA171</f>
        <v>82659.181550136069</v>
      </c>
      <c r="J171" s="24">
        <v>0</v>
      </c>
      <c r="K171" s="24">
        <f>Hikma!F171</f>
        <v>535.00461501831944</v>
      </c>
      <c r="L171" s="24">
        <f>Indivior!K171</f>
        <v>339.55960254195418</v>
      </c>
      <c r="M171" s="24">
        <f>Janssen!$T171</f>
        <v>19430.152770343841</v>
      </c>
      <c r="N171" s="24">
        <f>Kroger!Q171</f>
        <v>6669.1028682962296</v>
      </c>
      <c r="O171" s="24">
        <v>0</v>
      </c>
      <c r="P171" s="24">
        <v>0</v>
      </c>
      <c r="Q171" s="24">
        <f>Masters!D171</f>
        <v>0</v>
      </c>
      <c r="R171" s="56">
        <f>McKinsey!J171</f>
        <v>1857.79</v>
      </c>
      <c r="S171" s="24">
        <v>0</v>
      </c>
      <c r="T171" s="24">
        <f>Mylan!O171</f>
        <v>2406.3054155533832</v>
      </c>
      <c r="U171" s="24">
        <v>0</v>
      </c>
      <c r="V171" s="24">
        <f>'Purdue-Sackler'!V171</f>
        <v>23413.451174993628</v>
      </c>
      <c r="W171" s="24">
        <f>'Remnant Defendants'!F171</f>
        <v>0</v>
      </c>
      <c r="X171" s="24">
        <f>Sun!F171</f>
        <v>276.83594077179885</v>
      </c>
      <c r="Y171" s="24">
        <f>Teva!$T171</f>
        <v>14760.222899478587</v>
      </c>
      <c r="Z171" s="24">
        <v>0</v>
      </c>
      <c r="AA171" s="24">
        <f>'Walgreens National'!V171</f>
        <v>20742.742201390596</v>
      </c>
      <c r="AB171" s="24">
        <f>Walmart!$H171</f>
        <v>12098.45</v>
      </c>
      <c r="AC171" s="24">
        <f>Zydus!F171</f>
        <v>132.72955866041394</v>
      </c>
      <c r="AD171" s="55">
        <f t="shared" si="2"/>
        <v>215020.46390236859</v>
      </c>
    </row>
    <row r="172" spans="1:30" x14ac:dyDescent="0.3">
      <c r="A172" s="94">
        <v>170</v>
      </c>
      <c r="B172" s="3" t="s">
        <v>194</v>
      </c>
      <c r="C172" s="13" t="s">
        <v>194</v>
      </c>
      <c r="D172" s="24">
        <f>Allergan!$N172</f>
        <v>27842.52533520044</v>
      </c>
      <c r="E172" s="24">
        <f>Alvogen!$F172</f>
        <v>317.023854520263</v>
      </c>
      <c r="F172" s="24">
        <f>Amneal!P172</f>
        <v>1948.3156223387812</v>
      </c>
      <c r="G172" s="24">
        <f>Apotex!F172</f>
        <v>1081.1443537443167</v>
      </c>
      <c r="H172" s="24">
        <f>CVS!$Q172</f>
        <v>59516.32509888304</v>
      </c>
      <c r="I172" s="24">
        <f>Distributors!$AA172</f>
        <v>251331.23131333184</v>
      </c>
      <c r="J172" s="24">
        <v>0</v>
      </c>
      <c r="K172" s="24">
        <f>Hikma!F172</f>
        <v>1626.7203637301566</v>
      </c>
      <c r="L172" s="24">
        <f>Indivior!K172</f>
        <v>1032.4556174832267</v>
      </c>
      <c r="M172" s="24">
        <f>Janssen!$T172</f>
        <v>59078.793007189226</v>
      </c>
      <c r="N172" s="24">
        <f>Kroger!Q172</f>
        <v>20277.89926502137</v>
      </c>
      <c r="O172" s="24">
        <v>0</v>
      </c>
      <c r="P172" s="24">
        <v>0</v>
      </c>
      <c r="Q172" s="24">
        <f>Masters!D172</f>
        <v>0</v>
      </c>
      <c r="R172" s="56">
        <f>McKinsey!J172</f>
        <v>5648.74</v>
      </c>
      <c r="S172" s="24">
        <v>0</v>
      </c>
      <c r="T172" s="24">
        <f>Mylan!O172</f>
        <v>7316.5462707285442</v>
      </c>
      <c r="U172" s="24">
        <v>0</v>
      </c>
      <c r="V172" s="24">
        <f>'Purdue-Sackler'!V172</f>
        <v>71190.29769539414</v>
      </c>
      <c r="W172" s="24">
        <f>'Remnant Defendants'!F172</f>
        <v>0</v>
      </c>
      <c r="X172" s="24">
        <f>Sun!F172</f>
        <v>841.73977125498345</v>
      </c>
      <c r="Y172" s="24">
        <f>Teva!$T172</f>
        <v>44879.517949817106</v>
      </c>
      <c r="Z172" s="24">
        <v>0</v>
      </c>
      <c r="AA172" s="24">
        <f>'Walgreens National'!V172</f>
        <v>63069.850987478392</v>
      </c>
      <c r="AB172" s="24">
        <f>Walmart!$H172</f>
        <v>36786.21</v>
      </c>
      <c r="AC172" s="24">
        <f>Zydus!F172</f>
        <v>403.5738568991942</v>
      </c>
      <c r="AD172" s="55">
        <f t="shared" si="2"/>
        <v>653785.33650611574</v>
      </c>
    </row>
    <row r="173" spans="1:30" x14ac:dyDescent="0.3">
      <c r="A173" s="94">
        <v>171</v>
      </c>
      <c r="B173" s="3" t="s">
        <v>88</v>
      </c>
      <c r="C173" s="13" t="s">
        <v>195</v>
      </c>
      <c r="D173" s="24">
        <f>Allergan!$N173</f>
        <v>12475.330072550572</v>
      </c>
      <c r="E173" s="24">
        <f>Alvogen!$F173</f>
        <v>142.04812340704459</v>
      </c>
      <c r="F173" s="24">
        <f>Amneal!P173</f>
        <v>872.97714040052733</v>
      </c>
      <c r="G173" s="24">
        <f>Apotex!F173</f>
        <v>484.42577551111776</v>
      </c>
      <c r="H173" s="24">
        <f>CVS!$Q173</f>
        <v>26667.333846043781</v>
      </c>
      <c r="I173" s="24">
        <f>Distributors!$AA173</f>
        <v>112613.3608841776</v>
      </c>
      <c r="J173" s="24">
        <v>0</v>
      </c>
      <c r="K173" s="24">
        <f>Hikma!F173</f>
        <v>728.88071885178738</v>
      </c>
      <c r="L173" s="24">
        <f>Indivior!K173</f>
        <v>462.60992942150961</v>
      </c>
      <c r="M173" s="24">
        <f>Janssen!$T173</f>
        <v>26471.281707720478</v>
      </c>
      <c r="N173" s="24">
        <f>Kroger!Q173</f>
        <v>9085.8752028872277</v>
      </c>
      <c r="O173" s="24">
        <v>0</v>
      </c>
      <c r="P173" s="24">
        <v>0</v>
      </c>
      <c r="Q173" s="24">
        <f>Masters!D173</f>
        <v>0</v>
      </c>
      <c r="R173" s="56">
        <f>McKinsey!J173</f>
        <v>2531.02</v>
      </c>
      <c r="S173" s="24">
        <v>0</v>
      </c>
      <c r="T173" s="24">
        <f>Mylan!O173</f>
        <v>3278.3074609654386</v>
      </c>
      <c r="U173" s="24">
        <v>0</v>
      </c>
      <c r="V173" s="24">
        <f>'Purdue-Sackler'!V173</f>
        <v>31898.067127226976</v>
      </c>
      <c r="W173" s="24">
        <f>'Remnant Defendants'!F173</f>
        <v>2635.875</v>
      </c>
      <c r="X173" s="24">
        <f>Sun!F173</f>
        <v>377.15633444928369</v>
      </c>
      <c r="Y173" s="24">
        <f>Teva!$T173</f>
        <v>20109.056103090141</v>
      </c>
      <c r="Z173" s="24">
        <v>0</v>
      </c>
      <c r="AA173" s="24">
        <f>'Walgreens National'!V173</f>
        <v>28259.544650348227</v>
      </c>
      <c r="AB173" s="24">
        <f>Walmart!$H173</f>
        <v>16482.71</v>
      </c>
      <c r="AC173" s="24">
        <f>Zydus!F173</f>
        <v>180.82837682805842</v>
      </c>
      <c r="AD173" s="55">
        <f t="shared" si="2"/>
        <v>295575.86007705174</v>
      </c>
    </row>
    <row r="174" spans="1:30" x14ac:dyDescent="0.3">
      <c r="A174" s="94">
        <v>172</v>
      </c>
      <c r="B174" s="3" t="s">
        <v>196</v>
      </c>
      <c r="C174" s="13" t="s">
        <v>197</v>
      </c>
      <c r="D174" s="24">
        <f>Allergan!$N174</f>
        <v>53266.046730535105</v>
      </c>
      <c r="E174" s="24">
        <f>Alvogen!$F174</f>
        <v>606.50425154445065</v>
      </c>
      <c r="F174" s="24">
        <f>Amneal!P174</f>
        <v>3727.3589714158743</v>
      </c>
      <c r="G174" s="24">
        <f>Apotex!F174</f>
        <v>2068.3574366082744</v>
      </c>
      <c r="H174" s="24">
        <f>CVS!$Q174</f>
        <v>113861.78561871214</v>
      </c>
      <c r="I174" s="24">
        <f>Distributors!$AA174</f>
        <v>480826.4490511684</v>
      </c>
      <c r="J174" s="24">
        <v>0</v>
      </c>
      <c r="K174" s="24">
        <f>Hikma!F174</f>
        <v>3112.1090814105114</v>
      </c>
      <c r="L174" s="24">
        <f>Indivior!K174</f>
        <v>1975.210106766601</v>
      </c>
      <c r="M174" s="24">
        <f>Janssen!$T174</f>
        <v>113024.73776810287</v>
      </c>
      <c r="N174" s="24">
        <f>Kroger!Q174</f>
        <v>38794.023656601879</v>
      </c>
      <c r="O174" s="24">
        <v>0</v>
      </c>
      <c r="P174" s="24">
        <v>0</v>
      </c>
      <c r="Q174" s="24">
        <f>Masters!D174</f>
        <v>0</v>
      </c>
      <c r="R174" s="56">
        <f>McKinsey!J174</f>
        <v>10806.72</v>
      </c>
      <c r="S174" s="24">
        <v>0</v>
      </c>
      <c r="T174" s="24">
        <f>Mylan!O174</f>
        <v>13997.421192590187</v>
      </c>
      <c r="U174" s="24">
        <v>0</v>
      </c>
      <c r="V174" s="24">
        <f>'Purdue-Sackler'!V174</f>
        <v>136195.48688634069</v>
      </c>
      <c r="W174" s="24">
        <f>'Remnant Defendants'!F174</f>
        <v>11226.875</v>
      </c>
      <c r="X174" s="24">
        <f>Sun!F174</f>
        <v>1610.3480627120139</v>
      </c>
      <c r="Y174" s="24">
        <f>Teva!$T174</f>
        <v>85859.835406830214</v>
      </c>
      <c r="Z174" s="24">
        <v>0</v>
      </c>
      <c r="AA174" s="24">
        <f>'Walgreens National'!V174</f>
        <v>120660.08633930248</v>
      </c>
      <c r="AB174" s="24">
        <f>Walmart!$H174</f>
        <v>70376.399999999994</v>
      </c>
      <c r="AC174" s="24">
        <f>Zydus!F174</f>
        <v>772.08467606310137</v>
      </c>
      <c r="AD174" s="55">
        <f t="shared" si="2"/>
        <v>1261995.7555606416</v>
      </c>
    </row>
    <row r="175" spans="1:30" x14ac:dyDescent="0.3">
      <c r="A175" s="94">
        <v>173</v>
      </c>
      <c r="B175" s="3" t="s">
        <v>198</v>
      </c>
      <c r="C175" s="13" t="s">
        <v>198</v>
      </c>
      <c r="D175" s="24">
        <f>Allergan!$N175</f>
        <v>94877.647570072004</v>
      </c>
      <c r="E175" s="24">
        <f>Alvogen!$F175</f>
        <v>1080.3070484872267</v>
      </c>
      <c r="F175" s="24">
        <f>Amneal!P175</f>
        <v>6639.1820977491561</v>
      </c>
      <c r="G175" s="24">
        <f>Apotex!F175</f>
        <v>3684.1639804978799</v>
      </c>
      <c r="H175" s="24">
        <f>CVS!$Q175</f>
        <v>202810.93365466868</v>
      </c>
      <c r="I175" s="24">
        <f>Distributors!$AA175</f>
        <v>856449.3814951909</v>
      </c>
      <c r="J175" s="24">
        <v>0</v>
      </c>
      <c r="K175" s="24">
        <f>Hikma!F175</f>
        <v>5543.2972938731</v>
      </c>
      <c r="L175" s="24">
        <f>Indivior!K175</f>
        <v>3518.2496992385522</v>
      </c>
      <c r="M175" s="24">
        <f>Janssen!$T175</f>
        <v>201319.97659677232</v>
      </c>
      <c r="N175" s="24">
        <f>Kroger!Q175</f>
        <v>69100.02519830651</v>
      </c>
      <c r="O175" s="24">
        <v>0</v>
      </c>
      <c r="P175" s="24">
        <v>0</v>
      </c>
      <c r="Q175" s="24">
        <f>Masters!D175</f>
        <v>0</v>
      </c>
      <c r="R175" s="56">
        <f>McKinsey!J175</f>
        <v>19248.96</v>
      </c>
      <c r="S175" s="24">
        <v>0</v>
      </c>
      <c r="T175" s="24">
        <f>Mylan!O175</f>
        <v>24932.245300000846</v>
      </c>
      <c r="U175" s="24">
        <v>0</v>
      </c>
      <c r="V175" s="24">
        <f>'Purdue-Sackler'!V175</f>
        <v>242591.77751976578</v>
      </c>
      <c r="W175" s="24">
        <f>'Remnant Defendants'!F175</f>
        <v>18841.625</v>
      </c>
      <c r="X175" s="24">
        <f>Sun!F175</f>
        <v>2868.3564183359049</v>
      </c>
      <c r="Y175" s="24">
        <f>Teva!$T175</f>
        <v>152933.76405790861</v>
      </c>
      <c r="Z175" s="24">
        <v>0</v>
      </c>
      <c r="AA175" s="24">
        <f>'Walgreens National'!V175</f>
        <v>214920.10107095732</v>
      </c>
      <c r="AB175" s="24">
        <f>Walmart!$H175</f>
        <v>125354.63</v>
      </c>
      <c r="AC175" s="24">
        <f>Zydus!F175</f>
        <v>1375.2393581017052</v>
      </c>
      <c r="AD175" s="55">
        <f t="shared" si="2"/>
        <v>2246714.6240018243</v>
      </c>
    </row>
    <row r="176" spans="1:30" x14ac:dyDescent="0.3">
      <c r="A176" s="94">
        <v>174</v>
      </c>
      <c r="B176" s="3" t="s">
        <v>32</v>
      </c>
      <c r="C176" s="13" t="s">
        <v>199</v>
      </c>
      <c r="D176" s="24">
        <f>Allergan!$N176</f>
        <v>1151.8399999999999</v>
      </c>
      <c r="E176" s="24">
        <f>Alvogen!$F176</f>
        <v>12.895281408218912</v>
      </c>
      <c r="F176" s="24">
        <f>Amneal!P176</f>
        <v>79.249803646816432</v>
      </c>
      <c r="G176" s="24">
        <f>Apotex!F176</f>
        <v>43.976692875484673</v>
      </c>
      <c r="H176" s="24">
        <f>CVS!$Q176</f>
        <v>2449.21</v>
      </c>
      <c r="I176" s="24">
        <f>Distributors!$AA176</f>
        <v>10223.180978028799</v>
      </c>
      <c r="J176" s="24">
        <v>0</v>
      </c>
      <c r="K176" s="24">
        <f>Hikma!F176</f>
        <v>66.168575530456877</v>
      </c>
      <c r="L176" s="24">
        <f>Indivior!K176</f>
        <v>41.996226905668578</v>
      </c>
      <c r="M176" s="24">
        <f>Janssen!$T176</f>
        <v>2403.0975009061713</v>
      </c>
      <c r="N176" s="24">
        <f>Kroger!Q176</f>
        <v>824.82619233587366</v>
      </c>
      <c r="O176" s="24">
        <v>0</v>
      </c>
      <c r="P176" s="24">
        <v>0</v>
      </c>
      <c r="Q176" s="24">
        <f>Masters!D176</f>
        <v>0</v>
      </c>
      <c r="R176" s="56">
        <f>McKinsey!J176</f>
        <v>229.77</v>
      </c>
      <c r="S176" s="24">
        <v>0</v>
      </c>
      <c r="T176" s="24">
        <f>Mylan!O176</f>
        <v>297.60827695465662</v>
      </c>
      <c r="U176" s="24">
        <v>0</v>
      </c>
      <c r="V176" s="24">
        <f>'Purdue-Sackler'!V176</f>
        <v>2895.7408385125445</v>
      </c>
      <c r="W176" s="24">
        <f>'Remnant Defendants'!F176</f>
        <v>0</v>
      </c>
      <c r="X176" s="24">
        <f>Sun!F176</f>
        <v>34.238657653217857</v>
      </c>
      <c r="Y176" s="24">
        <f>Teva!$T176</f>
        <v>1849.3563244469935</v>
      </c>
      <c r="Z176" s="24">
        <v>0</v>
      </c>
      <c r="AA176" s="24">
        <f>'Walgreens National'!V176</f>
        <v>4844.8803392131813</v>
      </c>
      <c r="AB176" s="24">
        <f>Walmart!$H176</f>
        <v>1496.32</v>
      </c>
      <c r="AC176" s="24">
        <f>Zydus!F176</f>
        <v>16.41579451991284</v>
      </c>
      <c r="AD176" s="55">
        <f t="shared" si="2"/>
        <v>28944.355688418083</v>
      </c>
    </row>
    <row r="177" spans="1:30" x14ac:dyDescent="0.3">
      <c r="A177" s="94">
        <v>175</v>
      </c>
      <c r="B177" s="3" t="s">
        <v>200</v>
      </c>
      <c r="C177" s="13" t="s">
        <v>200</v>
      </c>
      <c r="D177" s="24">
        <f>Allergan!$N177</f>
        <v>17669.452097414294</v>
      </c>
      <c r="E177" s="24">
        <f>Alvogen!$F177</f>
        <v>201.19002955266402</v>
      </c>
      <c r="F177" s="24">
        <f>Amneal!P177</f>
        <v>1236.4422173511937</v>
      </c>
      <c r="G177" s="24">
        <f>Apotex!F177</f>
        <v>686.11702677601556</v>
      </c>
      <c r="H177" s="24">
        <f>CVS!$Q177</f>
        <v>37770.312784403097</v>
      </c>
      <c r="I177" s="24">
        <f>Distributors!$AA177</f>
        <v>159500.09331500734</v>
      </c>
      <c r="J177" s="24">
        <v>0</v>
      </c>
      <c r="K177" s="24">
        <f>Hikma!F177</f>
        <v>1032.3510782746857</v>
      </c>
      <c r="L177" s="24">
        <f>Indivior!K177</f>
        <v>655.21812706364551</v>
      </c>
      <c r="M177" s="24">
        <f>Janssen!$T177</f>
        <v>37492.639551168526</v>
      </c>
      <c r="N177" s="24">
        <f>Kroger!Q177</f>
        <v>12868.786343247035</v>
      </c>
      <c r="O177" s="24">
        <v>0</v>
      </c>
      <c r="P177" s="24">
        <v>0</v>
      </c>
      <c r="Q177" s="24">
        <f>Masters!D177</f>
        <v>0</v>
      </c>
      <c r="R177" s="56">
        <f>McKinsey!J177</f>
        <v>3584.81</v>
      </c>
      <c r="S177" s="24">
        <v>0</v>
      </c>
      <c r="T177" s="24">
        <f>Mylan!O177</f>
        <v>4643.2346949375178</v>
      </c>
      <c r="U177" s="24">
        <v>0</v>
      </c>
      <c r="V177" s="24">
        <f>'Purdue-Sackler'!V177</f>
        <v>45178.86554269951</v>
      </c>
      <c r="W177" s="24">
        <f>'Remnant Defendants'!F177</f>
        <v>0</v>
      </c>
      <c r="X177" s="24">
        <f>Sun!F177</f>
        <v>534.18582557678974</v>
      </c>
      <c r="Y177" s="24">
        <f>Teva!$T177</f>
        <v>28481.486218527723</v>
      </c>
      <c r="Z177" s="24">
        <v>0</v>
      </c>
      <c r="AA177" s="24">
        <f>'Walgreens National'!V177</f>
        <v>40025.470751412882</v>
      </c>
      <c r="AB177" s="24">
        <f>Walmart!$H177</f>
        <v>23345.309999999998</v>
      </c>
      <c r="AC177" s="24">
        <f>Zydus!F177</f>
        <v>256.11648788732333</v>
      </c>
      <c r="AD177" s="55">
        <f t="shared" si="2"/>
        <v>414905.96560341289</v>
      </c>
    </row>
    <row r="178" spans="1:30" x14ac:dyDescent="0.3">
      <c r="A178" s="94">
        <v>176</v>
      </c>
      <c r="B178" s="3" t="s">
        <v>34</v>
      </c>
      <c r="C178" s="13" t="s">
        <v>201</v>
      </c>
      <c r="D178" s="24">
        <f>Allergan!$N178</f>
        <v>0</v>
      </c>
      <c r="E178" s="24">
        <f>Alvogen!$F178</f>
        <v>8.8625642638639217</v>
      </c>
      <c r="F178" s="24">
        <f>Amneal!P178</f>
        <v>54.466161341066623</v>
      </c>
      <c r="G178" s="24">
        <f>Apotex!F178</f>
        <v>30.223944277228544</v>
      </c>
      <c r="H178" s="24">
        <f>CVS!$Q178</f>
        <v>0</v>
      </c>
      <c r="I178" s="24">
        <f>Distributors!$AA178</f>
        <v>0</v>
      </c>
      <c r="J178" s="24">
        <v>0</v>
      </c>
      <c r="K178" s="24">
        <f>Hikma!F178</f>
        <v>45.47580113399048</v>
      </c>
      <c r="L178" s="24">
        <f>Indivior!K178</f>
        <v>28.862825711897834</v>
      </c>
      <c r="M178" s="24">
        <f>Janssen!$T178</f>
        <v>0</v>
      </c>
      <c r="N178" s="24">
        <f>Kroger!Q178</f>
        <v>436.29131635175008</v>
      </c>
      <c r="O178" s="24">
        <v>0</v>
      </c>
      <c r="P178" s="24">
        <v>0</v>
      </c>
      <c r="Q178" s="24">
        <f>Masters!D178</f>
        <v>0</v>
      </c>
      <c r="R178" s="56">
        <f>McKinsey!J178</f>
        <v>0</v>
      </c>
      <c r="S178" s="24">
        <v>0</v>
      </c>
      <c r="T178" s="24">
        <f>Mylan!O178</f>
        <v>204.53779925169982</v>
      </c>
      <c r="U178" s="24">
        <v>0</v>
      </c>
      <c r="V178" s="24">
        <f>'Purdue-Sackler'!V178</f>
        <v>1990.1612427360972</v>
      </c>
      <c r="W178" s="24">
        <f>'Remnant Defendants'!F178</f>
        <v>0</v>
      </c>
      <c r="X178" s="24">
        <f>Sun!F178</f>
        <v>23.531266527202593</v>
      </c>
      <c r="Y178" s="24">
        <f>Teva!$T178</f>
        <v>0</v>
      </c>
      <c r="Z178" s="24">
        <v>0</v>
      </c>
      <c r="AA178" s="24">
        <f>'Walgreens National'!V178</f>
        <v>0</v>
      </c>
      <c r="AB178" s="24">
        <f>Walmart!$H178</f>
        <v>0</v>
      </c>
      <c r="AC178" s="24">
        <f>Zydus!F178</f>
        <v>11.282113919777357</v>
      </c>
      <c r="AD178" s="55">
        <f t="shared" si="2"/>
        <v>2822.4129215947974</v>
      </c>
    </row>
    <row r="179" spans="1:30" x14ac:dyDescent="0.3">
      <c r="A179" s="94">
        <v>177</v>
      </c>
      <c r="B179" s="3" t="s">
        <v>43</v>
      </c>
      <c r="C179" s="13" t="s">
        <v>202</v>
      </c>
      <c r="D179" s="24">
        <f>Allergan!$N179</f>
        <v>2145.59</v>
      </c>
      <c r="E179" s="24">
        <f>Alvogen!$F179</f>
        <v>24.020702469265647</v>
      </c>
      <c r="F179" s="24">
        <f>Amneal!P179</f>
        <v>147.62267637948588</v>
      </c>
      <c r="G179" s="24">
        <f>Apotex!F179</f>
        <v>81.917642717825274</v>
      </c>
      <c r="H179" s="24">
        <f>CVS!$Q179</f>
        <v>5133.63</v>
      </c>
      <c r="I179" s="24">
        <f>Distributors!$AA179</f>
        <v>19043.221153017072</v>
      </c>
      <c r="J179" s="24">
        <v>0</v>
      </c>
      <c r="K179" s="24">
        <f>Hikma!F179</f>
        <v>123.25560143411907</v>
      </c>
      <c r="L179" s="24">
        <f>Indivior!K179</f>
        <v>78.228527117669586</v>
      </c>
      <c r="M179" s="24">
        <f>Janssen!$T179</f>
        <v>4476.3638911626977</v>
      </c>
      <c r="N179" s="24">
        <f>Kroger!Q179</f>
        <v>1536.4447004443991</v>
      </c>
      <c r="O179" s="24">
        <v>0</v>
      </c>
      <c r="P179" s="24">
        <v>0</v>
      </c>
      <c r="Q179" s="24">
        <f>Masters!D179</f>
        <v>0</v>
      </c>
      <c r="R179" s="56">
        <f>McKinsey!J179</f>
        <v>428</v>
      </c>
      <c r="S179" s="24">
        <v>0</v>
      </c>
      <c r="T179" s="24">
        <f>Mylan!O179</f>
        <v>554.37021084024536</v>
      </c>
      <c r="U179" s="24">
        <v>0</v>
      </c>
      <c r="V179" s="24">
        <f>'Purdue-Sackler'!V179</f>
        <v>5394.0450702904782</v>
      </c>
      <c r="W179" s="24">
        <f>'Remnant Defendants'!F179</f>
        <v>0</v>
      </c>
      <c r="X179" s="24">
        <f>Sun!F179</f>
        <v>63.778104750068096</v>
      </c>
      <c r="Y179" s="24">
        <f>Teva!$T179</f>
        <v>3444.8909351355983</v>
      </c>
      <c r="Z179" s="24">
        <v>0</v>
      </c>
      <c r="AA179" s="24">
        <f>'Walgreens National'!V179</f>
        <v>0</v>
      </c>
      <c r="AB179" s="24">
        <f>Walmart!$H179</f>
        <v>2787.27</v>
      </c>
      <c r="AC179" s="24">
        <f>Zydus!F179</f>
        <v>30.578542916334147</v>
      </c>
      <c r="AD179" s="55">
        <f t="shared" si="2"/>
        <v>45462.649215758924</v>
      </c>
    </row>
    <row r="180" spans="1:30" x14ac:dyDescent="0.3">
      <c r="A180" s="94">
        <v>178</v>
      </c>
      <c r="B180" s="3" t="s">
        <v>43</v>
      </c>
      <c r="C180" s="13" t="s">
        <v>203</v>
      </c>
      <c r="D180" s="24">
        <f>Allergan!$N180</f>
        <v>37035.834757926772</v>
      </c>
      <c r="E180" s="24">
        <f>Alvogen!$F180</f>
        <v>421.70168074221777</v>
      </c>
      <c r="F180" s="24">
        <f>Amneal!P180</f>
        <v>2591.6282350420729</v>
      </c>
      <c r="G180" s="24">
        <f>Apotex!F180</f>
        <v>1438.1264519947867</v>
      </c>
      <c r="H180" s="24">
        <f>CVS!$Q180</f>
        <v>79167.966550488563</v>
      </c>
      <c r="I180" s="24">
        <f>Distributors!$AA180</f>
        <v>334318.05442814791</v>
      </c>
      <c r="J180" s="24">
        <v>0</v>
      </c>
      <c r="K180" s="24">
        <f>Hikma!F180</f>
        <v>2163.845722337443</v>
      </c>
      <c r="L180" s="24">
        <f>Indivior!K180</f>
        <v>1373.3612249566306</v>
      </c>
      <c r="M180" s="24">
        <f>Janssen!$T180</f>
        <v>78585.967638096961</v>
      </c>
      <c r="N180" s="24">
        <f>Kroger!Q180</f>
        <v>26973.438383169225</v>
      </c>
      <c r="O180" s="24">
        <v>0</v>
      </c>
      <c r="P180" s="24">
        <v>0</v>
      </c>
      <c r="Q180" s="24">
        <f>Masters!D180</f>
        <v>0</v>
      </c>
      <c r="R180" s="56">
        <f>McKinsey!J180</f>
        <v>7513.9</v>
      </c>
      <c r="S180" s="24">
        <v>0</v>
      </c>
      <c r="T180" s="24">
        <f>Mylan!O180</f>
        <v>9732.3902148102388</v>
      </c>
      <c r="U180" s="24">
        <v>0</v>
      </c>
      <c r="V180" s="24">
        <f>'Purdue-Sackler'!V180</f>
        <v>94696.559147310807</v>
      </c>
      <c r="W180" s="24">
        <f>'Remnant Defendants'!F180</f>
        <v>0</v>
      </c>
      <c r="X180" s="24">
        <f>Sun!F180</f>
        <v>1119.6730820869775</v>
      </c>
      <c r="Y180" s="24">
        <f>Teva!$T180</f>
        <v>59698.241213858368</v>
      </c>
      <c r="Z180" s="24">
        <v>0</v>
      </c>
      <c r="AA180" s="24">
        <f>'Walgreens National'!V180</f>
        <v>83894.816118731294</v>
      </c>
      <c r="AB180" s="24">
        <f>Walmart!$H180</f>
        <v>48932.63</v>
      </c>
      <c r="AC180" s="24">
        <f>Zydus!F180</f>
        <v>536.82955188197582</v>
      </c>
      <c r="AD180" s="55">
        <f t="shared" si="2"/>
        <v>869658.13484970026</v>
      </c>
    </row>
    <row r="181" spans="1:30" x14ac:dyDescent="0.3">
      <c r="A181" s="94">
        <v>179</v>
      </c>
      <c r="B181" s="3" t="s">
        <v>43</v>
      </c>
      <c r="C181" s="13" t="s">
        <v>43</v>
      </c>
      <c r="D181" s="24">
        <f>Allergan!$N181</f>
        <v>505832.80878485413</v>
      </c>
      <c r="E181" s="24">
        <f>Alvogen!$F181</f>
        <v>5085.8270891394732</v>
      </c>
      <c r="F181" s="24">
        <f>Amneal!P181</f>
        <v>31255.680697210337</v>
      </c>
      <c r="G181" s="24">
        <f>Apotex!F181</f>
        <v>17344.162475923687</v>
      </c>
      <c r="H181" s="24">
        <f>CVS!$Q181</f>
        <v>1081270.6727208961</v>
      </c>
      <c r="I181" s="24">
        <f>Distributors!$AA181</f>
        <v>5032933.233992273</v>
      </c>
      <c r="J181" s="24">
        <v>0</v>
      </c>
      <c r="K181" s="24">
        <f>Hikma!F181</f>
        <v>26096.517263135018</v>
      </c>
      <c r="L181" s="24">
        <f>Indivior!K181</f>
        <v>16563.077739611545</v>
      </c>
      <c r="M181" s="24">
        <f>Janssen!$T181</f>
        <v>1161560.7142282303</v>
      </c>
      <c r="N181" s="24">
        <f>Kroger!Q181</f>
        <v>325306.36680903815</v>
      </c>
      <c r="O181" s="24">
        <v>0</v>
      </c>
      <c r="P181" s="24">
        <v>0</v>
      </c>
      <c r="Q181" s="24">
        <f>Masters!D181</f>
        <v>0</v>
      </c>
      <c r="R181" s="56">
        <f>McKinsey!J181</f>
        <v>110014.57</v>
      </c>
      <c r="S181" s="24">
        <v>0</v>
      </c>
      <c r="T181" s="24">
        <f>Mylan!O181</f>
        <v>117375.04510164628</v>
      </c>
      <c r="U181" s="24">
        <v>0</v>
      </c>
      <c r="V181" s="24">
        <f>'Purdue-Sackler'!V181</f>
        <v>1293359.18294833</v>
      </c>
      <c r="W181" s="24">
        <f>'Remnant Defendants'!F181</f>
        <v>52619.875</v>
      </c>
      <c r="X181" s="24">
        <f>Sun!F181</f>
        <v>13503.535679145674</v>
      </c>
      <c r="Y181" s="24">
        <f>Teva!$T181</f>
        <v>815354.49693359702</v>
      </c>
      <c r="Z181" s="24">
        <v>0</v>
      </c>
      <c r="AA181" s="24">
        <f>'Walgreens National'!V181</f>
        <v>1151008.0478684206</v>
      </c>
      <c r="AB181" s="24">
        <f>Walmart!$H181</f>
        <v>668318.47</v>
      </c>
      <c r="AC181" s="24">
        <f>Zydus!F181</f>
        <v>6474.2978316012832</v>
      </c>
      <c r="AD181" s="55">
        <f t="shared" si="2"/>
        <v>12424802.28533145</v>
      </c>
    </row>
    <row r="182" spans="1:30" x14ac:dyDescent="0.3">
      <c r="A182" s="94">
        <v>180</v>
      </c>
      <c r="B182" s="3" t="s">
        <v>204</v>
      </c>
      <c r="C182" s="13" t="s">
        <v>204</v>
      </c>
      <c r="D182" s="24">
        <f>Allergan!$N182</f>
        <v>205166.14001360038</v>
      </c>
      <c r="E182" s="24">
        <f>Alvogen!$F182</f>
        <v>2062.8150101847664</v>
      </c>
      <c r="F182" s="24">
        <f>Amneal!P182</f>
        <v>12677.325863757773</v>
      </c>
      <c r="G182" s="24">
        <f>Apotex!F182</f>
        <v>7034.804382323664</v>
      </c>
      <c r="H182" s="24">
        <f>CVS!$Q182</f>
        <v>438564.14460348594</v>
      </c>
      <c r="I182" s="24">
        <f>Distributors!$AA182</f>
        <v>1970969.4545794707</v>
      </c>
      <c r="J182" s="24">
        <v>0</v>
      </c>
      <c r="K182" s="24">
        <f>Hikma!F182</f>
        <v>10584.765580980315</v>
      </c>
      <c r="L182" s="24">
        <f>Indivior!K182</f>
        <v>6717.9958691652819</v>
      </c>
      <c r="M182" s="24">
        <f>Janssen!$T182</f>
        <v>454883.98018322268</v>
      </c>
      <c r="N182" s="24">
        <f>Kroger!Q182</f>
        <v>131944.48174617096</v>
      </c>
      <c r="O182" s="24">
        <v>0</v>
      </c>
      <c r="P182" s="24">
        <v>0</v>
      </c>
      <c r="Q182" s="24">
        <f>Masters!D182</f>
        <v>966.4</v>
      </c>
      <c r="R182" s="56">
        <f>McKinsey!J182</f>
        <v>43083.3</v>
      </c>
      <c r="S182" s="24">
        <v>0</v>
      </c>
      <c r="T182" s="24">
        <f>Mylan!O182</f>
        <v>47607.400057668368</v>
      </c>
      <c r="U182" s="24">
        <v>0</v>
      </c>
      <c r="V182" s="24">
        <f>'Purdue-Sackler'!V182</f>
        <v>524587.38556869444</v>
      </c>
      <c r="W182" s="24">
        <f>'Remnant Defendants'!F182</f>
        <v>19622.625</v>
      </c>
      <c r="X182" s="24">
        <f>Sun!F182</f>
        <v>5477.0434781376698</v>
      </c>
      <c r="Y182" s="24">
        <f>Teva!$T182</f>
        <v>330708.34922831017</v>
      </c>
      <c r="Z182" s="24">
        <v>0</v>
      </c>
      <c r="AA182" s="24">
        <f>'Walgreens National'!V182</f>
        <v>464749.32031670411</v>
      </c>
      <c r="AB182" s="24">
        <f>Walmart!$H182</f>
        <v>271070.44</v>
      </c>
      <c r="AC182" s="24">
        <f>Zydus!F182</f>
        <v>2625.9797105476382</v>
      </c>
      <c r="AD182" s="55">
        <f t="shared" si="2"/>
        <v>4948478.1714818776</v>
      </c>
    </row>
    <row r="183" spans="1:30" x14ac:dyDescent="0.3">
      <c r="A183" s="94">
        <v>181</v>
      </c>
      <c r="B183" s="3" t="s">
        <v>205</v>
      </c>
      <c r="C183" s="13" t="s">
        <v>205</v>
      </c>
      <c r="D183" s="24">
        <f>Allergan!$N183</f>
        <v>29069.763347838016</v>
      </c>
      <c r="E183" s="24">
        <f>Alvogen!$F183</f>
        <v>292.2780776488259</v>
      </c>
      <c r="F183" s="24">
        <f>Amneal!P183</f>
        <v>1796.2368971006176</v>
      </c>
      <c r="G183" s="24">
        <f>Apotex!F183</f>
        <v>996.75399458962136</v>
      </c>
      <c r="H183" s="24">
        <f>CVS!$Q183</f>
        <v>62139.698230413211</v>
      </c>
      <c r="I183" s="24">
        <f>Distributors!$AA183</f>
        <v>279264.57952636475</v>
      </c>
      <c r="J183" s="24">
        <v>0</v>
      </c>
      <c r="K183" s="24">
        <f>Hikma!F183</f>
        <v>1499.7442432296834</v>
      </c>
      <c r="L183" s="24">
        <f>Indivior!K183</f>
        <v>951.86573134180799</v>
      </c>
      <c r="M183" s="24">
        <f>Janssen!$T183</f>
        <v>64452.030449253172</v>
      </c>
      <c r="N183" s="24">
        <f>Kroger!Q183</f>
        <v>18695.080192614423</v>
      </c>
      <c r="O183" s="24">
        <v>0</v>
      </c>
      <c r="P183" s="24">
        <v>0</v>
      </c>
      <c r="Q183" s="24">
        <f>Masters!D183</f>
        <v>0</v>
      </c>
      <c r="R183" s="56">
        <f>McKinsey!J183</f>
        <v>6104.43</v>
      </c>
      <c r="S183" s="24">
        <v>0</v>
      </c>
      <c r="T183" s="24">
        <f>Mylan!O183</f>
        <v>6745.4421758680064</v>
      </c>
      <c r="U183" s="24">
        <v>0</v>
      </c>
      <c r="V183" s="24">
        <f>'Purdue-Sackler'!V183</f>
        <v>74328.231981940102</v>
      </c>
      <c r="W183" s="24">
        <f>'Remnant Defendants'!F183</f>
        <v>2538.25</v>
      </c>
      <c r="X183" s="24">
        <f>Sun!F183</f>
        <v>776.03649919424026</v>
      </c>
      <c r="Y183" s="24">
        <f>Teva!$T183</f>
        <v>46857.725232979108</v>
      </c>
      <c r="Z183" s="24">
        <v>0</v>
      </c>
      <c r="AA183" s="24">
        <f>'Walgreens National'!V183</f>
        <v>65849.829269343216</v>
      </c>
      <c r="AB183" s="24">
        <f>Walmart!$H183</f>
        <v>38407.69</v>
      </c>
      <c r="AC183" s="24">
        <f>Zydus!F183</f>
        <v>372.07228857372797</v>
      </c>
      <c r="AD183" s="55">
        <f t="shared" si="2"/>
        <v>700765.66584971873</v>
      </c>
    </row>
    <row r="184" spans="1:30" x14ac:dyDescent="0.3">
      <c r="A184" s="94">
        <v>182</v>
      </c>
      <c r="B184" s="3" t="s">
        <v>73</v>
      </c>
      <c r="C184" s="13" t="s">
        <v>206</v>
      </c>
      <c r="D184" s="24">
        <f>Allergan!$N184</f>
        <v>8862.8581079147989</v>
      </c>
      <c r="E184" s="24">
        <f>Alvogen!$F184</f>
        <v>100.91527174451367</v>
      </c>
      <c r="F184" s="24">
        <f>Amneal!P184</f>
        <v>620.18929386221453</v>
      </c>
      <c r="G184" s="24">
        <f>Apotex!F184</f>
        <v>344.15068360788234</v>
      </c>
      <c r="H184" s="24">
        <f>CVS!$Q184</f>
        <v>18945.276483064248</v>
      </c>
      <c r="I184" s="24">
        <f>Distributors!$AA184</f>
        <v>80003.945864960318</v>
      </c>
      <c r="J184" s="24">
        <v>0</v>
      </c>
      <c r="K184" s="24">
        <f>Hikma!F184</f>
        <v>517.81884933100616</v>
      </c>
      <c r="L184" s="24">
        <f>Indivior!K184</f>
        <v>328.65204847167115</v>
      </c>
      <c r="M184" s="24">
        <f>Janssen!$T184</f>
        <v>18805.998728613911</v>
      </c>
      <c r="N184" s="24">
        <f>Kroger!Q184</f>
        <v>6454.8739624329</v>
      </c>
      <c r="O184" s="24">
        <v>0</v>
      </c>
      <c r="P184" s="24">
        <v>0</v>
      </c>
      <c r="Q184" s="24">
        <f>Masters!D184</f>
        <v>0</v>
      </c>
      <c r="R184" s="56">
        <f>McKinsey!J184</f>
        <v>1798.11</v>
      </c>
      <c r="S184" s="24">
        <v>0</v>
      </c>
      <c r="T184" s="24">
        <f>Mylan!O184</f>
        <v>2329.0085102876269</v>
      </c>
      <c r="U184" s="24">
        <v>0</v>
      </c>
      <c r="V184" s="24">
        <f>'Purdue-Sackler'!V184</f>
        <v>22661.349091143355</v>
      </c>
      <c r="W184" s="24">
        <f>'Remnant Defendants'!F184</f>
        <v>0</v>
      </c>
      <c r="X184" s="24">
        <f>Sun!F184</f>
        <v>267.94323689901421</v>
      </c>
      <c r="Y184" s="24">
        <f>Teva!$T184</f>
        <v>14286.089108261742</v>
      </c>
      <c r="Z184" s="24">
        <v>0</v>
      </c>
      <c r="AA184" s="24">
        <f>'Walgreens National'!V184</f>
        <v>20076.438842437194</v>
      </c>
      <c r="AB184" s="24">
        <f>Walmart!$H184</f>
        <v>11709.82</v>
      </c>
      <c r="AC184" s="24">
        <f>Zydus!F184</f>
        <v>128.46593357964662</v>
      </c>
      <c r="AD184" s="55">
        <f t="shared" si="2"/>
        <v>208113.43808303238</v>
      </c>
    </row>
    <row r="185" spans="1:30" x14ac:dyDescent="0.3">
      <c r="A185" s="94">
        <v>183</v>
      </c>
      <c r="B185" s="3" t="s">
        <v>61</v>
      </c>
      <c r="C185" s="13" t="s">
        <v>207</v>
      </c>
      <c r="D185" s="24">
        <f>Allergan!$N185</f>
        <v>4387.1267988705504</v>
      </c>
      <c r="E185" s="24">
        <f>Alvogen!$F185</f>
        <v>49.95329186156517</v>
      </c>
      <c r="F185" s="24">
        <f>Amneal!P185</f>
        <v>306.99512838998515</v>
      </c>
      <c r="G185" s="24">
        <f>Apotex!F185</f>
        <v>170.35538076085442</v>
      </c>
      <c r="H185" s="24">
        <f>CVS!$Q185</f>
        <v>9377.9497689870859</v>
      </c>
      <c r="I185" s="24">
        <f>Distributors!$AA185</f>
        <v>39602.125234992949</v>
      </c>
      <c r="J185" s="24">
        <v>0</v>
      </c>
      <c r="K185" s="24">
        <f>Hikma!F185</f>
        <v>256.32152264860599</v>
      </c>
      <c r="L185" s="24">
        <f>Indivior!K185</f>
        <v>162.68352068426339</v>
      </c>
      <c r="M185" s="24">
        <f>Janssen!$T185</f>
        <v>9309.0150127265588</v>
      </c>
      <c r="N185" s="24">
        <f>Kroger!Q185</f>
        <v>3195.1788495643077</v>
      </c>
      <c r="O185" s="24">
        <v>0</v>
      </c>
      <c r="P185" s="24">
        <v>0</v>
      </c>
      <c r="Q185" s="24">
        <f>Masters!D185</f>
        <v>0</v>
      </c>
      <c r="R185" s="56">
        <f>McKinsey!J185</f>
        <v>890.07</v>
      </c>
      <c r="S185" s="24">
        <v>0</v>
      </c>
      <c r="T185" s="24">
        <f>Mylan!O185</f>
        <v>1152.8645749179377</v>
      </c>
      <c r="U185" s="24">
        <v>0</v>
      </c>
      <c r="V185" s="24">
        <f>'Purdue-Sackler'!V185</f>
        <v>11217.41997576537</v>
      </c>
      <c r="W185" s="24">
        <f>'Remnant Defendants'!F185</f>
        <v>0</v>
      </c>
      <c r="X185" s="24">
        <f>Sun!F185</f>
        <v>132.63251917940377</v>
      </c>
      <c r="Y185" s="24">
        <f>Teva!$T185</f>
        <v>7071.6524625357706</v>
      </c>
      <c r="Z185" s="24">
        <v>0</v>
      </c>
      <c r="AA185" s="24">
        <f>'Walgreens National'!V185</f>
        <v>9937.8726834178142</v>
      </c>
      <c r="AB185" s="24">
        <f>Walmart!$H185</f>
        <v>5796.39</v>
      </c>
      <c r="AC185" s="24">
        <f>Zydus!F185</f>
        <v>63.590932902793419</v>
      </c>
      <c r="AD185" s="55">
        <f t="shared" si="2"/>
        <v>103016.60672530303</v>
      </c>
    </row>
    <row r="186" spans="1:30" x14ac:dyDescent="0.3">
      <c r="A186" s="94">
        <v>184</v>
      </c>
      <c r="B186" s="3" t="s">
        <v>166</v>
      </c>
      <c r="C186" s="13" t="s">
        <v>208</v>
      </c>
      <c r="D186" s="24">
        <f>Allergan!$N186</f>
        <v>6303.9868140722419</v>
      </c>
      <c r="E186" s="24">
        <f>Alvogen!$F186</f>
        <v>71.779326019075555</v>
      </c>
      <c r="F186" s="24">
        <f>Amneal!P186</f>
        <v>441.13015550687788</v>
      </c>
      <c r="G186" s="24">
        <f>Apotex!F186</f>
        <v>244.7885606543085</v>
      </c>
      <c r="H186" s="24">
        <f>CVS!$Q186</f>
        <v>13475.460800085673</v>
      </c>
      <c r="I186" s="24">
        <f>Distributors!$AA186</f>
        <v>56905.437990560553</v>
      </c>
      <c r="J186" s="24">
        <v>0</v>
      </c>
      <c r="K186" s="24">
        <f>Hikma!F186</f>
        <v>368.31578969585996</v>
      </c>
      <c r="L186" s="24">
        <f>Indivior!K186</f>
        <v>233.76464360923265</v>
      </c>
      <c r="M186" s="24">
        <f>Janssen!$T186</f>
        <v>13376.392735789079</v>
      </c>
      <c r="N186" s="24">
        <f>Kroger!Q186</f>
        <v>4591.2431795038256</v>
      </c>
      <c r="O186" s="24">
        <v>0</v>
      </c>
      <c r="P186" s="24">
        <v>0</v>
      </c>
      <c r="Q186" s="24">
        <f>Masters!D186</f>
        <v>0</v>
      </c>
      <c r="R186" s="56">
        <f>McKinsey!J186</f>
        <v>1278.97</v>
      </c>
      <c r="S186" s="24">
        <v>0</v>
      </c>
      <c r="T186" s="24">
        <f>Mylan!O186</f>
        <v>1656.5843630126838</v>
      </c>
      <c r="U186" s="24">
        <v>0</v>
      </c>
      <c r="V186" s="24">
        <f>'Purdue-Sackler'!V186</f>
        <v>16118.634338748556</v>
      </c>
      <c r="W186" s="24">
        <f>'Remnant Defendants'!F186</f>
        <v>0</v>
      </c>
      <c r="X186" s="24">
        <f>Sun!F186</f>
        <v>190.58349270140411</v>
      </c>
      <c r="Y186" s="24">
        <f>Teva!$T186</f>
        <v>10161.444518583719</v>
      </c>
      <c r="Z186" s="24">
        <v>0</v>
      </c>
      <c r="AA186" s="24">
        <f>'Walgreens National'!V186</f>
        <v>14280.044494268879</v>
      </c>
      <c r="AB186" s="24">
        <f>Walmart!$H186</f>
        <v>8329</v>
      </c>
      <c r="AC186" s="24">
        <f>Zydus!F186</f>
        <v>91.375645820026023</v>
      </c>
      <c r="AD186" s="55">
        <f t="shared" si="2"/>
        <v>148027.56120281198</v>
      </c>
    </row>
    <row r="187" spans="1:30" x14ac:dyDescent="0.3">
      <c r="A187" s="94">
        <v>185</v>
      </c>
      <c r="B187" s="3" t="s">
        <v>61</v>
      </c>
      <c r="C187" s="13" t="s">
        <v>209</v>
      </c>
      <c r="D187" s="24">
        <f>Allergan!$N187</f>
        <v>2656.9789840518433</v>
      </c>
      <c r="E187" s="24">
        <f>Alvogen!$F187</f>
        <v>30.253197648029051</v>
      </c>
      <c r="F187" s="24">
        <f>Amneal!P187</f>
        <v>185.92537048214604</v>
      </c>
      <c r="G187" s="24">
        <f>Apotex!F187</f>
        <v>103.17227979381241</v>
      </c>
      <c r="H187" s="24">
        <f>CVS!$Q187</f>
        <v>5679.5700986980501</v>
      </c>
      <c r="I187" s="24">
        <f>Distributors!$AA187</f>
        <v>23984.234019393803</v>
      </c>
      <c r="J187" s="24">
        <v>0</v>
      </c>
      <c r="K187" s="24">
        <f>Hikma!F187</f>
        <v>155.23592934820175</v>
      </c>
      <c r="L187" s="24">
        <f>Indivior!K187</f>
        <v>98.525973402867407</v>
      </c>
      <c r="M187" s="24">
        <f>Janssen!$T187</f>
        <v>5637.8120959869038</v>
      </c>
      <c r="N187" s="24">
        <f>Kroger!Q187</f>
        <v>1935.0914912445264</v>
      </c>
      <c r="O187" s="24">
        <v>0</v>
      </c>
      <c r="P187" s="24">
        <v>0</v>
      </c>
      <c r="Q187" s="24">
        <f>Masters!D187</f>
        <v>0</v>
      </c>
      <c r="R187" s="56">
        <f>McKinsey!J187</f>
        <v>539.04999999999995</v>
      </c>
      <c r="S187" s="24">
        <v>0</v>
      </c>
      <c r="T187" s="24">
        <f>Mylan!O187</f>
        <v>698.20903781596246</v>
      </c>
      <c r="U187" s="24">
        <v>0</v>
      </c>
      <c r="V187" s="24">
        <f>'Purdue-Sackler'!V187</f>
        <v>6793.6028033597922</v>
      </c>
      <c r="W187" s="24">
        <f>'Remnant Defendants'!F187</f>
        <v>0</v>
      </c>
      <c r="X187" s="24">
        <f>Sun!F187</f>
        <v>80.326194085676065</v>
      </c>
      <c r="Y187" s="24">
        <f>Teva!$T187</f>
        <v>4282.8036174462841</v>
      </c>
      <c r="Z187" s="24">
        <v>0</v>
      </c>
      <c r="AA187" s="24">
        <f>'Walgreens National'!V187</f>
        <v>6018.6924048060218</v>
      </c>
      <c r="AB187" s="24">
        <f>Walmart!$H187</f>
        <v>3510.46</v>
      </c>
      <c r="AC187" s="24">
        <f>Zydus!F187</f>
        <v>38.51255823264345</v>
      </c>
      <c r="AD187" s="55">
        <f t="shared" si="2"/>
        <v>62389.943497563923</v>
      </c>
    </row>
    <row r="188" spans="1:30" x14ac:dyDescent="0.3">
      <c r="A188" s="94">
        <v>186</v>
      </c>
      <c r="B188" s="3" t="s">
        <v>103</v>
      </c>
      <c r="C188" s="13" t="s">
        <v>210</v>
      </c>
      <c r="D188" s="24">
        <f>Allergan!$N188</f>
        <v>6358.4472026891308</v>
      </c>
      <c r="E188" s="24">
        <f>Alvogen!$F188</f>
        <v>72.399242771560949</v>
      </c>
      <c r="F188" s="24">
        <f>Amneal!P188</f>
        <v>444.93994292885128</v>
      </c>
      <c r="G188" s="24">
        <f>Apotex!F188</f>
        <v>246.90265865414293</v>
      </c>
      <c r="H188" s="24">
        <f>CVS!$Q188</f>
        <v>13591.837102262856</v>
      </c>
      <c r="I188" s="24">
        <f>Distributors!$AA188</f>
        <v>57396.923407808252</v>
      </c>
      <c r="J188" s="24">
        <v>0</v>
      </c>
      <c r="K188" s="24">
        <f>Hikma!F188</f>
        <v>371.49672132200357</v>
      </c>
      <c r="L188" s="24">
        <f>Indivior!K188</f>
        <v>235.78353437833277</v>
      </c>
      <c r="M188" s="24">
        <f>Janssen!$T188</f>
        <v>13491.913462528279</v>
      </c>
      <c r="N188" s="24">
        <f>Kroger!Q188</f>
        <v>4630.8907913278827</v>
      </c>
      <c r="O188" s="24">
        <v>0</v>
      </c>
      <c r="P188" s="24">
        <v>0</v>
      </c>
      <c r="Q188" s="24">
        <f>Masters!D188</f>
        <v>0</v>
      </c>
      <c r="R188" s="56">
        <f>McKinsey!J188</f>
        <v>1290.01</v>
      </c>
      <c r="S188" s="24">
        <v>0</v>
      </c>
      <c r="T188" s="24">
        <f>Mylan!O188</f>
        <v>1670.8913293147073</v>
      </c>
      <c r="U188" s="24">
        <v>0</v>
      </c>
      <c r="V188" s="24">
        <f>'Purdue-Sackler'!V188</f>
        <v>16257.841712346928</v>
      </c>
      <c r="W188" s="24">
        <f>'Remnant Defendants'!F188</f>
        <v>0</v>
      </c>
      <c r="X188" s="24">
        <f>Sun!F188</f>
        <v>192.22945270723338</v>
      </c>
      <c r="Y188" s="24">
        <f>Teva!$T188</f>
        <v>10249.200726085161</v>
      </c>
      <c r="Z188" s="24">
        <v>0</v>
      </c>
      <c r="AA188" s="24">
        <f>'Walgreens National'!V188</f>
        <v>14403.373154471416</v>
      </c>
      <c r="AB188" s="24">
        <f>Walmart!$H188</f>
        <v>8400.93</v>
      </c>
      <c r="AC188" s="24">
        <f>Zydus!F188</f>
        <v>92.164804715136739</v>
      </c>
      <c r="AD188" s="55">
        <f t="shared" si="2"/>
        <v>149306.01044159674</v>
      </c>
    </row>
    <row r="189" spans="1:30" x14ac:dyDescent="0.3">
      <c r="A189" s="94">
        <v>187</v>
      </c>
      <c r="B189" s="3" t="s">
        <v>103</v>
      </c>
      <c r="C189" s="13" t="s">
        <v>211</v>
      </c>
      <c r="D189" s="24">
        <f>Allergan!$N189</f>
        <v>30802.758040431025</v>
      </c>
      <c r="E189" s="24">
        <f>Alvogen!$F189</f>
        <v>350.73000588386986</v>
      </c>
      <c r="F189" s="24">
        <f>Amneal!P189</f>
        <v>2155.4616157215382</v>
      </c>
      <c r="G189" s="24">
        <f>Apotex!F189</f>
        <v>1196.0922187507517</v>
      </c>
      <c r="H189" s="24">
        <f>CVS!$Q189</f>
        <v>65844.128822030267</v>
      </c>
      <c r="I189" s="24">
        <f>Distributors!$AA189</f>
        <v>278052.89386454178</v>
      </c>
      <c r="J189" s="24">
        <v>0</v>
      </c>
      <c r="K189" s="24">
        <f>Hikma!F189</f>
        <v>1799.6741715409999</v>
      </c>
      <c r="L189" s="24">
        <f>Indivior!K189</f>
        <v>1142.2268691505726</v>
      </c>
      <c r="M189" s="24">
        <f>Janssen!$T189</f>
        <v>65360.086254257752</v>
      </c>
      <c r="N189" s="24">
        <f>Kroger!Q189</f>
        <v>22433.864710911355</v>
      </c>
      <c r="O189" s="24">
        <v>0</v>
      </c>
      <c r="P189" s="24">
        <v>0</v>
      </c>
      <c r="Q189" s="24">
        <f>Masters!D189</f>
        <v>0</v>
      </c>
      <c r="R189" s="56">
        <f>McKinsey!J189</f>
        <v>0</v>
      </c>
      <c r="S189" s="24">
        <v>0</v>
      </c>
      <c r="T189" s="24">
        <f>Mylan!O189</f>
        <v>8094.4455125165041</v>
      </c>
      <c r="U189" s="24">
        <v>0</v>
      </c>
      <c r="V189" s="24">
        <f>'Purdue-Sackler'!V189</f>
        <v>78759.289477959886</v>
      </c>
      <c r="W189" s="24">
        <f>'Remnant Defendants'!F189</f>
        <v>6443.2500000000009</v>
      </c>
      <c r="X189" s="24">
        <f>Sun!F189</f>
        <v>931.23400878364509</v>
      </c>
      <c r="Y189" s="24">
        <f>Teva!$T189</f>
        <v>49651.120951942612</v>
      </c>
      <c r="Z189" s="24">
        <v>0</v>
      </c>
      <c r="AA189" s="24">
        <f>'Walgreens National'!V189</f>
        <v>69775.452616591647</v>
      </c>
      <c r="AB189" s="24">
        <f>Walmart!$H189</f>
        <v>40697.350000000006</v>
      </c>
      <c r="AC189" s="24">
        <f>Zydus!F189</f>
        <v>446.48205233333118</v>
      </c>
      <c r="AD189" s="55">
        <f t="shared" si="2"/>
        <v>723490.05914101412</v>
      </c>
    </row>
    <row r="190" spans="1:30" x14ac:dyDescent="0.3">
      <c r="A190" s="94">
        <v>188</v>
      </c>
      <c r="B190" s="3" t="s">
        <v>103</v>
      </c>
      <c r="C190" s="13" t="s">
        <v>103</v>
      </c>
      <c r="D190" s="24">
        <f>Allergan!$N190</f>
        <v>563214.05689248501</v>
      </c>
      <c r="E190" s="24">
        <f>Alvogen!$F190</f>
        <v>5662.7590611072173</v>
      </c>
      <c r="F190" s="24">
        <f>Amneal!P190</f>
        <v>34801.298977930703</v>
      </c>
      <c r="G190" s="24">
        <f>Apotex!F190</f>
        <v>19311.669763132049</v>
      </c>
      <c r="H190" s="24">
        <f>CVS!$Q190</f>
        <v>1203929.1073129175</v>
      </c>
      <c r="I190" s="24">
        <f>Distributors!$AA190</f>
        <v>5410628.2331146505</v>
      </c>
      <c r="J190" s="24">
        <v>0</v>
      </c>
      <c r="K190" s="24">
        <f>Hikma!F190</f>
        <v>29056.884358245647</v>
      </c>
      <c r="L190" s="24">
        <f>Indivior!K190</f>
        <v>18441.979427514972</v>
      </c>
      <c r="M190" s="24">
        <f>Janssen!$T190</f>
        <v>1248729.6840991834</v>
      </c>
      <c r="N190" s="24">
        <f>Kroger!Q190</f>
        <v>362208.8495935775</v>
      </c>
      <c r="O190" s="24">
        <v>0</v>
      </c>
      <c r="P190" s="24">
        <v>0</v>
      </c>
      <c r="Q190" s="24">
        <f>Masters!D190</f>
        <v>0</v>
      </c>
      <c r="R190" s="56">
        <f>McKinsey!J190</f>
        <v>118270.58</v>
      </c>
      <c r="S190" s="24">
        <v>0</v>
      </c>
      <c r="T190" s="24">
        <f>Mylan!O190</f>
        <v>130689.97206306476</v>
      </c>
      <c r="U190" s="24">
        <v>0</v>
      </c>
      <c r="V190" s="24">
        <f>'Purdue-Sackler'!V190</f>
        <v>1440076.7670900319</v>
      </c>
      <c r="W190" s="24">
        <f>'Remnant Defendants'!F190</f>
        <v>61406.125</v>
      </c>
      <c r="X190" s="24">
        <f>Sun!F190</f>
        <v>15035.365474252703</v>
      </c>
      <c r="Y190" s="24">
        <f>Teva!$T190</f>
        <v>907847.62911902566</v>
      </c>
      <c r="Z190" s="24">
        <v>0</v>
      </c>
      <c r="AA190" s="24">
        <f>'Walgreens National'!V190</f>
        <v>1275811.6928481683</v>
      </c>
      <c r="AB190" s="24">
        <f>Walmart!$H190</f>
        <v>744131.96</v>
      </c>
      <c r="AC190" s="24">
        <f>Zydus!F190</f>
        <v>7208.7367634848715</v>
      </c>
      <c r="AD190" s="55">
        <f t="shared" si="2"/>
        <v>13589254.614195287</v>
      </c>
    </row>
    <row r="191" spans="1:30" x14ac:dyDescent="0.3">
      <c r="A191" s="94">
        <v>189</v>
      </c>
      <c r="B191" s="3" t="s">
        <v>103</v>
      </c>
      <c r="C191" s="13" t="s">
        <v>212</v>
      </c>
      <c r="D191" s="24">
        <f>Allergan!$N191</f>
        <v>8817.8721827841473</v>
      </c>
      <c r="E191" s="24">
        <f>Alvogen!$F191</f>
        <v>100.40313224191375</v>
      </c>
      <c r="F191" s="24">
        <f>Amneal!P191</f>
        <v>617.04186700614355</v>
      </c>
      <c r="G191" s="24">
        <f>Apotex!F191</f>
        <v>342.40413765031332</v>
      </c>
      <c r="H191" s="24">
        <f>CVS!$Q191</f>
        <v>18849.143690656303</v>
      </c>
      <c r="I191" s="24">
        <f>Distributors!$AA191</f>
        <v>79597.9294798747</v>
      </c>
      <c r="J191" s="24">
        <v>0</v>
      </c>
      <c r="K191" s="24">
        <f>Hikma!F191</f>
        <v>515.19094690009729</v>
      </c>
      <c r="L191" s="24">
        <f>Indivior!K191</f>
        <v>326.98415724249378</v>
      </c>
      <c r="M191" s="24">
        <f>Janssen!$T191</f>
        <v>18710.570060911545</v>
      </c>
      <c r="N191" s="24">
        <f>Kroger!Q191</f>
        <v>6422.1120699046742</v>
      </c>
      <c r="O191" s="24">
        <v>0</v>
      </c>
      <c r="P191" s="24">
        <v>0</v>
      </c>
      <c r="Q191" s="24">
        <f>Masters!D191</f>
        <v>0</v>
      </c>
      <c r="R191" s="56">
        <f>McKinsey!J191</f>
        <v>1788.99</v>
      </c>
      <c r="S191" s="24">
        <v>0</v>
      </c>
      <c r="T191" s="24">
        <f>Mylan!O191</f>
        <v>2317.188919066296</v>
      </c>
      <c r="U191" s="24">
        <v>0</v>
      </c>
      <c r="V191" s="24">
        <f>'Purdue-Sackler'!V191</f>
        <v>22546.343979913385</v>
      </c>
      <c r="W191" s="24">
        <f>'Remnant Defendants'!F191</f>
        <v>0</v>
      </c>
      <c r="X191" s="24">
        <f>Sun!F191</f>
        <v>266.58343957896255</v>
      </c>
      <c r="Y191" s="24">
        <f>Teva!$T191</f>
        <v>14213.572425662434</v>
      </c>
      <c r="Z191" s="24">
        <v>0</v>
      </c>
      <c r="AA191" s="24">
        <f>'Walgreens National'!V191</f>
        <v>19974.548795029921</v>
      </c>
      <c r="AB191" s="24">
        <f>Walmart!$H191</f>
        <v>11650.39</v>
      </c>
      <c r="AC191" s="24">
        <f>Zydus!F191</f>
        <v>127.81397597018707</v>
      </c>
      <c r="AD191" s="55">
        <f t="shared" si="2"/>
        <v>207057.26928442332</v>
      </c>
    </row>
    <row r="192" spans="1:30" x14ac:dyDescent="0.3">
      <c r="A192" s="94">
        <v>190</v>
      </c>
      <c r="B192" s="3" t="s">
        <v>73</v>
      </c>
      <c r="C192" s="13" t="s">
        <v>213</v>
      </c>
      <c r="D192" s="24">
        <f>Allergan!$N192</f>
        <v>8465.3103057716544</v>
      </c>
      <c r="E192" s="24">
        <f>Alvogen!$F192</f>
        <v>96.388620428067043</v>
      </c>
      <c r="F192" s="24">
        <f>Amneal!P192</f>
        <v>592.37010817330395</v>
      </c>
      <c r="G192" s="24">
        <f>Apotex!F192</f>
        <v>328.71347457024905</v>
      </c>
      <c r="H192" s="24">
        <f>CVS!$Q192</f>
        <v>18095.46808457252</v>
      </c>
      <c r="I192" s="24">
        <f>Distributors!$AA192</f>
        <v>76415.282337053766</v>
      </c>
      <c r="J192" s="24">
        <v>0</v>
      </c>
      <c r="K192" s="24">
        <f>Hikma!F192</f>
        <v>494.59158812975488</v>
      </c>
      <c r="L192" s="24">
        <f>Indivior!K192</f>
        <v>313.91004558004192</v>
      </c>
      <c r="M192" s="24">
        <f>Janssen!$T192</f>
        <v>17962.441855903762</v>
      </c>
      <c r="N192" s="24">
        <f>Kroger!Q192</f>
        <v>6165.3334162074188</v>
      </c>
      <c r="O192" s="24">
        <v>0</v>
      </c>
      <c r="P192" s="24">
        <v>0</v>
      </c>
      <c r="Q192" s="24">
        <f>Masters!D192</f>
        <v>0</v>
      </c>
      <c r="R192" s="56">
        <f>McKinsey!J192</f>
        <v>1717.46</v>
      </c>
      <c r="S192" s="24">
        <v>0</v>
      </c>
      <c r="T192" s="24">
        <f>Mylan!O192</f>
        <v>2224.538599471754</v>
      </c>
      <c r="U192" s="24">
        <v>0</v>
      </c>
      <c r="V192" s="24">
        <f>'Purdue-Sackler'!V192</f>
        <v>21644.852539902015</v>
      </c>
      <c r="W192" s="24">
        <f>'Remnant Defendants'!F192</f>
        <v>0</v>
      </c>
      <c r="X192" s="24">
        <f>Sun!F192</f>
        <v>255.92438598502622</v>
      </c>
      <c r="Y192" s="24">
        <f>Teva!$T192</f>
        <v>13645.268235830648</v>
      </c>
      <c r="Z192" s="24">
        <v>0</v>
      </c>
      <c r="AA192" s="24">
        <f>'Walgreens National'!V192</f>
        <v>19175.876012732781</v>
      </c>
      <c r="AB192" s="24">
        <f>Walmart!$H192</f>
        <v>11184.560000000001</v>
      </c>
      <c r="AC192" s="24">
        <f>Zydus!F192</f>
        <v>122.70347089878418</v>
      </c>
      <c r="AD192" s="55">
        <f t="shared" si="2"/>
        <v>198778.28961031279</v>
      </c>
    </row>
    <row r="193" spans="1:30" x14ac:dyDescent="0.3">
      <c r="A193" s="94">
        <v>191</v>
      </c>
      <c r="B193" s="3" t="s">
        <v>214</v>
      </c>
      <c r="C193" s="13" t="s">
        <v>214</v>
      </c>
      <c r="D193" s="24">
        <f>Allergan!$N193</f>
        <v>154270.82726434071</v>
      </c>
      <c r="E193" s="24">
        <f>Alvogen!$F193</f>
        <v>1551.0950121448329</v>
      </c>
      <c r="F193" s="24">
        <f>Amneal!P193</f>
        <v>9532.4771332006585</v>
      </c>
      <c r="G193" s="24">
        <f>Apotex!F193</f>
        <v>5289.6890583802224</v>
      </c>
      <c r="H193" s="24">
        <f>CVS!$Q193</f>
        <v>329770.0623556489</v>
      </c>
      <c r="I193" s="24">
        <f>Distributors!$AA193</f>
        <v>1482033.4600369409</v>
      </c>
      <c r="J193" s="24">
        <v>0</v>
      </c>
      <c r="K193" s="24">
        <f>Hikma!F193</f>
        <v>7959.0157218752793</v>
      </c>
      <c r="L193" s="24">
        <f>Indivior!K193</f>
        <v>5051.4708458217574</v>
      </c>
      <c r="M193" s="24">
        <f>Janssen!$T193</f>
        <v>342041.46323613951</v>
      </c>
      <c r="N193" s="24">
        <f>Kroger!Q193</f>
        <v>99213.180825225514</v>
      </c>
      <c r="O193" s="24">
        <v>0</v>
      </c>
      <c r="P193" s="24">
        <v>0</v>
      </c>
      <c r="Q193" s="24">
        <f>Masters!D193</f>
        <v>3004.78</v>
      </c>
      <c r="R193" s="56">
        <f>McKinsey!J193</f>
        <v>32395.68</v>
      </c>
      <c r="S193" s="24">
        <v>0</v>
      </c>
      <c r="T193" s="24">
        <f>Mylan!O193</f>
        <v>35797.490519529842</v>
      </c>
      <c r="U193" s="24">
        <v>0</v>
      </c>
      <c r="V193" s="24">
        <f>'Purdue-Sackler'!V193</f>
        <v>394453.63407396298</v>
      </c>
      <c r="W193" s="24">
        <f>'Remnant Defendants'!F193</f>
        <v>16010.5</v>
      </c>
      <c r="X193" s="24">
        <f>Sun!F193</f>
        <v>4118.3599975253192</v>
      </c>
      <c r="Y193" s="24">
        <f>Teva!$T193</f>
        <v>248669.94226350449</v>
      </c>
      <c r="Z193" s="24">
        <v>0</v>
      </c>
      <c r="AA193" s="24">
        <f>'Walgreens National'!V193</f>
        <v>349459.55235078972</v>
      </c>
      <c r="AB193" s="24">
        <f>Walmart!$H193</f>
        <v>203826.33000000002</v>
      </c>
      <c r="AC193" s="24">
        <f>Zydus!F193</f>
        <v>1974.556133687985</v>
      </c>
      <c r="AD193" s="55">
        <f t="shared" si="2"/>
        <v>3724449.0106950304</v>
      </c>
    </row>
    <row r="194" spans="1:30" x14ac:dyDescent="0.3">
      <c r="A194" s="94">
        <v>192</v>
      </c>
      <c r="B194" s="3" t="s">
        <v>215</v>
      </c>
      <c r="C194" s="13" t="s">
        <v>216</v>
      </c>
      <c r="D194" s="24">
        <f>Allergan!$N194</f>
        <v>10277.879620118136</v>
      </c>
      <c r="E194" s="24">
        <f>Alvogen!$F194</f>
        <v>117.02724363706267</v>
      </c>
      <c r="F194" s="24">
        <f>Amneal!P194</f>
        <v>719.20773079478965</v>
      </c>
      <c r="G194" s="24">
        <f>Apotex!F194</f>
        <v>399.09723476150572</v>
      </c>
      <c r="H194" s="24">
        <f>CVS!$Q194</f>
        <v>21970.050879313923</v>
      </c>
      <c r="I194" s="24">
        <f>Distributors!$AA194</f>
        <v>92777.266004953199</v>
      </c>
      <c r="J194" s="24">
        <v>0</v>
      </c>
      <c r="K194" s="24">
        <f>Hikma!F194</f>
        <v>600.49298379675236</v>
      </c>
      <c r="L194" s="24">
        <f>Indivior!K194</f>
        <v>381.12411217289275</v>
      </c>
      <c r="M194" s="24">
        <f>Janssen!$T194</f>
        <v>21808.549653833728</v>
      </c>
      <c r="N194" s="24">
        <f>Kroger!Q194</f>
        <v>7485.4532096997036</v>
      </c>
      <c r="O194" s="24">
        <v>0</v>
      </c>
      <c r="P194" s="24">
        <v>0</v>
      </c>
      <c r="Q194" s="24">
        <f>Masters!D194</f>
        <v>0</v>
      </c>
      <c r="R194" s="56">
        <f>McKinsey!J194</f>
        <v>2085.1999999999998</v>
      </c>
      <c r="S194" s="24">
        <v>0</v>
      </c>
      <c r="T194" s="24">
        <f>Mylan!O194</f>
        <v>2700.8543073267829</v>
      </c>
      <c r="U194" s="24">
        <v>0</v>
      </c>
      <c r="V194" s="24">
        <f>'Purdue-Sackler'!V194</f>
        <v>26279.424069211207</v>
      </c>
      <c r="W194" s="24">
        <f>'Remnant Defendants'!F194</f>
        <v>0</v>
      </c>
      <c r="X194" s="24">
        <f>Sun!F194</f>
        <v>310.72262823479798</v>
      </c>
      <c r="Y194" s="24">
        <f>Teva!$T194</f>
        <v>16566.979993692556</v>
      </c>
      <c r="Z194" s="24">
        <v>0</v>
      </c>
      <c r="AA194" s="24">
        <f>'Walgreens National'!V194</f>
        <v>23281.815044740866</v>
      </c>
      <c r="AB194" s="24">
        <f>Walmart!$H194</f>
        <v>13579.38</v>
      </c>
      <c r="AC194" s="24">
        <f>Zydus!F194</f>
        <v>148.97660035192197</v>
      </c>
      <c r="AD194" s="55">
        <f t="shared" si="2"/>
        <v>241340.52471628791</v>
      </c>
    </row>
    <row r="195" spans="1:30" x14ac:dyDescent="0.3">
      <c r="A195" s="94">
        <v>193</v>
      </c>
      <c r="B195" s="3" t="s">
        <v>45</v>
      </c>
      <c r="C195" s="13" t="s">
        <v>217</v>
      </c>
      <c r="D195" s="24">
        <f>Allergan!$N195</f>
        <v>2684.3419997843439</v>
      </c>
      <c r="E195" s="24">
        <f>Alvogen!$F195</f>
        <v>43.204294786335971</v>
      </c>
      <c r="F195" s="24">
        <f>Amneal!P195</f>
        <v>265.51819771331469</v>
      </c>
      <c r="G195" s="24">
        <f>Apotex!F195</f>
        <v>147.3393206843576</v>
      </c>
      <c r="H195" s="24">
        <f>CVS!$Q195</f>
        <v>7201.3738606801453</v>
      </c>
      <c r="I195" s="24">
        <f>Distributors!$AA195</f>
        <v>0</v>
      </c>
      <c r="J195" s="24">
        <v>0</v>
      </c>
      <c r="K195" s="24">
        <f>Hikma!F195</f>
        <v>221.69090788416125</v>
      </c>
      <c r="L195" s="24">
        <f>Indivior!K195</f>
        <v>140.70397610632415</v>
      </c>
      <c r="M195" s="24">
        <f>Janssen!$T195</f>
        <v>0</v>
      </c>
      <c r="N195" s="24">
        <f>Kroger!Q195</f>
        <v>2126.8854118482245</v>
      </c>
      <c r="O195" s="24">
        <v>0</v>
      </c>
      <c r="P195" s="24">
        <v>0</v>
      </c>
      <c r="Q195" s="24">
        <f>Masters!D195</f>
        <v>0</v>
      </c>
      <c r="R195" s="56">
        <f>McKinsey!J195</f>
        <v>769.82</v>
      </c>
      <c r="S195" s="24">
        <v>0</v>
      </c>
      <c r="T195" s="24">
        <f>Mylan!O195</f>
        <v>997.10547768328513</v>
      </c>
      <c r="U195" s="24">
        <v>0</v>
      </c>
      <c r="V195" s="24">
        <f>'Purdue-Sackler'!V195</f>
        <v>9701.8775202679099</v>
      </c>
      <c r="W195" s="24">
        <f>'Remnant Defendants'!F195</f>
        <v>0</v>
      </c>
      <c r="X195" s="24">
        <f>Sun!F195</f>
        <v>114.71304979783118</v>
      </c>
      <c r="Y195" s="24">
        <f>Teva!$T195</f>
        <v>5675.6767474425124</v>
      </c>
      <c r="Z195" s="24">
        <v>0</v>
      </c>
      <c r="AA195" s="24">
        <f>'Walgreens National'!V195</f>
        <v>7267.6006420867234</v>
      </c>
      <c r="AB195" s="24">
        <f>Walmart!$H195</f>
        <v>0</v>
      </c>
      <c r="AC195" s="24">
        <f>Zydus!F195</f>
        <v>54.999406615368443</v>
      </c>
      <c r="AD195" s="55">
        <f t="shared" si="2"/>
        <v>37357.851406765476</v>
      </c>
    </row>
    <row r="196" spans="1:30" x14ac:dyDescent="0.3">
      <c r="A196" s="94">
        <v>194</v>
      </c>
      <c r="B196" s="3" t="s">
        <v>20</v>
      </c>
      <c r="C196" s="13" t="s">
        <v>218</v>
      </c>
      <c r="D196" s="24">
        <f>Allergan!$N196</f>
        <v>27641.493674795325</v>
      </c>
      <c r="E196" s="24">
        <f>Alvogen!$F196</f>
        <v>277.91758732602489</v>
      </c>
      <c r="F196" s="24">
        <f>Amneal!P196</f>
        <v>1707.98244166635</v>
      </c>
      <c r="G196" s="24">
        <f>Apotex!F196</f>
        <v>947.78050944608026</v>
      </c>
      <c r="H196" s="24">
        <f>CVS!$Q196</f>
        <v>59086.579292700742</v>
      </c>
      <c r="I196" s="24">
        <f>Distributors!$AA196</f>
        <v>265543.47037296882</v>
      </c>
      <c r="J196" s="24">
        <v>0</v>
      </c>
      <c r="K196" s="24">
        <f>Hikma!F196</f>
        <v>1426.0573527696558</v>
      </c>
      <c r="L196" s="24">
        <f>Indivior!K196</f>
        <v>905.09773993615863</v>
      </c>
      <c r="M196" s="24">
        <f>Janssen!$T196</f>
        <v>61285.306952107931</v>
      </c>
      <c r="N196" s="24">
        <f>Kroger!Q196</f>
        <v>17776.533868745413</v>
      </c>
      <c r="O196" s="24">
        <v>0</v>
      </c>
      <c r="P196" s="24">
        <v>0</v>
      </c>
      <c r="Q196" s="24">
        <f>Masters!D196</f>
        <v>0</v>
      </c>
      <c r="R196" s="56">
        <f>McKinsey!J196</f>
        <v>5804.5</v>
      </c>
      <c r="S196" s="24">
        <f>Meijer!E12</f>
        <v>6272.7750000000005</v>
      </c>
      <c r="T196" s="24">
        <f>Mylan!O196</f>
        <v>6414.0185608339898</v>
      </c>
      <c r="U196" s="24">
        <v>0</v>
      </c>
      <c r="V196" s="24">
        <f>'Purdue-Sackler'!V196</f>
        <v>70676.265113011803</v>
      </c>
      <c r="W196" s="24">
        <f>'Remnant Defendants'!F196</f>
        <v>3124</v>
      </c>
      <c r="X196" s="24">
        <f>Sun!F196</f>
        <v>737.90752035851244</v>
      </c>
      <c r="Y196" s="24">
        <f>Teva!$T196</f>
        <v>44555.466305466325</v>
      </c>
      <c r="Z196" s="24">
        <v>0</v>
      </c>
      <c r="AA196" s="24">
        <f>'Walgreens National'!V196</f>
        <v>62614.454788373863</v>
      </c>
      <c r="AB196" s="24">
        <f>Walmart!$H196</f>
        <v>36520.600000000006</v>
      </c>
      <c r="AC196" s="24">
        <f>Zydus!F196</f>
        <v>353.79127159692518</v>
      </c>
      <c r="AD196" s="55">
        <f t="shared" ref="AD196:AD258" si="3">SUM(D196:AB196)</f>
        <v>673318.20708050707</v>
      </c>
    </row>
    <row r="197" spans="1:30" x14ac:dyDescent="0.3">
      <c r="A197" s="94">
        <v>195</v>
      </c>
      <c r="B197" s="3" t="s">
        <v>103</v>
      </c>
      <c r="C197" s="13" t="s">
        <v>219</v>
      </c>
      <c r="D197" s="24">
        <f>Allergan!$N197</f>
        <v>12366.112733091973</v>
      </c>
      <c r="E197" s="24">
        <f>Alvogen!$F197</f>
        <v>140.80449928996461</v>
      </c>
      <c r="F197" s="24">
        <f>Amneal!P197</f>
        <v>865.33426980553486</v>
      </c>
      <c r="G197" s="24">
        <f>Apotex!F197</f>
        <v>480.18465241205035</v>
      </c>
      <c r="H197" s="24">
        <f>CVS!$Q197</f>
        <v>26433.862102058731</v>
      </c>
      <c r="I197" s="24">
        <f>Distributors!$AA197</f>
        <v>111627.4388109164</v>
      </c>
      <c r="J197" s="24">
        <v>0</v>
      </c>
      <c r="K197" s="24">
        <f>Hikma!F197</f>
        <v>722.49940512023466</v>
      </c>
      <c r="L197" s="24">
        <f>Indivior!K197</f>
        <v>458.55980294866163</v>
      </c>
      <c r="M197" s="24">
        <f>Janssen!$T197</f>
        <v>26239.531771155591</v>
      </c>
      <c r="N197" s="24">
        <f>Kroger!Q197</f>
        <v>9006.3233728464675</v>
      </c>
      <c r="O197" s="24">
        <v>0</v>
      </c>
      <c r="P197" s="24">
        <v>0</v>
      </c>
      <c r="Q197" s="24">
        <f>Masters!D197</f>
        <v>0</v>
      </c>
      <c r="R197" s="56">
        <f>McKinsey!J197</f>
        <v>2508.86</v>
      </c>
      <c r="S197" s="24">
        <v>0</v>
      </c>
      <c r="T197" s="24">
        <f>Mylan!O197</f>
        <v>3249.6060453896976</v>
      </c>
      <c r="U197" s="24">
        <v>0</v>
      </c>
      <c r="V197" s="24">
        <f>'Purdue-Sackler'!V197</f>
        <v>31618.801167098929</v>
      </c>
      <c r="W197" s="24">
        <f>'Remnant Defendants'!F197</f>
        <v>0</v>
      </c>
      <c r="X197" s="24">
        <f>Sun!F197</f>
        <v>373.85434986701256</v>
      </c>
      <c r="Y197" s="24">
        <f>Teva!$T197</f>
        <v>19933.004374147746</v>
      </c>
      <c r="Z197" s="24">
        <v>0</v>
      </c>
      <c r="AA197" s="24">
        <f>'Walgreens National'!V197</f>
        <v>28012.140330722817</v>
      </c>
      <c r="AB197" s="24">
        <f>Walmart!$H197</f>
        <v>16338.41</v>
      </c>
      <c r="AC197" s="24">
        <f>Zydus!F197</f>
        <v>179.24523355884827</v>
      </c>
      <c r="AD197" s="55">
        <f t="shared" si="3"/>
        <v>290375.32768687175</v>
      </c>
    </row>
    <row r="198" spans="1:30" x14ac:dyDescent="0.3">
      <c r="A198" s="94">
        <v>196</v>
      </c>
      <c r="B198" s="3" t="s">
        <v>32</v>
      </c>
      <c r="C198" s="13" t="s">
        <v>220</v>
      </c>
      <c r="D198" s="24">
        <f>Allergan!$N198</f>
        <v>25827.440428827864</v>
      </c>
      <c r="E198" s="24">
        <f>Alvogen!$F198</f>
        <v>294.07940621850673</v>
      </c>
      <c r="F198" s="24">
        <f>Amneal!P198</f>
        <v>1807.3072204950049</v>
      </c>
      <c r="G198" s="24">
        <f>Apotex!F198</f>
        <v>1002.8970534938032</v>
      </c>
      <c r="H198" s="24">
        <f>CVS!$Q198</f>
        <v>55208.851282959411</v>
      </c>
      <c r="I198" s="24">
        <f>Distributors!$AA198</f>
        <v>233141.23070872802</v>
      </c>
      <c r="J198" s="24">
        <v>0</v>
      </c>
      <c r="K198" s="24">
        <f>Hikma!F198</f>
        <v>1508.987263350371</v>
      </c>
      <c r="L198" s="24">
        <f>Indivior!K198</f>
        <v>957.73214099578922</v>
      </c>
      <c r="M198" s="24">
        <f>Janssen!$T198</f>
        <v>54802.982192898584</v>
      </c>
      <c r="N198" s="24">
        <f>Kroger!Q198</f>
        <v>18810.287012262717</v>
      </c>
      <c r="O198" s="24">
        <v>0</v>
      </c>
      <c r="P198" s="24">
        <v>0</v>
      </c>
      <c r="Q198" s="24">
        <f>Masters!D198</f>
        <v>0</v>
      </c>
      <c r="R198" s="56">
        <f>McKinsey!J198</f>
        <v>5239.92</v>
      </c>
      <c r="S198" s="24">
        <v>0</v>
      </c>
      <c r="T198" s="24">
        <f>Mylan!O198</f>
        <v>6787.0147693524896</v>
      </c>
      <c r="U198" s="24">
        <v>0</v>
      </c>
      <c r="V198" s="24">
        <f>'Purdue-Sackler'!V198</f>
        <v>66037.934295074025</v>
      </c>
      <c r="W198" s="24">
        <f>'Remnant Defendants'!F198</f>
        <v>5467</v>
      </c>
      <c r="X198" s="24">
        <f>Sun!F198</f>
        <v>780.81926199451186</v>
      </c>
      <c r="Y198" s="24">
        <f>Teva!$T198</f>
        <v>41631.386037925768</v>
      </c>
      <c r="Z198" s="24">
        <v>0</v>
      </c>
      <c r="AA198" s="24">
        <f>'Walgreens National'!V198</f>
        <v>58505.205010828868</v>
      </c>
      <c r="AB198" s="24">
        <f>Walmart!$H198</f>
        <v>34123.83</v>
      </c>
      <c r="AC198" s="24">
        <f>Zydus!F198</f>
        <v>374.36539399164326</v>
      </c>
      <c r="AD198" s="55">
        <f t="shared" si="3"/>
        <v>611934.90408540575</v>
      </c>
    </row>
    <row r="199" spans="1:30" x14ac:dyDescent="0.3">
      <c r="A199" s="94">
        <v>197</v>
      </c>
      <c r="B199" s="3" t="s">
        <v>32</v>
      </c>
      <c r="C199" s="13" t="s">
        <v>221</v>
      </c>
      <c r="D199" s="24">
        <f>Allergan!$N199</f>
        <v>18285.443275086589</v>
      </c>
      <c r="E199" s="24">
        <f>Alvogen!$F199</f>
        <v>208.20390262074713</v>
      </c>
      <c r="F199" s="24">
        <f>Amneal!P199</f>
        <v>1279.5469814779397</v>
      </c>
      <c r="G199" s="24">
        <f>Apotex!F199</f>
        <v>710.03639169860912</v>
      </c>
      <c r="H199" s="24">
        <f>CVS!$Q199</f>
        <v>39087.060834386073</v>
      </c>
      <c r="I199" s="24">
        <f>Distributors!$AA199</f>
        <v>165060.57477246181</v>
      </c>
      <c r="J199" s="24">
        <v>0</v>
      </c>
      <c r="K199" s="24">
        <f>Hikma!F199</f>
        <v>1068.3408310512864</v>
      </c>
      <c r="L199" s="24">
        <f>Indivior!K199</f>
        <v>678.060296655</v>
      </c>
      <c r="M199" s="24">
        <f>Janssen!$T199</f>
        <v>38799.714770610262</v>
      </c>
      <c r="N199" s="24">
        <f>Kroger!Q199</f>
        <v>13317.419245857429</v>
      </c>
      <c r="O199" s="24">
        <v>0</v>
      </c>
      <c r="P199" s="24">
        <v>0</v>
      </c>
      <c r="Q199" s="24">
        <f>Masters!D199</f>
        <v>0</v>
      </c>
      <c r="R199" s="56">
        <f>McKinsey!J199</f>
        <v>3709.79</v>
      </c>
      <c r="S199" s="24">
        <v>0</v>
      </c>
      <c r="T199" s="24">
        <f>Mylan!O199</f>
        <v>4805.1068257186635</v>
      </c>
      <c r="U199" s="24">
        <v>0</v>
      </c>
      <c r="V199" s="24">
        <f>'Purdue-Sackler'!V199</f>
        <v>46753.888067329848</v>
      </c>
      <c r="W199" s="24">
        <f>'Remnant Defendants'!F199</f>
        <v>0</v>
      </c>
      <c r="X199" s="24">
        <f>Sun!F199</f>
        <v>552.80857534075869</v>
      </c>
      <c r="Y199" s="24">
        <f>Teva!$T199</f>
        <v>29474.407339918031</v>
      </c>
      <c r="Z199" s="24">
        <v>0</v>
      </c>
      <c r="AA199" s="24">
        <f>'Walgreens National'!V199</f>
        <v>41420.827979662237</v>
      </c>
      <c r="AB199" s="24">
        <f>Walmart!$H199</f>
        <v>24159.17</v>
      </c>
      <c r="AC199" s="24">
        <f>Zydus!F199</f>
        <v>265.04520339414574</v>
      </c>
      <c r="AD199" s="55">
        <f t="shared" si="3"/>
        <v>429370.40008987521</v>
      </c>
    </row>
    <row r="200" spans="1:30" x14ac:dyDescent="0.3">
      <c r="A200" s="94">
        <v>198</v>
      </c>
      <c r="B200" s="3" t="s">
        <v>32</v>
      </c>
      <c r="C200" s="13" t="s">
        <v>222</v>
      </c>
      <c r="D200" s="24">
        <f>Allergan!$N200</f>
        <v>4834.0570004060173</v>
      </c>
      <c r="E200" s="24">
        <f>Alvogen!$F200</f>
        <v>55.042197044397248</v>
      </c>
      <c r="F200" s="24">
        <f>Amneal!P200</f>
        <v>338.26972595399536</v>
      </c>
      <c r="G200" s="24">
        <f>Apotex!F200</f>
        <v>187.71004043933434</v>
      </c>
      <c r="H200" s="24">
        <f>CVS!$Q200</f>
        <v>10333.320943875739</v>
      </c>
      <c r="I200" s="24">
        <f>Distributors!$AA200</f>
        <v>43636.533438053571</v>
      </c>
      <c r="J200" s="24">
        <v>0</v>
      </c>
      <c r="K200" s="24">
        <f>Hikma!F200</f>
        <v>282.43383429951291</v>
      </c>
      <c r="L200" s="24">
        <f>Indivior!K200</f>
        <v>179.25662289073682</v>
      </c>
      <c r="M200" s="24">
        <f>Janssen!$T200</f>
        <v>10257.359042006254</v>
      </c>
      <c r="N200" s="24">
        <f>Kroger!Q200</f>
        <v>3520.6883465071787</v>
      </c>
      <c r="O200" s="24">
        <v>0</v>
      </c>
      <c r="P200" s="24">
        <v>0</v>
      </c>
      <c r="Q200" s="24">
        <f>Masters!D200</f>
        <v>0</v>
      </c>
      <c r="R200" s="56">
        <f>McKinsey!J200</f>
        <v>980.74</v>
      </c>
      <c r="S200" s="24">
        <v>0</v>
      </c>
      <c r="T200" s="24">
        <f>Mylan!O200</f>
        <v>1270.3106588849769</v>
      </c>
      <c r="U200" s="24">
        <v>0</v>
      </c>
      <c r="V200" s="24">
        <f>'Purdue-Sackler'!V200</f>
        <v>12360.175228229486</v>
      </c>
      <c r="W200" s="24">
        <f>'Remnant Defendants'!F200</f>
        <v>0</v>
      </c>
      <c r="X200" s="24">
        <f>Sun!F200</f>
        <v>146.14422759963429</v>
      </c>
      <c r="Y200" s="24">
        <f>Teva!$T200</f>
        <v>7792.062447346183</v>
      </c>
      <c r="Z200" s="24">
        <v>0</v>
      </c>
      <c r="AA200" s="24">
        <f>'Walgreens National'!V200</f>
        <v>10950.300486021428</v>
      </c>
      <c r="AB200" s="24">
        <f>Walmart!$H200</f>
        <v>6386.88</v>
      </c>
      <c r="AC200" s="24">
        <f>Zydus!F200</f>
        <v>70.069149171842568</v>
      </c>
      <c r="AD200" s="55">
        <f t="shared" si="3"/>
        <v>113511.28423955844</v>
      </c>
    </row>
    <row r="201" spans="1:30" x14ac:dyDescent="0.3">
      <c r="A201" s="94">
        <v>199</v>
      </c>
      <c r="B201" s="3" t="s">
        <v>32</v>
      </c>
      <c r="C201" s="13" t="s">
        <v>32</v>
      </c>
      <c r="D201" s="24">
        <f>Allergan!$N201</f>
        <v>1728624.7356343316</v>
      </c>
      <c r="E201" s="24">
        <f>Alvogen!$F201</f>
        <v>17354.305133080572</v>
      </c>
      <c r="F201" s="24">
        <f>Amneal!P201</f>
        <v>106653.37426037085</v>
      </c>
      <c r="G201" s="24">
        <f>Apotex!F201</f>
        <v>59183.271984937797</v>
      </c>
      <c r="H201" s="24">
        <f>CVS!$Q201</f>
        <v>3692468.558243297</v>
      </c>
      <c r="I201" s="24">
        <f>Distributors!$AA201</f>
        <v>17173816.102442082</v>
      </c>
      <c r="J201" s="24">
        <v>0</v>
      </c>
      <c r="K201" s="24">
        <f>Hikma!F201</f>
        <v>89048.824420764722</v>
      </c>
      <c r="L201" s="24">
        <f>Indivior!K201</f>
        <v>56517.986160003027</v>
      </c>
      <c r="M201" s="24">
        <f>Janssen!$T201</f>
        <v>3963579.3062795904</v>
      </c>
      <c r="N201" s="24">
        <f>Kroger!Q201</f>
        <v>1111022.69930816</v>
      </c>
      <c r="O201" s="24">
        <v>0</v>
      </c>
      <c r="P201" s="24">
        <f>Mallinckrodt!F15</f>
        <v>695517.53</v>
      </c>
      <c r="Q201" s="24">
        <f>Masters!D201</f>
        <v>0</v>
      </c>
      <c r="R201" s="56">
        <f>McKinsey!J201</f>
        <v>375401.37</v>
      </c>
      <c r="S201" s="24">
        <v>0</v>
      </c>
      <c r="T201" s="24">
        <f>Mylan!O201</f>
        <v>400517.42066750443</v>
      </c>
      <c r="U201" s="24">
        <v>0</v>
      </c>
      <c r="V201" s="24">
        <f>'Purdue-Sackler'!V201</f>
        <v>4413313.6094005248</v>
      </c>
      <c r="W201" s="24">
        <f>'Remnant Defendants'!F201</f>
        <v>184218.375</v>
      </c>
      <c r="X201" s="24">
        <f>Sun!F201</f>
        <v>46077.948472091237</v>
      </c>
      <c r="Y201" s="24">
        <f>Teva!$T201</f>
        <v>2783585.6993801971</v>
      </c>
      <c r="Z201" s="24">
        <v>0</v>
      </c>
      <c r="AA201" s="24">
        <f>'Walgreens National'!V201</f>
        <v>3912491.8767295429</v>
      </c>
      <c r="AB201" s="24">
        <f>Walmart!$H201</f>
        <v>2280494.89</v>
      </c>
      <c r="AC201" s="24">
        <f>Zydus!F201</f>
        <v>22092.166745500086</v>
      </c>
      <c r="AD201" s="55">
        <f t="shared" si="3"/>
        <v>43089887.883516476</v>
      </c>
    </row>
    <row r="202" spans="1:30" x14ac:dyDescent="0.3">
      <c r="A202" s="94">
        <v>200</v>
      </c>
      <c r="B202" s="3" t="s">
        <v>223</v>
      </c>
      <c r="C202" s="13" t="s">
        <v>223</v>
      </c>
      <c r="D202" s="24">
        <f>Allergan!$N202</f>
        <v>71878.92523819195</v>
      </c>
      <c r="E202" s="24">
        <f>Alvogen!$F202</f>
        <v>722.69685056125763</v>
      </c>
      <c r="F202" s="24">
        <f>Amneal!P202</f>
        <v>4441.4372738425491</v>
      </c>
      <c r="G202" s="24">
        <f>Apotex!F202</f>
        <v>2464.6082883430577</v>
      </c>
      <c r="H202" s="24">
        <f>CVS!$Q202</f>
        <v>153648.72906063776</v>
      </c>
      <c r="I202" s="24">
        <f>Distributors!$AA202</f>
        <v>690519.2120256963</v>
      </c>
      <c r="J202" s="24">
        <v>0</v>
      </c>
      <c r="K202" s="24">
        <f>Hikma!F202</f>
        <v>3708.3193168244884</v>
      </c>
      <c r="L202" s="24">
        <f>Indivior!K202</f>
        <v>2353.6160211934939</v>
      </c>
      <c r="M202" s="24">
        <f>Janssen!$T202</f>
        <v>159366.30263146901</v>
      </c>
      <c r="N202" s="24">
        <f>Kroger!Q202</f>
        <v>46226.088509792608</v>
      </c>
      <c r="O202" s="24">
        <v>0</v>
      </c>
      <c r="P202" s="24">
        <v>0</v>
      </c>
      <c r="Q202" s="24">
        <f>Masters!D202</f>
        <v>3873.73</v>
      </c>
      <c r="R202" s="56">
        <f>McKinsey!J202</f>
        <v>15094.02</v>
      </c>
      <c r="S202" s="24">
        <v>0</v>
      </c>
      <c r="T202" s="24">
        <f>Mylan!O202</f>
        <v>16679.012861170253</v>
      </c>
      <c r="U202" s="24">
        <v>0</v>
      </c>
      <c r="V202" s="24">
        <f>'Purdue-Sackler'!V202</f>
        <v>183786.54873211432</v>
      </c>
      <c r="W202" s="24">
        <f>'Remnant Defendants'!F202</f>
        <v>7419.5</v>
      </c>
      <c r="X202" s="24">
        <f>Sun!F202</f>
        <v>1918.8546003854365</v>
      </c>
      <c r="Y202" s="24">
        <f>Teva!$T202</f>
        <v>115862.00116857776</v>
      </c>
      <c r="Z202" s="24">
        <v>0</v>
      </c>
      <c r="AA202" s="24">
        <f>'Walgreens National'!V202</f>
        <v>162822.58223127597</v>
      </c>
      <c r="AB202" s="24">
        <f>Walmart!$H202</f>
        <v>94968.16</v>
      </c>
      <c r="AC202" s="24">
        <f>Zydus!F202</f>
        <v>919.99876725763988</v>
      </c>
      <c r="AD202" s="55">
        <f t="shared" si="3"/>
        <v>1737754.3448100763</v>
      </c>
    </row>
    <row r="203" spans="1:30" x14ac:dyDescent="0.3">
      <c r="A203" s="94">
        <v>201</v>
      </c>
      <c r="B203" s="3" t="s">
        <v>58</v>
      </c>
      <c r="C203" s="13" t="s">
        <v>224</v>
      </c>
      <c r="D203" s="24">
        <f>Allergan!$N203</f>
        <v>64.790000000000006</v>
      </c>
      <c r="E203" s="24">
        <f>Alvogen!$F203</f>
        <v>0.72537898844435766</v>
      </c>
      <c r="F203" s="24">
        <f>Amneal!P203</f>
        <v>4.4579207373561003</v>
      </c>
      <c r="G203" s="24">
        <f>Apotex!F203</f>
        <v>2.4737551654216472</v>
      </c>
      <c r="H203" s="24">
        <f>CVS!$Q203</f>
        <v>25468.87</v>
      </c>
      <c r="I203" s="24">
        <f>Distributors!$AA203</f>
        <v>542.69000000000005</v>
      </c>
      <c r="J203" s="24">
        <v>0</v>
      </c>
      <c r="K203" s="24">
        <f>Hikma!F203</f>
        <v>3.7220819667025977</v>
      </c>
      <c r="L203" s="24">
        <f>Indivior!K203</f>
        <v>2.3623509737366133</v>
      </c>
      <c r="M203" s="24">
        <f>Janssen!$T203</f>
        <v>143.39000000000001</v>
      </c>
      <c r="N203" s="24">
        <f>Kroger!Q203</f>
        <v>43.29</v>
      </c>
      <c r="O203" s="24">
        <v>0</v>
      </c>
      <c r="P203" s="24">
        <v>0</v>
      </c>
      <c r="Q203" s="24">
        <f>Masters!D203</f>
        <v>0</v>
      </c>
      <c r="R203" s="56">
        <f>McKinsey!J203</f>
        <v>12.92</v>
      </c>
      <c r="S203" s="24">
        <v>0</v>
      </c>
      <c r="T203" s="24">
        <f>Mylan!O203</f>
        <v>16.740913521471892</v>
      </c>
      <c r="U203" s="24">
        <v>0</v>
      </c>
      <c r="V203" s="24">
        <f>'Purdue-Sackler'!V203</f>
        <v>162.88978066802557</v>
      </c>
      <c r="W203" s="24">
        <f>'Remnant Defendants'!F203</f>
        <v>0</v>
      </c>
      <c r="X203" s="24">
        <f>Sun!F203</f>
        <v>1.92597602704152</v>
      </c>
      <c r="Y203" s="24">
        <f>Teva!$T203</f>
        <v>104.0290767943637</v>
      </c>
      <c r="Z203" s="24">
        <v>0</v>
      </c>
      <c r="AA203" s="24">
        <f>'Walgreens National'!V203</f>
        <v>0</v>
      </c>
      <c r="AB203" s="24">
        <f>Walmart!$H203</f>
        <v>84.17</v>
      </c>
      <c r="AC203" s="24">
        <f>Zydus!F203</f>
        <v>0.92341314984994083</v>
      </c>
      <c r="AD203" s="55">
        <f t="shared" si="3"/>
        <v>26659.447234842555</v>
      </c>
    </row>
    <row r="204" spans="1:30" x14ac:dyDescent="0.3">
      <c r="A204" s="94">
        <v>202</v>
      </c>
      <c r="B204" s="3" t="s">
        <v>225</v>
      </c>
      <c r="C204" s="13" t="s">
        <v>225</v>
      </c>
      <c r="D204" s="24">
        <f>Allergan!$N204</f>
        <v>183741.39432009138</v>
      </c>
      <c r="E204" s="24">
        <f>Alvogen!$F204</f>
        <v>1847.4028004313177</v>
      </c>
      <c r="F204" s="24">
        <f>Amneal!P204</f>
        <v>11353.479195688391</v>
      </c>
      <c r="G204" s="24">
        <f>Apotex!F204</f>
        <v>6300.1855484982043</v>
      </c>
      <c r="H204" s="24">
        <f>CVS!$Q204</f>
        <v>392766.49404207867</v>
      </c>
      <c r="I204" s="24">
        <f>Distributors!$AA204</f>
        <v>1765148.3352707564</v>
      </c>
      <c r="J204" s="24">
        <v>0</v>
      </c>
      <c r="K204" s="24">
        <f>Hikma!F204</f>
        <v>9479.4373124425601</v>
      </c>
      <c r="L204" s="24">
        <f>Indivior!K204</f>
        <v>6016.4601870287552</v>
      </c>
      <c r="M204" s="24">
        <f>Janssen!$T204</f>
        <v>407382.11963374744</v>
      </c>
      <c r="N204" s="24">
        <f>Kroger!Q204</f>
        <v>118166.00788781529</v>
      </c>
      <c r="O204" s="24">
        <v>0</v>
      </c>
      <c r="P204" s="24">
        <v>0</v>
      </c>
      <c r="Q204" s="24">
        <f>Masters!D204</f>
        <v>755.25</v>
      </c>
      <c r="R204" s="56">
        <f>McKinsey!J204</f>
        <v>38584.269999999997</v>
      </c>
      <c r="S204" s="24">
        <v>0</v>
      </c>
      <c r="T204" s="24">
        <f>Mylan!O204</f>
        <v>42635.933786381029</v>
      </c>
      <c r="U204" s="24">
        <v>0</v>
      </c>
      <c r="V204" s="24">
        <f>'Purdue-Sackler'!V204</f>
        <v>469806.64789895294</v>
      </c>
      <c r="W204" s="24">
        <f>'Remnant Defendants'!F204</f>
        <v>4490.75</v>
      </c>
      <c r="X204" s="24">
        <f>Sun!F204</f>
        <v>4905.0959051773225</v>
      </c>
      <c r="Y204" s="24">
        <f>Teva!$T204</f>
        <v>296173.699106941</v>
      </c>
      <c r="Z204" s="24">
        <v>0</v>
      </c>
      <c r="AA204" s="24">
        <f>'Walgreens National'!V204</f>
        <v>416217.2526844081</v>
      </c>
      <c r="AB204" s="24">
        <f>Walmart!$H204</f>
        <v>242763.54</v>
      </c>
      <c r="AC204" s="24">
        <f>Zydus!F204</f>
        <v>2351.7582755552094</v>
      </c>
      <c r="AD204" s="55">
        <f t="shared" si="3"/>
        <v>4418533.7555804383</v>
      </c>
    </row>
    <row r="205" spans="1:30" x14ac:dyDescent="0.3">
      <c r="A205" s="94">
        <v>203</v>
      </c>
      <c r="B205" s="3" t="s">
        <v>226</v>
      </c>
      <c r="C205" s="13" t="s">
        <v>226</v>
      </c>
      <c r="D205" s="24">
        <f>Allergan!$N205</f>
        <v>16656.379224004399</v>
      </c>
      <c r="E205" s="24">
        <f>Alvogen!$F205</f>
        <v>167.46937594165209</v>
      </c>
      <c r="F205" s="24">
        <f>Amneal!P205</f>
        <v>1029.2070983244964</v>
      </c>
      <c r="G205" s="24">
        <f>Apotex!F205</f>
        <v>571.1197048511973</v>
      </c>
      <c r="H205" s="24">
        <f>CVS!$Q205</f>
        <v>35604.769611178242</v>
      </c>
      <c r="I205" s="24">
        <f>Distributors!$AA205</f>
        <v>160012.9208604343</v>
      </c>
      <c r="J205" s="24">
        <v>0</v>
      </c>
      <c r="K205" s="24">
        <f>Hikma!F205</f>
        <v>859.3228561860609</v>
      </c>
      <c r="L205" s="24">
        <f>Indivior!K205</f>
        <v>545.39964574280214</v>
      </c>
      <c r="M205" s="24">
        <f>Janssen!$T205</f>
        <v>36929.698489949289</v>
      </c>
      <c r="N205" s="24">
        <f>Kroger!Q205</f>
        <v>10711.896972535516</v>
      </c>
      <c r="O205" s="24">
        <v>0</v>
      </c>
      <c r="P205" s="24">
        <v>0</v>
      </c>
      <c r="Q205" s="24">
        <f>Masters!D205</f>
        <v>0</v>
      </c>
      <c r="R205" s="56">
        <f>McKinsey!J205</f>
        <v>3497.71</v>
      </c>
      <c r="S205" s="24">
        <v>0</v>
      </c>
      <c r="T205" s="24">
        <f>Mylan!O205</f>
        <v>3865.0007579439571</v>
      </c>
      <c r="U205" s="24">
        <v>0</v>
      </c>
      <c r="V205" s="24">
        <f>'Purdue-Sackler'!V205</f>
        <v>42588.560609796579</v>
      </c>
      <c r="W205" s="24">
        <f>'Remnant Defendants'!F205</f>
        <v>1366.75</v>
      </c>
      <c r="X205" s="24">
        <f>Sun!F205</f>
        <v>444.65308268571022</v>
      </c>
      <c r="Y205" s="24">
        <f>Teva!$T205</f>
        <v>26848.519375456024</v>
      </c>
      <c r="Z205" s="24">
        <v>0</v>
      </c>
      <c r="AA205" s="24">
        <f>'Walgreens National'!V205</f>
        <v>37730.616497781739</v>
      </c>
      <c r="AB205" s="24">
        <f>Walmart!$H205</f>
        <v>22006.82</v>
      </c>
      <c r="AC205" s="24">
        <f>Zydus!F205</f>
        <v>213.18983097833038</v>
      </c>
      <c r="AD205" s="55">
        <f t="shared" si="3"/>
        <v>401436.81416281202</v>
      </c>
    </row>
    <row r="206" spans="1:30" x14ac:dyDescent="0.3">
      <c r="A206" s="94">
        <v>204</v>
      </c>
      <c r="B206" s="3" t="s">
        <v>32</v>
      </c>
      <c r="C206" s="13" t="s">
        <v>227</v>
      </c>
      <c r="D206" s="24">
        <f>Allergan!$N206</f>
        <v>8538.8797181540085</v>
      </c>
      <c r="E206" s="24">
        <f>Alvogen!$F206</f>
        <v>97.22632865105578</v>
      </c>
      <c r="F206" s="24">
        <f>Amneal!P206</f>
        <v>597.51836435194537</v>
      </c>
      <c r="G206" s="24">
        <f>Apotex!F206</f>
        <v>331.57030538110388</v>
      </c>
      <c r="H206" s="24">
        <f>CVS!$Q206</f>
        <v>18252.745472493425</v>
      </c>
      <c r="I206" s="24">
        <f>Distributors!$AA206</f>
        <v>77079.405661551369</v>
      </c>
      <c r="J206" s="24">
        <v>0</v>
      </c>
      <c r="K206" s="24">
        <f>Hikma!F206</f>
        <v>498.89005654394441</v>
      </c>
      <c r="L206" s="24">
        <f>Indivior!K206</f>
        <v>316.63822060001138</v>
      </c>
      <c r="M206" s="24">
        <f>Janssen!$T206</f>
        <v>18118.565635109255</v>
      </c>
      <c r="N206" s="24">
        <f>Kroger!Q206</f>
        <v>6218.9125894810795</v>
      </c>
      <c r="O206" s="24">
        <v>0</v>
      </c>
      <c r="P206" s="24">
        <v>0</v>
      </c>
      <c r="Q206" s="24">
        <f>Masters!D206</f>
        <v>0</v>
      </c>
      <c r="R206" s="56">
        <f>McKinsey!J206</f>
        <v>1732.38</v>
      </c>
      <c r="S206" s="24">
        <v>0</v>
      </c>
      <c r="T206" s="24">
        <f>Mylan!O206</f>
        <v>2243.8719426491684</v>
      </c>
      <c r="U206" s="24">
        <v>0</v>
      </c>
      <c r="V206" s="24">
        <f>'Purdue-Sackler'!V206</f>
        <v>21832.966768298786</v>
      </c>
      <c r="W206" s="24">
        <f>'Remnant Defendants'!F206</f>
        <v>1757.25</v>
      </c>
      <c r="X206" s="24">
        <f>Sun!F206</f>
        <v>258.14861081209483</v>
      </c>
      <c r="Y206" s="24">
        <f>Teva!$T206</f>
        <v>13763.854550108175</v>
      </c>
      <c r="Z206" s="24">
        <v>0</v>
      </c>
      <c r="AA206" s="24">
        <f>'Walgreens National'!V206</f>
        <v>19342.530109667328</v>
      </c>
      <c r="AB206" s="24">
        <f>Walmart!$H206</f>
        <v>11281.76</v>
      </c>
      <c r="AC206" s="24">
        <f>Zydus!F206</f>
        <v>123.76988004651008</v>
      </c>
      <c r="AD206" s="55">
        <f t="shared" si="3"/>
        <v>202263.11433385275</v>
      </c>
    </row>
    <row r="207" spans="1:30" x14ac:dyDescent="0.3">
      <c r="A207" s="94">
        <v>205</v>
      </c>
      <c r="B207" s="3" t="s">
        <v>228</v>
      </c>
      <c r="C207" s="13" t="s">
        <v>228</v>
      </c>
      <c r="D207" s="24">
        <f>Allergan!$N207</f>
        <v>63548.23866605432</v>
      </c>
      <c r="E207" s="24">
        <f>Alvogen!$F207</f>
        <v>638.93700942745056</v>
      </c>
      <c r="F207" s="24">
        <f>Amneal!P207</f>
        <v>3926.6791423052255</v>
      </c>
      <c r="G207" s="24">
        <f>Apotex!F207</f>
        <v>2178.9626562521503</v>
      </c>
      <c r="H207" s="24">
        <f>CVS!$Q207</f>
        <v>135840.99763256797</v>
      </c>
      <c r="I207" s="24">
        <f>Distributors!$AA207</f>
        <v>610488.74150170176</v>
      </c>
      <c r="J207" s="24">
        <v>0</v>
      </c>
      <c r="K207" s="24">
        <f>Hikma!F207</f>
        <v>3278.5288222216354</v>
      </c>
      <c r="L207" s="24">
        <f>Indivior!K207</f>
        <v>2080.8342816964291</v>
      </c>
      <c r="M207" s="24">
        <f>Janssen!$T207</f>
        <v>140895.91173957719</v>
      </c>
      <c r="N207" s="24">
        <f>Kroger!Q207</f>
        <v>40868.531769419089</v>
      </c>
      <c r="O207" s="24">
        <v>0</v>
      </c>
      <c r="P207" s="24">
        <v>0</v>
      </c>
      <c r="Q207" s="24">
        <f>Masters!D207</f>
        <v>16.239999999999998</v>
      </c>
      <c r="R207" s="56">
        <f>McKinsey!J207</f>
        <v>13344.64</v>
      </c>
      <c r="S207" s="24">
        <v>0</v>
      </c>
      <c r="T207" s="24">
        <f>Mylan!O207</f>
        <v>14745.931976100128</v>
      </c>
      <c r="U207" s="24">
        <v>0</v>
      </c>
      <c r="V207" s="24">
        <f>'Purdue-Sackler'!V207</f>
        <v>162485.87181290906</v>
      </c>
      <c r="W207" s="24">
        <f>'Remnant Defendants'!F207</f>
        <v>5174.125</v>
      </c>
      <c r="X207" s="24">
        <f>Sun!F207</f>
        <v>1696.461274107151</v>
      </c>
      <c r="Y207" s="24">
        <f>Teva!$T207</f>
        <v>102433.70987196456</v>
      </c>
      <c r="Z207" s="24">
        <v>0</v>
      </c>
      <c r="AA207" s="24">
        <f>'Walgreens National'!V207</f>
        <v>143951.59756214073</v>
      </c>
      <c r="AB207" s="24">
        <f>Walmart!$H207</f>
        <v>83961.45</v>
      </c>
      <c r="AC207" s="24">
        <f>Zydus!F207</f>
        <v>813.37183159443191</v>
      </c>
      <c r="AD207" s="55">
        <f t="shared" si="3"/>
        <v>1531556.3907184449</v>
      </c>
    </row>
    <row r="208" spans="1:30" x14ac:dyDescent="0.3">
      <c r="A208" s="94">
        <v>206</v>
      </c>
      <c r="B208" s="3" t="s">
        <v>229</v>
      </c>
      <c r="C208" s="13" t="s">
        <v>229</v>
      </c>
      <c r="D208" s="24">
        <f>Allergan!$N208</f>
        <v>17297.453197816973</v>
      </c>
      <c r="E208" s="24">
        <f>Alvogen!$F208</f>
        <v>196.95431283153906</v>
      </c>
      <c r="F208" s="24">
        <f>Amneal!P208</f>
        <v>1210.4110119958193</v>
      </c>
      <c r="G208" s="24">
        <f>Apotex!F208</f>
        <v>671.67199006407964</v>
      </c>
      <c r="H208" s="24">
        <f>CVS!$Q208</f>
        <v>36975.121593704185</v>
      </c>
      <c r="I208" s="24">
        <f>Distributors!$AA208</f>
        <v>156142.08799520219</v>
      </c>
      <c r="J208" s="24">
        <v>0</v>
      </c>
      <c r="K208" s="24">
        <f>Hikma!F208</f>
        <v>1010.6166676081032</v>
      </c>
      <c r="L208" s="24">
        <f>Indivior!K208</f>
        <v>641.42361456738297</v>
      </c>
      <c r="M208" s="24">
        <f>Janssen!$T208</f>
        <v>36703.301550218559</v>
      </c>
      <c r="N208" s="24">
        <f>Kroger!Q208</f>
        <v>12597.848089507792</v>
      </c>
      <c r="O208" s="24">
        <v>0</v>
      </c>
      <c r="P208" s="24">
        <v>0</v>
      </c>
      <c r="Q208" s="24">
        <f>Masters!D208</f>
        <v>0</v>
      </c>
      <c r="R208" s="56">
        <f>McKinsey!J208</f>
        <v>3509.34</v>
      </c>
      <c r="S208" s="24">
        <v>0</v>
      </c>
      <c r="T208" s="24">
        <f>Mylan!O208</f>
        <v>4545.479220269197</v>
      </c>
      <c r="U208" s="24">
        <v>0</v>
      </c>
      <c r="V208" s="24">
        <f>'Purdue-Sackler'!V208</f>
        <v>44227.700732762562</v>
      </c>
      <c r="W208" s="24">
        <f>'Remnant Defendants'!F208</f>
        <v>0</v>
      </c>
      <c r="X208" s="24">
        <f>Sun!F208</f>
        <v>522.93944404081378</v>
      </c>
      <c r="Y208" s="24">
        <f>Teva!$T208</f>
        <v>27881.858310859901</v>
      </c>
      <c r="Z208" s="24">
        <v>0</v>
      </c>
      <c r="AA208" s="24">
        <f>'Walgreens National'!V208</f>
        <v>39182.785931095808</v>
      </c>
      <c r="AB208" s="24">
        <f>Walmart!$H208</f>
        <v>22853.82</v>
      </c>
      <c r="AC208" s="24">
        <f>Zydus!F208</f>
        <v>250.72438723147962</v>
      </c>
      <c r="AD208" s="55">
        <f t="shared" si="3"/>
        <v>406170.81366254494</v>
      </c>
    </row>
    <row r="209" spans="1:30" x14ac:dyDescent="0.3">
      <c r="A209" s="94">
        <v>207</v>
      </c>
      <c r="B209" s="3" t="s">
        <v>81</v>
      </c>
      <c r="C209" s="13" t="s">
        <v>230</v>
      </c>
      <c r="D209" s="24">
        <f>Allergan!$N209</f>
        <v>2229.11</v>
      </c>
      <c r="E209" s="24">
        <f>Alvogen!$F209</f>
        <v>24.955726944119512</v>
      </c>
      <c r="F209" s="24">
        <f>Amneal!P209</f>
        <v>153.36900355850403</v>
      </c>
      <c r="G209" s="24">
        <f>Apotex!F209</f>
        <v>85.106350498603291</v>
      </c>
      <c r="H209" s="24">
        <f>CVS!$Q209</f>
        <v>12994.3</v>
      </c>
      <c r="I209" s="24">
        <f>Distributors!$AA209</f>
        <v>19784.477559019</v>
      </c>
      <c r="J209" s="24">
        <v>0</v>
      </c>
      <c r="K209" s="24">
        <f>Hikma!F209</f>
        <v>128.05342132099344</v>
      </c>
      <c r="L209" s="24">
        <f>Indivior!K209</f>
        <v>81.27363321231357</v>
      </c>
      <c r="M209" s="24">
        <f>Janssen!$T209</f>
        <v>4650.6067789924309</v>
      </c>
      <c r="N209" s="24">
        <f>Kroger!Q209</f>
        <v>1596.2446130982839</v>
      </c>
      <c r="O209" s="24">
        <v>0</v>
      </c>
      <c r="P209" s="24">
        <v>0</v>
      </c>
      <c r="Q209" s="24">
        <f>Masters!D209</f>
        <v>0</v>
      </c>
      <c r="R209" s="56">
        <f>McKinsey!J209</f>
        <v>444.66</v>
      </c>
      <c r="S209" s="24">
        <v>0</v>
      </c>
      <c r="T209" s="24">
        <f>Mylan!O209</f>
        <v>575.94950128475887</v>
      </c>
      <c r="U209" s="24">
        <v>0</v>
      </c>
      <c r="V209" s="24">
        <f>'Purdue-Sackler'!V209</f>
        <v>5604.0124584482401</v>
      </c>
      <c r="W209" s="24">
        <f>'Remnant Defendants'!F209</f>
        <v>0</v>
      </c>
      <c r="X209" s="24">
        <f>Sun!F209</f>
        <v>66.260716945835838</v>
      </c>
      <c r="Y209" s="24">
        <f>Teva!$T209</f>
        <v>3578.9859867551468</v>
      </c>
      <c r="Z209" s="24">
        <v>0</v>
      </c>
      <c r="AA209" s="24">
        <f>'Walgreens National'!V209</f>
        <v>5379.89</v>
      </c>
      <c r="AB209" s="24">
        <f>Walmart!$H209</f>
        <v>2895.77</v>
      </c>
      <c r="AC209" s="24">
        <f>Zydus!F209</f>
        <v>31.768836417064389</v>
      </c>
      <c r="AD209" s="55">
        <f t="shared" si="3"/>
        <v>60273.025750078232</v>
      </c>
    </row>
    <row r="210" spans="1:30" x14ac:dyDescent="0.3">
      <c r="A210" s="94">
        <v>208</v>
      </c>
      <c r="B210" s="3" t="s">
        <v>231</v>
      </c>
      <c r="C210" s="13" t="s">
        <v>231</v>
      </c>
      <c r="D210" s="24">
        <f>Allergan!$N210</f>
        <v>93745.473564090629</v>
      </c>
      <c r="E210" s="24">
        <f>Alvogen!$F210</f>
        <v>942.55104560832535</v>
      </c>
      <c r="F210" s="24">
        <f>Amneal!P210</f>
        <v>5792.5828003995775</v>
      </c>
      <c r="G210" s="24">
        <f>Apotex!F210</f>
        <v>3214.3755952286238</v>
      </c>
      <c r="H210" s="24">
        <f>CVS!$Q210</f>
        <v>200390.76076898727</v>
      </c>
      <c r="I210" s="24">
        <f>Distributors!$AA210</f>
        <v>900584.53706990159</v>
      </c>
      <c r="J210" s="24">
        <v>0</v>
      </c>
      <c r="K210" s="24">
        <f>Hikma!F210</f>
        <v>4836.4404062477697</v>
      </c>
      <c r="L210" s="24">
        <f>Indivior!K210</f>
        <v>3069.6179733087083</v>
      </c>
      <c r="M210" s="24">
        <f>Janssen!$T210</f>
        <v>207847.70961913676</v>
      </c>
      <c r="N210" s="24">
        <f>Kroger!Q210</f>
        <v>60288.694927609438</v>
      </c>
      <c r="O210" s="24">
        <v>0</v>
      </c>
      <c r="P210" s="24">
        <v>0</v>
      </c>
      <c r="Q210" s="24">
        <f>Masters!D210</f>
        <v>4474.68</v>
      </c>
      <c r="R210" s="56">
        <f>McKinsey!J210</f>
        <v>19685.82</v>
      </c>
      <c r="S210" s="24">
        <v>0</v>
      </c>
      <c r="T210" s="24">
        <f>Mylan!O210</f>
        <v>21752.995048756187</v>
      </c>
      <c r="U210" s="24">
        <v>0</v>
      </c>
      <c r="V210" s="24">
        <f>'Purdue-Sackler'!V210</f>
        <v>239696.91239372097</v>
      </c>
      <c r="W210" s="24">
        <f>'Remnant Defendants'!F210</f>
        <v>8591</v>
      </c>
      <c r="X210" s="24">
        <f>Sun!F210</f>
        <v>2502.5962249026506</v>
      </c>
      <c r="Y210" s="24">
        <f>Teva!$T210</f>
        <v>151108.79673434823</v>
      </c>
      <c r="Z210" s="24">
        <v>0</v>
      </c>
      <c r="AA210" s="24">
        <f>'Walgreens National'!V210</f>
        <v>212355.43520156317</v>
      </c>
      <c r="AB210" s="24">
        <f>Walmart!$H210</f>
        <v>123858.76999999999</v>
      </c>
      <c r="AC210" s="24">
        <f>Zydus!F210</f>
        <v>1199.8748844188542</v>
      </c>
      <c r="AD210" s="55">
        <f t="shared" si="3"/>
        <v>2264739.7493738099</v>
      </c>
    </row>
    <row r="211" spans="1:30" x14ac:dyDescent="0.3">
      <c r="A211" s="94">
        <v>209</v>
      </c>
      <c r="B211" s="3" t="s">
        <v>22</v>
      </c>
      <c r="C211" s="13" t="s">
        <v>22</v>
      </c>
      <c r="D211" s="24">
        <f>Allergan!$N211</f>
        <v>262688.88535173394</v>
      </c>
      <c r="E211" s="24">
        <f>Alvogen!$F211</f>
        <v>2975.1889678090379</v>
      </c>
      <c r="F211" s="24">
        <f>Amneal!P211</f>
        <v>18284.451036544451</v>
      </c>
      <c r="G211" s="24">
        <f>Apotex!F211</f>
        <v>10146.267254042012</v>
      </c>
      <c r="H211" s="24">
        <f>CVS!$Q211</f>
        <v>561646.0952294491</v>
      </c>
      <c r="I211" s="24">
        <f>Distributors!$AA211</f>
        <v>2361171.4887468112</v>
      </c>
      <c r="J211" s="24">
        <v>0</v>
      </c>
      <c r="K211" s="24">
        <f>Hikma!F211</f>
        <v>15266.360593602982</v>
      </c>
      <c r="L211" s="24">
        <f>Indivior!K211</f>
        <v>9689.3357363814066</v>
      </c>
      <c r="M211" s="24">
        <f>Janssen!$T211</f>
        <v>554439.58355518174</v>
      </c>
      <c r="N211" s="24">
        <f>Kroger!Q211</f>
        <v>190889.19195203664</v>
      </c>
      <c r="O211" s="24">
        <v>0</v>
      </c>
      <c r="P211" s="24">
        <v>0</v>
      </c>
      <c r="Q211" s="24">
        <f>Masters!D211</f>
        <v>0</v>
      </c>
      <c r="R211" s="56">
        <f>McKinsey!J211</f>
        <v>53290.080000000002</v>
      </c>
      <c r="S211" s="24">
        <v>0</v>
      </c>
      <c r="T211" s="24">
        <f>Mylan!O211</f>
        <v>68663.942592195643</v>
      </c>
      <c r="U211" s="24">
        <v>0</v>
      </c>
      <c r="V211" s="24">
        <f>'Purdue-Sackler'!V211</f>
        <v>668103.00013193488</v>
      </c>
      <c r="W211" s="24">
        <f>'Remnant Defendants'!F211</f>
        <v>51546.000000000007</v>
      </c>
      <c r="X211" s="24">
        <f>Sun!F211</f>
        <v>7899.5155900606278</v>
      </c>
      <c r="Y211" s="24">
        <f>Teva!$T211</f>
        <v>421182.91072905378</v>
      </c>
      <c r="Z211" s="24">
        <v>0</v>
      </c>
      <c r="AA211" s="24">
        <f>'Walgreens National'!V211</f>
        <v>605002.9035021608</v>
      </c>
      <c r="AB211" s="24">
        <f>Walmart!$H211</f>
        <v>345229.37</v>
      </c>
      <c r="AC211" s="24">
        <f>Zydus!F211</f>
        <v>3787.4389249339001</v>
      </c>
      <c r="AD211" s="55">
        <f t="shared" si="3"/>
        <v>6208114.5709689986</v>
      </c>
    </row>
    <row r="212" spans="1:30" x14ac:dyDescent="0.3">
      <c r="A212" s="94">
        <v>210</v>
      </c>
      <c r="B212" s="3" t="s">
        <v>232</v>
      </c>
      <c r="C212" s="13" t="s">
        <v>233</v>
      </c>
      <c r="D212" s="24">
        <f>Allergan!$N212</f>
        <v>10578.810980166099</v>
      </c>
      <c r="E212" s="24">
        <f>Alvogen!$F212</f>
        <v>120.45373569419061</v>
      </c>
      <c r="F212" s="24">
        <f>Amneal!P212</f>
        <v>740.26572977352396</v>
      </c>
      <c r="G212" s="24">
        <f>Apotex!F212</f>
        <v>410.78257795537831</v>
      </c>
      <c r="H212" s="24">
        <f>CVS!$Q212</f>
        <v>22613.331047600903</v>
      </c>
      <c r="I212" s="24">
        <f>Distributors!$AA212</f>
        <v>95493.710339232843</v>
      </c>
      <c r="J212" s="24">
        <v>0</v>
      </c>
      <c r="K212" s="24">
        <f>Hikma!F212</f>
        <v>618.07508156641211</v>
      </c>
      <c r="L212" s="24">
        <f>Indivior!K212</f>
        <v>392.28321241787853</v>
      </c>
      <c r="M212" s="24">
        <f>Janssen!$T212</f>
        <v>22447.085609341346</v>
      </c>
      <c r="N212" s="24">
        <f>Kroger!Q212</f>
        <v>7704.6244948858239</v>
      </c>
      <c r="O212" s="24">
        <v>0</v>
      </c>
      <c r="P212" s="24">
        <v>0</v>
      </c>
      <c r="Q212" s="24">
        <f>Masters!D212</f>
        <v>0</v>
      </c>
      <c r="R212" s="56">
        <f>McKinsey!J212</f>
        <v>2146.25</v>
      </c>
      <c r="S212" s="24">
        <v>0</v>
      </c>
      <c r="T212" s="24">
        <f>Mylan!O212</f>
        <v>2779.9338066288078</v>
      </c>
      <c r="U212" s="24">
        <v>0</v>
      </c>
      <c r="V212" s="24">
        <f>'Purdue-Sackler'!V212</f>
        <v>27048.8708667305</v>
      </c>
      <c r="W212" s="24">
        <f>'Remnant Defendants'!F212</f>
        <v>0</v>
      </c>
      <c r="X212" s="24">
        <f>Sun!F212</f>
        <v>319.82041251585287</v>
      </c>
      <c r="Y212" s="24">
        <f>Teva!$T212</f>
        <v>17052.052981030545</v>
      </c>
      <c r="Z212" s="24">
        <v>0</v>
      </c>
      <c r="AA212" s="24">
        <f>'Walgreens National'!V212</f>
        <v>23963.47690432044</v>
      </c>
      <c r="AB212" s="24">
        <f>Walmart!$H212</f>
        <v>13976.98</v>
      </c>
      <c r="AC212" s="24">
        <f>Zydus!F212</f>
        <v>153.3385516543631</v>
      </c>
      <c r="AD212" s="55">
        <f t="shared" si="3"/>
        <v>248406.80777986054</v>
      </c>
    </row>
    <row r="213" spans="1:30" x14ac:dyDescent="0.3">
      <c r="A213" s="94">
        <v>211</v>
      </c>
      <c r="B213" s="3" t="s">
        <v>32</v>
      </c>
      <c r="C213" s="13" t="s">
        <v>234</v>
      </c>
      <c r="D213" s="24">
        <f>Allergan!$N213</f>
        <v>3887.8549824487609</v>
      </c>
      <c r="E213" s="24">
        <f>Alvogen!$F213</f>
        <v>44.268217326667255</v>
      </c>
      <c r="F213" s="24">
        <f>Amneal!P213</f>
        <v>272.05668646338864</v>
      </c>
      <c r="G213" s="24">
        <f>Apotex!F213</f>
        <v>150.96760868508582</v>
      </c>
      <c r="H213" s="24">
        <f>CVS!$Q213</f>
        <v>8310.6725380663174</v>
      </c>
      <c r="I213" s="24">
        <f>Distributors!$AA213</f>
        <v>35095.113695186054</v>
      </c>
      <c r="J213" s="24">
        <v>0</v>
      </c>
      <c r="K213" s="24">
        <f>Hikma!F213</f>
        <v>227.15013259899357</v>
      </c>
      <c r="L213" s="24">
        <f>Indivior!K213</f>
        <v>144.16886616954761</v>
      </c>
      <c r="M213" s="24">
        <f>Janssen!$T213</f>
        <v>8249.5790080307343</v>
      </c>
      <c r="N213" s="24">
        <f>Kroger!Q213</f>
        <v>2831.5407912302476</v>
      </c>
      <c r="O213" s="24">
        <v>0</v>
      </c>
      <c r="P213" s="24">
        <v>0</v>
      </c>
      <c r="Q213" s="24">
        <f>Masters!D213</f>
        <v>0</v>
      </c>
      <c r="R213" s="56">
        <f>McKinsey!J213</f>
        <v>788.77</v>
      </c>
      <c r="S213" s="24">
        <v>0</v>
      </c>
      <c r="T213" s="24">
        <f>Mylan!O213</f>
        <v>1021.6595873624586</v>
      </c>
      <c r="U213" s="24">
        <v>0</v>
      </c>
      <c r="V213" s="24">
        <f>'Purdue-Sackler'!V213</f>
        <v>9940.7900225641115</v>
      </c>
      <c r="W213" s="24">
        <f>'Remnant Defendants'!F213</f>
        <v>0</v>
      </c>
      <c r="X213" s="24">
        <f>Sun!F213</f>
        <v>117.53790320542937</v>
      </c>
      <c r="Y213" s="24">
        <f>Teva!$T213</f>
        <v>6266.8437770026594</v>
      </c>
      <c r="Z213" s="24">
        <v>0</v>
      </c>
      <c r="AA213" s="24">
        <f>'Walgreens National'!V213</f>
        <v>8806.8589451121552</v>
      </c>
      <c r="AB213" s="24">
        <f>Walmart!$H213</f>
        <v>5136.7199999999993</v>
      </c>
      <c r="AC213" s="24">
        <f>Zydus!F213</f>
        <v>56.353788365893912</v>
      </c>
      <c r="AD213" s="55">
        <f t="shared" si="3"/>
        <v>91292.552761452607</v>
      </c>
    </row>
    <row r="214" spans="1:30" x14ac:dyDescent="0.3">
      <c r="A214" s="94">
        <v>212</v>
      </c>
      <c r="B214" s="3" t="s">
        <v>22</v>
      </c>
      <c r="C214" s="13" t="s">
        <v>235</v>
      </c>
      <c r="D214" s="24">
        <f>Allergan!$N214</f>
        <v>1243.8499999999999</v>
      </c>
      <c r="E214" s="24">
        <f>Alvogen!$F214</f>
        <v>13.925384963580347</v>
      </c>
      <c r="F214" s="24">
        <f>Amneal!P214</f>
        <v>85.5804529683776</v>
      </c>
      <c r="G214" s="24">
        <f>Apotex!F214</f>
        <v>47.489648215505561</v>
      </c>
      <c r="H214" s="24">
        <f>CVS!$Q214</f>
        <v>1164.1400000000001</v>
      </c>
      <c r="I214" s="24">
        <f>Distributors!$AA214</f>
        <v>11039.800499753439</v>
      </c>
      <c r="J214" s="24">
        <v>0</v>
      </c>
      <c r="K214" s="24">
        <f>Hikma!F214</f>
        <v>71.454267462986763</v>
      </c>
      <c r="L214" s="24">
        <f>Indivior!K214</f>
        <v>45.350978250584745</v>
      </c>
      <c r="M214" s="24">
        <f>Janssen!$T214</f>
        <v>2595.0605514038916</v>
      </c>
      <c r="N214" s="24">
        <f>Kroger!Q214</f>
        <v>890.71671163554595</v>
      </c>
      <c r="O214" s="24">
        <v>0</v>
      </c>
      <c r="P214" s="24">
        <v>0</v>
      </c>
      <c r="Q214" s="24">
        <f>Masters!D214</f>
        <v>0</v>
      </c>
      <c r="R214" s="56">
        <f>McKinsey!J214</f>
        <v>248.12</v>
      </c>
      <c r="S214" s="24">
        <v>0</v>
      </c>
      <c r="T214" s="24">
        <f>Mylan!O214</f>
        <v>321.3818833220671</v>
      </c>
      <c r="U214" s="24">
        <v>0</v>
      </c>
      <c r="V214" s="24">
        <f>'Purdue-Sackler'!V214</f>
        <v>3127.059011317669</v>
      </c>
      <c r="W214" s="24">
        <f>'Remnant Defendants'!F214</f>
        <v>0</v>
      </c>
      <c r="X214" s="24">
        <f>Sun!F214</f>
        <v>36.973717235314574</v>
      </c>
      <c r="Y214" s="24">
        <f>Teva!$T214</f>
        <v>1997.0869915520029</v>
      </c>
      <c r="Z214" s="24">
        <v>0</v>
      </c>
      <c r="AA214" s="24">
        <f>'Walgreens National'!V214</f>
        <v>3002</v>
      </c>
      <c r="AB214" s="24">
        <f>Walmart!$H214</f>
        <v>1615.85</v>
      </c>
      <c r="AC214" s="24">
        <f>Zydus!F214</f>
        <v>17.727124436937164</v>
      </c>
      <c r="AD214" s="55">
        <f t="shared" si="3"/>
        <v>27545.840098080964</v>
      </c>
    </row>
    <row r="215" spans="1:30" x14ac:dyDescent="0.3">
      <c r="A215" s="94">
        <v>213</v>
      </c>
      <c r="B215" s="3" t="s">
        <v>26</v>
      </c>
      <c r="C215" s="13" t="s">
        <v>236</v>
      </c>
      <c r="D215" s="24">
        <f>Allergan!$N215</f>
        <v>8398.5244959409847</v>
      </c>
      <c r="E215" s="24">
        <f>Alvogen!$F215</f>
        <v>84.441757457847956</v>
      </c>
      <c r="F215" s="24">
        <f>Amneal!P215</f>
        <v>518.94894622938216</v>
      </c>
      <c r="G215" s="24">
        <f>Apotex!F215</f>
        <v>287.97116681944897</v>
      </c>
      <c r="H215" s="24">
        <f>CVS!$Q215</f>
        <v>17952.716472766031</v>
      </c>
      <c r="I215" s="24">
        <f>Distributors!$AA215</f>
        <v>77800.554845424427</v>
      </c>
      <c r="J215" s="24">
        <v>0</v>
      </c>
      <c r="K215" s="24">
        <f>Hikma!F215</f>
        <v>433.28955990932963</v>
      </c>
      <c r="L215" s="24">
        <f>Indivior!K215</f>
        <v>275.00254505907822</v>
      </c>
      <c r="M215" s="24">
        <f>Janssen!$T215</f>
        <v>17955.742626460291</v>
      </c>
      <c r="N215" s="24">
        <f>Kroger!Q215</f>
        <v>5401.1765021038482</v>
      </c>
      <c r="O215" s="24">
        <v>0</v>
      </c>
      <c r="P215" s="24">
        <v>0</v>
      </c>
      <c r="Q215" s="24">
        <f>Masters!D215</f>
        <v>0</v>
      </c>
      <c r="R215" s="56">
        <f>McKinsey!J215</f>
        <v>1700.64</v>
      </c>
      <c r="S215" s="24">
        <f>Meijer!E13</f>
        <v>562500</v>
      </c>
      <c r="T215" s="24">
        <f>Mylan!O215</f>
        <v>1948.8187302400383</v>
      </c>
      <c r="U215" s="24">
        <v>0</v>
      </c>
      <c r="V215" s="24">
        <f>'Purdue-Sackler'!V215</f>
        <v>21474.092712594025</v>
      </c>
      <c r="W215" s="24">
        <f>'Remnant Defendants'!F215</f>
        <v>976.25000000000011</v>
      </c>
      <c r="X215" s="24">
        <f>Sun!F215</f>
        <v>224.20390325042462</v>
      </c>
      <c r="Y215" s="24">
        <f>Teva!$T215</f>
        <v>13537.606344999598</v>
      </c>
      <c r="Z215" s="24">
        <v>0</v>
      </c>
      <c r="AA215" s="24">
        <f>'Walgreens National'!V215</f>
        <v>19024.617324515253</v>
      </c>
      <c r="AB215" s="24">
        <f>Walmart!$H215</f>
        <v>11096.33</v>
      </c>
      <c r="AC215" s="24">
        <f>Zydus!F215</f>
        <v>107.49502049989057</v>
      </c>
      <c r="AD215" s="55">
        <f t="shared" si="3"/>
        <v>761590.92793377</v>
      </c>
    </row>
    <row r="216" spans="1:30" x14ac:dyDescent="0.3">
      <c r="A216" s="94">
        <v>214</v>
      </c>
      <c r="B216" s="3" t="s">
        <v>12</v>
      </c>
      <c r="C216" s="13" t="s">
        <v>237</v>
      </c>
      <c r="D216" s="24">
        <f>Allergan!$N216</f>
        <v>2594.5355231434819</v>
      </c>
      <c r="E216" s="24">
        <f>Alvogen!$F216</f>
        <v>29.54219285169787</v>
      </c>
      <c r="F216" s="24">
        <f>Amneal!P216</f>
        <v>181.55578840654451</v>
      </c>
      <c r="G216" s="24">
        <f>Apotex!F216</f>
        <v>100.74754484065937</v>
      </c>
      <c r="H216" s="24">
        <f>CVS!$Q216</f>
        <v>5546.0880240924798</v>
      </c>
      <c r="I216" s="24">
        <f>Distributors!$AA216</f>
        <v>23420.549458201094</v>
      </c>
      <c r="J216" s="24">
        <v>0</v>
      </c>
      <c r="K216" s="24">
        <f>Hikma!F216</f>
        <v>151.58760457891276</v>
      </c>
      <c r="L216" s="24">
        <f>Indivior!K216</f>
        <v>96.210435043331358</v>
      </c>
      <c r="M216" s="24">
        <f>Janssen!$T216</f>
        <v>5505.3212417252362</v>
      </c>
      <c r="N216" s="24">
        <f>Kroger!Q216</f>
        <v>1889.6297457803425</v>
      </c>
      <c r="O216" s="24">
        <v>0</v>
      </c>
      <c r="P216" s="24">
        <v>0</v>
      </c>
      <c r="Q216" s="24">
        <f>Masters!D216</f>
        <v>0</v>
      </c>
      <c r="R216" s="56">
        <f>McKinsey!J216</f>
        <v>526.38</v>
      </c>
      <c r="S216" s="24">
        <v>0</v>
      </c>
      <c r="T216" s="24">
        <f>Mylan!O216</f>
        <v>681.79986413110191</v>
      </c>
      <c r="U216" s="24">
        <v>0</v>
      </c>
      <c r="V216" s="24">
        <f>'Purdue-Sackler'!V216</f>
        <v>6633.9408650168061</v>
      </c>
      <c r="W216" s="24">
        <f>'Remnant Defendants'!F216</f>
        <v>585.75</v>
      </c>
      <c r="X216" s="24">
        <f>Sun!F216</f>
        <v>78.438383417514643</v>
      </c>
      <c r="Y216" s="24">
        <f>Teva!$T216</f>
        <v>4182.1501402227541</v>
      </c>
      <c r="Z216" s="24">
        <v>0</v>
      </c>
      <c r="AA216" s="24">
        <f>'Walgreens National'!V216</f>
        <v>5877.227611809376</v>
      </c>
      <c r="AB216" s="24">
        <f>Walmart!$H216</f>
        <v>3427.96</v>
      </c>
      <c r="AC216" s="24">
        <f>Zydus!F216</f>
        <v>37.607443542257087</v>
      </c>
      <c r="AD216" s="55">
        <f t="shared" si="3"/>
        <v>61509.414423261325</v>
      </c>
    </row>
    <row r="217" spans="1:30" x14ac:dyDescent="0.3">
      <c r="A217" s="94">
        <v>215</v>
      </c>
      <c r="B217" s="3" t="s">
        <v>20</v>
      </c>
      <c r="C217" s="13" t="s">
        <v>238</v>
      </c>
      <c r="D217" s="24">
        <f>Allergan!$N217</f>
        <v>10907.523756656372</v>
      </c>
      <c r="E217" s="24">
        <f>Alvogen!$F217</f>
        <v>124.19640801588747</v>
      </c>
      <c r="F217" s="24">
        <f>Amneal!P217</f>
        <v>763.26685997141226</v>
      </c>
      <c r="G217" s="24">
        <f>Apotex!F217</f>
        <v>423.54618861376514</v>
      </c>
      <c r="H217" s="24">
        <f>CVS!$Q217</f>
        <v>23315.955721522707</v>
      </c>
      <c r="I217" s="24">
        <f>Distributors!$AA217</f>
        <v>98460.832449735899</v>
      </c>
      <c r="J217" s="24">
        <v>0</v>
      </c>
      <c r="K217" s="24">
        <f>Hikma!F217</f>
        <v>637.27957105092298</v>
      </c>
      <c r="L217" s="24">
        <f>Indivior!K217</f>
        <v>404.47202095022806</v>
      </c>
      <c r="M217" s="24">
        <f>Janssen!$T217</f>
        <v>23144.545545066212</v>
      </c>
      <c r="N217" s="24">
        <f>Kroger!Q217</f>
        <v>7944.0108806146518</v>
      </c>
      <c r="O217" s="24">
        <v>0</v>
      </c>
      <c r="P217" s="24">
        <v>0</v>
      </c>
      <c r="Q217" s="24">
        <f>Masters!D217</f>
        <v>0</v>
      </c>
      <c r="R217" s="56">
        <f>McKinsey!J217</f>
        <v>2212.94</v>
      </c>
      <c r="S217" s="24">
        <v>0</v>
      </c>
      <c r="T217" s="24">
        <f>Mylan!O217</f>
        <v>2866.3103831148519</v>
      </c>
      <c r="U217" s="24">
        <v>0</v>
      </c>
      <c r="V217" s="24">
        <f>'Purdue-Sackler'!V217</f>
        <v>27889.318526926632</v>
      </c>
      <c r="W217" s="24">
        <f>'Remnant Defendants'!F217</f>
        <v>0</v>
      </c>
      <c r="X217" s="24">
        <f>Sun!F217</f>
        <v>329.75769672657816</v>
      </c>
      <c r="Y217" s="24">
        <f>Teva!$T217</f>
        <v>17581.877987306547</v>
      </c>
      <c r="Z217" s="24">
        <v>0</v>
      </c>
      <c r="AA217" s="24">
        <f>'Walgreens National'!V217</f>
        <v>24708.059418936213</v>
      </c>
      <c r="AB217" s="24">
        <f>Walmart!$H217</f>
        <v>14411.27</v>
      </c>
      <c r="AC217" s="24">
        <f>Zydus!F217</f>
        <v>158.10300291706935</v>
      </c>
      <c r="AD217" s="55">
        <f t="shared" si="3"/>
        <v>256125.16341520887</v>
      </c>
    </row>
    <row r="218" spans="1:30" x14ac:dyDescent="0.3">
      <c r="A218" s="94">
        <v>216</v>
      </c>
      <c r="B218" s="3" t="s">
        <v>32</v>
      </c>
      <c r="C218" s="13" t="s">
        <v>239</v>
      </c>
      <c r="D218" s="24">
        <f>Allergan!$N218</f>
        <v>99336.470187777042</v>
      </c>
      <c r="E218" s="24">
        <f>Alvogen!$F218</f>
        <v>998.76505864347462</v>
      </c>
      <c r="F218" s="24">
        <f>Amneal!P218</f>
        <v>6138.0540897966248</v>
      </c>
      <c r="G218" s="24">
        <f>Apotex!F218</f>
        <v>3406.0818719888684</v>
      </c>
      <c r="H218" s="24">
        <f>CVS!$Q218</f>
        <v>212342.13959442341</v>
      </c>
      <c r="I218" s="24">
        <f>Distributors!$AA218</f>
        <v>920213.68117754732</v>
      </c>
      <c r="J218" s="24">
        <v>0</v>
      </c>
      <c r="K218" s="24">
        <f>Hikma!F218</f>
        <v>5124.8870907083074</v>
      </c>
      <c r="L218" s="24">
        <f>Indivior!K218</f>
        <v>3252.6908642343524</v>
      </c>
      <c r="M218" s="24">
        <f>Janssen!$T218</f>
        <v>212377.95629894902</v>
      </c>
      <c r="N218" s="24">
        <f>Kroger!Q218</f>
        <v>63884.330093180004</v>
      </c>
      <c r="O218" s="24">
        <v>0</v>
      </c>
      <c r="P218" s="24">
        <v>0</v>
      </c>
      <c r="Q218" s="24">
        <f>Masters!D218</f>
        <v>0</v>
      </c>
      <c r="R218" s="56">
        <f>McKinsey!J218</f>
        <v>20114.89</v>
      </c>
      <c r="S218" s="24">
        <v>0</v>
      </c>
      <c r="T218" s="24">
        <f>Mylan!O218</f>
        <v>23050.349874175859</v>
      </c>
      <c r="U218" s="24">
        <v>0</v>
      </c>
      <c r="V218" s="24">
        <f>'Purdue-Sackler'!V218</f>
        <v>253992.50457471461</v>
      </c>
      <c r="W218" s="24">
        <f>'Remnant Defendants'!F218</f>
        <v>11129.25</v>
      </c>
      <c r="X218" s="24">
        <f>Sun!F218</f>
        <v>2651.85177712327</v>
      </c>
      <c r="Y218" s="24">
        <f>Teva!$T218</f>
        <v>160120.96890015897</v>
      </c>
      <c r="Z218" s="24">
        <v>0</v>
      </c>
      <c r="AA218" s="24">
        <f>'Walgreens National'!V218</f>
        <v>225020.36987727747</v>
      </c>
      <c r="AB218" s="24">
        <f>Walmart!$H218</f>
        <v>131245.74</v>
      </c>
      <c r="AC218" s="24">
        <f>Zydus!F218</f>
        <v>1271.4357645510675</v>
      </c>
      <c r="AD218" s="55">
        <f t="shared" si="3"/>
        <v>2354400.9813306984</v>
      </c>
    </row>
    <row r="219" spans="1:30" x14ac:dyDescent="0.3">
      <c r="A219" s="94">
        <v>217</v>
      </c>
      <c r="B219" s="3" t="s">
        <v>119</v>
      </c>
      <c r="C219" s="13" t="s">
        <v>240</v>
      </c>
      <c r="D219" s="24">
        <f>Allergan!$N219</f>
        <v>2543.1962140976675</v>
      </c>
      <c r="E219" s="24">
        <f>Alvogen!$F219</f>
        <v>28.9576517349368</v>
      </c>
      <c r="F219" s="24">
        <f>Amneal!P219</f>
        <v>177.96340703382938</v>
      </c>
      <c r="G219" s="24">
        <f>Apotex!F219</f>
        <v>98.754088137301949</v>
      </c>
      <c r="H219" s="24">
        <f>CVS!$Q219</f>
        <v>5436.3465310430256</v>
      </c>
      <c r="I219" s="24">
        <f>Distributors!$AA219</f>
        <v>22957.136847551297</v>
      </c>
      <c r="J219" s="24">
        <v>0</v>
      </c>
      <c r="K219" s="24">
        <f>Hikma!F219</f>
        <v>148.588193258551</v>
      </c>
      <c r="L219" s="24">
        <f>Indivior!K219</f>
        <v>94.306752556841019</v>
      </c>
      <c r="M219" s="24">
        <f>Janssen!$T219</f>
        <v>5396.3894938783205</v>
      </c>
      <c r="N219" s="24">
        <f>Kroger!Q219</f>
        <v>1852.2236257206819</v>
      </c>
      <c r="O219" s="24">
        <v>0</v>
      </c>
      <c r="P219" s="24">
        <v>0</v>
      </c>
      <c r="Q219" s="24">
        <f>Masters!D219</f>
        <v>0</v>
      </c>
      <c r="R219" s="56">
        <f>McKinsey!J219</f>
        <v>515.97</v>
      </c>
      <c r="S219" s="24">
        <v>0</v>
      </c>
      <c r="T219" s="24">
        <f>Mylan!O219</f>
        <v>668.30932685150935</v>
      </c>
      <c r="U219" s="24">
        <v>0</v>
      </c>
      <c r="V219" s="24">
        <f>'Purdue-Sackler'!V219</f>
        <v>6502.6773795595664</v>
      </c>
      <c r="W219" s="24">
        <f>'Remnant Defendants'!F219</f>
        <v>0</v>
      </c>
      <c r="X219" s="24">
        <f>Sun!F219</f>
        <v>76.886350348406452</v>
      </c>
      <c r="Y219" s="24">
        <f>Teva!$T219</f>
        <v>4099.4004495526588</v>
      </c>
      <c r="Z219" s="24">
        <v>0</v>
      </c>
      <c r="AA219" s="24">
        <f>'Walgreens National'!V219</f>
        <v>5760.9237315116943</v>
      </c>
      <c r="AB219" s="24">
        <f>Walmart!$H219</f>
        <v>3360.13</v>
      </c>
      <c r="AC219" s="24">
        <f>Zydus!F219</f>
        <v>36.863318109284819</v>
      </c>
      <c r="AD219" s="55">
        <f t="shared" si="3"/>
        <v>59718.160042836287</v>
      </c>
    </row>
    <row r="220" spans="1:30" x14ac:dyDescent="0.3">
      <c r="A220" s="94">
        <v>218</v>
      </c>
      <c r="B220" s="3" t="s">
        <v>119</v>
      </c>
      <c r="C220" s="13" t="s">
        <v>241</v>
      </c>
      <c r="D220" s="24">
        <f>Allergan!$N220</f>
        <v>45914.252178892697</v>
      </c>
      <c r="E220" s="24">
        <f>Alvogen!$F220</f>
        <v>522.79431657953376</v>
      </c>
      <c r="F220" s="24">
        <f>Amneal!P220</f>
        <v>3212.9075454059525</v>
      </c>
      <c r="G220" s="24">
        <f>Apotex!F220</f>
        <v>1782.8819991949699</v>
      </c>
      <c r="H220" s="24">
        <f>CVS!$Q220</f>
        <v>98146.537472765383</v>
      </c>
      <c r="I220" s="24">
        <f>Distributors!$AA220</f>
        <v>414462.60188300966</v>
      </c>
      <c r="J220" s="24">
        <v>0</v>
      </c>
      <c r="K220" s="24">
        <f>Hikma!F220</f>
        <v>2682.574666531792</v>
      </c>
      <c r="L220" s="24">
        <f>Indivior!K220</f>
        <v>1702.5908973242404</v>
      </c>
      <c r="M220" s="24">
        <f>Janssen!$T220</f>
        <v>97425.01926826642</v>
      </c>
      <c r="N220" s="24">
        <f>Kroger!Q220</f>
        <v>33439.66372528168</v>
      </c>
      <c r="O220" s="24">
        <v>0</v>
      </c>
      <c r="P220" s="24">
        <v>0</v>
      </c>
      <c r="Q220" s="24">
        <f>Masters!D220</f>
        <v>0</v>
      </c>
      <c r="R220" s="56">
        <f>McKinsey!J220</f>
        <v>9315.17</v>
      </c>
      <c r="S220" s="24">
        <v>0</v>
      </c>
      <c r="T220" s="24">
        <f>Mylan!O220</f>
        <v>12065.492084550951</v>
      </c>
      <c r="U220" s="24">
        <v>0</v>
      </c>
      <c r="V220" s="24">
        <f>'Purdue-Sackler'!V220</f>
        <v>117397.7367951606</v>
      </c>
      <c r="W220" s="24">
        <f>'Remnant Defendants'!F220</f>
        <v>0</v>
      </c>
      <c r="X220" s="24">
        <f>Sun!F220</f>
        <v>1388.0872438352596</v>
      </c>
      <c r="Y220" s="24">
        <f>Teva!$T220</f>
        <v>74009.421785199331</v>
      </c>
      <c r="Z220" s="24">
        <v>0</v>
      </c>
      <c r="AA220" s="24">
        <f>'Walgreens National'!V220</f>
        <v>104006.52667122061</v>
      </c>
      <c r="AB220" s="24">
        <f>Walmart!$H220</f>
        <v>60663.020000000004</v>
      </c>
      <c r="AC220" s="24">
        <f>Zydus!F220</f>
        <v>665.52127134488342</v>
      </c>
      <c r="AD220" s="55">
        <f t="shared" si="3"/>
        <v>1078137.2785332189</v>
      </c>
    </row>
    <row r="221" spans="1:30" x14ac:dyDescent="0.3">
      <c r="A221" s="94">
        <v>219</v>
      </c>
      <c r="B221" s="3" t="s">
        <v>81</v>
      </c>
      <c r="C221" s="13" t="s">
        <v>242</v>
      </c>
      <c r="D221" s="24">
        <f>Allergan!$N221</f>
        <v>17305.825207161331</v>
      </c>
      <c r="E221" s="24">
        <f>Alvogen!$F221</f>
        <v>197.04964610414686</v>
      </c>
      <c r="F221" s="24">
        <f>Amneal!P221</f>
        <v>1210.9968963124165</v>
      </c>
      <c r="G221" s="24">
        <f>Apotex!F221</f>
        <v>671.99710449296026</v>
      </c>
      <c r="H221" s="24">
        <f>CVS!$Q221</f>
        <v>36993.022365316727</v>
      </c>
      <c r="I221" s="24">
        <f>Distributors!$AA221</f>
        <v>156217.66676930938</v>
      </c>
      <c r="J221" s="24">
        <v>0</v>
      </c>
      <c r="K221" s="24">
        <f>Hikma!F221</f>
        <v>1011.1058439703263</v>
      </c>
      <c r="L221" s="24">
        <f>Indivior!K221</f>
        <v>641.73408764829969</v>
      </c>
      <c r="M221" s="24">
        <f>Janssen!$T221</f>
        <v>36721.066363996448</v>
      </c>
      <c r="N221" s="24">
        <f>Kroger!Q221</f>
        <v>12603.951209665776</v>
      </c>
      <c r="O221" s="24">
        <v>0</v>
      </c>
      <c r="P221" s="24">
        <v>0</v>
      </c>
      <c r="Q221" s="24">
        <f>Masters!D221</f>
        <v>0</v>
      </c>
      <c r="R221" s="56">
        <f>McKinsey!J221</f>
        <v>3511.04</v>
      </c>
      <c r="S221" s="24">
        <v>0</v>
      </c>
      <c r="T221" s="24">
        <f>Mylan!O221</f>
        <v>4547.6794026536754</v>
      </c>
      <c r="U221" s="24">
        <v>0</v>
      </c>
      <c r="V221" s="24">
        <f>'Purdue-Sackler'!V221</f>
        <v>44249.108598323648</v>
      </c>
      <c r="W221" s="24">
        <f>'Remnant Defendants'!F221</f>
        <v>3612.125</v>
      </c>
      <c r="X221" s="24">
        <f>Sun!F221</f>
        <v>523.1925663403938</v>
      </c>
      <c r="Y221" s="24">
        <f>Teva!$T221</f>
        <v>27895.34998107739</v>
      </c>
      <c r="Z221" s="24">
        <v>0</v>
      </c>
      <c r="AA221" s="24">
        <f>'Walgreens National'!V221</f>
        <v>39201.751861894663</v>
      </c>
      <c r="AB221" s="24">
        <f>Walmart!$H221</f>
        <v>22864.880000000001</v>
      </c>
      <c r="AC221" s="24">
        <f>Zydus!F221</f>
        <v>250.84574723631388</v>
      </c>
      <c r="AD221" s="55">
        <f t="shared" si="3"/>
        <v>409979.54290426755</v>
      </c>
    </row>
    <row r="222" spans="1:30" x14ac:dyDescent="0.3">
      <c r="A222" s="94">
        <v>220</v>
      </c>
      <c r="B222" s="3" t="s">
        <v>243</v>
      </c>
      <c r="C222" s="13" t="s">
        <v>243</v>
      </c>
      <c r="D222" s="24">
        <f>Allergan!$N222</f>
        <v>48059.401923407699</v>
      </c>
      <c r="E222" s="24">
        <f>Alvogen!$F222</f>
        <v>483.20675254967034</v>
      </c>
      <c r="F222" s="24">
        <f>Amneal!P222</f>
        <v>2969.6164859163268</v>
      </c>
      <c r="G222" s="24">
        <f>Apotex!F222</f>
        <v>1647.8767914823029</v>
      </c>
      <c r="H222" s="24">
        <f>CVS!$Q222</f>
        <v>102732.02535708601</v>
      </c>
      <c r="I222" s="24">
        <f>Distributors!$AA222</f>
        <v>461692.2834357525</v>
      </c>
      <c r="J222" s="24">
        <v>0</v>
      </c>
      <c r="K222" s="24">
        <f>Hikma!F222</f>
        <v>2479.4420137687989</v>
      </c>
      <c r="L222" s="24">
        <f>Indivior!K222</f>
        <v>1573.6655742536479</v>
      </c>
      <c r="M222" s="24">
        <f>Janssen!$T222</f>
        <v>106554.88646917947</v>
      </c>
      <c r="N222" s="24">
        <f>Kroger!Q222</f>
        <v>30907.504776697497</v>
      </c>
      <c r="O222" s="24">
        <v>0</v>
      </c>
      <c r="P222" s="24">
        <v>0</v>
      </c>
      <c r="Q222" s="24">
        <f>Masters!D222</f>
        <v>0</v>
      </c>
      <c r="R222" s="56">
        <f>McKinsey!J222</f>
        <v>10092.1</v>
      </c>
      <c r="S222" s="24">
        <v>0</v>
      </c>
      <c r="T222" s="24">
        <f>Mylan!O222</f>
        <v>11151.856596747584</v>
      </c>
      <c r="U222" s="24">
        <v>0</v>
      </c>
      <c r="V222" s="24">
        <f>'Purdue-Sackler'!V222</f>
        <v>122882.64616925883</v>
      </c>
      <c r="W222" s="24">
        <f>'Remnant Defendants'!F222</f>
        <v>3807.375</v>
      </c>
      <c r="X222" s="24">
        <f>Sun!F222</f>
        <v>1282.977086930933</v>
      </c>
      <c r="Y222" s="24">
        <f>Teva!$T222</f>
        <v>77467.195286457601</v>
      </c>
      <c r="Z222" s="24">
        <v>0</v>
      </c>
      <c r="AA222" s="24">
        <f>'Walgreens National'!V222</f>
        <v>108865.82090010052</v>
      </c>
      <c r="AB222" s="24">
        <f>Walmart!$H222</f>
        <v>63497.240000000005</v>
      </c>
      <c r="AC222" s="24">
        <f>Zydus!F222</f>
        <v>615.12599139047029</v>
      </c>
      <c r="AD222" s="55">
        <f t="shared" si="3"/>
        <v>1158147.1206195892</v>
      </c>
    </row>
    <row r="223" spans="1:30" x14ac:dyDescent="0.3">
      <c r="A223" s="94">
        <v>221</v>
      </c>
      <c r="B223" s="3" t="s">
        <v>20</v>
      </c>
      <c r="C223" s="13" t="s">
        <v>244</v>
      </c>
      <c r="D223" s="24">
        <f>Allergan!$N223</f>
        <v>37349.875636796372</v>
      </c>
      <c r="E223" s="24">
        <f>Alvogen!$F223</f>
        <v>425.27750193105385</v>
      </c>
      <c r="F223" s="24">
        <f>Amneal!P223</f>
        <v>2613.6039576432686</v>
      </c>
      <c r="G223" s="24">
        <f>Apotex!F223</f>
        <v>1450.3210513386109</v>
      </c>
      <c r="H223" s="24">
        <f>CVS!$Q223</f>
        <v>79839.269780105562</v>
      </c>
      <c r="I223" s="24">
        <f>Distributors!$AA223</f>
        <v>337152.90271907719</v>
      </c>
      <c r="J223" s="24">
        <v>0</v>
      </c>
      <c r="K223" s="24">
        <f>Hikma!F223</f>
        <v>2182.1940613094102</v>
      </c>
      <c r="L223" s="24">
        <f>Indivior!K223</f>
        <v>1385.0066472833387</v>
      </c>
      <c r="M223" s="24">
        <f>Janssen!$T223</f>
        <v>79252.340617657203</v>
      </c>
      <c r="N223" s="24">
        <f>Kroger!Q223</f>
        <v>27202.160927144894</v>
      </c>
      <c r="O223" s="24">
        <v>0</v>
      </c>
      <c r="P223" s="24">
        <v>0</v>
      </c>
      <c r="Q223" s="24">
        <f>Masters!D223</f>
        <v>0</v>
      </c>
      <c r="R223" s="56">
        <f>McKinsey!J223</f>
        <v>7577.61</v>
      </c>
      <c r="S223" s="24">
        <v>0</v>
      </c>
      <c r="T223" s="24">
        <f>Mylan!O223</f>
        <v>9814.9160588782233</v>
      </c>
      <c r="U223" s="24">
        <v>0</v>
      </c>
      <c r="V223" s="24">
        <f>'Purdue-Sackler'!V223</f>
        <v>95499.539021881894</v>
      </c>
      <c r="W223" s="24">
        <f>'Remnant Defendants'!F223</f>
        <v>7810.0000000000009</v>
      </c>
      <c r="X223" s="24">
        <f>Sun!F223</f>
        <v>1129.1673547312062</v>
      </c>
      <c r="Y223" s="24">
        <f>Teva!$T223</f>
        <v>60204.448627582518</v>
      </c>
      <c r="Z223" s="24">
        <v>0</v>
      </c>
      <c r="AA223" s="24">
        <f>'Walgreens National'!V223</f>
        <v>84606.200387153585</v>
      </c>
      <c r="AB223" s="24">
        <f>Walmart!$H223</f>
        <v>49347.55</v>
      </c>
      <c r="AC223" s="24">
        <f>Zydus!F223</f>
        <v>541.38160034200178</v>
      </c>
      <c r="AD223" s="55">
        <f t="shared" si="3"/>
        <v>884842.38435051427</v>
      </c>
    </row>
    <row r="224" spans="1:30" x14ac:dyDescent="0.3">
      <c r="A224" s="94">
        <v>222</v>
      </c>
      <c r="B224" s="3" t="s">
        <v>20</v>
      </c>
      <c r="C224" s="13" t="s">
        <v>245</v>
      </c>
      <c r="D224" s="24">
        <f>Allergan!$N224</f>
        <v>8503.803698301821</v>
      </c>
      <c r="E224" s="24">
        <f>Alvogen!$F224</f>
        <v>96.826953338385707</v>
      </c>
      <c r="F224" s="24">
        <f>Amneal!P224</f>
        <v>595.06394601794</v>
      </c>
      <c r="G224" s="24">
        <f>Apotex!F224</f>
        <v>330.20831839444162</v>
      </c>
      <c r="H224" s="24">
        <f>CVS!$Q224</f>
        <v>18177.758639510674</v>
      </c>
      <c r="I224" s="24">
        <f>Distributors!$AA224</f>
        <v>76762.78213693318</v>
      </c>
      <c r="J224" s="24">
        <v>0</v>
      </c>
      <c r="K224" s="24">
        <f>Hikma!F224</f>
        <v>496.84077241397063</v>
      </c>
      <c r="L224" s="24">
        <f>Indivior!K224</f>
        <v>315.33756994180044</v>
      </c>
      <c r="M224" s="24">
        <f>Janssen!$T224</f>
        <v>18044.146463412115</v>
      </c>
      <c r="N224" s="24">
        <f>Kroger!Q224</f>
        <v>6193.3719161482295</v>
      </c>
      <c r="O224" s="24">
        <v>0</v>
      </c>
      <c r="P224" s="24">
        <v>0</v>
      </c>
      <c r="Q224" s="24">
        <f>Masters!D224</f>
        <v>0</v>
      </c>
      <c r="R224" s="56">
        <f>McKinsey!J224</f>
        <v>1725.27</v>
      </c>
      <c r="S224" s="24">
        <v>0</v>
      </c>
      <c r="T224" s="24">
        <f>Mylan!O224</f>
        <v>2234.6548193542703</v>
      </c>
      <c r="U224" s="24">
        <v>0</v>
      </c>
      <c r="V224" s="24">
        <f>'Purdue-Sackler'!V224</f>
        <v>21743.283777584416</v>
      </c>
      <c r="W224" s="24">
        <f>'Remnant Defendants'!F224</f>
        <v>0</v>
      </c>
      <c r="X224" s="24">
        <f>Sun!F224</f>
        <v>257.08821715547077</v>
      </c>
      <c r="Y224" s="24">
        <f>Teva!$T224</f>
        <v>13707.321667132836</v>
      </c>
      <c r="Z224" s="24">
        <v>0</v>
      </c>
      <c r="AA224" s="24">
        <f>'Walgreens National'!V224</f>
        <v>19263.107244951563</v>
      </c>
      <c r="AB224" s="24">
        <f>Walmart!$H224</f>
        <v>11235.43</v>
      </c>
      <c r="AC224" s="24">
        <f>Zydus!F224</f>
        <v>123.26147213654859</v>
      </c>
      <c r="AD224" s="55">
        <f t="shared" si="3"/>
        <v>199682.29614059109</v>
      </c>
    </row>
    <row r="225" spans="1:30" x14ac:dyDescent="0.3">
      <c r="A225" s="94">
        <v>223</v>
      </c>
      <c r="B225" s="3" t="s">
        <v>32</v>
      </c>
      <c r="C225" s="13" t="s">
        <v>246</v>
      </c>
      <c r="D225" s="24">
        <f>Allergan!$N225</f>
        <v>7033.7459307226509</v>
      </c>
      <c r="E225" s="24">
        <f>Alvogen!$F225</f>
        <v>80.088443661233853</v>
      </c>
      <c r="F225" s="24">
        <f>Amneal!P225</f>
        <v>492.19503115973845</v>
      </c>
      <c r="G225" s="24">
        <f>Apotex!F225</f>
        <v>273.12508957895619</v>
      </c>
      <c r="H225" s="24">
        <f>CVS!$Q225</f>
        <v>15035.368763244725</v>
      </c>
      <c r="I225" s="24">
        <f>Distributors!$AA225</f>
        <v>63492.782090344161</v>
      </c>
      <c r="J225" s="24">
        <v>0</v>
      </c>
      <c r="K225" s="24">
        <f>Hikma!F225</f>
        <v>410.95173232415982</v>
      </c>
      <c r="L225" s="24">
        <f>Indivior!K225</f>
        <v>260.82505267200554</v>
      </c>
      <c r="M225" s="24">
        <f>Janssen!$T225</f>
        <v>14924.833188778168</v>
      </c>
      <c r="N225" s="24">
        <f>Kroger!Q225</f>
        <v>5122.7191131508307</v>
      </c>
      <c r="O225" s="24">
        <v>0</v>
      </c>
      <c r="P225" s="24">
        <v>0</v>
      </c>
      <c r="Q225" s="24">
        <f>Masters!D225</f>
        <v>0</v>
      </c>
      <c r="R225" s="56">
        <f>McKinsey!J225</f>
        <v>1427.02</v>
      </c>
      <c r="S225" s="24">
        <v>0</v>
      </c>
      <c r="T225" s="24">
        <f>Mylan!O225</f>
        <v>1848.3492502000367</v>
      </c>
      <c r="U225" s="24">
        <v>0</v>
      </c>
      <c r="V225" s="24">
        <f>'Purdue-Sackler'!V225</f>
        <v>17984.514619039877</v>
      </c>
      <c r="W225" s="24">
        <f>'Remnant Defendants'!F225</f>
        <v>0</v>
      </c>
      <c r="X225" s="24">
        <f>Sun!F225</f>
        <v>212.64528610816504</v>
      </c>
      <c r="Y225" s="24">
        <f>Teva!$T225</f>
        <v>11337.732294184092</v>
      </c>
      <c r="Z225" s="24">
        <v>0</v>
      </c>
      <c r="AA225" s="24">
        <f>'Walgreens National'!V225</f>
        <v>15933.092141719771</v>
      </c>
      <c r="AB225" s="24">
        <f>Walmart!$H225</f>
        <v>9293.15</v>
      </c>
      <c r="AC225" s="24">
        <f>Zydus!F225</f>
        <v>101.95321784327145</v>
      </c>
      <c r="AD225" s="55">
        <f t="shared" si="3"/>
        <v>165163.13802688857</v>
      </c>
    </row>
    <row r="226" spans="1:30" x14ac:dyDescent="0.3">
      <c r="A226" s="94">
        <v>224</v>
      </c>
      <c r="B226" s="3" t="s">
        <v>32</v>
      </c>
      <c r="C226" s="13" t="s">
        <v>247</v>
      </c>
      <c r="D226" s="24">
        <f>Allergan!$N226</f>
        <v>11908.658531834808</v>
      </c>
      <c r="E226" s="24">
        <f>Alvogen!$F226</f>
        <v>135.59583853100705</v>
      </c>
      <c r="F226" s="24">
        <f>Amneal!P226</f>
        <v>833.32369715163577</v>
      </c>
      <c r="G226" s="24">
        <f>Apotex!F226</f>
        <v>462.42159108457344</v>
      </c>
      <c r="H226" s="24">
        <f>CVS!$Q226</f>
        <v>25456.022137330459</v>
      </c>
      <c r="I226" s="24">
        <f>Distributors!$AA226</f>
        <v>107498.12646610796</v>
      </c>
      <c r="J226" s="24">
        <v>0</v>
      </c>
      <c r="K226" s="24">
        <f>Hikma!F226</f>
        <v>695.77260080079225</v>
      </c>
      <c r="L226" s="24">
        <f>Indivior!K226</f>
        <v>441.59669123491375</v>
      </c>
      <c r="M226" s="24">
        <f>Janssen!$T226</f>
        <v>25268.895276748317</v>
      </c>
      <c r="N226" s="24">
        <f>Kroger!Q226</f>
        <v>8673.1584808020598</v>
      </c>
      <c r="O226" s="24">
        <v>0</v>
      </c>
      <c r="P226" s="24">
        <v>0</v>
      </c>
      <c r="Q226" s="24">
        <f>Masters!D226</f>
        <v>0</v>
      </c>
      <c r="R226" s="56">
        <f>McKinsey!J226</f>
        <v>2416.0500000000002</v>
      </c>
      <c r="S226" s="24">
        <v>0</v>
      </c>
      <c r="T226" s="24">
        <f>Mylan!O226</f>
        <v>3129.3961403366202</v>
      </c>
      <c r="U226" s="24">
        <v>0</v>
      </c>
      <c r="V226" s="24">
        <f>'Purdue-Sackler'!V226</f>
        <v>30449.153821205578</v>
      </c>
      <c r="W226" s="24">
        <f>'Remnant Defendants'!F226</f>
        <v>2538.25</v>
      </c>
      <c r="X226" s="24">
        <f>Sun!F226</f>
        <v>360.02467473917602</v>
      </c>
      <c r="Y226" s="24">
        <f>Teva!$T226</f>
        <v>19195.643433358753</v>
      </c>
      <c r="Z226" s="24">
        <v>0</v>
      </c>
      <c r="AA226" s="24">
        <f>'Walgreens National'!V226</f>
        <v>26975.905799072767</v>
      </c>
      <c r="AB226" s="24">
        <f>Walmart!$H226</f>
        <v>15734.02</v>
      </c>
      <c r="AC226" s="24">
        <f>Zydus!F226</f>
        <v>172.61456750075948</v>
      </c>
      <c r="AD226" s="55">
        <f t="shared" si="3"/>
        <v>282172.0151803394</v>
      </c>
    </row>
    <row r="227" spans="1:30" x14ac:dyDescent="0.3">
      <c r="A227" s="94">
        <v>225</v>
      </c>
      <c r="B227" s="3" t="s">
        <v>20</v>
      </c>
      <c r="C227" s="13" t="s">
        <v>248</v>
      </c>
      <c r="D227" s="24">
        <f>Allergan!$N227</f>
        <v>30756.622914107349</v>
      </c>
      <c r="E227" s="24">
        <f>Alvogen!$F227</f>
        <v>309.23827857550538</v>
      </c>
      <c r="F227" s="24">
        <f>Amneal!P227</f>
        <v>1900.4682473674859</v>
      </c>
      <c r="G227" s="24">
        <f>Apotex!F227</f>
        <v>1054.5932556067339</v>
      </c>
      <c r="H227" s="24">
        <f>CVS!$Q227</f>
        <v>65745.505127757162</v>
      </c>
      <c r="I227" s="24">
        <f>Distributors!$AA227</f>
        <v>295469.62894994201</v>
      </c>
      <c r="J227" s="24">
        <v>0</v>
      </c>
      <c r="K227" s="24">
        <f>Hikma!F227</f>
        <v>1586.7708307466842</v>
      </c>
      <c r="L227" s="24">
        <f>Indivior!K227</f>
        <v>1007.1002333224002</v>
      </c>
      <c r="M227" s="24">
        <f>Janssen!$T227</f>
        <v>68192.025792639979</v>
      </c>
      <c r="N227" s="24">
        <f>Kroger!Q227</f>
        <v>19779.906537584597</v>
      </c>
      <c r="O227" s="24">
        <v>0</v>
      </c>
      <c r="P227" s="24">
        <v>0</v>
      </c>
      <c r="Q227" s="24">
        <f>Masters!D227</f>
        <v>0</v>
      </c>
      <c r="R227" s="56">
        <f>McKinsey!J227</f>
        <v>6458.65</v>
      </c>
      <c r="S227" s="24">
        <f>Meijer!E14</f>
        <v>6979.7025000000003</v>
      </c>
      <c r="T227" s="24">
        <f>Mylan!O227</f>
        <v>7136.8641243162801</v>
      </c>
      <c r="U227" s="24">
        <v>0</v>
      </c>
      <c r="V227" s="24">
        <f>'Purdue-Sackler'!V227</f>
        <v>78641.322307014692</v>
      </c>
      <c r="W227" s="24">
        <f>'Remnant Defendants'!F227</f>
        <v>3416.8749999999995</v>
      </c>
      <c r="X227" s="24">
        <f>Sun!F227</f>
        <v>821.06804948582646</v>
      </c>
      <c r="Y227" s="24">
        <f>Teva!$T227</f>
        <v>49576.765943863495</v>
      </c>
      <c r="Z227" s="24">
        <v>0</v>
      </c>
      <c r="AA227" s="24">
        <f>'Walgreens National'!V227</f>
        <v>69670.960326910354</v>
      </c>
      <c r="AB227" s="24">
        <f>Walmart!$H227</f>
        <v>40636.39</v>
      </c>
      <c r="AC227" s="24">
        <f>Zydus!F227</f>
        <v>393.66275756894936</v>
      </c>
      <c r="AD227" s="55">
        <f t="shared" si="3"/>
        <v>749140.45841924066</v>
      </c>
    </row>
    <row r="228" spans="1:30" x14ac:dyDescent="0.3">
      <c r="A228" s="94">
        <v>226</v>
      </c>
      <c r="B228" s="3" t="s">
        <v>249</v>
      </c>
      <c r="C228" s="13" t="s">
        <v>249</v>
      </c>
      <c r="D228" s="24">
        <f>Allergan!$N228</f>
        <v>126848.55476275913</v>
      </c>
      <c r="E228" s="24">
        <f>Alvogen!$F228</f>
        <v>1275.381549960593</v>
      </c>
      <c r="F228" s="24">
        <f>Amneal!P228</f>
        <v>7838.0404591038414</v>
      </c>
      <c r="G228" s="24">
        <f>Apotex!F228</f>
        <v>4349.4252623234006</v>
      </c>
      <c r="H228" s="24">
        <f>CVS!$Q228</f>
        <v>271152.10135719157</v>
      </c>
      <c r="I228" s="24">
        <f>Distributors!$AA228</f>
        <v>1218595.9877552958</v>
      </c>
      <c r="J228" s="24">
        <v>0</v>
      </c>
      <c r="K228" s="24">
        <f>Hikma!F228</f>
        <v>6544.2682286042946</v>
      </c>
      <c r="L228" s="24">
        <f>Indivior!K228</f>
        <v>4153.551308256885</v>
      </c>
      <c r="M228" s="24">
        <f>Janssen!$T228</f>
        <v>281242.18986305571</v>
      </c>
      <c r="N228" s="24">
        <f>Kroger!Q228</f>
        <v>81577.642873151912</v>
      </c>
      <c r="O228" s="24">
        <v>0</v>
      </c>
      <c r="P228" s="24">
        <v>0</v>
      </c>
      <c r="Q228" s="24">
        <f>Masters!D228</f>
        <v>0</v>
      </c>
      <c r="R228" s="56">
        <f>McKinsey!J228</f>
        <v>26637.21</v>
      </c>
      <c r="S228" s="24">
        <v>0</v>
      </c>
      <c r="T228" s="24">
        <f>Mylan!O228</f>
        <v>29434.340634211607</v>
      </c>
      <c r="U228" s="24">
        <v>0</v>
      </c>
      <c r="V228" s="24">
        <f>'Purdue-Sackler'!V228</f>
        <v>324337.89243973454</v>
      </c>
      <c r="W228" s="24">
        <f>'Remnant Defendants'!F228</f>
        <v>8981.5</v>
      </c>
      <c r="X228" s="24">
        <f>Sun!F228</f>
        <v>3386.3047175146853</v>
      </c>
      <c r="Y228" s="24">
        <f>Teva!$T228</f>
        <v>204467.83405959822</v>
      </c>
      <c r="Z228" s="24">
        <v>0</v>
      </c>
      <c r="AA228" s="24">
        <f>'Walgreens National'!V228</f>
        <v>287341.66638036567</v>
      </c>
      <c r="AB228" s="24">
        <f>Walmart!$H228</f>
        <v>167595.35999999999</v>
      </c>
      <c r="AC228" s="24">
        <f>Zydus!F228</f>
        <v>1623.5707307090688</v>
      </c>
      <c r="AD228" s="55">
        <f t="shared" si="3"/>
        <v>3055759.2516511278</v>
      </c>
    </row>
    <row r="229" spans="1:30" x14ac:dyDescent="0.3">
      <c r="A229" s="94">
        <v>227</v>
      </c>
      <c r="B229" s="3" t="s">
        <v>73</v>
      </c>
      <c r="C229" s="13" t="s">
        <v>250</v>
      </c>
      <c r="D229" s="24">
        <f>Allergan!$N229</f>
        <v>75297.965988497672</v>
      </c>
      <c r="E229" s="24">
        <f>Alvogen!$F229</f>
        <v>857.36657934091772</v>
      </c>
      <c r="F229" s="24">
        <f>Amneal!P229</f>
        <v>5269.0694305286261</v>
      </c>
      <c r="G229" s="24">
        <f>Apotex!F229</f>
        <v>2923.8715734694524</v>
      </c>
      <c r="H229" s="24">
        <f>CVS!$Q229</f>
        <v>160957.30109708713</v>
      </c>
      <c r="I229" s="24">
        <f>Distributors!$AA229</f>
        <v>679705.88690131577</v>
      </c>
      <c r="J229" s="24">
        <v>0</v>
      </c>
      <c r="K229" s="24">
        <f>Hikma!F229</f>
        <v>4399.3398411802928</v>
      </c>
      <c r="L229" s="24">
        <f>Indivior!K229</f>
        <v>2792.1966390271459</v>
      </c>
      <c r="M229" s="24">
        <f>Janssen!$T229</f>
        <v>159774.0364377404</v>
      </c>
      <c r="N229" s="24">
        <f>Kroger!Q229</f>
        <v>54840.005936981805</v>
      </c>
      <c r="O229" s="24">
        <v>0</v>
      </c>
      <c r="P229" s="24">
        <v>0</v>
      </c>
      <c r="Q229" s="24">
        <f>Masters!D229</f>
        <v>0</v>
      </c>
      <c r="R229" s="56">
        <f>McKinsey!J229</f>
        <v>15276.6</v>
      </c>
      <c r="S229" s="24">
        <v>0</v>
      </c>
      <c r="T229" s="24">
        <f>Mylan!O229</f>
        <v>19787.035452637003</v>
      </c>
      <c r="U229" s="24">
        <v>0</v>
      </c>
      <c r="V229" s="24">
        <f>'Purdue-Sackler'!V229</f>
        <v>192528.67299126377</v>
      </c>
      <c r="W229" s="24">
        <f>'Remnant Defendants'!F229</f>
        <v>15815.25</v>
      </c>
      <c r="X229" s="24">
        <f>Sun!F229</f>
        <v>2276.4203326849802</v>
      </c>
      <c r="Y229" s="24">
        <f>Teva!$T229</f>
        <v>121373.18568572719</v>
      </c>
      <c r="Z229" s="24">
        <v>0</v>
      </c>
      <c r="AA229" s="24">
        <f>'Walgreens National'!V229</f>
        <v>170567.52363578256</v>
      </c>
      <c r="AB229" s="24">
        <f>Walmart!$H229</f>
        <v>99485.48</v>
      </c>
      <c r="AC229" s="24">
        <f>Zydus!F229</f>
        <v>1091.4343897707151</v>
      </c>
      <c r="AD229" s="55">
        <f t="shared" si="3"/>
        <v>1783927.2085232646</v>
      </c>
    </row>
    <row r="230" spans="1:30" x14ac:dyDescent="0.3">
      <c r="A230" s="94">
        <v>228</v>
      </c>
      <c r="B230" s="3" t="s">
        <v>32</v>
      </c>
      <c r="C230" s="13" t="s">
        <v>251</v>
      </c>
      <c r="D230" s="24">
        <f>Allergan!$N230</f>
        <v>45742.230101298854</v>
      </c>
      <c r="E230" s="24">
        <f>Alvogen!$F230</f>
        <v>520.83539488919337</v>
      </c>
      <c r="F230" s="24">
        <f>Amneal!P230</f>
        <v>3200.8687108582985</v>
      </c>
      <c r="G230" s="24">
        <f>Apotex!F230</f>
        <v>1776.2015015139873</v>
      </c>
      <c r="H230" s="24">
        <f>CVS!$Q230</f>
        <v>97778.781766767221</v>
      </c>
      <c r="I230" s="24">
        <f>Distributors!$AA230</f>
        <v>412909.59650155256</v>
      </c>
      <c r="J230" s="24">
        <v>0</v>
      </c>
      <c r="K230" s="24">
        <f>Hikma!F230</f>
        <v>2672.5230008315825</v>
      </c>
      <c r="L230" s="24">
        <f>Indivior!K230</f>
        <v>1696.2112521506547</v>
      </c>
      <c r="M230" s="24">
        <f>Janssen!$T230</f>
        <v>97059.981050605827</v>
      </c>
      <c r="N230" s="24">
        <f>Kroger!Q230</f>
        <v>33314.358822530863</v>
      </c>
      <c r="O230" s="24">
        <v>0</v>
      </c>
      <c r="P230" s="24">
        <v>0</v>
      </c>
      <c r="Q230" s="24">
        <f>Masters!D230</f>
        <v>0</v>
      </c>
      <c r="R230" s="56">
        <f>McKinsey!J230</f>
        <v>9280.27</v>
      </c>
      <c r="S230" s="24">
        <v>0</v>
      </c>
      <c r="T230" s="24">
        <f>Mylan!O230</f>
        <v>12020.282422931643</v>
      </c>
      <c r="U230" s="24">
        <v>0</v>
      </c>
      <c r="V230" s="24">
        <f>'Purdue-Sackler'!V230</f>
        <v>116957.8449185435</v>
      </c>
      <c r="W230" s="24">
        <f>'Remnant Defendants'!F230</f>
        <v>9664.875</v>
      </c>
      <c r="X230" s="24">
        <f>Sun!F230</f>
        <v>1382.8860507009801</v>
      </c>
      <c r="Y230" s="24">
        <f>Teva!$T230</f>
        <v>73732.116417057972</v>
      </c>
      <c r="Z230" s="24">
        <v>0</v>
      </c>
      <c r="AA230" s="24">
        <f>'Walgreens National'!V230</f>
        <v>103616.8201465991</v>
      </c>
      <c r="AB230" s="24">
        <f>Walmart!$H230</f>
        <v>60435.72</v>
      </c>
      <c r="AC230" s="24">
        <f>Zydus!F230</f>
        <v>663.02754864653787</v>
      </c>
      <c r="AD230" s="55">
        <f t="shared" si="3"/>
        <v>1083762.4030588323</v>
      </c>
    </row>
    <row r="231" spans="1:30" x14ac:dyDescent="0.3">
      <c r="A231" s="94">
        <v>229</v>
      </c>
      <c r="B231" s="3" t="s">
        <v>252</v>
      </c>
      <c r="C231" s="13" t="s">
        <v>253</v>
      </c>
      <c r="D231" s="24">
        <f>Allergan!$N231</f>
        <v>12193.701807312629</v>
      </c>
      <c r="E231" s="24">
        <f>Alvogen!$F231</f>
        <v>138.8413341764888</v>
      </c>
      <c r="F231" s="24">
        <f>Amneal!P231</f>
        <v>853.2693566916513</v>
      </c>
      <c r="G231" s="24">
        <f>Apotex!F231</f>
        <v>473.48968341322217</v>
      </c>
      <c r="H231" s="24">
        <f>CVS!$Q231</f>
        <v>26065.311658454553</v>
      </c>
      <c r="I231" s="24">
        <f>Distributors!$AA231</f>
        <v>110071.09490500017</v>
      </c>
      <c r="J231" s="24">
        <v>0</v>
      </c>
      <c r="K231" s="24">
        <f>Hikma!F231</f>
        <v>712.42596546602215</v>
      </c>
      <c r="L231" s="24">
        <f>Indivior!K231</f>
        <v>452.16633816500251</v>
      </c>
      <c r="M231" s="24">
        <f>Janssen!$T231</f>
        <v>25873.688971312218</v>
      </c>
      <c r="N231" s="24">
        <f>Kroger!Q231</f>
        <v>8880.7595724661951</v>
      </c>
      <c r="O231" s="24">
        <v>0</v>
      </c>
      <c r="P231" s="24">
        <v>0</v>
      </c>
      <c r="Q231" s="24">
        <f>Masters!D231</f>
        <v>0</v>
      </c>
      <c r="R231" s="56">
        <f>McKinsey!J231</f>
        <v>2473.88</v>
      </c>
      <c r="S231" s="24">
        <v>0</v>
      </c>
      <c r="T231" s="24">
        <f>Mylan!O231</f>
        <v>3204.2984504405358</v>
      </c>
      <c r="U231" s="24">
        <v>0</v>
      </c>
      <c r="V231" s="24">
        <f>'Purdue-Sackler'!V231</f>
        <v>31177.956395133602</v>
      </c>
      <c r="W231" s="24">
        <f>'Remnant Defendants'!F231</f>
        <v>2538.25</v>
      </c>
      <c r="X231" s="24">
        <f>Sun!F231</f>
        <v>368.64188988966009</v>
      </c>
      <c r="Y231" s="24">
        <f>Teva!$T231</f>
        <v>19655.084824301379</v>
      </c>
      <c r="Z231" s="24">
        <v>0</v>
      </c>
      <c r="AA231" s="24">
        <f>'Walgreens National'!V231</f>
        <v>27621.574297235595</v>
      </c>
      <c r="AB231" s="24">
        <f>Walmart!$H231</f>
        <v>16110.61</v>
      </c>
      <c r="AC231" s="24">
        <f>Zydus!F231</f>
        <v>176.74610894952102</v>
      </c>
      <c r="AD231" s="55">
        <f t="shared" si="3"/>
        <v>288865.04544945894</v>
      </c>
    </row>
    <row r="232" spans="1:30" x14ac:dyDescent="0.3">
      <c r="A232" s="94">
        <v>230</v>
      </c>
      <c r="B232" s="3" t="s">
        <v>252</v>
      </c>
      <c r="C232" s="13" t="s">
        <v>254</v>
      </c>
      <c r="D232" s="24">
        <f>Allergan!$N232</f>
        <v>75901.226594275358</v>
      </c>
      <c r="E232" s="24">
        <f>Alvogen!$F232</f>
        <v>864.23536870667999</v>
      </c>
      <c r="F232" s="24">
        <f>Amneal!P232</f>
        <v>5311.282561928846</v>
      </c>
      <c r="G232" s="24">
        <f>Apotex!F232</f>
        <v>2947.2961604018469</v>
      </c>
      <c r="H232" s="24">
        <f>CVS!$Q232</f>
        <v>162246.81111398843</v>
      </c>
      <c r="I232" s="24">
        <f>Distributors!$AA232</f>
        <v>685151.36415513849</v>
      </c>
      <c r="J232" s="24">
        <v>0</v>
      </c>
      <c r="K232" s="24">
        <f>Hikma!F232</f>
        <v>4434.5851370031169</v>
      </c>
      <c r="L232" s="24">
        <f>Indivior!K232</f>
        <v>2814.5663126806376</v>
      </c>
      <c r="M232" s="24">
        <f>Janssen!$T232</f>
        <v>161054.07933094862</v>
      </c>
      <c r="N232" s="24">
        <f>Kroger!Q232</f>
        <v>55279.366577197012</v>
      </c>
      <c r="O232" s="24">
        <v>0</v>
      </c>
      <c r="P232" s="24">
        <v>0</v>
      </c>
      <c r="Q232" s="24">
        <f>Masters!D232</f>
        <v>0</v>
      </c>
      <c r="R232" s="56">
        <f>McKinsey!J232</f>
        <v>15398.98</v>
      </c>
      <c r="S232" s="24">
        <v>0</v>
      </c>
      <c r="T232" s="24">
        <f>Mylan!O232</f>
        <v>19945.559218284034</v>
      </c>
      <c r="U232" s="24">
        <v>0</v>
      </c>
      <c r="V232" s="24">
        <f>'Purdue-Sackler'!V232</f>
        <v>194071.11578471074</v>
      </c>
      <c r="W232" s="24">
        <f>'Remnant Defendants'!F232</f>
        <v>15912.875</v>
      </c>
      <c r="X232" s="24">
        <f>Sun!F232</f>
        <v>2294.6578662557095</v>
      </c>
      <c r="Y232" s="24">
        <f>Teva!$T232</f>
        <v>122345.56680553677</v>
      </c>
      <c r="Z232" s="24">
        <v>0</v>
      </c>
      <c r="AA232" s="24">
        <f>'Walgreens National'!V232</f>
        <v>171934.02828532053</v>
      </c>
      <c r="AB232" s="24">
        <f>Walmart!$H232</f>
        <v>100282.51999999999</v>
      </c>
      <c r="AC232" s="24">
        <f>Zydus!F232</f>
        <v>1100.1784125849088</v>
      </c>
      <c r="AD232" s="55">
        <f t="shared" si="3"/>
        <v>1798190.1162723769</v>
      </c>
    </row>
    <row r="233" spans="1:30" x14ac:dyDescent="0.3">
      <c r="A233" s="94">
        <v>231</v>
      </c>
      <c r="B233" s="3" t="s">
        <v>252</v>
      </c>
      <c r="C233" s="13" t="s">
        <v>252</v>
      </c>
      <c r="D233" s="24">
        <f>Allergan!$N233</f>
        <v>532323.12364908995</v>
      </c>
      <c r="E233" s="24">
        <f>Alvogen!$F233</f>
        <v>5352.1703255448256</v>
      </c>
      <c r="F233" s="24">
        <f>Amneal!P233</f>
        <v>32892.531303225696</v>
      </c>
      <c r="G233" s="24">
        <f>Apotex!F233</f>
        <v>18252.47105299712</v>
      </c>
      <c r="H233" s="24">
        <f>CVS!$Q233</f>
        <v>1137896.4865038521</v>
      </c>
      <c r="I233" s="24">
        <f>Distributors!$AA233</f>
        <v>5296506.4321114887</v>
      </c>
      <c r="J233" s="24">
        <v>0</v>
      </c>
      <c r="K233" s="24">
        <f>Hikma!F233</f>
        <v>27463.184030397762</v>
      </c>
      <c r="L233" s="24">
        <f>Indivior!K233</f>
        <v>17430.481143754412</v>
      </c>
      <c r="M233" s="24">
        <f>Janssen!$T233</f>
        <v>1222391.2886467665</v>
      </c>
      <c r="N233" s="24">
        <f>Kroger!Q233</f>
        <v>342342.57199713198</v>
      </c>
      <c r="O233" s="24">
        <v>0</v>
      </c>
      <c r="P233" s="24">
        <v>0</v>
      </c>
      <c r="Q233" s="24">
        <f>Masters!D233</f>
        <v>31939.97</v>
      </c>
      <c r="R233" s="56">
        <f>McKinsey!J233</f>
        <v>115776</v>
      </c>
      <c r="S233" s="24">
        <v>0</v>
      </c>
      <c r="T233" s="24">
        <f>Mylan!O233</f>
        <v>123521.94094329909</v>
      </c>
      <c r="U233" s="24">
        <v>0</v>
      </c>
      <c r="V233" s="24">
        <f>'Purdue-Sackler'!V233</f>
        <v>1361092.0147146028</v>
      </c>
      <c r="W233" s="24">
        <f>'Remnant Defendants'!F233</f>
        <v>55451</v>
      </c>
      <c r="X233" s="24">
        <f>Sun!F233</f>
        <v>14210.711784951376</v>
      </c>
      <c r="Y233" s="24">
        <f>Teva!$T233</f>
        <v>858054.36853546766</v>
      </c>
      <c r="Z233" s="24">
        <v>0</v>
      </c>
      <c r="AA233" s="24">
        <f>'Walgreens National'!V233</f>
        <v>1205836.4828303619</v>
      </c>
      <c r="AB233" s="24">
        <f>Walmart!$H233</f>
        <v>703318.11</v>
      </c>
      <c r="AC233" s="24">
        <f>Zydus!F233</f>
        <v>6813.3548635643201</v>
      </c>
      <c r="AD233" s="55">
        <f t="shared" si="3"/>
        <v>13102051.339572933</v>
      </c>
    </row>
    <row r="234" spans="1:30" x14ac:dyDescent="0.3">
      <c r="A234" s="94">
        <v>232</v>
      </c>
      <c r="B234" s="3" t="s">
        <v>255</v>
      </c>
      <c r="C234" s="13" t="s">
        <v>255</v>
      </c>
      <c r="D234" s="24">
        <f>Allergan!$N234</f>
        <v>114545.02806686095</v>
      </c>
      <c r="E234" s="24">
        <f>Alvogen!$F234</f>
        <v>1151.6774556599059</v>
      </c>
      <c r="F234" s="24">
        <f>Amneal!P234</f>
        <v>7077.7991837650707</v>
      </c>
      <c r="G234" s="24">
        <f>Apotex!F234</f>
        <v>3927.558007915597</v>
      </c>
      <c r="H234" s="24">
        <f>CVS!$Q234</f>
        <v>244852.01439025573</v>
      </c>
      <c r="I234" s="24">
        <f>Distributors!$AA234</f>
        <v>1100399.7459848735</v>
      </c>
      <c r="J234" s="24">
        <v>0</v>
      </c>
      <c r="K234" s="24">
        <f>Hikma!F234</f>
        <v>5909.5148294311057</v>
      </c>
      <c r="L234" s="24">
        <f>Indivior!K234</f>
        <v>3750.6826116419566</v>
      </c>
      <c r="M234" s="24">
        <f>Janssen!$T234</f>
        <v>253963.4519136567</v>
      </c>
      <c r="N234" s="24">
        <f>Kroger!Q234</f>
        <v>73665.117890012058</v>
      </c>
      <c r="O234" s="24">
        <v>0</v>
      </c>
      <c r="P234" s="24">
        <v>0</v>
      </c>
      <c r="Q234" s="24">
        <f>Masters!D234</f>
        <v>641.97</v>
      </c>
      <c r="R234" s="56">
        <f>McKinsey!J234</f>
        <v>24053.57</v>
      </c>
      <c r="S234" s="24">
        <v>0</v>
      </c>
      <c r="T234" s="24">
        <f>Mylan!O234</f>
        <v>26579.392285926686</v>
      </c>
      <c r="U234" s="24">
        <v>0</v>
      </c>
      <c r="V234" s="24">
        <f>'Purdue-Sackler'!V234</f>
        <v>292879.12997536402</v>
      </c>
      <c r="W234" s="24">
        <f>'Remnant Defendants'!F234</f>
        <v>11617.375</v>
      </c>
      <c r="X234" s="24">
        <f>Sun!F234</f>
        <v>3057.8541780512273</v>
      </c>
      <c r="Y234" s="24">
        <f>Teva!$T234</f>
        <v>184635.72646448927</v>
      </c>
      <c r="Z234" s="24">
        <v>0</v>
      </c>
      <c r="AA234" s="24">
        <f>'Walgreens National'!V234</f>
        <v>259471.30951300345</v>
      </c>
      <c r="AB234" s="24">
        <f>Walmart!$H234</f>
        <v>151339.66</v>
      </c>
      <c r="AC234" s="24">
        <f>Zydus!F234</f>
        <v>1466.0944470183758</v>
      </c>
      <c r="AD234" s="55">
        <f t="shared" si="3"/>
        <v>2763518.5777509073</v>
      </c>
    </row>
    <row r="235" spans="1:30" x14ac:dyDescent="0.3">
      <c r="A235" s="94">
        <v>233</v>
      </c>
      <c r="B235" s="3" t="s">
        <v>75</v>
      </c>
      <c r="C235" s="13" t="s">
        <v>256</v>
      </c>
      <c r="D235" s="24">
        <f>Allergan!$N235</f>
        <v>32520.158274562611</v>
      </c>
      <c r="E235" s="24">
        <f>Alvogen!$F235</f>
        <v>326.96952650137445</v>
      </c>
      <c r="F235" s="24">
        <f>Amneal!P235</f>
        <v>2009.4381776896369</v>
      </c>
      <c r="G235" s="24">
        <f>Apotex!F235</f>
        <v>1115.0620131041883</v>
      </c>
      <c r="H235" s="24">
        <f>CVS!$Q235</f>
        <v>69515.249829092703</v>
      </c>
      <c r="I235" s="24">
        <f>Distributors!$AA235</f>
        <v>312411.4036243803</v>
      </c>
      <c r="J235" s="24">
        <v>0</v>
      </c>
      <c r="K235" s="24">
        <f>Hikma!F235</f>
        <v>1677.7538330163627</v>
      </c>
      <c r="L235" s="24">
        <f>Indivior!K235</f>
        <v>1064.8458138679212</v>
      </c>
      <c r="M235" s="24">
        <f>Janssen!$T235</f>
        <v>72102.046255808222</v>
      </c>
      <c r="N235" s="24">
        <f>Kroger!Q235</f>
        <v>20914.060419474092</v>
      </c>
      <c r="O235" s="24">
        <v>0</v>
      </c>
      <c r="P235" s="24">
        <v>0</v>
      </c>
      <c r="Q235" s="24">
        <f>Masters!D235</f>
        <v>162.41999999999999</v>
      </c>
      <c r="R235" s="56">
        <f>McKinsey!J235</f>
        <v>6828.98</v>
      </c>
      <c r="S235" s="24">
        <v>0</v>
      </c>
      <c r="T235" s="24">
        <f>Mylan!O235</f>
        <v>7546.0809514969878</v>
      </c>
      <c r="U235" s="24">
        <v>0</v>
      </c>
      <c r="V235" s="24">
        <f>'Purdue-Sackler'!V235</f>
        <v>83150.494940710472</v>
      </c>
      <c r="W235" s="24">
        <f>'Remnant Defendants'!F235</f>
        <v>3612.125</v>
      </c>
      <c r="X235" s="24">
        <f>Sun!F235</f>
        <v>868.14683034215</v>
      </c>
      <c r="Y235" s="24">
        <f>Teva!$T235</f>
        <v>52419.412539889025</v>
      </c>
      <c r="Z235" s="24">
        <v>0</v>
      </c>
      <c r="AA235" s="24">
        <f>'Walgreens National'!V235</f>
        <v>73665.787512670999</v>
      </c>
      <c r="AB235" s="24">
        <f>Walmart!$H235</f>
        <v>42966.42</v>
      </c>
      <c r="AC235" s="24">
        <f>Zydus!F235</f>
        <v>416.23477545040328</v>
      </c>
      <c r="AD235" s="55">
        <f t="shared" si="3"/>
        <v>784876.85554260702</v>
      </c>
    </row>
    <row r="236" spans="1:30" x14ac:dyDescent="0.3">
      <c r="A236" s="94">
        <v>234</v>
      </c>
      <c r="B236" s="3" t="s">
        <v>257</v>
      </c>
      <c r="C236" s="13" t="s">
        <v>257</v>
      </c>
      <c r="D236" s="24">
        <f>Allergan!$N236</f>
        <v>13912.025191901597</v>
      </c>
      <c r="E236" s="24">
        <f>Alvogen!$F236</f>
        <v>158.40683176699756</v>
      </c>
      <c r="F236" s="24">
        <f>Amneal!P236</f>
        <v>973.51193172470266</v>
      </c>
      <c r="G236" s="24">
        <f>Apotex!F236</f>
        <v>540.21377040720108</v>
      </c>
      <c r="H236" s="24">
        <f>CVS!$Q236</f>
        <v>29738.432541283553</v>
      </c>
      <c r="I236" s="24">
        <f>Distributors!$AA236</f>
        <v>125582.2838388884</v>
      </c>
      <c r="J236" s="24">
        <v>0</v>
      </c>
      <c r="K236" s="24">
        <f>Hikma!F236</f>
        <v>812.8209133640504</v>
      </c>
      <c r="L236" s="24">
        <f>Indivior!K236</f>
        <v>515.88554291299772</v>
      </c>
      <c r="M236" s="24">
        <f>Janssen!$T236</f>
        <v>29519.824015501839</v>
      </c>
      <c r="N236" s="24">
        <f>Kroger!Q236</f>
        <v>10132.220932250029</v>
      </c>
      <c r="O236" s="24">
        <v>0</v>
      </c>
      <c r="P236" s="24">
        <v>0</v>
      </c>
      <c r="Q236" s="24">
        <f>Masters!D236</f>
        <v>0</v>
      </c>
      <c r="R236" s="56">
        <f>McKinsey!J236</f>
        <v>2822.5</v>
      </c>
      <c r="S236" s="24">
        <v>0</v>
      </c>
      <c r="T236" s="24">
        <f>Mylan!O236</f>
        <v>3655.8476521478019</v>
      </c>
      <c r="U236" s="24">
        <v>0</v>
      </c>
      <c r="V236" s="24">
        <f>'Purdue-Sackler'!V236</f>
        <v>35571.548795726303</v>
      </c>
      <c r="W236" s="24">
        <f>'Remnant Defendants'!F236</f>
        <v>0</v>
      </c>
      <c r="X236" s="24">
        <f>Sun!F236</f>
        <v>420.59084335641609</v>
      </c>
      <c r="Y236" s="24">
        <f>Teva!$T236</f>
        <v>22424.884402342046</v>
      </c>
      <c r="Z236" s="24">
        <v>0</v>
      </c>
      <c r="AA236" s="24">
        <f>'Walgreens National'!V236</f>
        <v>31514.001316668393</v>
      </c>
      <c r="AB236" s="24">
        <f>Walmart!$H236</f>
        <v>18380.91</v>
      </c>
      <c r="AC236" s="24">
        <f>Zydus!F236</f>
        <v>201.65314106135477</v>
      </c>
      <c r="AD236" s="55">
        <f t="shared" si="3"/>
        <v>326675.90852024232</v>
      </c>
    </row>
    <row r="237" spans="1:30" x14ac:dyDescent="0.3">
      <c r="A237" s="94">
        <v>235</v>
      </c>
      <c r="B237" s="3" t="s">
        <v>26</v>
      </c>
      <c r="C237" s="13" t="s">
        <v>258</v>
      </c>
      <c r="D237" s="24">
        <f>Allergan!$N237</f>
        <v>923.4</v>
      </c>
      <c r="E237" s="24">
        <f>Alvogen!$F237</f>
        <v>10.33776320241183</v>
      </c>
      <c r="F237" s="24">
        <f>Amneal!P237</f>
        <v>63.532208255358924</v>
      </c>
      <c r="G237" s="24">
        <f>Apotex!F237</f>
        <v>35.254805457924768</v>
      </c>
      <c r="H237" s="24">
        <f>CVS!$Q237</f>
        <v>12371.62</v>
      </c>
      <c r="I237" s="24">
        <f>Distributors!$AA237</f>
        <v>8195.6059495373065</v>
      </c>
      <c r="J237" s="24">
        <v>0</v>
      </c>
      <c r="K237" s="24">
        <f>Hikma!F237</f>
        <v>53.04537711280885</v>
      </c>
      <c r="L237" s="24">
        <f>Indivior!K237</f>
        <v>33.667124849935504</v>
      </c>
      <c r="M237" s="24">
        <f>Janssen!$T237</f>
        <v>1926.4774111225815</v>
      </c>
      <c r="N237" s="24">
        <f>Kroger!Q237</f>
        <v>661.23324242387378</v>
      </c>
      <c r="O237" s="24">
        <v>0</v>
      </c>
      <c r="P237" s="24">
        <v>0</v>
      </c>
      <c r="Q237" s="24">
        <f>Masters!D237</f>
        <v>0</v>
      </c>
      <c r="R237" s="56">
        <f>McKinsey!J237</f>
        <v>184.2</v>
      </c>
      <c r="S237" s="24">
        <v>0</v>
      </c>
      <c r="T237" s="24">
        <f>Mylan!O237</f>
        <v>238.58369560466818</v>
      </c>
      <c r="U237" s="24">
        <v>0</v>
      </c>
      <c r="V237" s="24">
        <f>'Purdue-Sackler'!V237</f>
        <v>2321.4292217784832</v>
      </c>
      <c r="W237" s="24">
        <f>'Remnant Defendants'!F237</f>
        <v>0</v>
      </c>
      <c r="X237" s="24">
        <f>Sun!F237</f>
        <v>27.448112529116127</v>
      </c>
      <c r="Y237" s="24">
        <f>Teva!$T237</f>
        <v>1482.5739085329756</v>
      </c>
      <c r="Z237" s="24">
        <v>0</v>
      </c>
      <c r="AA237" s="24">
        <f>'Walgreens National'!V237</f>
        <v>2228.59</v>
      </c>
      <c r="AB237" s="24">
        <f>Walmart!$H237</f>
        <v>1199.55</v>
      </c>
      <c r="AC237" s="24">
        <f>Zydus!F237</f>
        <v>13.160053755643316</v>
      </c>
      <c r="AD237" s="55">
        <f t="shared" si="3"/>
        <v>31956.54882040745</v>
      </c>
    </row>
    <row r="238" spans="1:30" x14ac:dyDescent="0.3">
      <c r="A238" s="94">
        <v>236</v>
      </c>
      <c r="B238" s="3" t="s">
        <v>73</v>
      </c>
      <c r="C238" s="13" t="s">
        <v>259</v>
      </c>
      <c r="D238" s="24">
        <f>Allergan!$N238</f>
        <v>89253.249122676978</v>
      </c>
      <c r="E238" s="24">
        <f>Alvogen!$F238</f>
        <v>1016.2658829230861</v>
      </c>
      <c r="F238" s="24">
        <f>Amneal!P238</f>
        <v>6245.6079185120407</v>
      </c>
      <c r="G238" s="24">
        <f>Apotex!F238</f>
        <v>3465.764817249898</v>
      </c>
      <c r="H238" s="24">
        <f>CVS!$Q238</f>
        <v>190788.18720582494</v>
      </c>
      <c r="I238" s="24">
        <f>Distributors!$AA238</f>
        <v>805678.61331885972</v>
      </c>
      <c r="J238" s="24">
        <v>0</v>
      </c>
      <c r="K238" s="24">
        <f>Hikma!F238</f>
        <v>5214.687737668417</v>
      </c>
      <c r="L238" s="24">
        <f>Indivior!K238</f>
        <v>3309.6860211616263</v>
      </c>
      <c r="M238" s="24">
        <f>Janssen!$T238</f>
        <v>189385.62551588824</v>
      </c>
      <c r="N238" s="24">
        <f>Kroger!Q238</f>
        <v>65003.740549741204</v>
      </c>
      <c r="O238" s="24">
        <v>0</v>
      </c>
      <c r="P238" s="24">
        <v>0</v>
      </c>
      <c r="Q238" s="24">
        <f>Masters!D238</f>
        <v>0</v>
      </c>
      <c r="R238" s="56">
        <f>McKinsey!J238</f>
        <v>18107.87</v>
      </c>
      <c r="S238" s="24">
        <v>0</v>
      </c>
      <c r="T238" s="24">
        <f>Mylan!O238</f>
        <v>23454.248788380381</v>
      </c>
      <c r="U238" s="24">
        <v>0</v>
      </c>
      <c r="V238" s="24">
        <f>'Purdue-Sackler'!V238</f>
        <v>228210.81035825596</v>
      </c>
      <c r="W238" s="24">
        <f>'Remnant Defendants'!F238</f>
        <v>18744</v>
      </c>
      <c r="X238" s="24">
        <f>Sun!F238</f>
        <v>2698.3187530806022</v>
      </c>
      <c r="Y238" s="24">
        <f>Teva!$T238</f>
        <v>143867.78360860029</v>
      </c>
      <c r="Z238" s="24">
        <v>0</v>
      </c>
      <c r="AA238" s="24">
        <f>'Walgreens National'!V238</f>
        <v>202179.49556895069</v>
      </c>
      <c r="AB238" s="24">
        <f>Walmart!$H238</f>
        <v>117923.54000000001</v>
      </c>
      <c r="AC238" s="24">
        <f>Zydus!F238</f>
        <v>1293.7144513209503</v>
      </c>
      <c r="AD238" s="55">
        <f t="shared" si="3"/>
        <v>2114547.4951677741</v>
      </c>
    </row>
    <row r="239" spans="1:30" x14ac:dyDescent="0.3">
      <c r="A239" s="94">
        <v>237</v>
      </c>
      <c r="B239" s="3" t="s">
        <v>232</v>
      </c>
      <c r="C239" s="13" t="s">
        <v>232</v>
      </c>
      <c r="D239" s="24">
        <f>Allergan!$N239</f>
        <v>239613.1369383836</v>
      </c>
      <c r="E239" s="24">
        <f>Alvogen!$F239</f>
        <v>2409.1576634602338</v>
      </c>
      <c r="F239" s="24">
        <f>Amneal!P239</f>
        <v>14805.824374003876</v>
      </c>
      <c r="G239" s="24">
        <f>Apotex!F239</f>
        <v>8215.9344414992702</v>
      </c>
      <c r="H239" s="24">
        <f>CVS!$Q239</f>
        <v>512198.21542279009</v>
      </c>
      <c r="I239" s="24">
        <f>Distributors!$AA239</f>
        <v>2301891.431288437</v>
      </c>
      <c r="J239" s="24">
        <v>0</v>
      </c>
      <c r="K239" s="24">
        <f>Hikma!F239</f>
        <v>12361.927264173228</v>
      </c>
      <c r="L239" s="24">
        <f>Indivior!K239</f>
        <v>7845.9343912976801</v>
      </c>
      <c r="M239" s="24">
        <f>Janssen!$T239</f>
        <v>531258.11608193093</v>
      </c>
      <c r="N239" s="24">
        <f>Kroger!Q239</f>
        <v>154097.71338628823</v>
      </c>
      <c r="O239" s="24">
        <v>0</v>
      </c>
      <c r="P239" s="24">
        <v>0</v>
      </c>
      <c r="Q239" s="24">
        <f>Masters!D239</f>
        <v>0</v>
      </c>
      <c r="R239" s="56">
        <f>McKinsey!J239</f>
        <v>50316.9</v>
      </c>
      <c r="S239" s="24">
        <v>0</v>
      </c>
      <c r="T239" s="24">
        <f>Mylan!O239</f>
        <v>55600.590513482748</v>
      </c>
      <c r="U239" s="24">
        <v>0</v>
      </c>
      <c r="V239" s="24">
        <f>'Purdue-Sackler'!V239</f>
        <v>612664.59370207367</v>
      </c>
      <c r="W239" s="24">
        <f>'Remnant Defendants'!F239</f>
        <v>24406.25</v>
      </c>
      <c r="X239" s="24">
        <f>Sun!F239</f>
        <v>6396.628492284618</v>
      </c>
      <c r="Y239" s="24">
        <f>Teva!$T239</f>
        <v>386233.65297602332</v>
      </c>
      <c r="Z239" s="24">
        <v>0</v>
      </c>
      <c r="AA239" s="24">
        <f>'Walgreens National'!V239</f>
        <v>542779.84283407731</v>
      </c>
      <c r="AB239" s="24">
        <f>Walmart!$H239</f>
        <v>316582.64</v>
      </c>
      <c r="AC239" s="24">
        <f>Zydus!F239</f>
        <v>3066.8766285495826</v>
      </c>
      <c r="AD239" s="55">
        <f t="shared" si="3"/>
        <v>5779678.4897702048</v>
      </c>
    </row>
    <row r="240" spans="1:30" x14ac:dyDescent="0.3">
      <c r="A240" s="94">
        <v>238</v>
      </c>
      <c r="B240" s="3" t="s">
        <v>32</v>
      </c>
      <c r="C240" s="13" t="s">
        <v>260</v>
      </c>
      <c r="D240" s="24">
        <f>Allergan!$N240</f>
        <v>4562.7702437095149</v>
      </c>
      <c r="E240" s="24">
        <f>Alvogen!$F240</f>
        <v>51.953284133926608</v>
      </c>
      <c r="F240" s="24">
        <f>Amneal!P240</f>
        <v>319.28636809715215</v>
      </c>
      <c r="G240" s="24">
        <f>Apotex!F240</f>
        <v>177.17594117599384</v>
      </c>
      <c r="H240" s="24">
        <f>CVS!$Q240</f>
        <v>9753.4253014494861</v>
      </c>
      <c r="I240" s="24">
        <f>Distributors!$AA240</f>
        <v>41187.710809710443</v>
      </c>
      <c r="J240" s="24">
        <v>0</v>
      </c>
      <c r="K240" s="24">
        <f>Hikma!F240</f>
        <v>266.58393069886631</v>
      </c>
      <c r="L240" s="24">
        <f>Indivior!K240</f>
        <v>169.19692094446566</v>
      </c>
      <c r="M240" s="24">
        <f>Janssen!$T240</f>
        <v>9681.740454272147</v>
      </c>
      <c r="N240" s="24">
        <f>Kroger!Q240</f>
        <v>3323.1055981105201</v>
      </c>
      <c r="O240" s="24">
        <v>0</v>
      </c>
      <c r="P240" s="24">
        <v>0</v>
      </c>
      <c r="Q240" s="24">
        <f>Masters!D240</f>
        <v>0</v>
      </c>
      <c r="R240" s="56">
        <f>McKinsey!J240</f>
        <v>925.71</v>
      </c>
      <c r="S240" s="24">
        <v>0</v>
      </c>
      <c r="T240" s="24">
        <f>Mylan!O240</f>
        <v>1199.0220983761503</v>
      </c>
      <c r="U240" s="24">
        <v>0</v>
      </c>
      <c r="V240" s="24">
        <f>'Purdue-Sackler'!V240</f>
        <v>11666.534587261582</v>
      </c>
      <c r="W240" s="24">
        <f>'Remnant Defendants'!F240</f>
        <v>0</v>
      </c>
      <c r="X240" s="24">
        <f>Sun!F240</f>
        <v>137.94276007719606</v>
      </c>
      <c r="Y240" s="24">
        <f>Teva!$T240</f>
        <v>7354.7744123696348</v>
      </c>
      <c r="Z240" s="24">
        <v>0</v>
      </c>
      <c r="AA240" s="24">
        <f>'Walgreens National'!V240</f>
        <v>10335.775932469853</v>
      </c>
      <c r="AB240" s="24">
        <f>Walmart!$H240</f>
        <v>6028.4500000000007</v>
      </c>
      <c r="AC240" s="24">
        <f>Zydus!F240</f>
        <v>66.136938774644605</v>
      </c>
      <c r="AD240" s="55">
        <f t="shared" si="3"/>
        <v>107141.15864285694</v>
      </c>
    </row>
    <row r="241" spans="1:30" x14ac:dyDescent="0.3">
      <c r="A241" s="94">
        <v>239</v>
      </c>
      <c r="B241" s="3" t="s">
        <v>32</v>
      </c>
      <c r="C241" s="13" t="s">
        <v>261</v>
      </c>
      <c r="D241" s="24">
        <f>Allergan!$N241</f>
        <v>69319.321063228766</v>
      </c>
      <c r="E241" s="24">
        <f>Alvogen!$F241</f>
        <v>789.29170935592253</v>
      </c>
      <c r="F241" s="24">
        <f>Amneal!P241</f>
        <v>4850.7055415362584</v>
      </c>
      <c r="G241" s="24">
        <f>Apotex!F241</f>
        <v>2691.716294720698</v>
      </c>
      <c r="H241" s="24">
        <f>CVS!$Q241</f>
        <v>148177.29864131118</v>
      </c>
      <c r="I241" s="24">
        <f>Distributors!$AA241</f>
        <v>625737.26869842829</v>
      </c>
      <c r="J241" s="24">
        <v>0</v>
      </c>
      <c r="K241" s="24">
        <f>Hikma!F241</f>
        <v>4050.0324446424193</v>
      </c>
      <c r="L241" s="24">
        <f>Indivior!K241</f>
        <v>2570.4963444805207</v>
      </c>
      <c r="M241" s="24">
        <f>Janssen!$T241</f>
        <v>147087.98092945071</v>
      </c>
      <c r="N241" s="24">
        <f>Kroger!Q241</f>
        <v>50485.71781022755</v>
      </c>
      <c r="O241" s="24">
        <v>0</v>
      </c>
      <c r="P241" s="24">
        <v>0</v>
      </c>
      <c r="Q241" s="24">
        <f>Masters!D241</f>
        <v>0</v>
      </c>
      <c r="R241" s="56">
        <f>McKinsey!J241</f>
        <v>14063.63</v>
      </c>
      <c r="S241" s="24">
        <v>0</v>
      </c>
      <c r="T241" s="24">
        <f>Mylan!O241</f>
        <v>18215.945678106447</v>
      </c>
      <c r="U241" s="24">
        <v>0</v>
      </c>
      <c r="V241" s="24">
        <f>'Purdue-Sackler'!V241</f>
        <v>177241.90453297002</v>
      </c>
      <c r="W241" s="24">
        <f>'Remnant Defendants'!F241</f>
        <v>14546.124999999998</v>
      </c>
      <c r="X241" s="24">
        <f>Sun!F241</f>
        <v>2095.6726549555106</v>
      </c>
      <c r="Y241" s="24">
        <f>Teva!$T241</f>
        <v>111736.15545069896</v>
      </c>
      <c r="Z241" s="24">
        <v>0</v>
      </c>
      <c r="AA241" s="24">
        <f>'Walgreens National'!V241</f>
        <v>157024.48199626477</v>
      </c>
      <c r="AB241" s="24">
        <f>Walmart!$H241</f>
        <v>91586.34</v>
      </c>
      <c r="AC241" s="24">
        <f>Zydus!F241</f>
        <v>1004.7745455790858</v>
      </c>
      <c r="AD241" s="55">
        <f t="shared" si="3"/>
        <v>1642270.0847903779</v>
      </c>
    </row>
    <row r="242" spans="1:30" x14ac:dyDescent="0.3">
      <c r="A242" s="94">
        <v>240</v>
      </c>
      <c r="B242" s="3" t="s">
        <v>32</v>
      </c>
      <c r="C242" s="13" t="s">
        <v>262</v>
      </c>
      <c r="D242" s="24">
        <f>Allergan!$N242</f>
        <v>19.95</v>
      </c>
      <c r="E242" s="24">
        <f>Alvogen!$F242</f>
        <v>0.22329481975532861</v>
      </c>
      <c r="F242" s="24">
        <f>Amneal!P242</f>
        <v>1.3722903797727382</v>
      </c>
      <c r="G242" s="24">
        <f>Apotex!F242</f>
        <v>0.76150084656610018</v>
      </c>
      <c r="H242" s="24">
        <f>CVS!$Q242</f>
        <v>2169.83</v>
      </c>
      <c r="I242" s="24">
        <f>Distributors!$AA242</f>
        <v>167.06</v>
      </c>
      <c r="J242" s="24">
        <v>0</v>
      </c>
      <c r="K242" s="24">
        <f>Hikma!F242</f>
        <v>1.1457757049895154</v>
      </c>
      <c r="L242" s="24">
        <f>Indivior!K242</f>
        <v>0.72720707834481968</v>
      </c>
      <c r="M242" s="24">
        <f>Janssen!$T242</f>
        <v>44.14</v>
      </c>
      <c r="N242" s="24">
        <f>Kroger!Q242</f>
        <v>24.322483433130564</v>
      </c>
      <c r="O242" s="24">
        <v>0</v>
      </c>
      <c r="P242" s="24">
        <v>0</v>
      </c>
      <c r="Q242" s="24">
        <f>Masters!D242</f>
        <v>0</v>
      </c>
      <c r="R242" s="56">
        <f>McKinsey!J242</f>
        <v>3.98</v>
      </c>
      <c r="S242" s="24">
        <v>0</v>
      </c>
      <c r="T242" s="24">
        <f>Mylan!O242</f>
        <v>5.1533878522363024</v>
      </c>
      <c r="U242" s="24">
        <v>0</v>
      </c>
      <c r="V242" s="24">
        <f>'Purdue-Sackler'!V242</f>
        <v>50.14267685400683</v>
      </c>
      <c r="W242" s="24">
        <f>'Remnant Defendants'!F242</f>
        <v>0</v>
      </c>
      <c r="X242" s="24">
        <f>Sun!F242</f>
        <v>0.59287693283427545</v>
      </c>
      <c r="Y242" s="24">
        <f>Teva!$T242</f>
        <v>32.023472311939649</v>
      </c>
      <c r="Z242" s="24">
        <v>0</v>
      </c>
      <c r="AA242" s="24">
        <f>'Walgreens National'!V242</f>
        <v>48.14</v>
      </c>
      <c r="AB242" s="24">
        <f>Walmart!$H242</f>
        <v>25.909999999999997</v>
      </c>
      <c r="AC242" s="24">
        <f>Zydus!F242</f>
        <v>0.28425605943955384</v>
      </c>
      <c r="AD242" s="55">
        <f t="shared" si="3"/>
        <v>2595.4749662135755</v>
      </c>
    </row>
    <row r="243" spans="1:30" x14ac:dyDescent="0.3">
      <c r="A243" s="94">
        <v>241</v>
      </c>
      <c r="B243" s="3" t="s">
        <v>20</v>
      </c>
      <c r="C243" s="13" t="s">
        <v>263</v>
      </c>
      <c r="D243" s="24">
        <f>Allergan!$N243</f>
        <v>15653.890559319649</v>
      </c>
      <c r="E243" s="24">
        <f>Alvogen!$F243</f>
        <v>178.24016376923186</v>
      </c>
      <c r="F243" s="24">
        <f>Amneal!P243</f>
        <v>1095.4005215958314</v>
      </c>
      <c r="G243" s="24">
        <f>Apotex!F243</f>
        <v>607.85125132358291</v>
      </c>
      <c r="H243" s="24">
        <f>CVS!$Q243</f>
        <v>33461.834146978072</v>
      </c>
      <c r="I243" s="24">
        <f>Distributors!$AA243</f>
        <v>141305.84523340597</v>
      </c>
      <c r="J243" s="24">
        <v>0</v>
      </c>
      <c r="K243" s="24">
        <f>Hikma!F243</f>
        <v>914.59017958371078</v>
      </c>
      <c r="L243" s="24">
        <f>Indivior!K243</f>
        <v>580.47700739475908</v>
      </c>
      <c r="M243" s="24">
        <f>Janssen!$T243</f>
        <v>33215.836484375264</v>
      </c>
      <c r="N243" s="24">
        <f>Kroger!Q243</f>
        <v>11400.82739564236</v>
      </c>
      <c r="O243" s="24">
        <v>0</v>
      </c>
      <c r="P243" s="24">
        <v>0</v>
      </c>
      <c r="Q243" s="24">
        <f>Masters!D243</f>
        <v>0</v>
      </c>
      <c r="R243" s="56">
        <f>McKinsey!J243</f>
        <v>3175.89</v>
      </c>
      <c r="S243" s="24">
        <v>0</v>
      </c>
      <c r="T243" s="24">
        <f>Mylan!O243</f>
        <v>4113.5781643096025</v>
      </c>
      <c r="U243" s="24">
        <v>0</v>
      </c>
      <c r="V243" s="24">
        <f>'Purdue-Sackler'!V243</f>
        <v>40025.285602589836</v>
      </c>
      <c r="W243" s="24">
        <f>'Remnant Defendants'!F243</f>
        <v>0</v>
      </c>
      <c r="X243" s="24">
        <f>Sun!F243</f>
        <v>473.25093219436121</v>
      </c>
      <c r="Y243" s="24">
        <f>Teva!$T243</f>
        <v>25232.577862563754</v>
      </c>
      <c r="Z243" s="24">
        <v>0</v>
      </c>
      <c r="AA243" s="24">
        <f>'Walgreens National'!V243</f>
        <v>35459.727261269858</v>
      </c>
      <c r="AB243" s="24">
        <f>Walmart!$H243</f>
        <v>20682.29</v>
      </c>
      <c r="AC243" s="24">
        <f>Zydus!F243</f>
        <v>226.90112848304676</v>
      </c>
      <c r="AD243" s="55">
        <f t="shared" si="3"/>
        <v>367577.3927663159</v>
      </c>
    </row>
    <row r="244" spans="1:30" x14ac:dyDescent="0.3">
      <c r="A244" s="94">
        <v>242</v>
      </c>
      <c r="B244" s="3" t="s">
        <v>22</v>
      </c>
      <c r="C244" s="13" t="s">
        <v>264</v>
      </c>
      <c r="D244" s="24">
        <f>Allergan!$N244</f>
        <v>1863</v>
      </c>
      <c r="E244" s="24">
        <f>Alvogen!$F244</f>
        <v>20.857038623801909</v>
      </c>
      <c r="F244" s="24">
        <f>Amneal!P244</f>
        <v>128.17992591746531</v>
      </c>
      <c r="G244" s="24">
        <f>Apotex!F244</f>
        <v>71.128620835405584</v>
      </c>
      <c r="H244" s="24">
        <f>CVS!$Q244</f>
        <v>1782.1</v>
      </c>
      <c r="I244" s="24">
        <f>Distributors!$AA244</f>
        <v>16535.113656898109</v>
      </c>
      <c r="J244" s="24">
        <v>0</v>
      </c>
      <c r="K244" s="24">
        <f>Hikma!F244</f>
        <v>107.02213405293253</v>
      </c>
      <c r="L244" s="24">
        <f>Indivior!K244</f>
        <v>67.925382851064086</v>
      </c>
      <c r="M244" s="24">
        <f>Janssen!$T244</f>
        <v>3886.7968132627229</v>
      </c>
      <c r="N244" s="24">
        <f>Kroger!Q244</f>
        <v>1334.08207082424</v>
      </c>
      <c r="O244" s="24">
        <v>0</v>
      </c>
      <c r="P244" s="24">
        <v>0</v>
      </c>
      <c r="Q244" s="24">
        <f>Masters!D244</f>
        <v>0</v>
      </c>
      <c r="R244" s="56">
        <f>McKinsey!J244</f>
        <v>371.63</v>
      </c>
      <c r="S244" s="24">
        <v>0</v>
      </c>
      <c r="T244" s="24">
        <f>Mylan!O244</f>
        <v>481.35648464795679</v>
      </c>
      <c r="U244" s="24">
        <v>0</v>
      </c>
      <c r="V244" s="24">
        <f>'Purdue-Sackler'!V244</f>
        <v>4683.6184959005586</v>
      </c>
      <c r="W244" s="24">
        <f>'Remnant Defendants'!F244</f>
        <v>0</v>
      </c>
      <c r="X244" s="24">
        <f>Sun!F244</f>
        <v>55.378163724689827</v>
      </c>
      <c r="Y244" s="24">
        <f>Teva!$T244</f>
        <v>2991.1791039766722</v>
      </c>
      <c r="Z244" s="24">
        <v>0</v>
      </c>
      <c r="AA244" s="24">
        <f>'Walgreens National'!V244</f>
        <v>4496.3</v>
      </c>
      <c r="AB244" s="24">
        <f>Walmart!$H244</f>
        <v>2420.17</v>
      </c>
      <c r="AC244" s="24">
        <f>Zydus!F244</f>
        <v>26.551173991751437</v>
      </c>
      <c r="AD244" s="55">
        <f t="shared" si="3"/>
        <v>41295.837891515621</v>
      </c>
    </row>
    <row r="245" spans="1:30" x14ac:dyDescent="0.3">
      <c r="A245" s="94">
        <v>243</v>
      </c>
      <c r="B245" s="3" t="s">
        <v>32</v>
      </c>
      <c r="C245" s="13" t="s">
        <v>265</v>
      </c>
      <c r="D245" s="24">
        <f>Allergan!$N245</f>
        <v>801.14</v>
      </c>
      <c r="E245" s="24">
        <f>Alvogen!$F245</f>
        <v>8.9690125725717245</v>
      </c>
      <c r="F245" s="24">
        <f>Amneal!P245</f>
        <v>55.120354708126641</v>
      </c>
      <c r="G245" s="24">
        <f>Apotex!F245</f>
        <v>30.586964240187569</v>
      </c>
      <c r="H245" s="24">
        <f>CVS!$Q245</f>
        <v>91372.23</v>
      </c>
      <c r="I245" s="24">
        <f>Distributors!$AA245</f>
        <v>7110.4907600919178</v>
      </c>
      <c r="J245" s="24">
        <v>0</v>
      </c>
      <c r="K245" s="24">
        <f>Hikma!F245</f>
        <v>46.022011234557368</v>
      </c>
      <c r="L245" s="24">
        <f>Indivior!K245</f>
        <v>29.20949727219184</v>
      </c>
      <c r="M245" s="24">
        <f>Janssen!$T245</f>
        <v>1671.4154396879528</v>
      </c>
      <c r="N245" s="24">
        <f>Kroger!Q245</f>
        <v>573.69161378111926</v>
      </c>
      <c r="O245" s="24">
        <v>0</v>
      </c>
      <c r="P245" s="24">
        <v>0</v>
      </c>
      <c r="Q245" s="24">
        <f>Masters!D245</f>
        <v>0</v>
      </c>
      <c r="R245" s="56">
        <f>McKinsey!J245</f>
        <v>159.81</v>
      </c>
      <c r="S245" s="24">
        <v>0</v>
      </c>
      <c r="T245" s="24">
        <f>Mylan!O245</f>
        <v>206.99450389709637</v>
      </c>
      <c r="U245" s="24">
        <v>0</v>
      </c>
      <c r="V245" s="24">
        <f>'Purdue-Sackler'!V245</f>
        <v>2014.065080501073</v>
      </c>
      <c r="W245" s="24">
        <f>'Remnant Defendants'!F245</f>
        <v>0</v>
      </c>
      <c r="X245" s="24">
        <f>Sun!F245</f>
        <v>23.813900700450457</v>
      </c>
      <c r="Y245" s="24">
        <f>Teva!$T245</f>
        <v>1286.2767085143505</v>
      </c>
      <c r="Z245" s="24">
        <v>0</v>
      </c>
      <c r="AA245" s="24">
        <f>'Walgreens National'!V245</f>
        <v>1933.51</v>
      </c>
      <c r="AB245" s="24">
        <f>Walmart!$H245</f>
        <v>1040.73</v>
      </c>
      <c r="AC245" s="24">
        <f>Zydus!F245</f>
        <v>11.417623452871052</v>
      </c>
      <c r="AD245" s="55">
        <f t="shared" si="3"/>
        <v>108364.07584720156</v>
      </c>
    </row>
    <row r="246" spans="1:30" x14ac:dyDescent="0.3">
      <c r="A246" s="94">
        <v>244</v>
      </c>
      <c r="B246" s="3" t="s">
        <v>119</v>
      </c>
      <c r="C246" s="13" t="s">
        <v>119</v>
      </c>
      <c r="D246" s="24">
        <f>Allergan!$N246</f>
        <v>659191.44893876486</v>
      </c>
      <c r="E246" s="24">
        <f>Alvogen!$F246</f>
        <v>6627.7504965366197</v>
      </c>
      <c r="F246" s="24">
        <f>Amneal!P246</f>
        <v>40731.792416398617</v>
      </c>
      <c r="G246" s="24">
        <f>Apotex!F246</f>
        <v>22602.573671309212</v>
      </c>
      <c r="H246" s="24">
        <f>CVS!$Q246</f>
        <v>1409090.8235844821</v>
      </c>
      <c r="I246" s="24">
        <f>Distributors!$AA246</f>
        <v>6332654.0419944627</v>
      </c>
      <c r="J246" s="24">
        <v>0</v>
      </c>
      <c r="K246" s="24">
        <f>Hikma!F246</f>
        <v>34008.471427974713</v>
      </c>
      <c r="L246" s="24">
        <f>Indivior!K246</f>
        <v>21584.679303648765</v>
      </c>
      <c r="M246" s="24">
        <f>Janssen!$T246</f>
        <v>1461525.8551998655</v>
      </c>
      <c r="N246" s="24">
        <f>Kroger!Q246</f>
        <v>423932.91269852611</v>
      </c>
      <c r="O246" s="24">
        <v>0</v>
      </c>
      <c r="P246" s="24">
        <v>0</v>
      </c>
      <c r="Q246" s="24">
        <f>Masters!D246</f>
        <v>9704.6200000000008</v>
      </c>
      <c r="R246" s="56">
        <f>McKinsey!J246</f>
        <v>138425.09</v>
      </c>
      <c r="S246" s="24">
        <v>0</v>
      </c>
      <c r="T246" s="24">
        <f>Mylan!O246</f>
        <v>152960.86552267568</v>
      </c>
      <c r="U246" s="24">
        <v>0</v>
      </c>
      <c r="V246" s="24">
        <f>'Purdue-Sackler'!V246</f>
        <v>1685480.4177851807</v>
      </c>
      <c r="W246" s="24">
        <f>'Remnant Defendants'!F246</f>
        <v>67654.125</v>
      </c>
      <c r="X246" s="24">
        <f>Sun!F246</f>
        <v>17597.543867265227</v>
      </c>
      <c r="Y246" s="24">
        <f>Teva!$T246</f>
        <v>1062554.0580983441</v>
      </c>
      <c r="Z246" s="24">
        <v>0</v>
      </c>
      <c r="AA246" s="24">
        <f>'Walgreens National'!V246</f>
        <v>1494453.2182987984</v>
      </c>
      <c r="AB246" s="24">
        <f>Walmart!$H246</f>
        <v>870939.58000000007</v>
      </c>
      <c r="AC246" s="24">
        <f>Zydus!F246</f>
        <v>8437.1784404061964</v>
      </c>
      <c r="AD246" s="55">
        <f t="shared" si="3"/>
        <v>15911719.868304232</v>
      </c>
    </row>
    <row r="247" spans="1:30" x14ac:dyDescent="0.3">
      <c r="A247" s="94">
        <v>245</v>
      </c>
      <c r="B247" s="3" t="s">
        <v>266</v>
      </c>
      <c r="C247" s="13" t="s">
        <v>266</v>
      </c>
      <c r="D247" s="24">
        <f>Allergan!$N247</f>
        <v>75160.836264551705</v>
      </c>
      <c r="E247" s="24">
        <f>Alvogen!$F247</f>
        <v>855.80512983281096</v>
      </c>
      <c r="F247" s="24">
        <f>Amneal!P247</f>
        <v>5259.4733183535945</v>
      </c>
      <c r="G247" s="24">
        <f>Apotex!F247</f>
        <v>2918.5465725419949</v>
      </c>
      <c r="H247" s="24">
        <f>CVS!$Q247</f>
        <v>160664.16652075129</v>
      </c>
      <c r="I247" s="24">
        <f>Distributors!$AA247</f>
        <v>678467.98963371536</v>
      </c>
      <c r="J247" s="24">
        <v>0</v>
      </c>
      <c r="K247" s="24">
        <f>Hikma!F247</f>
        <v>4391.3276942217699</v>
      </c>
      <c r="L247" s="24">
        <f>Indivior!K247</f>
        <v>2787.1114465626833</v>
      </c>
      <c r="M247" s="24">
        <f>Janssen!$T247</f>
        <v>159483.05769925247</v>
      </c>
      <c r="N247" s="24">
        <f>Kroger!Q247</f>
        <v>54740.138019184422</v>
      </c>
      <c r="O247" s="24">
        <v>0</v>
      </c>
      <c r="P247" s="24">
        <v>0</v>
      </c>
      <c r="Q247" s="24">
        <f>Masters!D247</f>
        <v>0</v>
      </c>
      <c r="R247" s="56">
        <f>McKinsey!J247</f>
        <v>15248.77</v>
      </c>
      <c r="S247" s="24">
        <v>0</v>
      </c>
      <c r="T247" s="24">
        <f>Mylan!O247</f>
        <v>19750.998992249006</v>
      </c>
      <c r="U247" s="24">
        <v>0</v>
      </c>
      <c r="V247" s="24">
        <f>'Purdue-Sackler'!V247</f>
        <v>192178.0367418665</v>
      </c>
      <c r="W247" s="24">
        <f>'Remnant Defendants'!F247</f>
        <v>12788.875000000002</v>
      </c>
      <c r="X247" s="24">
        <f>Sun!F247</f>
        <v>2272.2744801472618</v>
      </c>
      <c r="Y247" s="24">
        <f>Teva!$T247</f>
        <v>121152.14259549975</v>
      </c>
      <c r="Z247" s="24">
        <v>0</v>
      </c>
      <c r="AA247" s="24">
        <f>'Walgreens National'!V247</f>
        <v>170256.88522333081</v>
      </c>
      <c r="AB247" s="24">
        <f>Walmart!$H247</f>
        <v>99304.3</v>
      </c>
      <c r="AC247" s="24">
        <f>Zydus!F247</f>
        <v>1089.4466522823373</v>
      </c>
      <c r="AD247" s="55">
        <f t="shared" si="3"/>
        <v>1777680.7353320613</v>
      </c>
    </row>
    <row r="248" spans="1:30" x14ac:dyDescent="0.3">
      <c r="A248" s="94">
        <v>246</v>
      </c>
      <c r="B248" s="3" t="s">
        <v>73</v>
      </c>
      <c r="C248" s="13" t="s">
        <v>267</v>
      </c>
      <c r="D248" s="24">
        <f>Allergan!$N248</f>
        <v>59891.311737057862</v>
      </c>
      <c r="E248" s="24">
        <f>Alvogen!$F248</f>
        <v>681.94142977318188</v>
      </c>
      <c r="F248" s="24">
        <f>Amneal!P248</f>
        <v>4190.9689829419876</v>
      </c>
      <c r="G248" s="24">
        <f>Apotex!F248</f>
        <v>2325.6203464540176</v>
      </c>
      <c r="H248" s="24">
        <f>CVS!$Q248</f>
        <v>128023.95334507911</v>
      </c>
      <c r="I248" s="24">
        <f>Distributors!$AA248</f>
        <v>540631.77827130794</v>
      </c>
      <c r="J248" s="24">
        <v>0</v>
      </c>
      <c r="K248" s="24">
        <f>Hikma!F248</f>
        <v>3499.1941296089108</v>
      </c>
      <c r="L248" s="24">
        <f>Indivior!K248</f>
        <v>2220.8873241709425</v>
      </c>
      <c r="M248" s="24">
        <f>Janssen!$T248</f>
        <v>127082.79158279339</v>
      </c>
      <c r="N248" s="24">
        <f>Kroger!Q248</f>
        <v>43619.227649479435</v>
      </c>
      <c r="O248" s="24">
        <v>0</v>
      </c>
      <c r="P248" s="24">
        <v>0</v>
      </c>
      <c r="Q248" s="24">
        <f>Masters!D248</f>
        <v>0</v>
      </c>
      <c r="R248" s="56">
        <f>McKinsey!J248</f>
        <v>12150.86</v>
      </c>
      <c r="S248" s="24">
        <v>0</v>
      </c>
      <c r="T248" s="24">
        <f>Mylan!O248</f>
        <v>15738.424581369658</v>
      </c>
      <c r="U248" s="24">
        <v>0</v>
      </c>
      <c r="V248" s="24">
        <f>'Purdue-Sackler'!V248</f>
        <v>153135.52183585777</v>
      </c>
      <c r="W248" s="24">
        <f>'Remnant Defendants'!F248</f>
        <v>12593.625</v>
      </c>
      <c r="X248" s="24">
        <f>Sun!F248</f>
        <v>1810.6436311400203</v>
      </c>
      <c r="Y248" s="24">
        <f>Teva!$T248</f>
        <v>96539.107156309896</v>
      </c>
      <c r="Z248" s="24">
        <v>0</v>
      </c>
      <c r="AA248" s="24">
        <f>'Walgreens National'!V248</f>
        <v>135667.82091337343</v>
      </c>
      <c r="AB248" s="24">
        <f>Walmart!$H248</f>
        <v>79129.83</v>
      </c>
      <c r="AC248" s="24">
        <f>Zydus!F248</f>
        <v>868.11679647697736</v>
      </c>
      <c r="AD248" s="55">
        <f t="shared" si="3"/>
        <v>1418933.5079167178</v>
      </c>
    </row>
    <row r="249" spans="1:30" x14ac:dyDescent="0.3">
      <c r="A249" s="94">
        <v>247</v>
      </c>
      <c r="B249" s="3" t="s">
        <v>73</v>
      </c>
      <c r="C249" s="13" t="s">
        <v>269</v>
      </c>
      <c r="D249" s="24">
        <f>Allergan!$N249</f>
        <v>310689.31820192805</v>
      </c>
      <c r="E249" s="24">
        <f>Alvogen!$F249</f>
        <v>3123.7834925593943</v>
      </c>
      <c r="F249" s="24">
        <f>Amneal!P249</f>
        <v>19197.660026458561</v>
      </c>
      <c r="G249" s="24">
        <f>Apotex!F249</f>
        <v>10653.018178745377</v>
      </c>
      <c r="H249" s="24">
        <f>CVS!$Q249</f>
        <v>664131.01444725925</v>
      </c>
      <c r="I249" s="24">
        <f>Distributors!$AA249</f>
        <v>2878102.5849991674</v>
      </c>
      <c r="J249" s="24">
        <v>0</v>
      </c>
      <c r="K249" s="24">
        <f>Hikma!F249</f>
        <v>16028.832363167439</v>
      </c>
      <c r="L249" s="24">
        <f>Indivior!K249</f>
        <v>10173.26541428503</v>
      </c>
      <c r="M249" s="24">
        <f>Janssen!$T249</f>
        <v>664243.02902472974</v>
      </c>
      <c r="N249" s="24">
        <f>Kroger!Q249</f>
        <v>199807.54709558724</v>
      </c>
      <c r="O249" s="24">
        <v>0</v>
      </c>
      <c r="P249" s="24">
        <v>0</v>
      </c>
      <c r="Q249" s="24">
        <f>Masters!D249</f>
        <v>0</v>
      </c>
      <c r="R249" s="56">
        <f>McKinsey!J249</f>
        <v>62912.26</v>
      </c>
      <c r="S249" s="24">
        <v>0</v>
      </c>
      <c r="T249" s="24">
        <f>Mylan!O249</f>
        <v>72093.333473705497</v>
      </c>
      <c r="U249" s="24">
        <v>0</v>
      </c>
      <c r="V249" s="24">
        <f>'Purdue-Sackler'!V249</f>
        <v>794398.62874451349</v>
      </c>
      <c r="W249" s="24">
        <f>'Remnant Defendants'!F249</f>
        <v>34754.5</v>
      </c>
      <c r="X249" s="24">
        <f>Sun!F249</f>
        <v>8294.0534757423939</v>
      </c>
      <c r="Y249" s="24">
        <f>Teva!$T249</f>
        <v>500801.71910369187</v>
      </c>
      <c r="Z249" s="24">
        <v>0</v>
      </c>
      <c r="AA249" s="24">
        <f>'Walgreens National'!V249</f>
        <v>703784.02929175214</v>
      </c>
      <c r="AB249" s="24">
        <f>Walmart!$H249</f>
        <v>410490.2</v>
      </c>
      <c r="AC249" s="24">
        <f>Zydus!F249</f>
        <v>3976.6009220913447</v>
      </c>
      <c r="AD249" s="55">
        <f t="shared" si="3"/>
        <v>7363678.7773332931</v>
      </c>
    </row>
    <row r="250" spans="1:30" x14ac:dyDescent="0.3">
      <c r="A250" s="94">
        <v>248</v>
      </c>
      <c r="B250" s="3" t="s">
        <v>266</v>
      </c>
      <c r="C250" s="13" t="s">
        <v>270</v>
      </c>
      <c r="D250" s="24">
        <f>Allergan!$N250</f>
        <v>10559.906113985842</v>
      </c>
      <c r="E250" s="24">
        <f>Alvogen!$F250</f>
        <v>120.2384668846728</v>
      </c>
      <c r="F250" s="24">
        <f>Amneal!P250</f>
        <v>738.94276439219493</v>
      </c>
      <c r="G250" s="24">
        <f>Apotex!F250</f>
        <v>410.04844815842779</v>
      </c>
      <c r="H250" s="24">
        <f>CVS!$Q250</f>
        <v>22572.91541553117</v>
      </c>
      <c r="I250" s="24">
        <f>Distributors!$AA250</f>
        <v>95323.05722166445</v>
      </c>
      <c r="J250" s="24">
        <v>0</v>
      </c>
      <c r="K250" s="24">
        <f>Hikma!F250</f>
        <v>616.97048911658374</v>
      </c>
      <c r="L250" s="24">
        <f>Indivior!K250</f>
        <v>391.58214374911262</v>
      </c>
      <c r="M250" s="24">
        <f>Janssen!$T250</f>
        <v>22406.967957866338</v>
      </c>
      <c r="N250" s="24">
        <f>Kroger!Q250</f>
        <v>7690.8471204152156</v>
      </c>
      <c r="O250" s="24">
        <v>0</v>
      </c>
      <c r="P250" s="24">
        <v>0</v>
      </c>
      <c r="Q250" s="24">
        <f>Masters!D250</f>
        <v>0</v>
      </c>
      <c r="R250" s="56">
        <f>McKinsey!J250</f>
        <v>2142.41</v>
      </c>
      <c r="S250" s="24">
        <v>0</v>
      </c>
      <c r="T250" s="24">
        <f>Mylan!O250</f>
        <v>2774.9656498701779</v>
      </c>
      <c r="U250" s="24">
        <v>0</v>
      </c>
      <c r="V250" s="24">
        <f>'Purdue-Sackler'!V250</f>
        <v>27000.530496075124</v>
      </c>
      <c r="W250" s="24">
        <f>'Remnant Defendants'!F250</f>
        <v>0</v>
      </c>
      <c r="X250" s="24">
        <f>Sun!F250</f>
        <v>319.24884568926171</v>
      </c>
      <c r="Y250" s="24">
        <f>Teva!$T250</f>
        <v>17021.568548726525</v>
      </c>
      <c r="Z250" s="24">
        <v>0</v>
      </c>
      <c r="AA250" s="24">
        <f>'Walgreens National'!V250</f>
        <v>23920.655426951016</v>
      </c>
      <c r="AB250" s="24">
        <f>Walmart!$H250</f>
        <v>13952.010000000002</v>
      </c>
      <c r="AC250" s="24">
        <f>Zydus!F250</f>
        <v>153.06451276899702</v>
      </c>
      <c r="AD250" s="55">
        <f t="shared" si="3"/>
        <v>247962.86510907614</v>
      </c>
    </row>
    <row r="251" spans="1:30" x14ac:dyDescent="0.3">
      <c r="A251" s="94">
        <v>249</v>
      </c>
      <c r="B251" s="3" t="s">
        <v>53</v>
      </c>
      <c r="C251" s="13" t="s">
        <v>271</v>
      </c>
      <c r="D251" s="24">
        <f>Allergan!$N251</f>
        <v>2594.056748730462</v>
      </c>
      <c r="E251" s="24">
        <f>Alvogen!$F251</f>
        <v>29.536731834358406</v>
      </c>
      <c r="F251" s="24">
        <f>Amneal!P251</f>
        <v>181.52222694028697</v>
      </c>
      <c r="G251" s="24">
        <f>Apotex!F251</f>
        <v>100.7289211693549</v>
      </c>
      <c r="H251" s="24">
        <f>CVS!$Q251</f>
        <v>5545.0668956523841</v>
      </c>
      <c r="I251" s="24">
        <f>Distributors!$AA251</f>
        <v>23416.235321480148</v>
      </c>
      <c r="J251" s="24">
        <v>0</v>
      </c>
      <c r="K251" s="24">
        <f>Hikma!F251</f>
        <v>151.55958287648841</v>
      </c>
      <c r="L251" s="24">
        <f>Indivior!K251</f>
        <v>96.19265007873355</v>
      </c>
      <c r="M251" s="24">
        <f>Janssen!$T251</f>
        <v>5504.2964799165065</v>
      </c>
      <c r="N251" s="24">
        <f>Kroger!Q251</f>
        <v>1889.2709077361019</v>
      </c>
      <c r="O251" s="24">
        <v>0</v>
      </c>
      <c r="P251" s="24">
        <v>0</v>
      </c>
      <c r="Q251" s="24">
        <f>Masters!D251</f>
        <v>0</v>
      </c>
      <c r="R251" s="56">
        <f>McKinsey!J251</f>
        <v>526.29</v>
      </c>
      <c r="S251" s="24">
        <v>0</v>
      </c>
      <c r="T251" s="24">
        <f>Mylan!O251</f>
        <v>681.67383012615323</v>
      </c>
      <c r="U251" s="24">
        <v>0</v>
      </c>
      <c r="V251" s="24">
        <f>'Purdue-Sackler'!V251</f>
        <v>6632.7145489381492</v>
      </c>
      <c r="W251" s="24">
        <f>'Remnant Defendants'!F251</f>
        <v>0</v>
      </c>
      <c r="X251" s="24">
        <f>Sun!F251</f>
        <v>78.423883702680584</v>
      </c>
      <c r="Y251" s="24">
        <f>Teva!$T251</f>
        <v>4181.368420870931</v>
      </c>
      <c r="Z251" s="24">
        <v>0</v>
      </c>
      <c r="AA251" s="24">
        <f>'Walgreens National'!V251</f>
        <v>5876.1231268523907</v>
      </c>
      <c r="AB251" s="24">
        <f>Walmart!$H251</f>
        <v>3427.3199999999997</v>
      </c>
      <c r="AC251" s="24">
        <f>Zydus!F251</f>
        <v>37.600491624289852</v>
      </c>
      <c r="AD251" s="55">
        <f t="shared" si="3"/>
        <v>60912.380276905125</v>
      </c>
    </row>
    <row r="252" spans="1:30" x14ac:dyDescent="0.3">
      <c r="A252" s="94">
        <v>250</v>
      </c>
      <c r="B252" s="3" t="s">
        <v>26</v>
      </c>
      <c r="C252" s="13" t="s">
        <v>272</v>
      </c>
      <c r="D252" s="24">
        <f>Allergan!$N252</f>
        <v>2172.61</v>
      </c>
      <c r="E252" s="24">
        <f>Alvogen!$F252</f>
        <v>24.32315154541622</v>
      </c>
      <c r="F252" s="24">
        <f>Amneal!P252</f>
        <v>149.48142060842659</v>
      </c>
      <c r="G252" s="24">
        <f>Apotex!F252</f>
        <v>82.949082801317402</v>
      </c>
      <c r="H252" s="24">
        <f>CVS!$Q252</f>
        <v>9194.84</v>
      </c>
      <c r="I252" s="24">
        <f>Distributors!$AA252</f>
        <v>19282.990427937893</v>
      </c>
      <c r="J252" s="24">
        <v>0</v>
      </c>
      <c r="K252" s="24">
        <f>Hikma!F252</f>
        <v>124.80753534745197</v>
      </c>
      <c r="L252" s="24">
        <f>Indivior!K252</f>
        <v>79.21351686914052</v>
      </c>
      <c r="M252" s="24">
        <f>Janssen!$T252</f>
        <v>4532.7264339180483</v>
      </c>
      <c r="N252" s="24">
        <f>Kroger!Q252</f>
        <v>1555.793834292617</v>
      </c>
      <c r="O252" s="24">
        <v>0</v>
      </c>
      <c r="P252" s="24">
        <v>0</v>
      </c>
      <c r="Q252" s="24">
        <f>Masters!D252</f>
        <v>0</v>
      </c>
      <c r="R252" s="56">
        <f>McKinsey!J252</f>
        <v>433.39</v>
      </c>
      <c r="S252" s="24">
        <v>0</v>
      </c>
      <c r="T252" s="24">
        <f>Mylan!O252</f>
        <v>561.35038797405571</v>
      </c>
      <c r="U252" s="24">
        <v>0</v>
      </c>
      <c r="V252" s="24">
        <f>'Purdue-Sackler'!V252</f>
        <v>5461.9624823774611</v>
      </c>
      <c r="W252" s="24">
        <f>'Remnant Defendants'!F252</f>
        <v>0</v>
      </c>
      <c r="X252" s="24">
        <f>Sun!F252</f>
        <v>64.581146579713732</v>
      </c>
      <c r="Y252" s="24">
        <f>Teva!$T252</f>
        <v>3488.2661895480933</v>
      </c>
      <c r="Z252" s="24">
        <v>0</v>
      </c>
      <c r="AA252" s="24">
        <f>'Walgreens National'!V252</f>
        <v>5243.52</v>
      </c>
      <c r="AB252" s="24">
        <f>Walmart!$H252</f>
        <v>2822.37</v>
      </c>
      <c r="AC252" s="24">
        <f>Zydus!F252</f>
        <v>30.9635629658897</v>
      </c>
      <c r="AD252" s="55">
        <f t="shared" si="3"/>
        <v>55275.175609799633</v>
      </c>
    </row>
    <row r="253" spans="1:30" x14ac:dyDescent="0.3">
      <c r="A253" s="94">
        <v>251</v>
      </c>
      <c r="B253" s="3" t="s">
        <v>20</v>
      </c>
      <c r="C253" s="13" t="s">
        <v>273</v>
      </c>
      <c r="D253" s="24">
        <f>Allergan!$N253</f>
        <v>66334.835827684001</v>
      </c>
      <c r="E253" s="24">
        <f>Alvogen!$F253</f>
        <v>755.30938198694776</v>
      </c>
      <c r="F253" s="24">
        <f>Amneal!P253</f>
        <v>4641.8622688538471</v>
      </c>
      <c r="G253" s="24">
        <f>Apotex!F253</f>
        <v>2575.8265885102473</v>
      </c>
      <c r="H253" s="24">
        <f>CVS!$Q253</f>
        <v>141797.64576259156</v>
      </c>
      <c r="I253" s="24">
        <f>Distributors!$AA253</f>
        <v>598796.65558531834</v>
      </c>
      <c r="J253" s="24">
        <v>0</v>
      </c>
      <c r="K253" s="24">
        <f>Hikma!F253</f>
        <v>3875.6615159256889</v>
      </c>
      <c r="L253" s="24">
        <f>Indivior!K253</f>
        <v>2459.825666905344</v>
      </c>
      <c r="M253" s="24">
        <f>Janssen!$T253</f>
        <v>140755.22946539556</v>
      </c>
      <c r="N253" s="24">
        <f>Kroger!Q253</f>
        <v>48312.08661604856</v>
      </c>
      <c r="O253" s="24">
        <v>0</v>
      </c>
      <c r="P253" s="24">
        <v>0</v>
      </c>
      <c r="Q253" s="24">
        <f>Masters!D253</f>
        <v>0</v>
      </c>
      <c r="R253" s="56">
        <f>McKinsey!J253</f>
        <v>13458.14</v>
      </c>
      <c r="S253" s="24">
        <v>0</v>
      </c>
      <c r="T253" s="24">
        <f>Mylan!O253</f>
        <v>17431.672611467999</v>
      </c>
      <c r="U253" s="24">
        <v>0</v>
      </c>
      <c r="V253" s="24">
        <f>'Purdue-Sackler'!V253</f>
        <v>169610.8951711019</v>
      </c>
      <c r="W253" s="24">
        <f>'Remnant Defendants'!F253</f>
        <v>13960.375</v>
      </c>
      <c r="X253" s="24">
        <f>Sun!F253</f>
        <v>2005.445134034228</v>
      </c>
      <c r="Y253" s="24">
        <f>Teva!$T253</f>
        <v>106925.44780345308</v>
      </c>
      <c r="Z253" s="24">
        <v>0</v>
      </c>
      <c r="AA253" s="24">
        <f>'Walgreens National'!V253</f>
        <v>150263.90568388073</v>
      </c>
      <c r="AB253" s="24">
        <f>Walmart!$H253</f>
        <v>87643.17</v>
      </c>
      <c r="AC253" s="24">
        <f>Zydus!F253</f>
        <v>961.51477592086417</v>
      </c>
      <c r="AD253" s="55">
        <f t="shared" si="3"/>
        <v>1571603.9900831578</v>
      </c>
    </row>
    <row r="254" spans="1:30" x14ac:dyDescent="0.3">
      <c r="A254" s="94">
        <v>252</v>
      </c>
      <c r="B254" s="3" t="s">
        <v>81</v>
      </c>
      <c r="C254" s="13" t="s">
        <v>274</v>
      </c>
      <c r="D254" s="24">
        <f>Allergan!$N254</f>
        <v>932.99</v>
      </c>
      <c r="E254" s="24">
        <f>Alvogen!$F254</f>
        <v>10.445182938230497</v>
      </c>
      <c r="F254" s="24">
        <f>Amneal!P254</f>
        <v>64.192371667224918</v>
      </c>
      <c r="G254" s="24">
        <f>Apotex!F254</f>
        <v>35.621138272333333</v>
      </c>
      <c r="H254" s="24">
        <f>CVS!$Q254</f>
        <v>5067.17</v>
      </c>
      <c r="I254" s="24">
        <f>Distributors!$AA254</f>
        <v>8280.7760525429949</v>
      </c>
      <c r="J254" s="24">
        <v>0</v>
      </c>
      <c r="K254" s="24">
        <f>Hikma!F254</f>
        <v>53.596571823336767</v>
      </c>
      <c r="L254" s="24">
        <f>Indivior!K254</f>
        <v>34.016960069251652</v>
      </c>
      <c r="M254" s="24">
        <f>Janssen!$T254</f>
        <v>1946.5088637838389</v>
      </c>
      <c r="N254" s="24">
        <f>Kroger!Q254</f>
        <v>668.12136181541098</v>
      </c>
      <c r="O254" s="24">
        <v>0</v>
      </c>
      <c r="P254" s="24">
        <v>0</v>
      </c>
      <c r="Q254" s="24">
        <f>Masters!D254</f>
        <v>0</v>
      </c>
      <c r="R254" s="56">
        <f>McKinsey!J254</f>
        <v>186.11</v>
      </c>
      <c r="S254" s="24">
        <v>0</v>
      </c>
      <c r="T254" s="24">
        <f>Mylan!O254</f>
        <v>241.06281967151813</v>
      </c>
      <c r="U254" s="24">
        <v>0</v>
      </c>
      <c r="V254" s="24">
        <f>'Purdue-Sackler'!V254</f>
        <v>2345.5512014410665</v>
      </c>
      <c r="W254" s="24">
        <f>'Remnant Defendants'!F254</f>
        <v>0</v>
      </c>
      <c r="X254" s="24">
        <f>Sun!F254</f>
        <v>27.733325968316478</v>
      </c>
      <c r="Y254" s="24">
        <f>Teva!$T254</f>
        <v>1497.9793395210934</v>
      </c>
      <c r="Z254" s="24">
        <v>0</v>
      </c>
      <c r="AA254" s="24">
        <f>'Walgreens National'!V254</f>
        <v>2251.7399999999998</v>
      </c>
      <c r="AB254" s="24">
        <f>Walmart!$H254</f>
        <v>1212.01</v>
      </c>
      <c r="AC254" s="24">
        <f>Zydus!F254</f>
        <v>13.296799923079311</v>
      </c>
      <c r="AD254" s="55">
        <f t="shared" si="3"/>
        <v>24855.625189514616</v>
      </c>
    </row>
    <row r="255" spans="1:30" x14ac:dyDescent="0.3">
      <c r="A255" s="94">
        <v>253</v>
      </c>
      <c r="B255" s="3" t="s">
        <v>252</v>
      </c>
      <c r="C255" s="13" t="s">
        <v>275</v>
      </c>
      <c r="D255" s="24">
        <f>Allergan!$N255</f>
        <v>2277.9299999999998</v>
      </c>
      <c r="E255" s="24">
        <f>Alvogen!$F255</f>
        <v>25.502266442204146</v>
      </c>
      <c r="F255" s="24">
        <f>Amneal!P255</f>
        <v>156.72784052663962</v>
      </c>
      <c r="G255" s="24">
        <f>Apotex!F255</f>
        <v>86.970210533194745</v>
      </c>
      <c r="H255" s="24">
        <f>CVS!$Q255</f>
        <v>2839.63</v>
      </c>
      <c r="I255" s="24">
        <f>Distributors!$AA255</f>
        <v>20217.779302617535</v>
      </c>
      <c r="J255" s="24">
        <v>0</v>
      </c>
      <c r="K255" s="24">
        <f>Hikma!F255</f>
        <v>130.85783782921649</v>
      </c>
      <c r="L255" s="24">
        <f>Indivior!K255</f>
        <v>83.053555344128654</v>
      </c>
      <c r="M255" s="24">
        <f>Janssen!$T255</f>
        <v>4752.4581916901016</v>
      </c>
      <c r="N255" s="24">
        <f>Kroger!Q255</f>
        <v>1631.209968022459</v>
      </c>
      <c r="O255" s="24">
        <v>0</v>
      </c>
      <c r="P255" s="24">
        <v>0</v>
      </c>
      <c r="Q255" s="24">
        <f>Masters!D255</f>
        <v>0</v>
      </c>
      <c r="R255" s="56">
        <f>McKinsey!J255</f>
        <v>454.4</v>
      </c>
      <c r="S255" s="24">
        <v>0</v>
      </c>
      <c r="T255" s="24">
        <f>Mylan!O255</f>
        <v>588.56300487289775</v>
      </c>
      <c r="U255" s="24">
        <v>0</v>
      </c>
      <c r="V255" s="24">
        <f>'Purdue-Sackler'!V255</f>
        <v>5726.7423698292459</v>
      </c>
      <c r="W255" s="24">
        <f>'Remnant Defendants'!F255</f>
        <v>0</v>
      </c>
      <c r="X255" s="24">
        <f>Sun!F255</f>
        <v>67.711850750248558</v>
      </c>
      <c r="Y255" s="24">
        <f>Teva!$T255</f>
        <v>3657.3670817732595</v>
      </c>
      <c r="Z255" s="24">
        <v>0</v>
      </c>
      <c r="AA255" s="24">
        <f>'Walgreens National'!V255</f>
        <v>5497.71</v>
      </c>
      <c r="AB255" s="24">
        <f>Walmart!$H255</f>
        <v>2959.18</v>
      </c>
      <c r="AC255" s="24">
        <f>Zydus!F255</f>
        <v>32.464585490974116</v>
      </c>
      <c r="AD255" s="55">
        <f t="shared" si="3"/>
        <v>51153.793480231128</v>
      </c>
    </row>
    <row r="256" spans="1:30" x14ac:dyDescent="0.3">
      <c r="A256" s="94">
        <v>254</v>
      </c>
      <c r="B256" s="3" t="s">
        <v>276</v>
      </c>
      <c r="C256" s="13" t="s">
        <v>277</v>
      </c>
      <c r="D256" s="24">
        <f>Allergan!$N256</f>
        <v>20486.100698579834</v>
      </c>
      <c r="E256" s="24">
        <f>Alvogen!$F256</f>
        <v>205.97475103857229</v>
      </c>
      <c r="F256" s="24">
        <f>Amneal!P256</f>
        <v>1265.8474103252113</v>
      </c>
      <c r="G256" s="24">
        <f>Apotex!F256</f>
        <v>702.43433080525608</v>
      </c>
      <c r="H256" s="24">
        <f>CVS!$Q256</f>
        <v>43791.193124962869</v>
      </c>
      <c r="I256" s="24">
        <f>Distributors!$AA256</f>
        <v>196803.85806881852</v>
      </c>
      <c r="J256" s="24">
        <v>0</v>
      </c>
      <c r="K256" s="24">
        <f>Hikma!F256</f>
        <v>1056.9025552847752</v>
      </c>
      <c r="L256" s="24">
        <f>Indivior!K256</f>
        <v>670.80059035712293</v>
      </c>
      <c r="M256" s="24">
        <f>Janssen!$T256</f>
        <v>45420.753185734597</v>
      </c>
      <c r="N256" s="24">
        <f>Kroger!Q256</f>
        <v>13174.831313451097</v>
      </c>
      <c r="O256" s="24">
        <v>0</v>
      </c>
      <c r="P256" s="24">
        <v>0</v>
      </c>
      <c r="Q256" s="24">
        <f>Masters!D256</f>
        <v>48.32</v>
      </c>
      <c r="R256" s="56">
        <f>McKinsey!J256</f>
        <v>4301.92</v>
      </c>
      <c r="S256" s="24">
        <v>0</v>
      </c>
      <c r="T256" s="24">
        <f>Mylan!O256</f>
        <v>4753.6605687165493</v>
      </c>
      <c r="U256" s="24">
        <v>0</v>
      </c>
      <c r="V256" s="24">
        <f>'Purdue-Sackler'!V256</f>
        <v>52380.73002523341</v>
      </c>
      <c r="W256" s="24">
        <f>'Remnant Defendants'!F256</f>
        <v>0</v>
      </c>
      <c r="X256" s="24">
        <f>Sun!F256</f>
        <v>546.88988652249316</v>
      </c>
      <c r="Y256" s="24">
        <f>Teva!$T256</f>
        <v>33021.657570318239</v>
      </c>
      <c r="Z256" s="24">
        <v>0</v>
      </c>
      <c r="AA256" s="24">
        <f>'Walgreens National'!V256</f>
        <v>46405.83421383502</v>
      </c>
      <c r="AB256" s="24">
        <f>Walmart!$H256</f>
        <v>27066.739999999998</v>
      </c>
      <c r="AC256" s="24">
        <f>Zydus!F256</f>
        <v>262.20747592094784</v>
      </c>
      <c r="AD256" s="55">
        <f t="shared" si="3"/>
        <v>492104.44829398353</v>
      </c>
    </row>
    <row r="257" spans="1:30" x14ac:dyDescent="0.3">
      <c r="A257" s="94">
        <v>255</v>
      </c>
      <c r="B257" s="3" t="s">
        <v>20</v>
      </c>
      <c r="C257" s="13" t="s">
        <v>278</v>
      </c>
      <c r="D257" s="24">
        <f>Allergan!$N257</f>
        <v>8490.0657107876887</v>
      </c>
      <c r="E257" s="24">
        <f>Alvogen!$F257</f>
        <v>96.670543943528187</v>
      </c>
      <c r="F257" s="24">
        <f>Amneal!P257</f>
        <v>594.1027096215729</v>
      </c>
      <c r="G257" s="24">
        <f>Apotex!F257</f>
        <v>329.67491646991238</v>
      </c>
      <c r="H257" s="24">
        <f>CVS!$Q257</f>
        <v>18148.399872310711</v>
      </c>
      <c r="I257" s="24">
        <f>Distributors!$AA257</f>
        <v>76638.782473853847</v>
      </c>
      <c r="J257" s="24">
        <v>0</v>
      </c>
      <c r="K257" s="24">
        <f>Hikma!F257</f>
        <v>496.0382007965178</v>
      </c>
      <c r="L257" s="24">
        <f>Indivior!K257</f>
        <v>314.82818947706483</v>
      </c>
      <c r="M257" s="24">
        <f>Janssen!$T257</f>
        <v>18014.981347552297</v>
      </c>
      <c r="N257" s="24">
        <f>Kroger!Q257</f>
        <v>6183.3721061676788</v>
      </c>
      <c r="O257" s="24">
        <v>0</v>
      </c>
      <c r="P257" s="24">
        <v>0</v>
      </c>
      <c r="Q257" s="24">
        <f>Masters!D257</f>
        <v>0</v>
      </c>
      <c r="R257" s="56">
        <f>McKinsey!J257</f>
        <v>1722.48</v>
      </c>
      <c r="S257" s="24">
        <v>0</v>
      </c>
      <c r="T257" s="24">
        <f>Mylan!O257</f>
        <v>2231.045070250741</v>
      </c>
      <c r="U257" s="24">
        <v>0</v>
      </c>
      <c r="V257" s="24">
        <f>'Purdue-Sackler'!V257</f>
        <v>21708.160769572565</v>
      </c>
      <c r="W257" s="24">
        <f>'Remnant Defendants'!F257</f>
        <v>0</v>
      </c>
      <c r="X257" s="24">
        <f>Sun!F257</f>
        <v>256.67292976818965</v>
      </c>
      <c r="Y257" s="24">
        <f>Teva!$T257</f>
        <v>13685.169315043322</v>
      </c>
      <c r="Z257" s="24">
        <v>0</v>
      </c>
      <c r="AA257" s="24">
        <f>'Walgreens National'!V257</f>
        <v>19231.971057687962</v>
      </c>
      <c r="AB257" s="24">
        <f>Walmart!$H257</f>
        <v>11217.279999999999</v>
      </c>
      <c r="AC257" s="24">
        <f>Zydus!F257</f>
        <v>123.06236174836205</v>
      </c>
      <c r="AD257" s="55">
        <f t="shared" si="3"/>
        <v>199359.69521330361</v>
      </c>
    </row>
    <row r="258" spans="1:30" x14ac:dyDescent="0.3">
      <c r="A258" s="94">
        <v>256</v>
      </c>
      <c r="B258" s="3" t="s">
        <v>32</v>
      </c>
      <c r="C258" s="13" t="s">
        <v>279</v>
      </c>
      <c r="D258" s="24">
        <f>Allergan!$N258</f>
        <v>41586.359997571177</v>
      </c>
      <c r="E258" s="24">
        <f>Alvogen!$F258</f>
        <v>473.51548022128532</v>
      </c>
      <c r="F258" s="24">
        <f>Amneal!P258</f>
        <v>2910.057380162898</v>
      </c>
      <c r="G258" s="24">
        <f>Apotex!F258</f>
        <v>1614.8267095750996</v>
      </c>
      <c r="H258" s="24">
        <f>CVS!$Q258</f>
        <v>88895.194943489245</v>
      </c>
      <c r="I258" s="24">
        <f>Distributors!$AA258</f>
        <v>375395.1696957848</v>
      </c>
      <c r="J258" s="24">
        <v>0</v>
      </c>
      <c r="K258" s="24">
        <f>Hikma!F258</f>
        <v>2429.7139260484128</v>
      </c>
      <c r="L258" s="24">
        <f>Indivior!K258</f>
        <v>1542.1038844522855</v>
      </c>
      <c r="M258" s="24">
        <f>Janssen!$T258</f>
        <v>88241.698483716682</v>
      </c>
      <c r="N258" s="24">
        <f>Kroger!Q258</f>
        <v>30287.617351953573</v>
      </c>
      <c r="O258" s="24">
        <v>0</v>
      </c>
      <c r="P258" s="24">
        <v>0</v>
      </c>
      <c r="Q258" s="24">
        <f>Masters!D258</f>
        <v>0</v>
      </c>
      <c r="R258" s="56">
        <f>McKinsey!J258</f>
        <v>8437.1200000000008</v>
      </c>
      <c r="S258" s="24">
        <v>0</v>
      </c>
      <c r="T258" s="24">
        <f>Mylan!O258</f>
        <v>10928.193167633834</v>
      </c>
      <c r="U258" s="24">
        <v>0</v>
      </c>
      <c r="V258" s="24">
        <f>'Purdue-Sackler'!V258</f>
        <v>106331.77131525989</v>
      </c>
      <c r="W258" s="24">
        <f>'Remnant Defendants'!F258</f>
        <v>8786.25</v>
      </c>
      <c r="X258" s="24">
        <f>Sun!F258</f>
        <v>1257.2454921737847</v>
      </c>
      <c r="Y258" s="24">
        <f>Teva!$T258</f>
        <v>67033.264069308221</v>
      </c>
      <c r="Z258" s="24">
        <v>0</v>
      </c>
      <c r="AA258" s="24">
        <f>'Walgreens National'!V258</f>
        <v>94202.826060519903</v>
      </c>
      <c r="AB258" s="24">
        <f>Walmart!$H258</f>
        <v>54944.9</v>
      </c>
      <c r="AC258" s="24">
        <f>Zydus!F258</f>
        <v>602.78892559538895</v>
      </c>
      <c r="AD258" s="55">
        <f t="shared" si="3"/>
        <v>985297.82795787102</v>
      </c>
    </row>
    <row r="259" spans="1:30" x14ac:dyDescent="0.3">
      <c r="A259" s="94">
        <v>257</v>
      </c>
      <c r="B259" s="3" t="s">
        <v>280</v>
      </c>
      <c r="C259" s="13" t="s">
        <v>280</v>
      </c>
      <c r="D259" s="24">
        <f>Allergan!$N259</f>
        <v>146377.06199065942</v>
      </c>
      <c r="E259" s="24">
        <f>Alvogen!$F259</f>
        <v>1471.728152281031</v>
      </c>
      <c r="F259" s="24">
        <f>Amneal!P259</f>
        <v>9044.716698886923</v>
      </c>
      <c r="G259" s="24">
        <f>Apotex!F259</f>
        <v>5019.0247812518865</v>
      </c>
      <c r="H259" s="24">
        <f>CVS!$Q259</f>
        <v>312896.29248500167</v>
      </c>
      <c r="I259" s="24">
        <f>Distributors!$AA259</f>
        <v>1406200.3785965149</v>
      </c>
      <c r="J259" s="24">
        <v>0</v>
      </c>
      <c r="K259" s="24">
        <f>Hikma!F259</f>
        <v>7551.7665975431801</v>
      </c>
      <c r="L259" s="24">
        <f>Indivior!K259</f>
        <v>4792.995784276668</v>
      </c>
      <c r="M259" s="24">
        <f>Janssen!$T259</f>
        <v>324539.78617993923</v>
      </c>
      <c r="N259" s="24">
        <f>Kroger!Q259</f>
        <v>94136.604246576739</v>
      </c>
      <c r="O259" s="24">
        <v>0</v>
      </c>
      <c r="P259" s="24">
        <v>0</v>
      </c>
      <c r="Q259" s="24">
        <f>Masters!D259</f>
        <v>2192.6799999999998</v>
      </c>
      <c r="R259" s="56">
        <f>McKinsey!J259</f>
        <v>30738.05</v>
      </c>
      <c r="S259" s="24">
        <v>0</v>
      </c>
      <c r="T259" s="24">
        <f>Mylan!O259</f>
        <v>33965.794594203762</v>
      </c>
      <c r="U259" s="24">
        <v>0</v>
      </c>
      <c r="V259" s="24">
        <f>'Purdue-Sackler'!V259</f>
        <v>374270.12110203662</v>
      </c>
      <c r="W259" s="24">
        <f>'Remnant Defendants'!F259</f>
        <v>14839</v>
      </c>
      <c r="X259" s="24">
        <f>Sun!F259</f>
        <v>3907.6306107159971</v>
      </c>
      <c r="Y259" s="24">
        <f>Teva!$T259</f>
        <v>235945.93190020663</v>
      </c>
      <c r="Z259" s="24">
        <v>0</v>
      </c>
      <c r="AA259" s="24">
        <f>'Walgreens National'!V259</f>
        <v>331578.28634620679</v>
      </c>
      <c r="AB259" s="24">
        <f>Walmart!$H259</f>
        <v>193396.89</v>
      </c>
      <c r="AC259" s="24">
        <f>Zydus!F259</f>
        <v>1873.5214976865952</v>
      </c>
      <c r="AD259" s="55">
        <f t="shared" ref="AD259:AD281" si="4">SUM(D259:AB259)</f>
        <v>3532864.7400663011</v>
      </c>
    </row>
    <row r="260" spans="1:30" x14ac:dyDescent="0.3">
      <c r="A260" s="94">
        <v>258</v>
      </c>
      <c r="B260" s="3" t="s">
        <v>58</v>
      </c>
      <c r="C260" s="13" t="s">
        <v>281</v>
      </c>
      <c r="D260" s="24">
        <f>Allergan!$N260</f>
        <v>1726.73</v>
      </c>
      <c r="E260" s="24">
        <f>Alvogen!$F260</f>
        <v>19.331348146134204</v>
      </c>
      <c r="F260" s="24">
        <f>Amneal!P260</f>
        <v>118.80357599896567</v>
      </c>
      <c r="G260" s="24">
        <f>Apotex!F260</f>
        <v>65.925568692884625</v>
      </c>
      <c r="H260" s="24">
        <f>CVS!$Q260</f>
        <v>20.420000000000002</v>
      </c>
      <c r="I260" s="24">
        <f>Distributors!$AA260</f>
        <v>15325.553973458953</v>
      </c>
      <c r="J260" s="24">
        <v>0</v>
      </c>
      <c r="K260" s="24">
        <f>Hikma!F260</f>
        <v>99.193474684296234</v>
      </c>
      <c r="L260" s="24">
        <f>Indivior!K260</f>
        <v>62.956647275653282</v>
      </c>
      <c r="M260" s="24">
        <f>Janssen!$T260</f>
        <v>3602.4891517499709</v>
      </c>
      <c r="N260" s="24">
        <f>Kroger!Q260</f>
        <v>1236.5045187626922</v>
      </c>
      <c r="O260" s="24">
        <v>0</v>
      </c>
      <c r="P260" s="24">
        <v>0</v>
      </c>
      <c r="Q260" s="24">
        <f>Masters!D260</f>
        <v>0</v>
      </c>
      <c r="R260" s="56">
        <f>McKinsey!J260</f>
        <v>344.45</v>
      </c>
      <c r="S260" s="24">
        <v>0</v>
      </c>
      <c r="T260" s="24">
        <f>Mylan!O260</f>
        <v>446.14530159184949</v>
      </c>
      <c r="U260" s="24">
        <v>0</v>
      </c>
      <c r="V260" s="24">
        <f>'Purdue-Sackler'!V260</f>
        <v>4341.0122290612589</v>
      </c>
      <c r="W260" s="24">
        <f>'Remnant Defendants'!F260</f>
        <v>0</v>
      </c>
      <c r="X260" s="24">
        <f>Sun!F260</f>
        <v>51.32725608677314</v>
      </c>
      <c r="Y260" s="24">
        <f>Teva!$T260</f>
        <v>2772.3746246711648</v>
      </c>
      <c r="Z260" s="24">
        <v>0</v>
      </c>
      <c r="AA260" s="24">
        <f>'Walgreens National'!V260</f>
        <v>4167.3999999999996</v>
      </c>
      <c r="AB260" s="24">
        <f>Walmart!$H260</f>
        <v>2243.13</v>
      </c>
      <c r="AC260" s="24">
        <f>Zydus!F260</f>
        <v>24.608958029995236</v>
      </c>
      <c r="AD260" s="55">
        <f t="shared" si="4"/>
        <v>36643.747670180594</v>
      </c>
    </row>
    <row r="261" spans="1:30" x14ac:dyDescent="0.3">
      <c r="A261" s="94">
        <v>259</v>
      </c>
      <c r="B261" s="3" t="s">
        <v>166</v>
      </c>
      <c r="C261" s="13" t="s">
        <v>282</v>
      </c>
      <c r="D261" s="24">
        <f>Allergan!$N261</f>
        <v>9.18</v>
      </c>
      <c r="E261" s="24">
        <f>Alvogen!$F261</f>
        <v>0.10277125044925255</v>
      </c>
      <c r="F261" s="24">
        <f>Amneal!P261</f>
        <v>0.63159547750931833</v>
      </c>
      <c r="G261" s="24">
        <f>Apotex!F261</f>
        <v>0.35048011550610525</v>
      </c>
      <c r="H261" s="24">
        <f>CVS!$Q261</f>
        <v>3144.31</v>
      </c>
      <c r="I261" s="24">
        <f>Distributors!$AA261</f>
        <v>76.89</v>
      </c>
      <c r="J261" s="24">
        <v>0</v>
      </c>
      <c r="K261" s="24">
        <f>Hikma!F261</f>
        <v>0.5273422915281778</v>
      </c>
      <c r="L261" s="24">
        <f>Indivior!K261</f>
        <v>0.33469643791528764</v>
      </c>
      <c r="M261" s="24">
        <f>Janssen!$T261</f>
        <v>20.32</v>
      </c>
      <c r="N261" s="24">
        <f>Kroger!Q261</f>
        <v>11.189281129778923</v>
      </c>
      <c r="O261" s="24">
        <v>0</v>
      </c>
      <c r="P261" s="24">
        <v>0</v>
      </c>
      <c r="Q261" s="24">
        <f>Masters!D261</f>
        <v>0</v>
      </c>
      <c r="R261" s="56">
        <f>McKinsey!J261</f>
        <v>1.83</v>
      </c>
      <c r="S261" s="24">
        <v>0</v>
      </c>
      <c r="T261" s="24">
        <f>Mylan!O261</f>
        <v>2.3718423660908687</v>
      </c>
      <c r="U261" s="24">
        <v>0</v>
      </c>
      <c r="V261" s="24">
        <f>'Purdue-Sackler'!V261</f>
        <v>23.078124278949385</v>
      </c>
      <c r="W261" s="24">
        <f>'Remnant Defendants'!F261</f>
        <v>0</v>
      </c>
      <c r="X261" s="24">
        <f>Sun!F261</f>
        <v>0.27287110295106604</v>
      </c>
      <c r="Y261" s="24">
        <f>Teva!$T261</f>
        <v>14.738775833811154</v>
      </c>
      <c r="Z261" s="24">
        <v>0</v>
      </c>
      <c r="AA261" s="24">
        <f>'Walgreens National'!V261</f>
        <v>22.16</v>
      </c>
      <c r="AB261" s="24">
        <f>Walmart!$H261</f>
        <v>11.93</v>
      </c>
      <c r="AC261" s="24">
        <f>Zydus!F261</f>
        <v>0.13082860904874563</v>
      </c>
      <c r="AD261" s="55">
        <f t="shared" si="4"/>
        <v>3340.2177802844894</v>
      </c>
    </row>
    <row r="262" spans="1:30" x14ac:dyDescent="0.3">
      <c r="A262" s="94">
        <v>260</v>
      </c>
      <c r="B262" s="3" t="s">
        <v>20</v>
      </c>
      <c r="C262" s="13" t="s">
        <v>283</v>
      </c>
      <c r="D262" s="24">
        <f>Allergan!$N262</f>
        <v>22684.154886358188</v>
      </c>
      <c r="E262" s="24">
        <f>Alvogen!$F262</f>
        <v>228.07471497469891</v>
      </c>
      <c r="F262" s="24">
        <f>Amneal!P262</f>
        <v>1401.6659122326978</v>
      </c>
      <c r="G262" s="24">
        <f>Apotex!F262</f>
        <v>777.80169161049525</v>
      </c>
      <c r="H262" s="24">
        <f>CVS!$Q262</f>
        <v>48489.758430452777</v>
      </c>
      <c r="I262" s="24">
        <f>Distributors!$AA262</f>
        <v>217919.83866682817</v>
      </c>
      <c r="J262" s="24">
        <v>0</v>
      </c>
      <c r="K262" s="24">
        <f>Hikma!F262</f>
        <v>1170.3024173456329</v>
      </c>
      <c r="L262" s="24">
        <f>Indivior!K262</f>
        <v>742.77382387470436</v>
      </c>
      <c r="M262" s="24">
        <f>Janssen!$T262</f>
        <v>50294.15767057518</v>
      </c>
      <c r="N262" s="24">
        <f>Kroger!Q262</f>
        <v>14588.420813161145</v>
      </c>
      <c r="O262" s="24">
        <v>0</v>
      </c>
      <c r="P262" s="24">
        <v>0</v>
      </c>
      <c r="Q262" s="24">
        <f>Masters!D262</f>
        <v>0</v>
      </c>
      <c r="R262" s="56">
        <f>McKinsey!J262</f>
        <v>4763.5</v>
      </c>
      <c r="S262" s="24">
        <f>Meijer!E15</f>
        <v>5147.79</v>
      </c>
      <c r="T262" s="24">
        <f>Mylan!O262</f>
        <v>5263.7023413294928</v>
      </c>
      <c r="U262" s="24">
        <v>0</v>
      </c>
      <c r="V262" s="24">
        <f>'Purdue-Sackler'!V262</f>
        <v>58000.895791516392</v>
      </c>
      <c r="W262" s="24">
        <f>'Remnant Defendants'!F262</f>
        <v>2538.25</v>
      </c>
      <c r="X262" s="24">
        <f>Sun!F262</f>
        <v>605.56817941148961</v>
      </c>
      <c r="Y262" s="24">
        <f>Teva!$T262</f>
        <v>36564.705332098216</v>
      </c>
      <c r="Z262" s="24">
        <v>0</v>
      </c>
      <c r="AA262" s="24">
        <f>'Walgreens National'!V262</f>
        <v>51384.899661417978</v>
      </c>
      <c r="AB262" s="24">
        <f>Walmart!$H262</f>
        <v>29970.85</v>
      </c>
      <c r="AC262" s="24">
        <f>Zydus!F262</f>
        <v>290.34090359796716</v>
      </c>
      <c r="AD262" s="55">
        <f t="shared" si="4"/>
        <v>552537.11033318727</v>
      </c>
    </row>
    <row r="263" spans="1:30" x14ac:dyDescent="0.3">
      <c r="A263" s="94">
        <v>261</v>
      </c>
      <c r="B263" s="3" t="s">
        <v>29</v>
      </c>
      <c r="C263" s="13" t="s">
        <v>29</v>
      </c>
      <c r="D263" s="24">
        <f>Allergan!$N263</f>
        <v>134656.66508876739</v>
      </c>
      <c r="E263" s="24">
        <f>Alvogen!$F263</f>
        <v>1530.5638068838762</v>
      </c>
      <c r="F263" s="24">
        <f>Amneal!P263</f>
        <v>9406.2996630039834</v>
      </c>
      <c r="G263" s="24">
        <f>Apotex!F263</f>
        <v>5219.6716249065212</v>
      </c>
      <c r="H263" s="24">
        <f>CVS!$Q263</f>
        <v>287863.18650307611</v>
      </c>
      <c r="I263" s="24">
        <f>Distributors!$AA263</f>
        <v>1215376.6204323159</v>
      </c>
      <c r="J263" s="24">
        <v>0</v>
      </c>
      <c r="K263" s="24">
        <f>Hikma!F263</f>
        <v>7853.6655117453111</v>
      </c>
      <c r="L263" s="24">
        <f>Indivior!K263</f>
        <v>4984.606608625937</v>
      </c>
      <c r="M263" s="24">
        <f>Janssen!$T263</f>
        <v>285227.31018665084</v>
      </c>
      <c r="N263" s="24">
        <f>Kroger!Q263</f>
        <v>98057.189063114944</v>
      </c>
      <c r="O263" s="24">
        <v>0</v>
      </c>
      <c r="P263" s="24">
        <v>0</v>
      </c>
      <c r="Q263" s="24">
        <f>Masters!D263</f>
        <v>0</v>
      </c>
      <c r="R263" s="56">
        <f>McKinsey!J263</f>
        <v>27271.65</v>
      </c>
      <c r="S263" s="24">
        <v>0</v>
      </c>
      <c r="T263" s="24">
        <f>Mylan!O263</f>
        <v>35323.653894481766</v>
      </c>
      <c r="U263" s="24">
        <v>0</v>
      </c>
      <c r="V263" s="24">
        <f>'Purdue-Sackler'!V263</f>
        <v>343700.61274645972</v>
      </c>
      <c r="W263" s="24">
        <f>'Remnant Defendants'!F263</f>
        <v>22258.5</v>
      </c>
      <c r="X263" s="24">
        <f>Sun!F263</f>
        <v>4063.8469639679588</v>
      </c>
      <c r="Y263" s="24">
        <f>Teva!$T263</f>
        <v>216674.40523902964</v>
      </c>
      <c r="Z263" s="24">
        <v>0</v>
      </c>
      <c r="AA263" s="24">
        <f>'Walgreens National'!V263</f>
        <v>305063.76583061565</v>
      </c>
      <c r="AB263" s="24">
        <f>Walmart!$H263</f>
        <v>177600.68</v>
      </c>
      <c r="AC263" s="24">
        <f>Zydus!F263</f>
        <v>1948.4197481264255</v>
      </c>
      <c r="AD263" s="55">
        <f t="shared" si="4"/>
        <v>3182132.8931636461</v>
      </c>
    </row>
    <row r="264" spans="1:30" x14ac:dyDescent="0.3">
      <c r="A264" s="94">
        <v>262</v>
      </c>
      <c r="B264" s="3" t="s">
        <v>61</v>
      </c>
      <c r="C264" s="13" t="s">
        <v>284</v>
      </c>
      <c r="D264" s="24">
        <f>Allergan!$N264</f>
        <v>0</v>
      </c>
      <c r="E264" s="24">
        <f>Alvogen!$F264</f>
        <v>17.343652391544744</v>
      </c>
      <c r="F264" s="24">
        <f>Amneal!P264</f>
        <v>106.58790630753684</v>
      </c>
      <c r="G264" s="24">
        <f>Apotex!F264</f>
        <v>59.146943010953208</v>
      </c>
      <c r="H264" s="24">
        <f>CVS!$Q264</f>
        <v>0</v>
      </c>
      <c r="I264" s="24">
        <f>Distributors!$AA264</f>
        <v>11373.038357733507</v>
      </c>
      <c r="J264" s="24">
        <v>0</v>
      </c>
      <c r="K264" s="24">
        <f>Hikma!F264</f>
        <v>88.994162819314838</v>
      </c>
      <c r="L264" s="24">
        <f>Indivior!K264</f>
        <v>56.483293241210177</v>
      </c>
      <c r="M264" s="24">
        <f>Janssen!$T264</f>
        <v>3232.062456200671</v>
      </c>
      <c r="N264" s="24">
        <f>Kroger!Q264</f>
        <v>853.80311013453866</v>
      </c>
      <c r="O264" s="24">
        <v>0</v>
      </c>
      <c r="P264" s="24">
        <v>0</v>
      </c>
      <c r="Q264" s="24">
        <f>Masters!D264</f>
        <v>0</v>
      </c>
      <c r="R264" s="56">
        <f>McKinsey!J264</f>
        <v>0</v>
      </c>
      <c r="S264" s="24">
        <v>0</v>
      </c>
      <c r="T264" s="24">
        <f>Mylan!O264</f>
        <v>400.27156763390548</v>
      </c>
      <c r="U264" s="24">
        <v>0</v>
      </c>
      <c r="V264" s="24">
        <f>'Purdue-Sackler'!V264</f>
        <v>3894.6589011351111</v>
      </c>
      <c r="W264" s="24">
        <f>'Remnant Defendants'!F264</f>
        <v>0</v>
      </c>
      <c r="X264" s="24">
        <f>Sun!F264</f>
        <v>46.049664050916761</v>
      </c>
      <c r="Y264" s="24">
        <f>Teva!$T264</f>
        <v>0</v>
      </c>
      <c r="Z264" s="24">
        <v>0</v>
      </c>
      <c r="AA264" s="24">
        <f>'Walgreens National'!V264</f>
        <v>0</v>
      </c>
      <c r="AB264" s="24">
        <f>Walmart!$H264</f>
        <v>0</v>
      </c>
      <c r="AC264" s="24">
        <f>Zydus!F264</f>
        <v>22.078605721851972</v>
      </c>
      <c r="AD264" s="55">
        <f t="shared" si="4"/>
        <v>20128.440014659209</v>
      </c>
    </row>
    <row r="265" spans="1:30" x14ac:dyDescent="0.3">
      <c r="A265" s="94">
        <v>263</v>
      </c>
      <c r="B265" s="3" t="s">
        <v>12</v>
      </c>
      <c r="C265" s="13" t="s">
        <v>285</v>
      </c>
      <c r="D265" s="24">
        <f>Allergan!$N265</f>
        <v>10169.474951276383</v>
      </c>
      <c r="E265" s="24">
        <f>Alvogen!$F265</f>
        <v>115.79281698063333</v>
      </c>
      <c r="F265" s="24">
        <f>Amneal!P265</f>
        <v>711.62138451497356</v>
      </c>
      <c r="G265" s="24">
        <f>Apotex!F265</f>
        <v>394.88747770164775</v>
      </c>
      <c r="H265" s="24">
        <f>CVS!$Q265</f>
        <v>21738.311556056571</v>
      </c>
      <c r="I265" s="24">
        <f>Distributors!$AA265</f>
        <v>91798.626136094434</v>
      </c>
      <c r="J265" s="24">
        <v>0</v>
      </c>
      <c r="K265" s="24">
        <f>Hikma!F265</f>
        <v>594.15886429466104</v>
      </c>
      <c r="L265" s="24">
        <f>Indivior!K265</f>
        <v>377.10393918707712</v>
      </c>
      <c r="M265" s="24">
        <f>Janssen!$T265</f>
        <v>21578.499839985936</v>
      </c>
      <c r="N265" s="24">
        <f>Kroger!Q265</f>
        <v>7406.4941574436634</v>
      </c>
      <c r="O265" s="24">
        <v>0</v>
      </c>
      <c r="P265" s="24">
        <v>0</v>
      </c>
      <c r="Q265" s="24">
        <f>Masters!D265</f>
        <v>0</v>
      </c>
      <c r="R265" s="56">
        <f>McKinsey!J265</f>
        <v>2063.1999999999998</v>
      </c>
      <c r="S265" s="24">
        <v>0</v>
      </c>
      <c r="T265" s="24">
        <f>Mylan!O265</f>
        <v>2672.3651585740704</v>
      </c>
      <c r="U265" s="24">
        <v>0</v>
      </c>
      <c r="V265" s="24">
        <f>'Purdue-Sackler'!V265</f>
        <v>26002.223474046783</v>
      </c>
      <c r="W265" s="24">
        <f>'Remnant Defendants'!F265</f>
        <v>0</v>
      </c>
      <c r="X265" s="24">
        <f>Sun!F265</f>
        <v>307.44506411273449</v>
      </c>
      <c r="Y265" s="24">
        <f>Teva!$T265</f>
        <v>16392.222734330069</v>
      </c>
      <c r="Z265" s="24">
        <v>0</v>
      </c>
      <c r="AA265" s="24">
        <f>'Walgreens National'!V265</f>
        <v>23036.223535121626</v>
      </c>
      <c r="AB265" s="24">
        <f>Walmart!$H265</f>
        <v>13436.150000000001</v>
      </c>
      <c r="AC265" s="24">
        <f>Zydus!F265</f>
        <v>147.40516552236238</v>
      </c>
      <c r="AD265" s="55">
        <f t="shared" si="4"/>
        <v>238794.80108972127</v>
      </c>
    </row>
    <row r="266" spans="1:30" x14ac:dyDescent="0.3">
      <c r="A266" s="94">
        <v>264</v>
      </c>
      <c r="B266" s="3" t="s">
        <v>73</v>
      </c>
      <c r="C266" s="13" t="s">
        <v>286</v>
      </c>
      <c r="D266" s="24">
        <f>Allergan!$N266</f>
        <v>387876.71788560343</v>
      </c>
      <c r="E266" s="24">
        <f>Alvogen!$F266</f>
        <v>3899.8536512150067</v>
      </c>
      <c r="F266" s="24">
        <f>Amneal!P266</f>
        <v>23967.110629561434</v>
      </c>
      <c r="G266" s="24">
        <f>Apotex!F266</f>
        <v>13299.645106582262</v>
      </c>
      <c r="H266" s="24">
        <f>CVS!$Q266</f>
        <v>829127.15689488885</v>
      </c>
      <c r="I266" s="24">
        <f>Distributors!$AA266</f>
        <v>3593135.9975902471</v>
      </c>
      <c r="J266" s="24">
        <v>0</v>
      </c>
      <c r="K266" s="24">
        <f>Hikma!F266</f>
        <v>20011.022071505889</v>
      </c>
      <c r="L266" s="24">
        <f>Indivior!K266</f>
        <v>12700.702966508319</v>
      </c>
      <c r="M266" s="24">
        <f>Janssen!$T266</f>
        <v>829267.03174007102</v>
      </c>
      <c r="N266" s="24">
        <f>Kroger!Q266</f>
        <v>249447.57694459424</v>
      </c>
      <c r="O266" s="24">
        <v>0</v>
      </c>
      <c r="P266" s="24">
        <v>0</v>
      </c>
      <c r="Q266" s="24">
        <f>Masters!D266</f>
        <v>0</v>
      </c>
      <c r="R266" s="56">
        <f>McKinsey!J266</f>
        <v>78542.13</v>
      </c>
      <c r="S266" s="24">
        <v>0</v>
      </c>
      <c r="T266" s="24">
        <f>Mylan!O266</f>
        <v>90004.140954511357</v>
      </c>
      <c r="U266" s="24">
        <v>0</v>
      </c>
      <c r="V266" s="24">
        <f>'Purdue-Sackler'!V266</f>
        <v>991758.35976109351</v>
      </c>
      <c r="W266" s="24">
        <f>'Remnant Defendants'!F266</f>
        <v>43443.125</v>
      </c>
      <c r="X266" s="24">
        <f>Sun!F266</f>
        <v>10354.621185428228</v>
      </c>
      <c r="Y266" s="24">
        <f>Teva!$T266</f>
        <v>625220.47053167049</v>
      </c>
      <c r="Z266" s="24">
        <v>0</v>
      </c>
      <c r="AA266" s="24">
        <f>'Walgreens National'!V266</f>
        <v>878631.56631341879</v>
      </c>
      <c r="AB266" s="24">
        <f>Walmart!$H266</f>
        <v>512472.05</v>
      </c>
      <c r="AC266" s="24">
        <f>Zydus!F266</f>
        <v>4964.5443297789716</v>
      </c>
      <c r="AD266" s="55">
        <f t="shared" si="4"/>
        <v>9193159.279226901</v>
      </c>
    </row>
    <row r="267" spans="1:30" x14ac:dyDescent="0.3">
      <c r="A267" s="94">
        <v>265</v>
      </c>
      <c r="B267" s="3" t="s">
        <v>73</v>
      </c>
      <c r="C267" s="13" t="s">
        <v>287</v>
      </c>
      <c r="D267" s="24">
        <f>Allergan!$N267</f>
        <v>14251.858738451958</v>
      </c>
      <c r="E267" s="24">
        <f>Alvogen!$F267</f>
        <v>162.27630542043872</v>
      </c>
      <c r="F267" s="24">
        <f>Amneal!P267</f>
        <v>997.29233771540066</v>
      </c>
      <c r="G267" s="24">
        <f>Apotex!F267</f>
        <v>553.40981080835945</v>
      </c>
      <c r="H267" s="24">
        <f>CVS!$Q267</f>
        <v>30464.866711866714</v>
      </c>
      <c r="I267" s="24">
        <f>Distributors!$AA267</f>
        <v>128649.93466635981</v>
      </c>
      <c r="J267" s="24">
        <v>0</v>
      </c>
      <c r="K267" s="24">
        <f>Hikma!F267</f>
        <v>832.67604886637821</v>
      </c>
      <c r="L267" s="24">
        <f>Indivior!K267</f>
        <v>528.48730695452139</v>
      </c>
      <c r="M267" s="24">
        <f>Janssen!$T267</f>
        <v>30240.902519218391</v>
      </c>
      <c r="N267" s="24">
        <f>Kroger!Q267</f>
        <v>10379.729565515208</v>
      </c>
      <c r="O267" s="24">
        <v>0</v>
      </c>
      <c r="P267" s="24">
        <v>0</v>
      </c>
      <c r="Q267" s="24">
        <f>Masters!D267</f>
        <v>0</v>
      </c>
      <c r="R267" s="56">
        <f>McKinsey!J267</f>
        <v>2891.45</v>
      </c>
      <c r="S267" s="24">
        <v>0</v>
      </c>
      <c r="T267" s="24">
        <f>Mylan!O267</f>
        <v>3745.1506576632992</v>
      </c>
      <c r="U267" s="24">
        <v>0</v>
      </c>
      <c r="V267" s="24">
        <f>'Purdue-Sackler'!V267</f>
        <v>36440.470731363654</v>
      </c>
      <c r="W267" s="24">
        <f>'Remnant Defendants'!F267</f>
        <v>0</v>
      </c>
      <c r="X267" s="24">
        <f>Sun!F267</f>
        <v>430.86480167685085</v>
      </c>
      <c r="Y267" s="24">
        <f>Teva!$T267</f>
        <v>22972.654108972711</v>
      </c>
      <c r="Z267" s="24">
        <v>0</v>
      </c>
      <c r="AA267" s="24">
        <f>'Walgreens National'!V267</f>
        <v>32283.81881298322</v>
      </c>
      <c r="AB267" s="24">
        <f>Walmart!$H267</f>
        <v>18829.91</v>
      </c>
      <c r="AC267" s="24">
        <f>Zydus!F267</f>
        <v>206.57901141534498</v>
      </c>
      <c r="AD267" s="55">
        <f t="shared" si="4"/>
        <v>334655.75312383694</v>
      </c>
    </row>
    <row r="268" spans="1:30" x14ac:dyDescent="0.3">
      <c r="A268" s="94">
        <v>266</v>
      </c>
      <c r="B268" s="3" t="s">
        <v>26</v>
      </c>
      <c r="C268" s="13" t="s">
        <v>26</v>
      </c>
      <c r="D268" s="24">
        <f>Allergan!$N268</f>
        <v>784806.96939433692</v>
      </c>
      <c r="E268" s="24">
        <f>Alvogen!$F268</f>
        <v>7890.7348031969823</v>
      </c>
      <c r="F268" s="24">
        <f>Amneal!P268</f>
        <v>48493.643836566189</v>
      </c>
      <c r="G268" s="24">
        <f>Apotex!F268</f>
        <v>26909.720696821943</v>
      </c>
      <c r="H268" s="24">
        <f>CVS!$Q268</f>
        <v>1677607.1958860429</v>
      </c>
      <c r="I268" s="24">
        <f>Distributors!$AA268</f>
        <v>7539404.7699725712</v>
      </c>
      <c r="J268" s="24">
        <v>0</v>
      </c>
      <c r="K268" s="24">
        <f>Hikma!F268</f>
        <v>40489.126626067096</v>
      </c>
      <c r="L268" s="24">
        <f>Indivior!K268</f>
        <v>25697.856352038052</v>
      </c>
      <c r="M268" s="24">
        <f>Janssen!$T268</f>
        <v>1740034.2705779092</v>
      </c>
      <c r="N268" s="24">
        <f>Kroger!Q268</f>
        <v>504717.56708045641</v>
      </c>
      <c r="O268" s="24">
        <v>0</v>
      </c>
      <c r="P268" s="24">
        <v>0</v>
      </c>
      <c r="Q268" s="24">
        <f>Masters!D268</f>
        <v>13253.5</v>
      </c>
      <c r="R268" s="56">
        <f>McKinsey!J268</f>
        <v>164803.38</v>
      </c>
      <c r="S268" s="24">
        <v>0</v>
      </c>
      <c r="T268" s="24">
        <f>Mylan!O268</f>
        <v>182109.09202717026</v>
      </c>
      <c r="U268" s="24">
        <v>0</v>
      </c>
      <c r="V268" s="24">
        <f>'Purdue-Sackler'!V268</f>
        <v>2006665.6099493126</v>
      </c>
      <c r="W268" s="24">
        <f>'Remnant Defendants'!F268</f>
        <v>84250.375</v>
      </c>
      <c r="X268" s="24">
        <f>Sun!F268</f>
        <v>20950.932283400889</v>
      </c>
      <c r="Y268" s="24">
        <f>Teva!$T268</f>
        <v>1265034.3771567685</v>
      </c>
      <c r="Z268" s="24">
        <v>0</v>
      </c>
      <c r="AA268" s="24">
        <f>'Walgreens National'!V268</f>
        <v>1777771.4967830093</v>
      </c>
      <c r="AB268" s="24">
        <f>Walmart!$H268</f>
        <v>1036905.85</v>
      </c>
      <c r="AC268" s="24">
        <f>Zydus!F268</f>
        <v>10044.967383018709</v>
      </c>
      <c r="AD268" s="55">
        <f t="shared" si="4"/>
        <v>18947796.468425673</v>
      </c>
    </row>
    <row r="269" spans="1:30" x14ac:dyDescent="0.3">
      <c r="A269" s="94">
        <v>267</v>
      </c>
      <c r="B269" s="3" t="s">
        <v>32</v>
      </c>
      <c r="C269" s="13" t="s">
        <v>288</v>
      </c>
      <c r="D269" s="24">
        <f>Allergan!$N269</f>
        <v>38520.534423126621</v>
      </c>
      <c r="E269" s="24">
        <f>Alvogen!$F269</f>
        <v>438.60704155223038</v>
      </c>
      <c r="F269" s="24">
        <f>Amneal!P269</f>
        <v>2695.5225574969663</v>
      </c>
      <c r="G269" s="24">
        <f>Apotex!F269</f>
        <v>1495.7786921248348</v>
      </c>
      <c r="H269" s="24">
        <f>CVS!$Q269</f>
        <v>82341.677871059292</v>
      </c>
      <c r="I269" s="24">
        <f>Distributors!$AA269</f>
        <v>347720.34829431074</v>
      </c>
      <c r="J269" s="24">
        <v>0</v>
      </c>
      <c r="K269" s="24">
        <f>Hikma!F269</f>
        <v>2250.5909129397974</v>
      </c>
      <c r="L269" s="24">
        <f>Indivior!K269</f>
        <v>1428.4171284320666</v>
      </c>
      <c r="M269" s="24">
        <f>Janssen!$T269</f>
        <v>81736.357868895531</v>
      </c>
      <c r="N269" s="24">
        <f>Kroger!Q269</f>
        <v>28054.755027919779</v>
      </c>
      <c r="O269" s="24">
        <v>0</v>
      </c>
      <c r="P269" s="24">
        <v>0</v>
      </c>
      <c r="Q269" s="24">
        <f>Masters!D269</f>
        <v>0</v>
      </c>
      <c r="R269" s="56">
        <f>McKinsey!J269</f>
        <v>7815.12</v>
      </c>
      <c r="S269" s="24">
        <v>0</v>
      </c>
      <c r="T269" s="24">
        <f>Mylan!O269</f>
        <v>10122.546516382532</v>
      </c>
      <c r="U269" s="24">
        <v>0</v>
      </c>
      <c r="V269" s="24">
        <f>'Purdue-Sackler'!V269</f>
        <v>98492.796091480341</v>
      </c>
      <c r="W269" s="24">
        <f>'Remnant Defendants'!F269</f>
        <v>8102.875</v>
      </c>
      <c r="X269" s="24">
        <f>Sun!F269</f>
        <v>1164.5590247007801</v>
      </c>
      <c r="Y269" s="24">
        <f>Teva!$T269</f>
        <v>62091.44817935898</v>
      </c>
      <c r="Z269" s="24">
        <v>0</v>
      </c>
      <c r="AA269" s="24">
        <f>'Walgreens National'!V269</f>
        <v>87258.029468156587</v>
      </c>
      <c r="AB269" s="24">
        <f>Walmart!$H269</f>
        <v>50894.26</v>
      </c>
      <c r="AC269" s="24">
        <f>Zydus!F269</f>
        <v>558.35020897793333</v>
      </c>
      <c r="AD269" s="55">
        <f t="shared" si="4"/>
        <v>912624.22409793711</v>
      </c>
    </row>
    <row r="270" spans="1:30" x14ac:dyDescent="0.3">
      <c r="A270" s="94">
        <v>268</v>
      </c>
      <c r="B270" s="3" t="s">
        <v>20</v>
      </c>
      <c r="C270" s="13" t="s">
        <v>289</v>
      </c>
      <c r="D270" s="24">
        <f>Allergan!$N270</f>
        <v>27672.968675398846</v>
      </c>
      <c r="E270" s="24">
        <f>Alvogen!$F270</f>
        <v>278.23398437123643</v>
      </c>
      <c r="F270" s="24">
        <f>Amneal!P270</f>
        <v>1709.9269051420731</v>
      </c>
      <c r="G270" s="24">
        <f>Apotex!F270</f>
        <v>948.85951619618584</v>
      </c>
      <c r="H270" s="24">
        <f>CVS!$Q270</f>
        <v>59153.847323535134</v>
      </c>
      <c r="I270" s="24">
        <f>Distributors!$AA270</f>
        <v>265845.78334515926</v>
      </c>
      <c r="J270" s="24">
        <v>0</v>
      </c>
      <c r="K270" s="24">
        <f>Hikma!F270</f>
        <v>1427.6808568345111</v>
      </c>
      <c r="L270" s="24">
        <f>Indivior!K270</f>
        <v>906.12815421579751</v>
      </c>
      <c r="M270" s="24">
        <f>Janssen!$T270</f>
        <v>61355.080598901171</v>
      </c>
      <c r="N270" s="24">
        <f>Kroger!Q270</f>
        <v>17796.769641087965</v>
      </c>
      <c r="O270" s="24">
        <v>0</v>
      </c>
      <c r="P270" s="24">
        <v>0</v>
      </c>
      <c r="Q270" s="24">
        <f>Masters!D270</f>
        <v>0</v>
      </c>
      <c r="R270" s="56">
        <f>McKinsey!J270</f>
        <v>5811.11</v>
      </c>
      <c r="S270" s="24">
        <f>Meijer!E16</f>
        <v>6279.9149999999991</v>
      </c>
      <c r="T270" s="24">
        <f>Mylan!O270</f>
        <v>6421.3206410661405</v>
      </c>
      <c r="U270" s="24">
        <v>0</v>
      </c>
      <c r="V270" s="24">
        <f>'Purdue-Sackler'!V270</f>
        <v>70756.726956623432</v>
      </c>
      <c r="W270" s="24">
        <f>'Remnant Defendants'!F270</f>
        <v>3124</v>
      </c>
      <c r="X270" s="24">
        <f>Sun!F270</f>
        <v>738.74759586912398</v>
      </c>
      <c r="Y270" s="24">
        <f>Teva!$T270</f>
        <v>44606.183463512258</v>
      </c>
      <c r="Z270" s="24">
        <v>0</v>
      </c>
      <c r="AA270" s="24">
        <f>'Walgreens National'!V270</f>
        <v>62685.722060901062</v>
      </c>
      <c r="AB270" s="24">
        <f>Walmart!$H270</f>
        <v>36562.18</v>
      </c>
      <c r="AC270" s="24">
        <f>Zydus!F270</f>
        <v>354.19404752065111</v>
      </c>
      <c r="AD270" s="55">
        <f t="shared" si="4"/>
        <v>674081.18471881421</v>
      </c>
    </row>
    <row r="271" spans="1:30" ht="18.75" customHeight="1" x14ac:dyDescent="0.3">
      <c r="A271" s="94">
        <v>269</v>
      </c>
      <c r="B271" s="3" t="s">
        <v>20</v>
      </c>
      <c r="C271" s="13" t="s">
        <v>20</v>
      </c>
      <c r="D271" s="24">
        <f>Allergan!$N271</f>
        <v>3364106.8943138286</v>
      </c>
      <c r="E271" s="24">
        <f>Alvogen!$F271</f>
        <v>33823.954344875536</v>
      </c>
      <c r="F271" s="24">
        <f>Amneal!P271</f>
        <v>207869.96852056327</v>
      </c>
      <c r="G271" s="24">
        <f>Apotex!F271</f>
        <v>115349.60773410952</v>
      </c>
      <c r="H271" s="24">
        <f>CVS!$Q271</f>
        <v>7191131.1972974353</v>
      </c>
      <c r="I271" s="24">
        <f>Distributors!$AA271</f>
        <v>33472177.802707661</v>
      </c>
      <c r="J271" s="24">
        <v>0</v>
      </c>
      <c r="K271" s="24">
        <f>Hikma!F271</f>
        <v>173558.28127807757</v>
      </c>
      <c r="L271" s="24">
        <f>Indivior!K271</f>
        <v>110154.90213412592</v>
      </c>
      <c r="M271" s="24">
        <f>Janssen!$T271</f>
        <v>7725112.2235068455</v>
      </c>
      <c r="N271" s="24">
        <f>Kroger!Q271</f>
        <v>2173228.9275497049</v>
      </c>
      <c r="O271" s="24">
        <v>0</v>
      </c>
      <c r="P271" s="24">
        <f>Mallinckrodt!F16</f>
        <v>1604060.71</v>
      </c>
      <c r="Q271" s="24">
        <f>Masters!D271</f>
        <v>0</v>
      </c>
      <c r="R271" s="56">
        <f>McKinsey!J271</f>
        <v>706436.35</v>
      </c>
      <c r="S271" s="24">
        <v>0</v>
      </c>
      <c r="T271" s="24">
        <f>Mylan!O271</f>
        <v>780617.99922842707</v>
      </c>
      <c r="U271" s="24">
        <v>0</v>
      </c>
      <c r="V271" s="24">
        <f>'Purdue-Sackler'!V271</f>
        <v>8601653.4162139148</v>
      </c>
      <c r="W271" s="24">
        <f>'Remnant Defendants'!F271</f>
        <v>362091.125</v>
      </c>
      <c r="X271" s="24">
        <f>Sun!F271</f>
        <v>89807.019841703368</v>
      </c>
      <c r="Y271" s="24">
        <f>Teva!$T271</f>
        <v>5422621.1324222609</v>
      </c>
      <c r="Z271" s="24">
        <v>0</v>
      </c>
      <c r="AA271" s="24">
        <f>'Walgreens National'!V271</f>
        <v>7620489.5153899342</v>
      </c>
      <c r="AB271" s="24">
        <f>Walmart!$H271</f>
        <v>4444738.9000000004</v>
      </c>
      <c r="AC271" s="24">
        <f>Zydus!F271</f>
        <v>43058.159554587059</v>
      </c>
      <c r="AD271" s="55">
        <f t="shared" si="4"/>
        <v>84199029.927483484</v>
      </c>
    </row>
    <row r="272" spans="1:30" x14ac:dyDescent="0.3">
      <c r="A272" s="94">
        <v>270</v>
      </c>
      <c r="B272" s="3" t="s">
        <v>32</v>
      </c>
      <c r="C272" s="13" t="s">
        <v>290</v>
      </c>
      <c r="D272" s="24">
        <f>Allergan!$N272</f>
        <v>39416.011551194293</v>
      </c>
      <c r="E272" s="24">
        <f>Alvogen!$F272</f>
        <v>526.1758649855833</v>
      </c>
      <c r="F272" s="24">
        <f>Amneal!P272</f>
        <v>3233.6893367231105</v>
      </c>
      <c r="G272" s="24">
        <f>Apotex!F272</f>
        <v>1794.4140713529023</v>
      </c>
      <c r="H272" s="24">
        <f>CVS!$Q272</f>
        <v>98781.376729557349</v>
      </c>
      <c r="I272" s="24">
        <f>Distributors!$AA272</f>
        <v>417143.44429150096</v>
      </c>
      <c r="J272" s="24">
        <v>0</v>
      </c>
      <c r="K272" s="24">
        <f>Hikma!F272</f>
        <v>2699.9261483670762</v>
      </c>
      <c r="L272" s="24">
        <f>Indivior!K272</f>
        <v>1713.6036290093703</v>
      </c>
      <c r="M272" s="24">
        <f>Janssen!$T272</f>
        <v>98055.184764153557</v>
      </c>
      <c r="N272" s="24">
        <f>Kroger!Q272</f>
        <v>33655.942499042569</v>
      </c>
      <c r="O272" s="24">
        <v>0</v>
      </c>
      <c r="P272" s="24">
        <v>0</v>
      </c>
      <c r="Q272" s="24">
        <f>Masters!D272</f>
        <v>0</v>
      </c>
      <c r="R272" s="56">
        <f>McKinsey!J272</f>
        <v>9375.42</v>
      </c>
      <c r="S272" s="24">
        <v>0</v>
      </c>
      <c r="T272" s="24">
        <f>Mylan!O272</f>
        <v>12143.534336030763</v>
      </c>
      <c r="U272" s="24">
        <v>0</v>
      </c>
      <c r="V272" s="24">
        <f>'Purdue-Sackler'!V272</f>
        <v>118157.09112848782</v>
      </c>
      <c r="W272" s="24">
        <f>'Remnant Defendants'!F272</f>
        <v>9762.5</v>
      </c>
      <c r="X272" s="24">
        <f>Sun!F272</f>
        <v>1397.0656968482137</v>
      </c>
      <c r="Y272" s="24">
        <f>Teva!$T272</f>
        <v>74488.128885477898</v>
      </c>
      <c r="Z272" s="24">
        <v>0</v>
      </c>
      <c r="AA272" s="24">
        <f>'Walgreens National'!V272</f>
        <v>104679.29160313326</v>
      </c>
      <c r="AB272" s="24">
        <f>Walmart!$H272</f>
        <v>61055.4</v>
      </c>
      <c r="AC272" s="24">
        <f>Zydus!F272</f>
        <v>669.82600902648744</v>
      </c>
      <c r="AD272" s="55">
        <f t="shared" si="4"/>
        <v>1088078.2005358648</v>
      </c>
    </row>
    <row r="273" spans="1:30" x14ac:dyDescent="0.3">
      <c r="A273" s="94">
        <v>271</v>
      </c>
      <c r="B273" s="3" t="s">
        <v>20</v>
      </c>
      <c r="C273" s="13" t="s">
        <v>291</v>
      </c>
      <c r="D273" s="24">
        <f>Allergan!$N273</f>
        <v>107719.70470245696</v>
      </c>
      <c r="E273" s="24">
        <f>Alvogen!$F273</f>
        <v>1083.0530584230846</v>
      </c>
      <c r="F273" s="24">
        <f>Amneal!P273</f>
        <v>6656.0580961349096</v>
      </c>
      <c r="G273" s="24">
        <f>Apotex!F273</f>
        <v>3693.5286800154331</v>
      </c>
      <c r="H273" s="24">
        <f>CVS!$Q273</f>
        <v>230262.16061573906</v>
      </c>
      <c r="I273" s="24">
        <f>Distributors!$AA273</f>
        <v>1034830.8102263622</v>
      </c>
      <c r="J273" s="24">
        <v>0</v>
      </c>
      <c r="K273" s="24">
        <f>Hikma!F273</f>
        <v>5557.3876855517492</v>
      </c>
      <c r="L273" s="24">
        <f>Indivior!K273</f>
        <v>3527.1926647079226</v>
      </c>
      <c r="M273" s="24">
        <f>Janssen!$T273</f>
        <v>238830.67168956841</v>
      </c>
      <c r="N273" s="24">
        <f>Kroger!Q273</f>
        <v>69275.667325505899</v>
      </c>
      <c r="O273" s="24">
        <v>0</v>
      </c>
      <c r="P273" s="24">
        <v>0</v>
      </c>
      <c r="Q273" s="24">
        <f>Masters!D273</f>
        <v>1177.55</v>
      </c>
      <c r="R273" s="56">
        <f>McKinsey!J273</f>
        <v>22620.3</v>
      </c>
      <c r="S273" s="24">
        <v>0</v>
      </c>
      <c r="T273" s="24">
        <f>Mylan!O273</f>
        <v>24995.620053884864</v>
      </c>
      <c r="U273" s="24">
        <v>0</v>
      </c>
      <c r="V273" s="24">
        <f>'Purdue-Sackler'!V273</f>
        <v>275427.49570134975</v>
      </c>
      <c r="W273" s="24">
        <f>'Remnant Defendants'!F273</f>
        <v>12105.5</v>
      </c>
      <c r="X273" s="24">
        <f>Sun!F273</f>
        <v>2875.6474336406386</v>
      </c>
      <c r="Y273" s="24">
        <f>Teva!$T273</f>
        <v>173633.93605501793</v>
      </c>
      <c r="Z273" s="24">
        <v>0</v>
      </c>
      <c r="AA273" s="24">
        <f>'Walgreens National'!V273</f>
        <v>244010.34389396489</v>
      </c>
      <c r="AB273" s="24">
        <f>Walmart!$H273</f>
        <v>142321.85999999999</v>
      </c>
      <c r="AC273" s="24">
        <f>Zydus!F273</f>
        <v>1378.7350503188563</v>
      </c>
      <c r="AD273" s="55">
        <f t="shared" si="4"/>
        <v>2600604.4878823236</v>
      </c>
    </row>
    <row r="274" spans="1:30" x14ac:dyDescent="0.3">
      <c r="A274" s="94">
        <v>272</v>
      </c>
      <c r="B274" s="3" t="s">
        <v>64</v>
      </c>
      <c r="C274" s="13" t="s">
        <v>64</v>
      </c>
      <c r="D274" s="24">
        <f>Allergan!$N274</f>
        <v>98645.485951923154</v>
      </c>
      <c r="E274" s="24">
        <f>Alvogen!$F274</f>
        <v>991.81770395872297</v>
      </c>
      <c r="F274" s="24">
        <f>Amneal!P274</f>
        <v>6095.358123946633</v>
      </c>
      <c r="G274" s="24">
        <f>Apotex!F274</f>
        <v>3382.3893542688861</v>
      </c>
      <c r="H274" s="24">
        <f>CVS!$Q274</f>
        <v>210865.09808681675</v>
      </c>
      <c r="I274" s="24">
        <f>Distributors!$AA274</f>
        <v>947657.65479439823</v>
      </c>
      <c r="J274" s="24">
        <v>0</v>
      </c>
      <c r="K274" s="24">
        <f>Hikma!F274</f>
        <v>5089.2386586468037</v>
      </c>
      <c r="L274" s="24">
        <f>Indivior!K274</f>
        <v>3230.0653259076712</v>
      </c>
      <c r="M274" s="24">
        <f>Janssen!$T274</f>
        <v>218711.80180098282</v>
      </c>
      <c r="N274" s="24">
        <f>Kroger!Q274</f>
        <v>63439.951795092777</v>
      </c>
      <c r="O274" s="24">
        <v>0</v>
      </c>
      <c r="P274" s="24">
        <v>0</v>
      </c>
      <c r="Q274" s="24">
        <f>Masters!D274</f>
        <v>162.41999999999999</v>
      </c>
      <c r="R274" s="56">
        <f>McKinsey!J274</f>
        <v>20714.79</v>
      </c>
      <c r="S274" s="24">
        <v>0</v>
      </c>
      <c r="T274" s="24">
        <f>Mylan!O274</f>
        <v>22890.012911245838</v>
      </c>
      <c r="U274" s="24">
        <v>0</v>
      </c>
      <c r="V274" s="24">
        <f>'Purdue-Sackler'!V274</f>
        <v>252225.74671581868</v>
      </c>
      <c r="W274" s="24">
        <f>'Remnant Defendants'!F274</f>
        <v>9957.75</v>
      </c>
      <c r="X274" s="24">
        <f>Sun!F274</f>
        <v>2633.4056423615207</v>
      </c>
      <c r="Y274" s="24">
        <f>Teva!$T274</f>
        <v>159007.18751813905</v>
      </c>
      <c r="Z274" s="24">
        <v>0</v>
      </c>
      <c r="AA274" s="24">
        <f>'Walgreens National'!V274</f>
        <v>223455.14634456558</v>
      </c>
      <c r="AB274" s="24">
        <f>Walmart!$H274</f>
        <v>130332.79999999999</v>
      </c>
      <c r="AC274" s="24">
        <f>Zydus!F274</f>
        <v>1262.591727468701</v>
      </c>
      <c r="AD274" s="55">
        <f t="shared" si="4"/>
        <v>2379488.1207280732</v>
      </c>
    </row>
    <row r="275" spans="1:30" x14ac:dyDescent="0.3">
      <c r="A275" s="94">
        <v>273</v>
      </c>
      <c r="B275" s="3" t="s">
        <v>32</v>
      </c>
      <c r="C275" s="13" t="s">
        <v>292</v>
      </c>
      <c r="D275" s="24">
        <f>Allergan!$N275</f>
        <v>10315.280262281867</v>
      </c>
      <c r="E275" s="24">
        <f>Alvogen!$F275</f>
        <v>117.45312655134838</v>
      </c>
      <c r="F275" s="24">
        <f>Amneal!P275</f>
        <v>721.82505540099532</v>
      </c>
      <c r="G275" s="24">
        <f>Apotex!F275</f>
        <v>400.54962044659214</v>
      </c>
      <c r="H275" s="24">
        <f>CVS!$Q275</f>
        <v>22050.007824168373</v>
      </c>
      <c r="I275" s="24">
        <f>Distributors!$AA275</f>
        <v>93114.86186110173</v>
      </c>
      <c r="J275" s="24">
        <v>0</v>
      </c>
      <c r="K275" s="24">
        <f>Hikma!F275</f>
        <v>602.67828436437571</v>
      </c>
      <c r="L275" s="24">
        <f>Indivior!K275</f>
        <v>382.51109047428838</v>
      </c>
      <c r="M275" s="24">
        <f>Janssen!$T275</f>
        <v>21887.906669174463</v>
      </c>
      <c r="N275" s="24">
        <f>Kroger!Q275</f>
        <v>7512.6988142079872</v>
      </c>
      <c r="O275" s="24">
        <v>0</v>
      </c>
      <c r="P275" s="24">
        <v>0</v>
      </c>
      <c r="Q275" s="24">
        <f>Masters!D275</f>
        <v>0</v>
      </c>
      <c r="R275" s="56">
        <f>McKinsey!J275</f>
        <v>2092.7800000000002</v>
      </c>
      <c r="S275" s="24">
        <v>0</v>
      </c>
      <c r="T275" s="24">
        <f>Mylan!O275</f>
        <v>2710.6831956071278</v>
      </c>
      <c r="U275" s="24">
        <v>0</v>
      </c>
      <c r="V275" s="24">
        <f>'Purdue-Sackler'!V275</f>
        <v>26375.059558525601</v>
      </c>
      <c r="W275" s="24">
        <f>'Remnant Defendants'!F275</f>
        <v>2147.75</v>
      </c>
      <c r="X275" s="24">
        <f>Sun!F275</f>
        <v>311.85340303846289</v>
      </c>
      <c r="Y275" s="24">
        <f>Teva!$T275</f>
        <v>16627.264841008822</v>
      </c>
      <c r="Z275" s="24">
        <v>0</v>
      </c>
      <c r="AA275" s="24">
        <f>'Walgreens National'!V275</f>
        <v>23366.532631166454</v>
      </c>
      <c r="AB275" s="24">
        <f>Walmart!$H275</f>
        <v>13628.810000000001</v>
      </c>
      <c r="AC275" s="24">
        <f>Zydus!F275</f>
        <v>149.51875264694669</v>
      </c>
      <c r="AD275" s="55">
        <f t="shared" si="4"/>
        <v>244366.50623751845</v>
      </c>
    </row>
    <row r="276" spans="1:30" x14ac:dyDescent="0.3">
      <c r="A276" s="94">
        <v>274</v>
      </c>
      <c r="B276" s="3" t="s">
        <v>32</v>
      </c>
      <c r="C276" s="13" t="s">
        <v>293</v>
      </c>
      <c r="D276" s="24">
        <f>Allergan!$N276</f>
        <v>6509.1564713712296</v>
      </c>
      <c r="E276" s="24">
        <f>Alvogen!$F276</f>
        <v>74.115304674807803</v>
      </c>
      <c r="F276" s="24">
        <f>Amneal!P276</f>
        <v>455.4862477804395</v>
      </c>
      <c r="G276" s="24">
        <f>Apotex!F276</f>
        <v>252.75493320988136</v>
      </c>
      <c r="H276" s="24">
        <f>CVS!$Q276</f>
        <v>13914.000117457816</v>
      </c>
      <c r="I276" s="24">
        <f>Distributors!$AA276</f>
        <v>58757.379918480314</v>
      </c>
      <c r="J276" s="24">
        <v>0</v>
      </c>
      <c r="K276" s="24">
        <f>Hikma!F276</f>
        <v>380.30221909016836</v>
      </c>
      <c r="L276" s="24">
        <f>Indivior!K276</f>
        <v>241.37225499570488</v>
      </c>
      <c r="M276" s="24">
        <f>Janssen!$T276</f>
        <v>13811.713741507892</v>
      </c>
      <c r="N276" s="24">
        <f>Kroger!Q276</f>
        <v>4740.6600553893468</v>
      </c>
      <c r="O276" s="24">
        <v>0</v>
      </c>
      <c r="P276" s="24">
        <v>0</v>
      </c>
      <c r="Q276" s="24">
        <f>Masters!D276</f>
        <v>0</v>
      </c>
      <c r="R276" s="56">
        <f>McKinsey!J276</f>
        <v>1320.59</v>
      </c>
      <c r="S276" s="24">
        <v>0</v>
      </c>
      <c r="T276" s="24">
        <f>Mylan!O276</f>
        <v>1710.496066117684</v>
      </c>
      <c r="U276" s="24">
        <v>0</v>
      </c>
      <c r="V276" s="24">
        <f>'Purdue-Sackler'!V276</f>
        <v>16643.197438781892</v>
      </c>
      <c r="W276" s="24">
        <f>'Remnant Defendants'!F276</f>
        <v>0</v>
      </c>
      <c r="X276" s="24">
        <f>Sun!F276</f>
        <v>196.78582136310078</v>
      </c>
      <c r="Y276" s="24">
        <f>Teva!$T276</f>
        <v>10492.138423353073</v>
      </c>
      <c r="Z276" s="24">
        <v>0</v>
      </c>
      <c r="AA276" s="24">
        <f>'Walgreens National'!V276</f>
        <v>14744.769996590881</v>
      </c>
      <c r="AB276" s="24">
        <f>Walmart!$H276</f>
        <v>8600.0499999999993</v>
      </c>
      <c r="AC276" s="24">
        <f>Zydus!F276</f>
        <v>94.349364996946193</v>
      </c>
      <c r="AD276" s="55">
        <f t="shared" si="4"/>
        <v>152844.9690101642</v>
      </c>
    </row>
    <row r="277" spans="1:30" x14ac:dyDescent="0.3">
      <c r="A277" s="94">
        <v>275</v>
      </c>
      <c r="B277" s="3" t="s">
        <v>20</v>
      </c>
      <c r="C277" s="13" t="s">
        <v>294</v>
      </c>
      <c r="D277" s="24">
        <f>Allergan!$N277</f>
        <v>8595.4414337798407</v>
      </c>
      <c r="E277" s="24">
        <f>Alvogen!$F277</f>
        <v>114.74310632664641</v>
      </c>
      <c r="F277" s="24">
        <f>Amneal!P277</f>
        <v>705.17023695324519</v>
      </c>
      <c r="G277" s="24">
        <f>Apotex!F277</f>
        <v>391.30765640289854</v>
      </c>
      <c r="H277" s="24">
        <f>CVS!$Q277</f>
        <v>21541.241730854075</v>
      </c>
      <c r="I277" s="24">
        <f>Distributors!$AA277</f>
        <v>90966.409910411705</v>
      </c>
      <c r="J277" s="24">
        <v>0</v>
      </c>
      <c r="K277" s="24">
        <f>Hikma!F277</f>
        <v>588.77256395001029</v>
      </c>
      <c r="L277" s="24">
        <f>Indivior!K277</f>
        <v>373.68533315479351</v>
      </c>
      <c r="M277" s="24">
        <f>Janssen!$T277</f>
        <v>21382.886676645921</v>
      </c>
      <c r="N277" s="24">
        <f>Kroger!Q277</f>
        <v>7339.3484088249752</v>
      </c>
      <c r="O277" s="24">
        <v>0</v>
      </c>
      <c r="P277" s="24">
        <v>0</v>
      </c>
      <c r="Q277" s="24">
        <f>Masters!D277</f>
        <v>0</v>
      </c>
      <c r="R277" s="56">
        <f>McKinsey!J277</f>
        <v>2044.5</v>
      </c>
      <c r="S277" s="24">
        <v>0</v>
      </c>
      <c r="T277" s="24">
        <f>Mylan!O277</f>
        <v>2648.1390429008688</v>
      </c>
      <c r="U277" s="24">
        <v>0</v>
      </c>
      <c r="V277" s="24">
        <f>'Purdue-Sackler'!V277</f>
        <v>25766.502366988647</v>
      </c>
      <c r="W277" s="24">
        <f>'Remnant Defendants'!F277</f>
        <v>0</v>
      </c>
      <c r="X277" s="24">
        <f>Sun!F277</f>
        <v>304.65794512098557</v>
      </c>
      <c r="Y277" s="24">
        <f>Teva!$T277</f>
        <v>16243.62777954746</v>
      </c>
      <c r="Z277" s="24">
        <v>0</v>
      </c>
      <c r="AA277" s="24">
        <f>'Walgreens National'!V277</f>
        <v>22827.4110133373</v>
      </c>
      <c r="AB277" s="24">
        <f>Walmart!$H277</f>
        <v>13314.34</v>
      </c>
      <c r="AC277" s="24">
        <f>Zydus!F277</f>
        <v>146.06887561478194</v>
      </c>
      <c r="AD277" s="55">
        <f t="shared" si="4"/>
        <v>235148.18520519935</v>
      </c>
    </row>
    <row r="278" spans="1:30" x14ac:dyDescent="0.3">
      <c r="A278" s="94">
        <v>276</v>
      </c>
      <c r="B278" s="3" t="s">
        <v>20</v>
      </c>
      <c r="C278" s="13" t="s">
        <v>295</v>
      </c>
      <c r="D278" s="24">
        <f>Allergan!$N278</f>
        <v>17210.569630225964</v>
      </c>
      <c r="E278" s="24">
        <f>Alvogen!$F278</f>
        <v>195.96514945183313</v>
      </c>
      <c r="F278" s="24">
        <f>Amneal!P278</f>
        <v>1204.3319664027269</v>
      </c>
      <c r="G278" s="24">
        <f>Apotex!F278</f>
        <v>668.29865273424991</v>
      </c>
      <c r="H278" s="24">
        <f>CVS!$Q278</f>
        <v>36789.423150769195</v>
      </c>
      <c r="I278" s="24">
        <f>Distributors!$AA278</f>
        <v>155357.88881042411</v>
      </c>
      <c r="J278" s="24">
        <v>0</v>
      </c>
      <c r="K278" s="24">
        <f>Hikma!F278</f>
        <v>1005.5410488813714</v>
      </c>
      <c r="L278" s="24">
        <f>Indivior!K278</f>
        <v>638.20219361301508</v>
      </c>
      <c r="M278" s="24">
        <f>Janssen!$T278</f>
        <v>36518.978207251137</v>
      </c>
      <c r="N278" s="24">
        <f>Kroger!Q278</f>
        <v>9647.0829962853368</v>
      </c>
      <c r="O278" s="24">
        <v>0</v>
      </c>
      <c r="P278" s="24">
        <v>0</v>
      </c>
      <c r="Q278" s="24">
        <f>Masters!D278</f>
        <v>0</v>
      </c>
      <c r="R278" s="56">
        <f>McKinsey!J278</f>
        <v>3491.72</v>
      </c>
      <c r="S278" s="24">
        <v>0</v>
      </c>
      <c r="T278" s="24">
        <f>Mylan!O278</f>
        <v>4522.6504661116251</v>
      </c>
      <c r="U278" s="24">
        <v>0</v>
      </c>
      <c r="V278" s="24">
        <f>'Purdue-Sackler'!V278</f>
        <v>44005.576011021338</v>
      </c>
      <c r="W278" s="24">
        <f>'Remnant Defendants'!F278</f>
        <v>0</v>
      </c>
      <c r="X278" s="24">
        <f>Sun!F278</f>
        <v>520.31308597628436</v>
      </c>
      <c r="Y278" s="24">
        <f>Teva!$T278</f>
        <v>27741.819956677798</v>
      </c>
      <c r="Z278" s="24">
        <v>0</v>
      </c>
      <c r="AA278" s="24">
        <f>'Walgreens National'!V278</f>
        <v>38985.978980164648</v>
      </c>
      <c r="AB278" s="24">
        <f>Walmart!$H278</f>
        <v>22739.03</v>
      </c>
      <c r="AC278" s="24">
        <f>Zydus!F278</f>
        <v>249.46517447963336</v>
      </c>
      <c r="AD278" s="55">
        <f t="shared" si="4"/>
        <v>401243.37030599057</v>
      </c>
    </row>
    <row r="279" spans="1:30" x14ac:dyDescent="0.3">
      <c r="A279" s="94">
        <v>277</v>
      </c>
      <c r="B279" s="3" t="s">
        <v>12</v>
      </c>
      <c r="C279" s="13" t="s">
        <v>296</v>
      </c>
      <c r="D279" s="24">
        <f>Allergan!$N279</f>
        <v>45009.274896177492</v>
      </c>
      <c r="E279" s="24">
        <f>Alvogen!$F279</f>
        <v>512.48978392844526</v>
      </c>
      <c r="F279" s="24">
        <f>Amneal!P279</f>
        <v>3149.5795602756334</v>
      </c>
      <c r="G279" s="24">
        <f>Apotex!F279</f>
        <v>1747.7405196663808</v>
      </c>
      <c r="H279" s="24">
        <f>CVS!$Q279</f>
        <v>96212.017077634766</v>
      </c>
      <c r="I279" s="24">
        <f>Distributors!$AA279</f>
        <v>406293.33516513195</v>
      </c>
      <c r="J279" s="24">
        <v>0</v>
      </c>
      <c r="K279" s="24">
        <f>Hikma!F279</f>
        <v>2629.699802816524</v>
      </c>
      <c r="L279" s="24">
        <f>Indivior!K279</f>
        <v>1669.0319948332747</v>
      </c>
      <c r="M279" s="24">
        <f>Janssen!$T279</f>
        <v>95504.727197782631</v>
      </c>
      <c r="N279" s="24">
        <f>Kroger!Q279</f>
        <v>32780.546375196449</v>
      </c>
      <c r="O279" s="24">
        <v>0</v>
      </c>
      <c r="P279" s="24">
        <v>0</v>
      </c>
      <c r="Q279" s="24">
        <f>Masters!D279</f>
        <v>0</v>
      </c>
      <c r="R279" s="56">
        <f>McKinsey!J279</f>
        <v>9131.57</v>
      </c>
      <c r="S279" s="24">
        <v>0</v>
      </c>
      <c r="T279" s="24">
        <f>Mylan!O279</f>
        <v>11827.675311885654</v>
      </c>
      <c r="U279" s="24">
        <v>0</v>
      </c>
      <c r="V279" s="24">
        <f>'Purdue-Sackler'!V279</f>
        <v>115083.76976528841</v>
      </c>
      <c r="W279" s="24">
        <f>'Remnant Defendants'!F279</f>
        <v>9469.625</v>
      </c>
      <c r="X279" s="24">
        <f>Sun!F279</f>
        <v>1360.7273627634006</v>
      </c>
      <c r="Y279" s="24">
        <f>Teva!$T279</f>
        <v>72550.666693380539</v>
      </c>
      <c r="Z279" s="24">
        <v>0</v>
      </c>
      <c r="AA279" s="24">
        <f>'Walgreens National'!V279</f>
        <v>101956.52874217887</v>
      </c>
      <c r="AB279" s="24">
        <f>Walmart!$H279</f>
        <v>59467.33</v>
      </c>
      <c r="AC279" s="24">
        <f>Zydus!F279</f>
        <v>652.4035203420874</v>
      </c>
      <c r="AD279" s="55">
        <f t="shared" si="4"/>
        <v>1066356.3352489404</v>
      </c>
    </row>
    <row r="280" spans="1:30" x14ac:dyDescent="0.3">
      <c r="A280" s="94">
        <v>278</v>
      </c>
      <c r="B280" s="3" t="s">
        <v>26</v>
      </c>
      <c r="C280" s="13" t="s">
        <v>297</v>
      </c>
      <c r="D280" s="24">
        <f>Allergan!$N280</f>
        <v>10198.240951972464</v>
      </c>
      <c r="E280" s="24">
        <f>Alvogen!$F280</f>
        <v>116.12046859161802</v>
      </c>
      <c r="F280" s="24">
        <f>Amneal!P280</f>
        <v>713.63501454080244</v>
      </c>
      <c r="G280" s="24">
        <f>Apotex!F280</f>
        <v>396.00486582295292</v>
      </c>
      <c r="H280" s="24">
        <f>CVS!$Q280</f>
        <v>21799.827896443338</v>
      </c>
      <c r="I280" s="24">
        <f>Distributors!$AA280</f>
        <v>92058.368565125682</v>
      </c>
      <c r="J280" s="24">
        <v>0</v>
      </c>
      <c r="K280" s="24">
        <f>Hikma!F280</f>
        <v>595.8401180558468</v>
      </c>
      <c r="L280" s="24">
        <f>Indivior!K280</f>
        <v>378.17100635415352</v>
      </c>
      <c r="M280" s="24">
        <f>Janssen!$T280</f>
        <v>21639.565005019493</v>
      </c>
      <c r="N280" s="24">
        <f>Kroger!Q280</f>
        <v>7427.4539759031086</v>
      </c>
      <c r="O280" s="24">
        <v>0</v>
      </c>
      <c r="P280" s="24">
        <v>0</v>
      </c>
      <c r="Q280" s="24">
        <f>Masters!D280</f>
        <v>0</v>
      </c>
      <c r="R280" s="56">
        <f>McKinsey!J280</f>
        <v>2069.04</v>
      </c>
      <c r="S280" s="24">
        <v>0</v>
      </c>
      <c r="T280" s="24">
        <f>Mylan!O280</f>
        <v>2679.9269812516595</v>
      </c>
      <c r="U280" s="24">
        <v>0</v>
      </c>
      <c r="V280" s="24">
        <f>'Purdue-Sackler'!V280</f>
        <v>26075.80032132117</v>
      </c>
      <c r="W280" s="24">
        <f>'Remnant Defendants'!F280</f>
        <v>2147.75</v>
      </c>
      <c r="X280" s="24">
        <f>Sun!F280</f>
        <v>308.31502196653361</v>
      </c>
      <c r="Y280" s="24">
        <f>Teva!$T280</f>
        <v>16438.604752867606</v>
      </c>
      <c r="Z280" s="24">
        <v>0</v>
      </c>
      <c r="AA280" s="24">
        <f>'Walgreens National'!V280</f>
        <v>23101.421122592448</v>
      </c>
      <c r="AB280" s="24">
        <f>Walmart!$H280</f>
        <v>13474.170000000002</v>
      </c>
      <c r="AC280" s="24">
        <f>Zydus!F280</f>
        <v>147.82226859671755</v>
      </c>
      <c r="AD280" s="55">
        <f t="shared" si="4"/>
        <v>241618.25606782886</v>
      </c>
    </row>
    <row r="281" spans="1:30" x14ac:dyDescent="0.3">
      <c r="A281" s="94">
        <v>279</v>
      </c>
      <c r="B281" s="3" t="s">
        <v>26</v>
      </c>
      <c r="C281" s="13" t="s">
        <v>298</v>
      </c>
      <c r="D281" s="24">
        <f>Allergan!$N281</f>
        <v>15833.165206058979</v>
      </c>
      <c r="E281" s="24">
        <f>Alvogen!$F281</f>
        <v>180.2814264462915</v>
      </c>
      <c r="F281" s="24">
        <f>Amneal!P281</f>
        <v>1107.9453945014704</v>
      </c>
      <c r="G281" s="24">
        <f>Apotex!F281</f>
        <v>614.81255592683317</v>
      </c>
      <c r="H281" s="24">
        <f>CVS!$Q281</f>
        <v>33845.048453881471</v>
      </c>
      <c r="I281" s="24">
        <f>Distributors!$AA281</f>
        <v>142924.09336582856</v>
      </c>
      <c r="J281" s="24">
        <v>0</v>
      </c>
      <c r="K281" s="24">
        <f>Hikma!F281</f>
        <v>925.06435531890941</v>
      </c>
      <c r="L281" s="24">
        <f>Indivior!K281</f>
        <v>587.12481350663131</v>
      </c>
      <c r="M281" s="24">
        <f>Janssen!$T281</f>
        <v>33596.230667174052</v>
      </c>
      <c r="N281" s="24">
        <f>Kroger!Q281</f>
        <v>11531.395826967513</v>
      </c>
      <c r="O281" s="24">
        <v>0</v>
      </c>
      <c r="P281" s="24">
        <v>0</v>
      </c>
      <c r="Q281" s="24">
        <f>Masters!D281</f>
        <v>0</v>
      </c>
      <c r="R281" s="56">
        <f>McKinsey!J281</f>
        <v>3212.26</v>
      </c>
      <c r="S281" s="24">
        <v>0</v>
      </c>
      <c r="T281" s="24">
        <f>Mylan!O281</f>
        <v>4160.6881612844954</v>
      </c>
      <c r="U281" s="24">
        <v>0</v>
      </c>
      <c r="V281" s="24">
        <f>'Purdue-Sackler'!V281</f>
        <v>40483.667820780567</v>
      </c>
      <c r="W281" s="24">
        <f>'Remnant Defendants'!F281</f>
        <v>0</v>
      </c>
      <c r="X281" s="24">
        <f>Sun!F281</f>
        <v>478.67075141099275</v>
      </c>
      <c r="Y281" s="24">
        <f>Teva!$T281</f>
        <v>25521.560606892275</v>
      </c>
      <c r="Z281" s="24">
        <v>0</v>
      </c>
      <c r="AA281" s="24">
        <f>'Walgreens National'!V281</f>
        <v>35865.829232805954</v>
      </c>
      <c r="AB281" s="24">
        <f>Walmart!$H281</f>
        <v>20919.16</v>
      </c>
      <c r="AC281" s="24">
        <f>Zydus!F281</f>
        <v>229.49967190424121</v>
      </c>
      <c r="AD281" s="55">
        <f t="shared" si="4"/>
        <v>371786.99863878498</v>
      </c>
    </row>
    <row r="282" spans="1:30" ht="18.75" customHeight="1" x14ac:dyDescent="0.3">
      <c r="A282" s="94">
        <v>280</v>
      </c>
      <c r="B282" s="3" t="s">
        <v>22</v>
      </c>
      <c r="C282" s="13" t="s">
        <v>299</v>
      </c>
      <c r="D282" s="24">
        <f>Allergan!$N282</f>
        <v>1102.25</v>
      </c>
      <c r="E282" s="24">
        <f>Alvogen!$F282</f>
        <v>12.340120043118711</v>
      </c>
      <c r="F282" s="24">
        <f>Amneal!P282</f>
        <v>75.837979756843154</v>
      </c>
      <c r="G282" s="24">
        <f>Apotex!F282</f>
        <v>42.083429744849475</v>
      </c>
      <c r="H282" s="24">
        <f>CVS!$Q282</f>
        <v>2451.92</v>
      </c>
      <c r="I282" s="24">
        <f>Distributors!$AA282</f>
        <v>9783.0295035124545</v>
      </c>
      <c r="J282" s="24">
        <v>0</v>
      </c>
      <c r="K282" s="24">
        <f>Hikma!F282</f>
        <v>63.319918292561212</v>
      </c>
      <c r="L282" s="24">
        <f>Indivior!K282</f>
        <v>40.188225829930211</v>
      </c>
      <c r="M282" s="24">
        <f>Janssen!$T282</f>
        <v>2299.6391415248049</v>
      </c>
      <c r="N282" s="24">
        <f>Kroger!Q282</f>
        <v>789.31639527535538</v>
      </c>
      <c r="O282" s="24">
        <v>0</v>
      </c>
      <c r="P282" s="24">
        <v>0</v>
      </c>
      <c r="Q282" s="24">
        <f>Masters!D282</f>
        <v>0</v>
      </c>
      <c r="R282" s="56">
        <f>McKinsey!J282</f>
        <v>219.88</v>
      </c>
      <c r="S282" s="24">
        <v>0</v>
      </c>
      <c r="T282" s="24">
        <f>Mylan!O282</f>
        <v>284.79579058317182</v>
      </c>
      <c r="U282" s="24">
        <v>0</v>
      </c>
      <c r="V282" s="24">
        <f>'Purdue-Sackler'!V282</f>
        <v>2771.0748164232245</v>
      </c>
      <c r="W282" s="24">
        <f>'Remnant Defendants'!F282</f>
        <v>0</v>
      </c>
      <c r="X282" s="24">
        <f>Sun!F282</f>
        <v>32.764631664933184</v>
      </c>
      <c r="Y282" s="24">
        <f>Teva!$T282</f>
        <v>1769.7387380496691</v>
      </c>
      <c r="Z282" s="24">
        <v>0</v>
      </c>
      <c r="AA282" s="24">
        <f>'Walgreens National'!V282</f>
        <v>2660.25</v>
      </c>
      <c r="AB282" s="24">
        <f>Walmart!$H282</f>
        <v>1431.8899999999999</v>
      </c>
      <c r="AC282" s="24">
        <f>Zydus!F282</f>
        <v>15.709069741570996</v>
      </c>
      <c r="AD282" s="55">
        <f>SUM(D282:AB282)</f>
        <v>25830.318690700919</v>
      </c>
    </row>
    <row r="283" spans="1:30" x14ac:dyDescent="0.3">
      <c r="A283" s="95">
        <v>281</v>
      </c>
      <c r="B283" s="3" t="s">
        <v>268</v>
      </c>
      <c r="C283" s="13" t="s">
        <v>268</v>
      </c>
      <c r="D283" s="24">
        <f>'Allergan Payments'!K17</f>
        <v>36338978.992140725</v>
      </c>
      <c r="E283" s="24">
        <f>Alvogen!$F283</f>
        <v>336824.32000000001</v>
      </c>
      <c r="F283" s="24">
        <f>Amneal!P283</f>
        <v>1952788.9767184712</v>
      </c>
      <c r="G283" s="24">
        <f>Apotex!F283</f>
        <v>1080168.18</v>
      </c>
      <c r="H283" s="24">
        <f>'CVS Payments'!N11</f>
        <v>80561418.035858363</v>
      </c>
      <c r="I283" s="24">
        <f>'Distributor Payments'!X14</f>
        <v>312414927.90827042</v>
      </c>
      <c r="J283" s="24">
        <f>Endo!D8</f>
        <v>11185538.93</v>
      </c>
      <c r="K283" s="24">
        <f>Hikma!F283</f>
        <v>1700375.3518124269</v>
      </c>
      <c r="L283" s="24">
        <f>Indivior!K283</f>
        <v>0</v>
      </c>
      <c r="M283" s="24">
        <f>'Janssen Payments'!Q15</f>
        <v>75449410.62770237</v>
      </c>
      <c r="N283" s="24">
        <f>Kroger!Q283</f>
        <v>20813009.343829449</v>
      </c>
      <c r="O283" s="24">
        <f>'Litigation Costs Fund Payments'!D15</f>
        <v>19711614.809999999</v>
      </c>
      <c r="P283" s="24">
        <f>SUM(Mallinckrodt!F4:F11)</f>
        <v>7314219.3799999999</v>
      </c>
      <c r="Q283" s="24">
        <f>Masters!D283</f>
        <v>0</v>
      </c>
      <c r="R283" s="56">
        <f>McKinsey!J283</f>
        <v>19557215.93</v>
      </c>
      <c r="S283" s="24">
        <v>0</v>
      </c>
      <c r="T283" s="24">
        <f>Mylan!O283</f>
        <v>3902949.6011120453</v>
      </c>
      <c r="U283" s="24">
        <f>Publicis!D4</f>
        <v>11673940.6</v>
      </c>
      <c r="V283" s="24">
        <f>'Purdue-Sackler'!V283</f>
        <v>79363382.025000006</v>
      </c>
      <c r="W283" s="24">
        <f>'Remnant Defendants'!F283</f>
        <v>0</v>
      </c>
      <c r="X283" s="24">
        <f>Sun!F283</f>
        <v>864771.98248565383</v>
      </c>
      <c r="Y283" s="24">
        <f>'Teva Payments'!Q17</f>
        <v>60938199.70705191</v>
      </c>
      <c r="Z283" s="24">
        <f>'Walgreens Michigan Payments'!U10</f>
        <v>116015432.51000001</v>
      </c>
      <c r="AA283" s="24">
        <f>'Walgreens National Payments'!R15</f>
        <v>87602104.951081231</v>
      </c>
      <c r="AB283" s="24">
        <f>'Walmart Payments'!F13</f>
        <v>45620683.18000003</v>
      </c>
      <c r="AC283" s="24">
        <f>Zydus!F283</f>
        <v>414616.69344246993</v>
      </c>
      <c r="AD283" s="55">
        <f>SUM(D283:AB283)</f>
        <v>994397955.34306288</v>
      </c>
    </row>
    <row r="285" spans="1:30" x14ac:dyDescent="0.3">
      <c r="AD285" s="55"/>
    </row>
  </sheetData>
  <sheetProtection algorithmName="SHA-512" hashValue="wLXYQgzkfAPWVlypWXq4g7AXFvEtzej7FMTQQH8EKM0Y4LVW/CVv1QgMCloKcocuNJeyoikE0XNm0pKbAJcfGQ==" saltValue="aApVzJPCUUNyGXfBtx0ojQ==" spinCount="100000" sheet="1" sort="0" autoFilter="0" pivotTables="0"/>
  <autoFilter ref="B3:AD283" xr:uid="{F0DCA85E-7769-4197-AE8F-03B574469F6C}"/>
  <hyperlinks>
    <hyperlink ref="E1" location="'Introduction-Table of Contents'!A22" display="Return to Table of Contents" xr:uid="{8701D583-0D1E-41F3-8C19-A938578CD9A2}"/>
  </hyperlinks>
  <pageMargins left="0.7" right="0.7"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5F85-2901-4711-BA59-F94D93AB94C6}">
  <sheetPr codeName="Sheet39"/>
  <dimension ref="A1:U9"/>
  <sheetViews>
    <sheetView workbookViewId="0"/>
  </sheetViews>
  <sheetFormatPr defaultRowHeight="15" x14ac:dyDescent="0.25"/>
  <cols>
    <col min="1" max="1" width="15" customWidth="1"/>
    <col min="2" max="2" width="38.140625" customWidth="1"/>
    <col min="3" max="3" width="22.85546875" customWidth="1"/>
    <col min="4" max="4" width="19.28515625" customWidth="1"/>
    <col min="5" max="7" width="17.85546875" bestFit="1" customWidth="1"/>
    <col min="8" max="15" width="16.42578125" bestFit="1" customWidth="1"/>
    <col min="16" max="19" width="17.85546875" bestFit="1" customWidth="1"/>
    <col min="20" max="20" width="16.42578125" bestFit="1" customWidth="1"/>
    <col min="21" max="21" width="19.140625" bestFit="1" customWidth="1"/>
  </cols>
  <sheetData>
    <row r="1" spans="1:21" ht="22.5" x14ac:dyDescent="0.3">
      <c r="A1" s="51" t="s">
        <v>464</v>
      </c>
      <c r="C1" s="5"/>
      <c r="D1" s="137" t="s">
        <v>596</v>
      </c>
      <c r="E1" s="5"/>
      <c r="F1" s="5"/>
      <c r="G1" s="5"/>
      <c r="H1" s="5"/>
      <c r="I1" s="5"/>
      <c r="J1" s="5"/>
      <c r="K1" s="5"/>
      <c r="L1" s="5"/>
      <c r="M1" s="5"/>
      <c r="N1" s="5"/>
      <c r="O1" s="5"/>
      <c r="P1" s="5"/>
      <c r="Q1" s="5"/>
      <c r="R1" s="5"/>
      <c r="S1" s="5"/>
      <c r="T1" s="5"/>
      <c r="U1" s="3"/>
    </row>
    <row r="2" spans="1:21" s="1" customFormat="1" ht="18.75" x14ac:dyDescent="0.3">
      <c r="A2" s="3" t="s">
        <v>466</v>
      </c>
      <c r="C2" s="17"/>
      <c r="D2" s="17"/>
      <c r="E2" s="17"/>
      <c r="F2" s="17"/>
      <c r="G2" s="17"/>
      <c r="H2" s="17"/>
      <c r="I2" s="17"/>
      <c r="J2" s="17"/>
      <c r="K2" s="17"/>
      <c r="L2" s="17"/>
      <c r="M2" s="17"/>
      <c r="N2" s="17"/>
      <c r="O2" s="17"/>
      <c r="P2" s="17"/>
      <c r="Q2" s="17"/>
      <c r="R2" s="17"/>
      <c r="S2" s="17"/>
      <c r="T2" s="17"/>
    </row>
    <row r="3" spans="1:21" s="1" customFormat="1" ht="18.75" x14ac:dyDescent="0.3">
      <c r="A3" s="3"/>
      <c r="C3" s="17"/>
      <c r="D3" s="17"/>
      <c r="E3" s="17"/>
      <c r="F3" s="17"/>
      <c r="G3" s="17"/>
      <c r="H3" s="17"/>
      <c r="I3" s="17"/>
      <c r="J3" s="17"/>
      <c r="K3" s="17"/>
      <c r="L3" s="17"/>
      <c r="M3" s="17"/>
      <c r="N3" s="17"/>
      <c r="O3" s="17"/>
      <c r="P3" s="17"/>
      <c r="Q3" s="17"/>
      <c r="R3" s="17"/>
      <c r="S3" s="17"/>
      <c r="T3" s="17"/>
    </row>
    <row r="4" spans="1:21" ht="22.5" x14ac:dyDescent="0.3">
      <c r="A4" s="51"/>
      <c r="C4" s="5">
        <v>2023</v>
      </c>
      <c r="D4" s="5">
        <v>2024</v>
      </c>
      <c r="E4" s="5">
        <v>2025</v>
      </c>
      <c r="F4" s="5">
        <v>2026</v>
      </c>
      <c r="G4" s="5">
        <v>2027</v>
      </c>
      <c r="H4" s="5">
        <v>2028</v>
      </c>
      <c r="I4" s="5">
        <v>2029</v>
      </c>
      <c r="J4" s="5">
        <v>2030</v>
      </c>
      <c r="K4" s="5">
        <v>2031</v>
      </c>
      <c r="L4" s="5">
        <v>2032</v>
      </c>
      <c r="M4" s="5">
        <v>2033</v>
      </c>
      <c r="N4" s="5">
        <v>2034</v>
      </c>
      <c r="O4" s="5">
        <v>2035</v>
      </c>
      <c r="P4" s="5">
        <v>2036</v>
      </c>
      <c r="Q4" s="5">
        <v>2037</v>
      </c>
      <c r="R4" s="5">
        <v>2038</v>
      </c>
      <c r="S4" s="5">
        <v>2039</v>
      </c>
      <c r="T4" s="5">
        <v>2040</v>
      </c>
      <c r="U4" s="3"/>
    </row>
    <row r="5" spans="1:21" ht="18.75" x14ac:dyDescent="0.3">
      <c r="A5" s="1"/>
      <c r="B5" s="1"/>
      <c r="C5" s="17" t="s">
        <v>305</v>
      </c>
      <c r="D5" s="17" t="s">
        <v>305</v>
      </c>
      <c r="E5" s="17" t="s">
        <v>470</v>
      </c>
      <c r="F5" s="17" t="s">
        <v>470</v>
      </c>
      <c r="G5" s="17" t="s">
        <v>470</v>
      </c>
      <c r="H5" s="17" t="s">
        <v>470</v>
      </c>
      <c r="I5" s="17" t="s">
        <v>470</v>
      </c>
      <c r="J5" s="17" t="s">
        <v>470</v>
      </c>
      <c r="K5" s="17" t="s">
        <v>470</v>
      </c>
      <c r="L5" s="17" t="s">
        <v>470</v>
      </c>
      <c r="M5" s="17" t="s">
        <v>470</v>
      </c>
      <c r="N5" s="17" t="s">
        <v>470</v>
      </c>
      <c r="O5" s="17" t="s">
        <v>470</v>
      </c>
      <c r="P5" s="17" t="s">
        <v>470</v>
      </c>
      <c r="Q5" s="17" t="s">
        <v>470</v>
      </c>
      <c r="R5" s="17" t="s">
        <v>470</v>
      </c>
      <c r="S5" s="17" t="s">
        <v>470</v>
      </c>
      <c r="T5" s="17" t="s">
        <v>470</v>
      </c>
      <c r="U5" s="1"/>
    </row>
    <row r="6" spans="1:21" ht="22.5" x14ac:dyDescent="0.3">
      <c r="B6" s="51"/>
      <c r="C6" s="10" t="s">
        <v>308</v>
      </c>
      <c r="D6" s="10" t="s">
        <v>309</v>
      </c>
      <c r="E6" s="10" t="s">
        <v>310</v>
      </c>
      <c r="F6" s="10" t="s">
        <v>311</v>
      </c>
      <c r="G6" s="10" t="s">
        <v>312</v>
      </c>
      <c r="H6" s="10" t="s">
        <v>318</v>
      </c>
      <c r="I6" s="10" t="s">
        <v>319</v>
      </c>
      <c r="J6" s="10" t="s">
        <v>320</v>
      </c>
      <c r="K6" s="10" t="s">
        <v>321</v>
      </c>
      <c r="L6" s="10" t="s">
        <v>322</v>
      </c>
      <c r="M6" s="10" t="s">
        <v>323</v>
      </c>
      <c r="N6" s="10" t="s">
        <v>324</v>
      </c>
      <c r="O6" s="10" t="s">
        <v>325</v>
      </c>
      <c r="P6" s="10" t="s">
        <v>326</v>
      </c>
      <c r="Q6" s="10" t="s">
        <v>327</v>
      </c>
      <c r="R6" s="10" t="s">
        <v>328</v>
      </c>
      <c r="S6" s="10" t="s">
        <v>329</v>
      </c>
      <c r="T6" s="10" t="s">
        <v>330</v>
      </c>
      <c r="U6" s="10" t="s">
        <v>11</v>
      </c>
    </row>
    <row r="7" spans="1:21" ht="18.75" x14ac:dyDescent="0.3">
      <c r="A7" s="10" t="s">
        <v>478</v>
      </c>
      <c r="B7" s="10" t="s">
        <v>3</v>
      </c>
      <c r="C7" s="3"/>
      <c r="D7" s="3"/>
      <c r="E7" s="3"/>
      <c r="F7" s="3"/>
      <c r="G7" s="3"/>
      <c r="H7" s="3"/>
      <c r="I7" s="3"/>
      <c r="J7" s="3"/>
      <c r="K7" s="3"/>
      <c r="L7" s="3"/>
      <c r="M7" s="3"/>
      <c r="N7" s="3"/>
      <c r="O7" s="3"/>
      <c r="P7" s="3"/>
      <c r="Q7" s="3"/>
      <c r="R7" s="3"/>
      <c r="S7" s="3"/>
      <c r="T7" s="3"/>
      <c r="U7" s="3"/>
    </row>
    <row r="8" spans="1:21" ht="18.75" x14ac:dyDescent="0.3">
      <c r="A8" s="7">
        <v>281</v>
      </c>
      <c r="B8" s="3" t="s">
        <v>268</v>
      </c>
      <c r="C8" s="6">
        <v>429476.75</v>
      </c>
      <c r="D8" s="6">
        <v>3292977.8800000008</v>
      </c>
      <c r="E8" s="6">
        <v>3292980.88</v>
      </c>
      <c r="F8" s="6">
        <v>10000000</v>
      </c>
      <c r="G8" s="6">
        <v>10000000</v>
      </c>
      <c r="H8" s="6">
        <v>5000000</v>
      </c>
      <c r="I8" s="6">
        <v>5000000</v>
      </c>
      <c r="J8" s="6">
        <v>5000000</v>
      </c>
      <c r="K8" s="6">
        <v>5000000</v>
      </c>
      <c r="L8" s="6">
        <v>5000000</v>
      </c>
      <c r="M8" s="6">
        <v>5000000</v>
      </c>
      <c r="N8" s="6">
        <v>5000000</v>
      </c>
      <c r="O8" s="6">
        <v>5000000</v>
      </c>
      <c r="P8" s="6">
        <v>10000000</v>
      </c>
      <c r="Q8" s="6">
        <v>10000000</v>
      </c>
      <c r="R8" s="6">
        <v>10000000</v>
      </c>
      <c r="S8" s="6">
        <v>10000000</v>
      </c>
      <c r="T8" s="6">
        <v>9000000</v>
      </c>
      <c r="U8" s="6">
        <f>SUM(C8:T8)</f>
        <v>116015435.51000001</v>
      </c>
    </row>
    <row r="9" spans="1:21" ht="18.75" x14ac:dyDescent="0.3">
      <c r="C9" s="6"/>
      <c r="D9" s="6"/>
      <c r="E9" s="6"/>
      <c r="F9" s="6"/>
      <c r="G9" s="6"/>
      <c r="H9" s="6"/>
      <c r="I9" s="6"/>
      <c r="J9" s="6"/>
      <c r="K9" s="6"/>
      <c r="L9" s="6"/>
      <c r="M9" s="6"/>
      <c r="N9" s="6"/>
      <c r="O9" s="6"/>
      <c r="P9" s="6"/>
      <c r="Q9" s="6"/>
      <c r="R9" s="6"/>
      <c r="S9" s="6"/>
      <c r="T9" s="6"/>
      <c r="U9" s="6"/>
    </row>
  </sheetData>
  <sheetProtection algorithmName="SHA-512" hashValue="bJ0mHatBwlCAsTVrULMCCTLbiBOpWrt0LgIOvbCKYf1gRKZJoN4nnAnGHqjrwXxylFcBkaxPZNzHy7KAViHkow==" saltValue="zgs6CEydQ19TK855UzRaIA==" spinCount="100000" sheet="1" sort="0" autoFilter="0" pivotTables="0"/>
  <hyperlinks>
    <hyperlink ref="D1" location="'Introduction-Table of Contents'!A22" display="Return to Table of Contents" xr:uid="{ADFE0077-923C-48D8-A726-01F9C0FD48A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8029E-EBA4-4DC8-9E17-EAB2B12ECD8C}">
  <sheetPr codeName="Sheet9"/>
  <dimension ref="A1:Y285"/>
  <sheetViews>
    <sheetView zoomScaleNormal="100" workbookViewId="0">
      <pane ySplit="3" topLeftCell="A274" activePane="bottomLeft" state="frozen"/>
      <selection activeCell="A12" sqref="A12:L22"/>
      <selection pane="bottomLeft" activeCell="E1" sqref="E1"/>
    </sheetView>
  </sheetViews>
  <sheetFormatPr defaultRowHeight="18.75" x14ac:dyDescent="0.3"/>
  <cols>
    <col min="2" max="2" width="23.42578125" customWidth="1"/>
    <col min="3" max="3" width="30.140625" customWidth="1"/>
    <col min="4" max="4" width="42.7109375" customWidth="1"/>
    <col min="5" max="5" width="27" customWidth="1"/>
    <col min="6" max="6" width="18.7109375" style="107" customWidth="1"/>
    <col min="7" max="7" width="18.7109375" style="108" customWidth="1"/>
    <col min="8" max="8" width="18.42578125" style="108" customWidth="1"/>
    <col min="9" max="9" width="17.85546875" style="109" bestFit="1" customWidth="1"/>
    <col min="10" max="10" width="17.85546875" style="2" bestFit="1" customWidth="1"/>
    <col min="11" max="12" width="16" style="2" customWidth="1"/>
    <col min="13" max="20" width="17.85546875" style="2" bestFit="1" customWidth="1"/>
    <col min="21" max="21" width="21.28515625" customWidth="1"/>
    <col min="22" max="22" width="22.140625" style="3" customWidth="1"/>
  </cols>
  <sheetData>
    <row r="1" spans="1:22" s="3" customFormat="1" ht="26.25" x14ac:dyDescent="0.4">
      <c r="A1" s="97" t="s">
        <v>477</v>
      </c>
      <c r="B1" s="44"/>
      <c r="C1" s="44"/>
      <c r="E1" s="137" t="s">
        <v>596</v>
      </c>
      <c r="F1" s="115">
        <v>2024</v>
      </c>
      <c r="G1" s="115">
        <v>2024</v>
      </c>
      <c r="H1" s="115">
        <v>2025</v>
      </c>
      <c r="I1" s="115">
        <v>2026</v>
      </c>
      <c r="J1" s="5">
        <v>2027</v>
      </c>
      <c r="K1" s="5">
        <v>2028</v>
      </c>
      <c r="L1" s="5">
        <v>2029</v>
      </c>
      <c r="M1" s="5">
        <v>2030</v>
      </c>
      <c r="N1" s="5">
        <v>2031</v>
      </c>
      <c r="O1" s="5">
        <v>2032</v>
      </c>
      <c r="P1" s="5">
        <v>2033</v>
      </c>
      <c r="Q1" s="5">
        <v>2034</v>
      </c>
      <c r="R1" s="5">
        <v>2035</v>
      </c>
      <c r="S1" s="5">
        <v>2036</v>
      </c>
      <c r="T1" s="5">
        <v>2036</v>
      </c>
    </row>
    <row r="2" spans="1:22" s="10" customFormat="1" x14ac:dyDescent="0.3">
      <c r="F2" s="103" t="s">
        <v>305</v>
      </c>
      <c r="G2" s="103" t="s">
        <v>305</v>
      </c>
      <c r="H2" s="103" t="s">
        <v>305</v>
      </c>
      <c r="I2" s="103" t="s">
        <v>305</v>
      </c>
      <c r="J2" s="14" t="s">
        <v>306</v>
      </c>
      <c r="K2" s="14" t="s">
        <v>306</v>
      </c>
      <c r="L2" s="14" t="s">
        <v>306</v>
      </c>
      <c r="M2" s="14" t="s">
        <v>306</v>
      </c>
      <c r="N2" s="14" t="s">
        <v>306</v>
      </c>
      <c r="O2" s="14" t="s">
        <v>306</v>
      </c>
      <c r="P2" s="14" t="s">
        <v>306</v>
      </c>
      <c r="Q2" s="14" t="s">
        <v>306</v>
      </c>
      <c r="R2" s="14" t="s">
        <v>306</v>
      </c>
      <c r="S2" s="14" t="s">
        <v>306</v>
      </c>
      <c r="T2" s="14" t="s">
        <v>306</v>
      </c>
      <c r="U2" s="10" t="s">
        <v>306</v>
      </c>
    </row>
    <row r="3" spans="1:22" s="1" customFormat="1" ht="56.25" x14ac:dyDescent="0.3">
      <c r="A3" s="10" t="s">
        <v>478</v>
      </c>
      <c r="B3" s="10" t="s">
        <v>2</v>
      </c>
      <c r="C3" s="10" t="s">
        <v>307</v>
      </c>
      <c r="D3" s="10" t="s">
        <v>3</v>
      </c>
      <c r="E3" s="30" t="s">
        <v>314</v>
      </c>
      <c r="F3" s="104" t="s">
        <v>308</v>
      </c>
      <c r="G3" s="105" t="s">
        <v>309</v>
      </c>
      <c r="H3" s="105" t="s">
        <v>310</v>
      </c>
      <c r="I3" s="103" t="s">
        <v>311</v>
      </c>
      <c r="J3" s="14" t="s">
        <v>312</v>
      </c>
      <c r="K3" s="14" t="s">
        <v>318</v>
      </c>
      <c r="L3" s="14" t="s">
        <v>319</v>
      </c>
      <c r="M3" s="14" t="s">
        <v>320</v>
      </c>
      <c r="N3" s="14" t="s">
        <v>321</v>
      </c>
      <c r="O3" s="14" t="s">
        <v>322</v>
      </c>
      <c r="P3" s="14" t="s">
        <v>323</v>
      </c>
      <c r="Q3" s="14" t="s">
        <v>324</v>
      </c>
      <c r="R3" s="14" t="s">
        <v>325</v>
      </c>
      <c r="S3" s="14" t="s">
        <v>326</v>
      </c>
      <c r="T3" s="14" t="s">
        <v>327</v>
      </c>
      <c r="U3" s="16" t="s">
        <v>342</v>
      </c>
      <c r="V3" s="14" t="s">
        <v>11</v>
      </c>
    </row>
    <row r="4" spans="1:22" x14ac:dyDescent="0.3">
      <c r="A4" s="122">
        <v>2</v>
      </c>
      <c r="B4" s="3" t="s">
        <v>12</v>
      </c>
      <c r="C4" s="15">
        <v>4.3760292217293543E-5</v>
      </c>
      <c r="D4" s="7" t="s">
        <v>13</v>
      </c>
      <c r="E4" s="7" t="s">
        <v>334</v>
      </c>
      <c r="F4" s="91">
        <v>0</v>
      </c>
      <c r="G4" s="91">
        <v>0</v>
      </c>
      <c r="H4" s="91">
        <v>0</v>
      </c>
      <c r="I4" s="91">
        <v>0</v>
      </c>
      <c r="J4" s="23">
        <v>0</v>
      </c>
      <c r="K4" s="23">
        <v>0</v>
      </c>
      <c r="L4" s="23">
        <v>0</v>
      </c>
      <c r="M4" s="23">
        <v>0</v>
      </c>
      <c r="N4" s="23">
        <v>0</v>
      </c>
      <c r="O4" s="23">
        <v>0</v>
      </c>
      <c r="P4" s="23">
        <v>0</v>
      </c>
      <c r="Q4" s="23">
        <v>0</v>
      </c>
      <c r="R4" s="23">
        <v>0</v>
      </c>
      <c r="S4" s="23">
        <v>0</v>
      </c>
      <c r="T4" s="23">
        <v>0</v>
      </c>
      <c r="U4" s="24" t="s">
        <v>343</v>
      </c>
      <c r="V4" s="24">
        <f t="shared" ref="V4:V67" si="0">SUM(F4:T4)</f>
        <v>0</v>
      </c>
    </row>
    <row r="5" spans="1:22" x14ac:dyDescent="0.3">
      <c r="A5" s="122">
        <v>3</v>
      </c>
      <c r="B5" s="3" t="s">
        <v>14</v>
      </c>
      <c r="C5" s="15">
        <v>3.3962665995944998E-4</v>
      </c>
      <c r="D5" s="7" t="s">
        <v>15</v>
      </c>
      <c r="E5" s="31" t="str">
        <f t="shared" ref="E5:E68" si="1">IF(C5&lt;0.000083,"Yes","No")</f>
        <v>No</v>
      </c>
      <c r="F5" s="91">
        <v>1660.65</v>
      </c>
      <c r="G5" s="91">
        <v>921.66</v>
      </c>
      <c r="H5" s="91">
        <v>921.66</v>
      </c>
      <c r="I5" s="91">
        <v>921.66</v>
      </c>
      <c r="J5" s="23">
        <f>$C5*'Walgreens National Payments'!G$22</f>
        <v>1207.658379500451</v>
      </c>
      <c r="K5" s="23">
        <f>$C5*'Walgreens National Payments'!H$22</f>
        <v>1207.658379500451</v>
      </c>
      <c r="L5" s="23">
        <f>$C5*'Walgreens National Payments'!I$22</f>
        <v>1207.658379500451</v>
      </c>
      <c r="M5" s="23">
        <f>$C5*'Walgreens National Payments'!J$22</f>
        <v>1829.6002188918001</v>
      </c>
      <c r="N5" s="23">
        <f>$C5*'Walgreens National Payments'!K$22</f>
        <v>1829.6002188918001</v>
      </c>
      <c r="O5" s="23">
        <f>$C5*'Walgreens National Payments'!L$22</f>
        <v>1829.6002188918001</v>
      </c>
      <c r="P5" s="23">
        <f>$C5*'Walgreens National Payments'!M$22</f>
        <v>1829.6002188918001</v>
      </c>
      <c r="Q5" s="23">
        <f>$C5*'Walgreens National Payments'!N$22</f>
        <v>1829.6002188918001</v>
      </c>
      <c r="R5" s="23">
        <f>$C5*'Walgreens National Payments'!O$22</f>
        <v>1829.6002188918001</v>
      </c>
      <c r="S5" s="23">
        <f>$C5*'Walgreens National Payments'!P$22</f>
        <v>1829.6002188918001</v>
      </c>
      <c r="T5" s="23">
        <f>$C5*'Walgreens National Payments'!Q$22</f>
        <v>1829.6002188918001</v>
      </c>
      <c r="U5" s="24" t="s">
        <v>343</v>
      </c>
      <c r="V5" s="24">
        <f t="shared" si="0"/>
        <v>22685.406889635746</v>
      </c>
    </row>
    <row r="6" spans="1:22" x14ac:dyDescent="0.3">
      <c r="A6" s="122">
        <v>4</v>
      </c>
      <c r="B6" s="3" t="s">
        <v>16</v>
      </c>
      <c r="C6" s="15">
        <v>9.346301204800001E-4</v>
      </c>
      <c r="D6" s="7" t="s">
        <v>16</v>
      </c>
      <c r="E6" s="31" t="str">
        <f t="shared" si="1"/>
        <v>No</v>
      </c>
      <c r="F6" s="91">
        <v>4570.01</v>
      </c>
      <c r="G6" s="91">
        <v>2536.34</v>
      </c>
      <c r="H6" s="91">
        <v>2536.34</v>
      </c>
      <c r="I6" s="91">
        <v>2536.34</v>
      </c>
      <c r="J6" s="23">
        <f>$C6*'Walgreens National Payments'!G$22</f>
        <v>3323.3960398337163</v>
      </c>
      <c r="K6" s="23">
        <f>$C6*'Walgreens National Payments'!H$22</f>
        <v>3323.3960398337163</v>
      </c>
      <c r="L6" s="23">
        <f>$C6*'Walgreens National Payments'!I$22</f>
        <v>3323.3960398337163</v>
      </c>
      <c r="M6" s="23">
        <f>$C6*'Walgreens National Payments'!J$22</f>
        <v>5034.9388744018052</v>
      </c>
      <c r="N6" s="23">
        <f>$C6*'Walgreens National Payments'!K$22</f>
        <v>5034.9388744018052</v>
      </c>
      <c r="O6" s="23">
        <f>$C6*'Walgreens National Payments'!L$22</f>
        <v>5034.9388744018052</v>
      </c>
      <c r="P6" s="23">
        <f>$C6*'Walgreens National Payments'!M$22</f>
        <v>5034.9388744018052</v>
      </c>
      <c r="Q6" s="23">
        <f>$C6*'Walgreens National Payments'!N$22</f>
        <v>5034.9388744018052</v>
      </c>
      <c r="R6" s="23">
        <f>$C6*'Walgreens National Payments'!O$22</f>
        <v>5034.9388744018052</v>
      </c>
      <c r="S6" s="23">
        <f>$C6*'Walgreens National Payments'!P$22</f>
        <v>5034.9388744018052</v>
      </c>
      <c r="T6" s="23">
        <f>$C6*'Walgreens National Payments'!Q$22</f>
        <v>5034.9388744018052</v>
      </c>
      <c r="U6" s="24" t="s">
        <v>343</v>
      </c>
      <c r="V6" s="24">
        <f t="shared" si="0"/>
        <v>62428.729114715599</v>
      </c>
    </row>
    <row r="7" spans="1:22" x14ac:dyDescent="0.3">
      <c r="A7" s="122">
        <v>5</v>
      </c>
      <c r="B7" s="3" t="s">
        <v>17</v>
      </c>
      <c r="C7" s="15">
        <v>8.795261608000001E-4</v>
      </c>
      <c r="D7" s="7" t="s">
        <v>17</v>
      </c>
      <c r="E7" s="31" t="str">
        <f t="shared" si="1"/>
        <v>No</v>
      </c>
      <c r="F7" s="91">
        <v>4300.57</v>
      </c>
      <c r="G7" s="91">
        <v>2386.8000000000002</v>
      </c>
      <c r="H7" s="91">
        <v>2386.8000000000002</v>
      </c>
      <c r="I7" s="91">
        <v>2386.8000000000002</v>
      </c>
      <c r="J7" s="23">
        <f>$C7*'Walgreens National Payments'!G$22</f>
        <v>3127.4551244204431</v>
      </c>
      <c r="K7" s="23">
        <f>$C7*'Walgreens National Payments'!H$22</f>
        <v>3127.4551244204431</v>
      </c>
      <c r="L7" s="23">
        <f>$C7*'Walgreens National Payments'!I$22</f>
        <v>3127.4551244204431</v>
      </c>
      <c r="M7" s="23">
        <f>$C7*'Walgreens National Payments'!J$22</f>
        <v>4738.08874872448</v>
      </c>
      <c r="N7" s="23">
        <f>$C7*'Walgreens National Payments'!K$22</f>
        <v>4738.08874872448</v>
      </c>
      <c r="O7" s="23">
        <f>$C7*'Walgreens National Payments'!L$22</f>
        <v>4738.08874872448</v>
      </c>
      <c r="P7" s="23">
        <f>$C7*'Walgreens National Payments'!M$22</f>
        <v>4738.08874872448</v>
      </c>
      <c r="Q7" s="23">
        <f>$C7*'Walgreens National Payments'!N$22</f>
        <v>4738.08874872448</v>
      </c>
      <c r="R7" s="23">
        <f>$C7*'Walgreens National Payments'!O$22</f>
        <v>4738.08874872448</v>
      </c>
      <c r="S7" s="23">
        <f>$C7*'Walgreens National Payments'!P$22</f>
        <v>4738.08874872448</v>
      </c>
      <c r="T7" s="23">
        <f>$C7*'Walgreens National Payments'!Q$22</f>
        <v>4738.08874872448</v>
      </c>
      <c r="U7" s="24" t="s">
        <v>343</v>
      </c>
      <c r="V7" s="24">
        <f t="shared" si="0"/>
        <v>58748.045363057157</v>
      </c>
    </row>
    <row r="8" spans="1:22" x14ac:dyDescent="0.3">
      <c r="A8" s="122">
        <v>6</v>
      </c>
      <c r="B8" s="3" t="s">
        <v>12</v>
      </c>
      <c r="C8" s="15">
        <v>1.7535336933774335E-5</v>
      </c>
      <c r="D8" s="7" t="s">
        <v>18</v>
      </c>
      <c r="E8" s="7" t="s">
        <v>334</v>
      </c>
      <c r="F8" s="91">
        <v>0</v>
      </c>
      <c r="G8" s="91">
        <v>0</v>
      </c>
      <c r="H8" s="91">
        <v>0</v>
      </c>
      <c r="I8" s="91">
        <v>0</v>
      </c>
      <c r="J8" s="91">
        <v>0</v>
      </c>
      <c r="K8" s="91">
        <v>0</v>
      </c>
      <c r="L8" s="91">
        <v>0</v>
      </c>
      <c r="M8" s="91">
        <v>0</v>
      </c>
      <c r="N8" s="91">
        <v>0</v>
      </c>
      <c r="O8" s="91">
        <v>0</v>
      </c>
      <c r="P8" s="91">
        <v>0</v>
      </c>
      <c r="Q8" s="91">
        <v>0</v>
      </c>
      <c r="R8" s="91">
        <v>0</v>
      </c>
      <c r="S8" s="91">
        <v>0</v>
      </c>
      <c r="T8" s="91">
        <v>0</v>
      </c>
      <c r="U8" s="24" t="s">
        <v>343</v>
      </c>
      <c r="V8" s="24">
        <f t="shared" si="0"/>
        <v>0</v>
      </c>
    </row>
    <row r="9" spans="1:22" x14ac:dyDescent="0.3">
      <c r="A9" s="122">
        <v>7</v>
      </c>
      <c r="B9" s="3" t="s">
        <v>19</v>
      </c>
      <c r="C9" s="15">
        <v>4.6165611941257866E-3</v>
      </c>
      <c r="D9" s="7" t="s">
        <v>19</v>
      </c>
      <c r="E9" s="31" t="str">
        <f t="shared" si="1"/>
        <v>No</v>
      </c>
      <c r="F9" s="91">
        <v>22573.33</v>
      </c>
      <c r="G9" s="91">
        <v>12528.13</v>
      </c>
      <c r="H9" s="91">
        <v>12528.13</v>
      </c>
      <c r="I9" s="91">
        <v>12528.13</v>
      </c>
      <c r="J9" s="23">
        <f>$C9*'Walgreens National Payments'!G$22</f>
        <v>16415.757264839791</v>
      </c>
      <c r="K9" s="23">
        <f>$C9*'Walgreens National Payments'!H$22</f>
        <v>16415.757264839791</v>
      </c>
      <c r="L9" s="23">
        <f>$C9*'Walgreens National Payments'!I$22</f>
        <v>16415.757264839791</v>
      </c>
      <c r="M9" s="23">
        <f>$C9*'Walgreens National Payments'!J$22</f>
        <v>24869.841997410927</v>
      </c>
      <c r="N9" s="23">
        <f>$C9*'Walgreens National Payments'!K$22</f>
        <v>24869.841997410927</v>
      </c>
      <c r="O9" s="23">
        <f>$C9*'Walgreens National Payments'!L$22</f>
        <v>24869.841997410927</v>
      </c>
      <c r="P9" s="23">
        <f>$C9*'Walgreens National Payments'!M$22</f>
        <v>24869.841997410927</v>
      </c>
      <c r="Q9" s="23">
        <f>$C9*'Walgreens National Payments'!N$22</f>
        <v>24869.841997410927</v>
      </c>
      <c r="R9" s="23">
        <f>$C9*'Walgreens National Payments'!O$22</f>
        <v>24869.841997410927</v>
      </c>
      <c r="S9" s="23">
        <f>$C9*'Walgreens National Payments'!P$22</f>
        <v>24869.841997410927</v>
      </c>
      <c r="T9" s="23">
        <f>$C9*'Walgreens National Payments'!Q$22</f>
        <v>24869.841997410927</v>
      </c>
      <c r="U9" s="24" t="s">
        <v>343</v>
      </c>
      <c r="V9" s="24">
        <f t="shared" si="0"/>
        <v>308363.72777380678</v>
      </c>
    </row>
    <row r="10" spans="1:22" x14ac:dyDescent="0.3">
      <c r="A10" s="122">
        <v>8</v>
      </c>
      <c r="B10" s="3" t="s">
        <v>20</v>
      </c>
      <c r="C10" s="15">
        <v>6.4220260878837781E-4</v>
      </c>
      <c r="D10" s="7" t="s">
        <v>21</v>
      </c>
      <c r="E10" s="31" t="str">
        <f t="shared" si="1"/>
        <v>No</v>
      </c>
      <c r="F10" s="91">
        <v>3140.14</v>
      </c>
      <c r="G10" s="91">
        <v>1742.77</v>
      </c>
      <c r="H10" s="91">
        <v>1742.77</v>
      </c>
      <c r="I10" s="91">
        <v>1742.77</v>
      </c>
      <c r="J10" s="23">
        <f>$C10*'Walgreens National Payments'!G$22</f>
        <v>2283.5703237576618</v>
      </c>
      <c r="K10" s="23">
        <f>$C10*'Walgreens National Payments'!H$22</f>
        <v>2283.5703237576618</v>
      </c>
      <c r="L10" s="23">
        <f>$C10*'Walgreens National Payments'!I$22</f>
        <v>2283.5703237576618</v>
      </c>
      <c r="M10" s="23">
        <f>$C10*'Walgreens National Payments'!J$22</f>
        <v>3459.6048312355342</v>
      </c>
      <c r="N10" s="23">
        <f>$C10*'Walgreens National Payments'!K$22</f>
        <v>3459.6048312355342</v>
      </c>
      <c r="O10" s="23">
        <f>$C10*'Walgreens National Payments'!L$22</f>
        <v>3459.6048312355342</v>
      </c>
      <c r="P10" s="23">
        <f>$C10*'Walgreens National Payments'!M$22</f>
        <v>3459.6048312355342</v>
      </c>
      <c r="Q10" s="23">
        <f>$C10*'Walgreens National Payments'!N$22</f>
        <v>3459.6048312355342</v>
      </c>
      <c r="R10" s="23">
        <f>$C10*'Walgreens National Payments'!O$22</f>
        <v>3459.6048312355342</v>
      </c>
      <c r="S10" s="23">
        <f>$C10*'Walgreens National Payments'!P$22</f>
        <v>3459.6048312355342</v>
      </c>
      <c r="T10" s="23">
        <f>$C10*'Walgreens National Payments'!Q$22</f>
        <v>3459.6048312355342</v>
      </c>
      <c r="U10" s="24" t="s">
        <v>343</v>
      </c>
      <c r="V10" s="24">
        <f t="shared" si="0"/>
        <v>42895.999621157258</v>
      </c>
    </row>
    <row r="11" spans="1:22" x14ac:dyDescent="0.3">
      <c r="A11" s="122">
        <v>9</v>
      </c>
      <c r="B11" s="3" t="s">
        <v>22</v>
      </c>
      <c r="C11" s="15">
        <v>4.6474904547300034E-5</v>
      </c>
      <c r="D11" s="7" t="s">
        <v>23</v>
      </c>
      <c r="E11" s="7" t="s">
        <v>334</v>
      </c>
      <c r="F11" s="91">
        <v>0</v>
      </c>
      <c r="G11" s="91">
        <v>0</v>
      </c>
      <c r="H11" s="91">
        <v>0</v>
      </c>
      <c r="I11" s="91">
        <v>0</v>
      </c>
      <c r="J11" s="91">
        <v>0</v>
      </c>
      <c r="K11" s="91">
        <v>0</v>
      </c>
      <c r="L11" s="91">
        <v>0</v>
      </c>
      <c r="M11" s="91">
        <v>0</v>
      </c>
      <c r="N11" s="91">
        <v>0</v>
      </c>
      <c r="O11" s="91">
        <v>0</v>
      </c>
      <c r="P11" s="91">
        <v>0</v>
      </c>
      <c r="Q11" s="91">
        <v>0</v>
      </c>
      <c r="R11" s="91">
        <v>0</v>
      </c>
      <c r="S11" s="91">
        <v>0</v>
      </c>
      <c r="T11" s="91">
        <v>0</v>
      </c>
      <c r="U11" s="24" t="s">
        <v>343</v>
      </c>
      <c r="V11" s="24">
        <f t="shared" si="0"/>
        <v>0</v>
      </c>
    </row>
    <row r="12" spans="1:22" x14ac:dyDescent="0.3">
      <c r="A12" s="122">
        <v>10</v>
      </c>
      <c r="B12" s="3" t="s">
        <v>24</v>
      </c>
      <c r="C12" s="15">
        <v>3.5525680747200005E-3</v>
      </c>
      <c r="D12" s="7" t="s">
        <v>24</v>
      </c>
      <c r="E12" s="31" t="str">
        <f t="shared" si="1"/>
        <v>No</v>
      </c>
      <c r="F12" s="91">
        <v>17370.78</v>
      </c>
      <c r="G12" s="91">
        <v>9640.74</v>
      </c>
      <c r="H12" s="91">
        <v>9640.74</v>
      </c>
      <c r="I12" s="91">
        <v>9640.74</v>
      </c>
      <c r="J12" s="23">
        <f>$C12*'Walgreens National Payments'!G$22</f>
        <v>12632.366978180204</v>
      </c>
      <c r="K12" s="23">
        <f>$C12*'Walgreens National Payments'!H$22</f>
        <v>12632.366978180204</v>
      </c>
      <c r="L12" s="23">
        <f>$C12*'Walgreens National Payments'!I$22</f>
        <v>12632.366978180204</v>
      </c>
      <c r="M12" s="23">
        <f>$C12*'Walgreens National Payments'!J$22</f>
        <v>19138.012686965685</v>
      </c>
      <c r="N12" s="23">
        <f>$C12*'Walgreens National Payments'!K$22</f>
        <v>19138.012686965685</v>
      </c>
      <c r="O12" s="23">
        <f>$C12*'Walgreens National Payments'!L$22</f>
        <v>19138.012686965685</v>
      </c>
      <c r="P12" s="23">
        <f>$C12*'Walgreens National Payments'!M$22</f>
        <v>19138.012686965685</v>
      </c>
      <c r="Q12" s="23">
        <f>$C12*'Walgreens National Payments'!N$22</f>
        <v>19138.012686965685</v>
      </c>
      <c r="R12" s="23">
        <f>$C12*'Walgreens National Payments'!O$22</f>
        <v>19138.012686965685</v>
      </c>
      <c r="S12" s="23">
        <f>$C12*'Walgreens National Payments'!P$22</f>
        <v>19138.012686965685</v>
      </c>
      <c r="T12" s="23">
        <f>$C12*'Walgreens National Payments'!Q$22</f>
        <v>19138.012686965685</v>
      </c>
      <c r="U12" s="24" t="s">
        <v>343</v>
      </c>
      <c r="V12" s="24">
        <f t="shared" si="0"/>
        <v>237294.20243026613</v>
      </c>
    </row>
    <row r="13" spans="1:22" x14ac:dyDescent="0.3">
      <c r="A13" s="122">
        <v>11</v>
      </c>
      <c r="B13" s="3" t="s">
        <v>12</v>
      </c>
      <c r="C13" s="15">
        <v>1.5193823261242404E-5</v>
      </c>
      <c r="D13" s="7" t="s">
        <v>25</v>
      </c>
      <c r="E13" s="31" t="str">
        <f t="shared" si="1"/>
        <v>Yes</v>
      </c>
      <c r="F13" s="91">
        <v>1099.73</v>
      </c>
      <c r="G13" s="91">
        <v>0</v>
      </c>
      <c r="H13" s="101">
        <v>0</v>
      </c>
      <c r="I13" s="101">
        <v>0</v>
      </c>
      <c r="J13" s="101">
        <v>0</v>
      </c>
      <c r="K13" s="101">
        <v>0</v>
      </c>
      <c r="L13" s="101">
        <v>0</v>
      </c>
      <c r="M13" s="101">
        <v>0</v>
      </c>
      <c r="N13" s="101">
        <v>0</v>
      </c>
      <c r="O13" s="101">
        <v>0</v>
      </c>
      <c r="P13" s="101">
        <v>0</v>
      </c>
      <c r="Q13" s="101">
        <v>0</v>
      </c>
      <c r="R13" s="101">
        <v>0</v>
      </c>
      <c r="S13" s="101">
        <v>0</v>
      </c>
      <c r="T13" s="101">
        <v>0</v>
      </c>
      <c r="U13" s="24" t="s">
        <v>343</v>
      </c>
      <c r="V13" s="24">
        <f t="shared" si="0"/>
        <v>1099.73</v>
      </c>
    </row>
    <row r="14" spans="1:22" x14ac:dyDescent="0.3">
      <c r="A14" s="122">
        <v>12</v>
      </c>
      <c r="B14" s="3" t="s">
        <v>26</v>
      </c>
      <c r="C14" s="15">
        <v>2.7679777928632894E-3</v>
      </c>
      <c r="D14" s="7" t="s">
        <v>27</v>
      </c>
      <c r="E14" s="31" t="str">
        <f t="shared" si="1"/>
        <v>No</v>
      </c>
      <c r="F14" s="91">
        <v>13534.42</v>
      </c>
      <c r="G14" s="91">
        <v>7511.56</v>
      </c>
      <c r="H14" s="91">
        <v>7511.56</v>
      </c>
      <c r="I14" s="91">
        <v>7511.56</v>
      </c>
      <c r="J14" s="23">
        <f>$C14*'Walgreens National Payments'!G$22</f>
        <v>9842.4887381386015</v>
      </c>
      <c r="K14" s="23">
        <f>$C14*'Walgreens National Payments'!H$22</f>
        <v>9842.4887381386015</v>
      </c>
      <c r="L14" s="23">
        <f>$C14*'Walgreens National Payments'!I$22</f>
        <v>9842.4887381386015</v>
      </c>
      <c r="M14" s="23">
        <f>$C14*'Walgreens National Payments'!J$22</f>
        <v>14911.352295826751</v>
      </c>
      <c r="N14" s="23">
        <f>$C14*'Walgreens National Payments'!K$22</f>
        <v>14911.352295826751</v>
      </c>
      <c r="O14" s="23">
        <f>$C14*'Walgreens National Payments'!L$22</f>
        <v>14911.352295826751</v>
      </c>
      <c r="P14" s="23">
        <f>$C14*'Walgreens National Payments'!M$22</f>
        <v>14911.352295826751</v>
      </c>
      <c r="Q14" s="23">
        <f>$C14*'Walgreens National Payments'!N$22</f>
        <v>14911.352295826751</v>
      </c>
      <c r="R14" s="23">
        <f>$C14*'Walgreens National Payments'!O$22</f>
        <v>14911.352295826751</v>
      </c>
      <c r="S14" s="23">
        <f>$C14*'Walgreens National Payments'!P$22</f>
        <v>14911.352295826751</v>
      </c>
      <c r="T14" s="23">
        <f>$C14*'Walgreens National Payments'!Q$22</f>
        <v>14911.352295826751</v>
      </c>
      <c r="U14" s="24" t="s">
        <v>343</v>
      </c>
      <c r="V14" s="24">
        <f t="shared" si="0"/>
        <v>184887.38458102979</v>
      </c>
    </row>
    <row r="15" spans="1:22" x14ac:dyDescent="0.3">
      <c r="A15" s="122">
        <v>13</v>
      </c>
      <c r="B15" s="3" t="s">
        <v>28</v>
      </c>
      <c r="C15" s="15">
        <v>2.6667265464000002E-3</v>
      </c>
      <c r="D15" s="7" t="s">
        <v>28</v>
      </c>
      <c r="E15" s="31" t="str">
        <f t="shared" si="1"/>
        <v>No</v>
      </c>
      <c r="F15" s="91">
        <v>13039.34</v>
      </c>
      <c r="G15" s="91">
        <v>7236.8</v>
      </c>
      <c r="H15" s="91">
        <v>7236.8</v>
      </c>
      <c r="I15" s="91">
        <v>7236.8</v>
      </c>
      <c r="J15" s="23">
        <f>$C15*'Walgreens National Payments'!G$22</f>
        <v>9482.4554114237453</v>
      </c>
      <c r="K15" s="23">
        <f>$C15*'Walgreens National Payments'!H$22</f>
        <v>9482.4554114237453</v>
      </c>
      <c r="L15" s="23">
        <f>$C15*'Walgreens National Payments'!I$22</f>
        <v>9482.4554114237453</v>
      </c>
      <c r="M15" s="23">
        <f>$C15*'Walgreens National Payments'!J$22</f>
        <v>14365.90246949563</v>
      </c>
      <c r="N15" s="23">
        <f>$C15*'Walgreens National Payments'!K$22</f>
        <v>14365.90246949563</v>
      </c>
      <c r="O15" s="23">
        <f>$C15*'Walgreens National Payments'!L$22</f>
        <v>14365.90246949563</v>
      </c>
      <c r="P15" s="23">
        <f>$C15*'Walgreens National Payments'!M$22</f>
        <v>14365.90246949563</v>
      </c>
      <c r="Q15" s="23">
        <f>$C15*'Walgreens National Payments'!N$22</f>
        <v>14365.90246949563</v>
      </c>
      <c r="R15" s="23">
        <f>$C15*'Walgreens National Payments'!O$22</f>
        <v>14365.90246949563</v>
      </c>
      <c r="S15" s="23">
        <f>$C15*'Walgreens National Payments'!P$22</f>
        <v>14365.90246949563</v>
      </c>
      <c r="T15" s="23">
        <f>$C15*'Walgreens National Payments'!Q$22</f>
        <v>14365.90246949563</v>
      </c>
      <c r="U15" s="24" t="s">
        <v>343</v>
      </c>
      <c r="V15" s="24">
        <f t="shared" si="0"/>
        <v>178124.32599023628</v>
      </c>
    </row>
    <row r="16" spans="1:22" x14ac:dyDescent="0.3">
      <c r="A16" s="122">
        <v>14</v>
      </c>
      <c r="B16" s="3" t="s">
        <v>29</v>
      </c>
      <c r="C16" s="15">
        <v>7.8474941674770205E-6</v>
      </c>
      <c r="D16" s="7" t="s">
        <v>30</v>
      </c>
      <c r="E16" s="7" t="s">
        <v>334</v>
      </c>
      <c r="F16" s="91">
        <v>0</v>
      </c>
      <c r="G16" s="91">
        <v>0</v>
      </c>
      <c r="H16" s="91">
        <v>0</v>
      </c>
      <c r="I16" s="91">
        <v>0</v>
      </c>
      <c r="J16" s="91">
        <v>0</v>
      </c>
      <c r="K16" s="91">
        <v>0</v>
      </c>
      <c r="L16" s="91">
        <v>0</v>
      </c>
      <c r="M16" s="91">
        <v>0</v>
      </c>
      <c r="N16" s="91">
        <v>0</v>
      </c>
      <c r="O16" s="91">
        <v>0</v>
      </c>
      <c r="P16" s="91">
        <v>0</v>
      </c>
      <c r="Q16" s="91">
        <v>0</v>
      </c>
      <c r="R16" s="91">
        <v>0</v>
      </c>
      <c r="S16" s="91">
        <v>0</v>
      </c>
      <c r="T16" s="91">
        <v>0</v>
      </c>
      <c r="U16" s="24" t="s">
        <v>343</v>
      </c>
      <c r="V16" s="24">
        <f t="shared" si="0"/>
        <v>0</v>
      </c>
    </row>
    <row r="17" spans="1:22" x14ac:dyDescent="0.3">
      <c r="A17" s="122">
        <v>15</v>
      </c>
      <c r="B17" s="3" t="s">
        <v>31</v>
      </c>
      <c r="C17" s="15">
        <v>1.8055048905600002E-3</v>
      </c>
      <c r="D17" s="7" t="s">
        <v>31</v>
      </c>
      <c r="E17" s="31" t="str">
        <f t="shared" si="1"/>
        <v>No</v>
      </c>
      <c r="F17" s="91">
        <v>8828.27</v>
      </c>
      <c r="G17" s="91">
        <v>4899.67</v>
      </c>
      <c r="H17" s="91">
        <v>4899.67</v>
      </c>
      <c r="I17" s="91">
        <v>4899.67</v>
      </c>
      <c r="J17" s="23">
        <f>$C17*'Walgreens National Payments'!G$22</f>
        <v>6420.088195002606</v>
      </c>
      <c r="K17" s="23">
        <f>$C17*'Walgreens National Payments'!H$22</f>
        <v>6420.088195002606</v>
      </c>
      <c r="L17" s="23">
        <f>$C17*'Walgreens National Payments'!I$22</f>
        <v>6420.088195002606</v>
      </c>
      <c r="M17" s="23">
        <f>$C17*'Walgreens National Payments'!J$22</f>
        <v>9726.4217814149179</v>
      </c>
      <c r="N17" s="23">
        <f>$C17*'Walgreens National Payments'!K$22</f>
        <v>9726.4217814149179</v>
      </c>
      <c r="O17" s="23">
        <f>$C17*'Walgreens National Payments'!L$22</f>
        <v>9726.4217814149179</v>
      </c>
      <c r="P17" s="23">
        <f>$C17*'Walgreens National Payments'!M$22</f>
        <v>9726.4217814149179</v>
      </c>
      <c r="Q17" s="23">
        <f>$C17*'Walgreens National Payments'!N$22</f>
        <v>9726.4217814149179</v>
      </c>
      <c r="R17" s="23">
        <f>$C17*'Walgreens National Payments'!O$22</f>
        <v>9726.4217814149179</v>
      </c>
      <c r="S17" s="23">
        <f>$C17*'Walgreens National Payments'!P$22</f>
        <v>9726.4217814149179</v>
      </c>
      <c r="T17" s="23">
        <f>$C17*'Walgreens National Payments'!Q$22</f>
        <v>9726.4217814149179</v>
      </c>
      <c r="U17" s="24" t="s">
        <v>343</v>
      </c>
      <c r="V17" s="24">
        <f t="shared" si="0"/>
        <v>120598.91883632715</v>
      </c>
    </row>
    <row r="18" spans="1:22" x14ac:dyDescent="0.3">
      <c r="A18" s="122">
        <v>16</v>
      </c>
      <c r="B18" s="3" t="s">
        <v>32</v>
      </c>
      <c r="C18" s="15">
        <v>7.0325055618421011E-4</v>
      </c>
      <c r="D18" s="7" t="s">
        <v>33</v>
      </c>
      <c r="E18" s="31" t="str">
        <f t="shared" si="1"/>
        <v>No</v>
      </c>
      <c r="F18" s="91">
        <v>3438.64</v>
      </c>
      <c r="G18" s="91">
        <v>1908.44</v>
      </c>
      <c r="H18" s="91">
        <v>1908.44</v>
      </c>
      <c r="I18" s="91">
        <v>1908.44</v>
      </c>
      <c r="J18" s="23">
        <f>$C18*'Walgreens National Payments'!G$22</f>
        <v>2500.6471139975151</v>
      </c>
      <c r="K18" s="23">
        <f>$C18*'Walgreens National Payments'!H$22</f>
        <v>2500.6471139975151</v>
      </c>
      <c r="L18" s="23">
        <f>$C18*'Walgreens National Payments'!I$22</f>
        <v>2500.6471139975151</v>
      </c>
      <c r="M18" s="23">
        <f>$C18*'Walgreens National Payments'!J$22</f>
        <v>3788.4757683158141</v>
      </c>
      <c r="N18" s="23">
        <f>$C18*'Walgreens National Payments'!K$22</f>
        <v>3788.4757683158141</v>
      </c>
      <c r="O18" s="23">
        <f>$C18*'Walgreens National Payments'!L$22</f>
        <v>3788.4757683158141</v>
      </c>
      <c r="P18" s="23">
        <f>$C18*'Walgreens National Payments'!M$22</f>
        <v>3788.4757683158141</v>
      </c>
      <c r="Q18" s="23">
        <f>$C18*'Walgreens National Payments'!N$22</f>
        <v>3788.4757683158141</v>
      </c>
      <c r="R18" s="23">
        <f>$C18*'Walgreens National Payments'!O$22</f>
        <v>3788.4757683158141</v>
      </c>
      <c r="S18" s="23">
        <f>$C18*'Walgreens National Payments'!P$22</f>
        <v>3788.4757683158141</v>
      </c>
      <c r="T18" s="23">
        <f>$C18*'Walgreens National Payments'!Q$22</f>
        <v>3788.4757683158141</v>
      </c>
      <c r="U18" s="24" t="s">
        <v>343</v>
      </c>
      <c r="V18" s="24">
        <f t="shared" si="0"/>
        <v>46973.707488519067</v>
      </c>
    </row>
    <row r="19" spans="1:22" x14ac:dyDescent="0.3">
      <c r="A19" s="122">
        <v>17</v>
      </c>
      <c r="B19" s="3" t="s">
        <v>34</v>
      </c>
      <c r="C19" s="15">
        <v>6.5282391823994206E-5</v>
      </c>
      <c r="D19" s="7" t="s">
        <v>35</v>
      </c>
      <c r="E19" s="7" t="s">
        <v>334</v>
      </c>
      <c r="F19" s="91">
        <v>0</v>
      </c>
      <c r="G19" s="91">
        <v>0</v>
      </c>
      <c r="H19" s="101">
        <v>0</v>
      </c>
      <c r="I19" s="101">
        <v>0</v>
      </c>
      <c r="J19" s="101">
        <v>0</v>
      </c>
      <c r="K19" s="101">
        <v>0</v>
      </c>
      <c r="L19" s="101">
        <v>0</v>
      </c>
      <c r="M19" s="101">
        <v>0</v>
      </c>
      <c r="N19" s="101">
        <v>0</v>
      </c>
      <c r="O19" s="101">
        <v>0</v>
      </c>
      <c r="P19" s="101">
        <v>0</v>
      </c>
      <c r="Q19" s="101">
        <v>0</v>
      </c>
      <c r="R19" s="101">
        <v>0</v>
      </c>
      <c r="S19" s="101">
        <v>0</v>
      </c>
      <c r="T19" s="101">
        <v>0</v>
      </c>
      <c r="U19" s="24" t="s">
        <v>343</v>
      </c>
      <c r="V19" s="24">
        <f t="shared" si="0"/>
        <v>0</v>
      </c>
    </row>
    <row r="20" spans="1:22" x14ac:dyDescent="0.3">
      <c r="A20" s="122">
        <v>18</v>
      </c>
      <c r="B20" s="3" t="s">
        <v>36</v>
      </c>
      <c r="C20" s="15">
        <v>8.3004606496000003E-4</v>
      </c>
      <c r="D20" s="7" t="s">
        <v>36</v>
      </c>
      <c r="E20" s="31" t="str">
        <f t="shared" si="1"/>
        <v>No</v>
      </c>
      <c r="F20" s="91">
        <v>4058.63</v>
      </c>
      <c r="G20" s="91">
        <v>2252.5300000000002</v>
      </c>
      <c r="H20" s="91">
        <v>2252.5300000000002</v>
      </c>
      <c r="I20" s="91">
        <v>2252.5300000000002</v>
      </c>
      <c r="J20" s="23">
        <f>$C20*'Walgreens National Payments'!G$22</f>
        <v>2951.5117742523616</v>
      </c>
      <c r="K20" s="23">
        <f>$C20*'Walgreens National Payments'!H$22</f>
        <v>2951.5117742523616</v>
      </c>
      <c r="L20" s="23">
        <f>$C20*'Walgreens National Payments'!I$22</f>
        <v>2951.5117742523616</v>
      </c>
      <c r="M20" s="23">
        <f>$C20*'Walgreens National Payments'!J$22</f>
        <v>4471.5348975325269</v>
      </c>
      <c r="N20" s="23">
        <f>$C20*'Walgreens National Payments'!K$22</f>
        <v>4471.5348975325269</v>
      </c>
      <c r="O20" s="23">
        <f>$C20*'Walgreens National Payments'!L$22</f>
        <v>4471.5348975325269</v>
      </c>
      <c r="P20" s="23">
        <f>$C20*'Walgreens National Payments'!M$22</f>
        <v>4471.5348975325269</v>
      </c>
      <c r="Q20" s="23">
        <f>$C20*'Walgreens National Payments'!N$22</f>
        <v>4471.5348975325269</v>
      </c>
      <c r="R20" s="23">
        <f>$C20*'Walgreens National Payments'!O$22</f>
        <v>4471.5348975325269</v>
      </c>
      <c r="S20" s="23">
        <f>$C20*'Walgreens National Payments'!P$22</f>
        <v>4471.5348975325269</v>
      </c>
      <c r="T20" s="23">
        <f>$C20*'Walgreens National Payments'!Q$22</f>
        <v>4471.5348975325269</v>
      </c>
      <c r="U20" s="24" t="s">
        <v>343</v>
      </c>
      <c r="V20" s="24">
        <f t="shared" si="0"/>
        <v>55443.03450301729</v>
      </c>
    </row>
    <row r="21" spans="1:22" x14ac:dyDescent="0.3">
      <c r="A21" s="122">
        <v>19</v>
      </c>
      <c r="B21" s="3" t="s">
        <v>37</v>
      </c>
      <c r="C21" s="15">
        <v>2.5871914761609301E-3</v>
      </c>
      <c r="D21" s="7" t="s">
        <v>37</v>
      </c>
      <c r="E21" s="31" t="str">
        <f t="shared" si="1"/>
        <v>No</v>
      </c>
      <c r="F21" s="91">
        <v>12650.44</v>
      </c>
      <c r="G21" s="91">
        <v>7020.96</v>
      </c>
      <c r="H21" s="91">
        <v>7020.96</v>
      </c>
      <c r="I21" s="91">
        <v>7020.96</v>
      </c>
      <c r="J21" s="23">
        <f>$C21*'Walgreens National Payments'!G$22</f>
        <v>9199.6413530402297</v>
      </c>
      <c r="K21" s="23">
        <f>$C21*'Walgreens National Payments'!H$22</f>
        <v>9199.6413530402297</v>
      </c>
      <c r="L21" s="23">
        <f>$C21*'Walgreens National Payments'!I$22</f>
        <v>9199.6413530402297</v>
      </c>
      <c r="M21" s="23">
        <f>$C21*'Walgreens National Payments'!J$22</f>
        <v>13937.439692349832</v>
      </c>
      <c r="N21" s="23">
        <f>$C21*'Walgreens National Payments'!K$22</f>
        <v>13937.439692349832</v>
      </c>
      <c r="O21" s="23">
        <f>$C21*'Walgreens National Payments'!L$22</f>
        <v>13937.439692349832</v>
      </c>
      <c r="P21" s="23">
        <f>$C21*'Walgreens National Payments'!M$22</f>
        <v>13937.439692349832</v>
      </c>
      <c r="Q21" s="23">
        <f>$C21*'Walgreens National Payments'!N$22</f>
        <v>13937.439692349832</v>
      </c>
      <c r="R21" s="23">
        <f>$C21*'Walgreens National Payments'!O$22</f>
        <v>13937.439692349832</v>
      </c>
      <c r="S21" s="23">
        <f>$C21*'Walgreens National Payments'!P$22</f>
        <v>13937.439692349832</v>
      </c>
      <c r="T21" s="23">
        <f>$C21*'Walgreens National Payments'!Q$22</f>
        <v>13937.439692349832</v>
      </c>
      <c r="U21" s="24" t="s">
        <v>343</v>
      </c>
      <c r="V21" s="24">
        <f t="shared" si="0"/>
        <v>172811.76159791934</v>
      </c>
    </row>
    <row r="22" spans="1:22" x14ac:dyDescent="0.3">
      <c r="A22" s="122">
        <v>20</v>
      </c>
      <c r="B22" s="3" t="s">
        <v>38</v>
      </c>
      <c r="C22" s="15">
        <v>3.2146033236360054E-4</v>
      </c>
      <c r="D22" s="7" t="s">
        <v>39</v>
      </c>
      <c r="E22" s="31" t="str">
        <f t="shared" si="1"/>
        <v>No</v>
      </c>
      <c r="F22" s="91">
        <v>1571.83</v>
      </c>
      <c r="G22" s="91">
        <v>872.36</v>
      </c>
      <c r="H22" s="91">
        <v>872.36</v>
      </c>
      <c r="I22" s="91">
        <v>872.36</v>
      </c>
      <c r="J22" s="23">
        <f>$C22*'Walgreens National Payments'!G$22</f>
        <v>1143.0618082286396</v>
      </c>
      <c r="K22" s="23">
        <f>$C22*'Walgreens National Payments'!H$22</f>
        <v>1143.0618082286396</v>
      </c>
      <c r="L22" s="23">
        <f>$C22*'Walgreens National Payments'!I$22</f>
        <v>1143.0618082286396</v>
      </c>
      <c r="M22" s="23">
        <f>$C22*'Walgreens National Payments'!J$22</f>
        <v>1731.7365324845121</v>
      </c>
      <c r="N22" s="23">
        <f>$C22*'Walgreens National Payments'!K$22</f>
        <v>1731.7365324845121</v>
      </c>
      <c r="O22" s="23">
        <f>$C22*'Walgreens National Payments'!L$22</f>
        <v>1731.7365324845121</v>
      </c>
      <c r="P22" s="23">
        <f>$C22*'Walgreens National Payments'!M$22</f>
        <v>1731.7365324845121</v>
      </c>
      <c r="Q22" s="23">
        <f>$C22*'Walgreens National Payments'!N$22</f>
        <v>1731.7365324845121</v>
      </c>
      <c r="R22" s="23">
        <f>$C22*'Walgreens National Payments'!O$22</f>
        <v>1731.7365324845121</v>
      </c>
      <c r="S22" s="23">
        <f>$C22*'Walgreens National Payments'!P$22</f>
        <v>1731.7365324845121</v>
      </c>
      <c r="T22" s="23">
        <f>$C22*'Walgreens National Payments'!Q$22</f>
        <v>1731.7365324845121</v>
      </c>
      <c r="U22" s="24" t="s">
        <v>343</v>
      </c>
      <c r="V22" s="24">
        <f t="shared" si="0"/>
        <v>21471.987684562017</v>
      </c>
    </row>
    <row r="23" spans="1:22" x14ac:dyDescent="0.3">
      <c r="A23" s="122">
        <v>21</v>
      </c>
      <c r="B23" s="3" t="s">
        <v>40</v>
      </c>
      <c r="C23" s="15">
        <v>2.0458170565343893E-3</v>
      </c>
      <c r="D23" s="7" t="s">
        <v>41</v>
      </c>
      <c r="E23" s="31" t="str">
        <f t="shared" si="1"/>
        <v>No</v>
      </c>
      <c r="F23" s="91">
        <v>10003.31</v>
      </c>
      <c r="G23" s="91">
        <v>5551.81</v>
      </c>
      <c r="H23" s="91">
        <v>5551.81</v>
      </c>
      <c r="I23" s="91">
        <v>5551.81</v>
      </c>
      <c r="J23" s="23">
        <f>$C23*'Walgreens National Payments'!G$22</f>
        <v>7274.6000315278197</v>
      </c>
      <c r="K23" s="23">
        <f>$C23*'Walgreens National Payments'!H$22</f>
        <v>7274.6000315278197</v>
      </c>
      <c r="L23" s="23">
        <f>$C23*'Walgreens National Payments'!I$22</f>
        <v>7274.6000315278197</v>
      </c>
      <c r="M23" s="23">
        <f>$C23*'Walgreens National Payments'!J$22</f>
        <v>11021.005638646857</v>
      </c>
      <c r="N23" s="23">
        <f>$C23*'Walgreens National Payments'!K$22</f>
        <v>11021.005638646857</v>
      </c>
      <c r="O23" s="23">
        <f>$C23*'Walgreens National Payments'!L$22</f>
        <v>11021.005638646857</v>
      </c>
      <c r="P23" s="23">
        <f>$C23*'Walgreens National Payments'!M$22</f>
        <v>11021.005638646857</v>
      </c>
      <c r="Q23" s="23">
        <f>$C23*'Walgreens National Payments'!N$22</f>
        <v>11021.005638646857</v>
      </c>
      <c r="R23" s="23">
        <f>$C23*'Walgreens National Payments'!O$22</f>
        <v>11021.005638646857</v>
      </c>
      <c r="S23" s="23">
        <f>$C23*'Walgreens National Payments'!P$22</f>
        <v>11021.005638646857</v>
      </c>
      <c r="T23" s="23">
        <f>$C23*'Walgreens National Payments'!Q$22</f>
        <v>11021.005638646857</v>
      </c>
      <c r="U23" s="24" t="s">
        <v>343</v>
      </c>
      <c r="V23" s="24">
        <f t="shared" si="0"/>
        <v>136650.58520375835</v>
      </c>
    </row>
    <row r="24" spans="1:22" x14ac:dyDescent="0.3">
      <c r="A24" s="122">
        <v>22</v>
      </c>
      <c r="B24" s="3" t="s">
        <v>34</v>
      </c>
      <c r="C24" s="15">
        <v>6.8586365358145425E-4</v>
      </c>
      <c r="D24" s="7" t="s">
        <v>42</v>
      </c>
      <c r="E24" s="31" t="str">
        <f t="shared" si="1"/>
        <v>No</v>
      </c>
      <c r="F24" s="91">
        <v>3353.63</v>
      </c>
      <c r="G24" s="91">
        <v>1861.25</v>
      </c>
      <c r="H24" s="91">
        <v>1861.25</v>
      </c>
      <c r="I24" s="91">
        <v>1861.25</v>
      </c>
      <c r="J24" s="23">
        <f>$C24*'Walgreens National Payments'!G$22</f>
        <v>2438.8220540205293</v>
      </c>
      <c r="K24" s="23">
        <f>$C24*'Walgreens National Payments'!H$22</f>
        <v>2438.8220540205293</v>
      </c>
      <c r="L24" s="23">
        <f>$C24*'Walgreens National Payments'!I$22</f>
        <v>2438.8220540205293</v>
      </c>
      <c r="M24" s="23">
        <f>$C24*'Walgreens National Payments'!J$22</f>
        <v>3694.8109164115181</v>
      </c>
      <c r="N24" s="23">
        <f>$C24*'Walgreens National Payments'!K$22</f>
        <v>3694.8109164115181</v>
      </c>
      <c r="O24" s="23">
        <f>$C24*'Walgreens National Payments'!L$22</f>
        <v>3694.8109164115181</v>
      </c>
      <c r="P24" s="23">
        <f>$C24*'Walgreens National Payments'!M$22</f>
        <v>3694.8109164115181</v>
      </c>
      <c r="Q24" s="23">
        <f>$C24*'Walgreens National Payments'!N$22</f>
        <v>3694.8109164115181</v>
      </c>
      <c r="R24" s="23">
        <f>$C24*'Walgreens National Payments'!O$22</f>
        <v>3694.8109164115181</v>
      </c>
      <c r="S24" s="23">
        <f>$C24*'Walgreens National Payments'!P$22</f>
        <v>3694.8109164115181</v>
      </c>
      <c r="T24" s="23">
        <f>$C24*'Walgreens National Payments'!Q$22</f>
        <v>3694.8109164115181</v>
      </c>
      <c r="U24" s="24" t="s">
        <v>343</v>
      </c>
      <c r="V24" s="24">
        <f t="shared" si="0"/>
        <v>45812.333493353734</v>
      </c>
    </row>
    <row r="25" spans="1:22" x14ac:dyDescent="0.3">
      <c r="A25" s="122">
        <v>23</v>
      </c>
      <c r="B25" s="3" t="s">
        <v>34</v>
      </c>
      <c r="C25" s="15">
        <v>1.2330105690560002E-2</v>
      </c>
      <c r="D25" s="7" t="s">
        <v>34</v>
      </c>
      <c r="E25" s="31" t="str">
        <f t="shared" si="1"/>
        <v>No</v>
      </c>
      <c r="F25" s="91">
        <v>66925.490000000005</v>
      </c>
      <c r="G25" s="91">
        <v>33460.67</v>
      </c>
      <c r="H25" s="91">
        <v>33460.67</v>
      </c>
      <c r="I25" s="91">
        <v>33460.67</v>
      </c>
      <c r="J25" s="23">
        <f>$C25*'Walgreens National Payments'!G$22</f>
        <v>43843.894525561838</v>
      </c>
      <c r="K25" s="23">
        <f>$C25*'Walgreens National Payments'!H$22</f>
        <v>43843.894525561838</v>
      </c>
      <c r="L25" s="23">
        <f>$C25*'Walgreens National Payments'!I$22</f>
        <v>43843.894525561838</v>
      </c>
      <c r="M25" s="23">
        <f>$C25*'Walgreens National Payments'!J$22</f>
        <v>66423.419389694202</v>
      </c>
      <c r="N25" s="23">
        <f>$C25*'Walgreens National Payments'!K$22</f>
        <v>66423.419389694202</v>
      </c>
      <c r="O25" s="23">
        <f>$C25*'Walgreens National Payments'!L$22</f>
        <v>66423.419389694202</v>
      </c>
      <c r="P25" s="23">
        <f>$C25*'Walgreens National Payments'!M$22</f>
        <v>66423.419389694202</v>
      </c>
      <c r="Q25" s="23">
        <f>$C25*'Walgreens National Payments'!N$22</f>
        <v>66423.419389694202</v>
      </c>
      <c r="R25" s="23">
        <f>$C25*'Walgreens National Payments'!O$22</f>
        <v>66423.419389694202</v>
      </c>
      <c r="S25" s="23">
        <f>$C25*'Walgreens National Payments'!P$22</f>
        <v>66423.419389694202</v>
      </c>
      <c r="T25" s="23">
        <f>$C25*'Walgreens National Payments'!Q$22</f>
        <v>66423.419389694202</v>
      </c>
      <c r="U25" s="24" t="s">
        <v>343</v>
      </c>
      <c r="V25" s="24">
        <f t="shared" si="0"/>
        <v>830226.53869423934</v>
      </c>
    </row>
    <row r="26" spans="1:22" x14ac:dyDescent="0.3">
      <c r="A26" s="122">
        <v>24</v>
      </c>
      <c r="B26" s="3" t="s">
        <v>43</v>
      </c>
      <c r="C26" s="15">
        <v>2.465424421072565E-4</v>
      </c>
      <c r="D26" s="7" t="s">
        <v>44</v>
      </c>
      <c r="E26" s="31" t="str">
        <f t="shared" si="1"/>
        <v>No</v>
      </c>
      <c r="F26" s="91">
        <v>1205.5</v>
      </c>
      <c r="G26" s="91">
        <v>669.05</v>
      </c>
      <c r="H26" s="91">
        <v>669.05</v>
      </c>
      <c r="I26" s="91">
        <v>669.05</v>
      </c>
      <c r="J26" s="23">
        <f>$C26*'Walgreens National Payments'!G$22</f>
        <v>876.66570742379872</v>
      </c>
      <c r="K26" s="23">
        <f>$C26*'Walgreens National Payments'!H$22</f>
        <v>876.66570742379872</v>
      </c>
      <c r="L26" s="23">
        <f>$C26*'Walgreens National Payments'!I$22</f>
        <v>876.66570742379872</v>
      </c>
      <c r="M26" s="23">
        <f>$C26*'Walgreens National Payments'!J$22</f>
        <v>1328.146930807528</v>
      </c>
      <c r="N26" s="23">
        <f>$C26*'Walgreens National Payments'!K$22</f>
        <v>1328.146930807528</v>
      </c>
      <c r="O26" s="23">
        <f>$C26*'Walgreens National Payments'!L$22</f>
        <v>1328.146930807528</v>
      </c>
      <c r="P26" s="23">
        <f>$C26*'Walgreens National Payments'!M$22</f>
        <v>1328.146930807528</v>
      </c>
      <c r="Q26" s="23">
        <f>$C26*'Walgreens National Payments'!N$22</f>
        <v>1328.146930807528</v>
      </c>
      <c r="R26" s="23">
        <f>$C26*'Walgreens National Payments'!O$22</f>
        <v>1328.146930807528</v>
      </c>
      <c r="S26" s="23">
        <f>$C26*'Walgreens National Payments'!P$22</f>
        <v>1328.146930807528</v>
      </c>
      <c r="T26" s="23">
        <f>$C26*'Walgreens National Payments'!Q$22</f>
        <v>1328.146930807528</v>
      </c>
      <c r="U26" s="24" t="s">
        <v>343</v>
      </c>
      <c r="V26" s="24">
        <f t="shared" si="0"/>
        <v>16467.822568731623</v>
      </c>
    </row>
    <row r="27" spans="1:22" x14ac:dyDescent="0.3">
      <c r="A27" s="122">
        <v>25</v>
      </c>
      <c r="B27" s="3" t="s">
        <v>45</v>
      </c>
      <c r="C27" s="15">
        <v>5.4211718464369893E-4</v>
      </c>
      <c r="D27" s="7" t="s">
        <v>46</v>
      </c>
      <c r="E27" s="31" t="str">
        <f t="shared" si="1"/>
        <v>No</v>
      </c>
      <c r="F27" s="91">
        <v>2650.76</v>
      </c>
      <c r="G27" s="91">
        <v>1471.16</v>
      </c>
      <c r="H27" s="91">
        <v>1471.16</v>
      </c>
      <c r="I27" s="91">
        <v>1471.16</v>
      </c>
      <c r="J27" s="23">
        <f>$C27*'Walgreens National Payments'!G$22</f>
        <v>1927.682475764193</v>
      </c>
      <c r="K27" s="23">
        <f>$C27*'Walgreens National Payments'!H$22</f>
        <v>1927.682475764193</v>
      </c>
      <c r="L27" s="23">
        <f>$C27*'Walgreens National Payments'!I$22</f>
        <v>1927.682475764193</v>
      </c>
      <c r="M27" s="23">
        <f>$C27*'Walgreens National Payments'!J$22</f>
        <v>2920.4353975260415</v>
      </c>
      <c r="N27" s="23">
        <f>$C27*'Walgreens National Payments'!K$22</f>
        <v>2920.4353975260415</v>
      </c>
      <c r="O27" s="23">
        <f>$C27*'Walgreens National Payments'!L$22</f>
        <v>2920.4353975260415</v>
      </c>
      <c r="P27" s="23">
        <f>$C27*'Walgreens National Payments'!M$22</f>
        <v>2920.4353975260415</v>
      </c>
      <c r="Q27" s="23">
        <f>$C27*'Walgreens National Payments'!N$22</f>
        <v>2920.4353975260415</v>
      </c>
      <c r="R27" s="23">
        <f>$C27*'Walgreens National Payments'!O$22</f>
        <v>2920.4353975260415</v>
      </c>
      <c r="S27" s="23">
        <f>$C27*'Walgreens National Payments'!P$22</f>
        <v>2920.4353975260415</v>
      </c>
      <c r="T27" s="23">
        <f>$C27*'Walgreens National Payments'!Q$22</f>
        <v>2920.4353975260415</v>
      </c>
      <c r="U27" s="24" t="s">
        <v>343</v>
      </c>
      <c r="V27" s="24">
        <f t="shared" si="0"/>
        <v>36210.770607500912</v>
      </c>
    </row>
    <row r="28" spans="1:22" x14ac:dyDescent="0.3">
      <c r="A28" s="122">
        <v>26</v>
      </c>
      <c r="B28" s="3" t="s">
        <v>47</v>
      </c>
      <c r="C28" s="15">
        <v>1.5597090017600002E-3</v>
      </c>
      <c r="D28" s="7" t="s">
        <v>47</v>
      </c>
      <c r="E28" s="31" t="str">
        <f t="shared" si="1"/>
        <v>No</v>
      </c>
      <c r="F28" s="91">
        <v>7626.42</v>
      </c>
      <c r="G28" s="91">
        <v>4232.6400000000003</v>
      </c>
      <c r="H28" s="91">
        <v>4232.6400000000003</v>
      </c>
      <c r="I28" s="91">
        <v>4232.6400000000003</v>
      </c>
      <c r="J28" s="23">
        <f>$C28*'Walgreens National Payments'!G$22</f>
        <v>5546.0771123875884</v>
      </c>
      <c r="K28" s="23">
        <f>$C28*'Walgreens National Payments'!H$22</f>
        <v>5546.0771123875884</v>
      </c>
      <c r="L28" s="23">
        <f>$C28*'Walgreens National Payments'!I$22</f>
        <v>5546.0771123875884</v>
      </c>
      <c r="M28" s="23">
        <f>$C28*'Walgreens National Payments'!J$22</f>
        <v>8402.2966022994806</v>
      </c>
      <c r="N28" s="23">
        <f>$C28*'Walgreens National Payments'!K$22</f>
        <v>8402.2966022994806</v>
      </c>
      <c r="O28" s="23">
        <f>$C28*'Walgreens National Payments'!L$22</f>
        <v>8402.2966022994806</v>
      </c>
      <c r="P28" s="23">
        <f>$C28*'Walgreens National Payments'!M$22</f>
        <v>8402.2966022994806</v>
      </c>
      <c r="Q28" s="23">
        <f>$C28*'Walgreens National Payments'!N$22</f>
        <v>8402.2966022994806</v>
      </c>
      <c r="R28" s="23">
        <f>$C28*'Walgreens National Payments'!O$22</f>
        <v>8402.2966022994806</v>
      </c>
      <c r="S28" s="23">
        <f>$C28*'Walgreens National Payments'!P$22</f>
        <v>8402.2966022994806</v>
      </c>
      <c r="T28" s="23">
        <f>$C28*'Walgreens National Payments'!Q$22</f>
        <v>8402.2966022994806</v>
      </c>
      <c r="U28" s="24" t="s">
        <v>343</v>
      </c>
      <c r="V28" s="24">
        <f t="shared" si="0"/>
        <v>104180.94415555861</v>
      </c>
    </row>
    <row r="29" spans="1:22" x14ac:dyDescent="0.3">
      <c r="A29" s="122">
        <v>27</v>
      </c>
      <c r="B29" s="3" t="s">
        <v>32</v>
      </c>
      <c r="C29" s="15">
        <v>2.1448338308180427E-4</v>
      </c>
      <c r="D29" s="7" t="s">
        <v>48</v>
      </c>
      <c r="E29" s="31" t="str">
        <f t="shared" si="1"/>
        <v>No</v>
      </c>
      <c r="F29" s="91">
        <v>1048.75</v>
      </c>
      <c r="G29" s="91">
        <v>582.04999999999995</v>
      </c>
      <c r="H29" s="91">
        <v>582.04999999999995</v>
      </c>
      <c r="I29" s="91">
        <v>582.04999999999995</v>
      </c>
      <c r="J29" s="23">
        <f>$C29*'Walgreens National Payments'!G$22</f>
        <v>762.66879306021622</v>
      </c>
      <c r="K29" s="23">
        <f>$C29*'Walgreens National Payments'!H$22</f>
        <v>762.66879306021622</v>
      </c>
      <c r="L29" s="23">
        <f>$C29*'Walgreens National Payments'!I$22</f>
        <v>762.66879306021622</v>
      </c>
      <c r="M29" s="23">
        <f>$C29*'Walgreens National Payments'!J$22</f>
        <v>1155.4418156748241</v>
      </c>
      <c r="N29" s="23">
        <f>$C29*'Walgreens National Payments'!K$22</f>
        <v>1155.4418156748241</v>
      </c>
      <c r="O29" s="23">
        <f>$C29*'Walgreens National Payments'!L$22</f>
        <v>1155.4418156748241</v>
      </c>
      <c r="P29" s="23">
        <f>$C29*'Walgreens National Payments'!M$22</f>
        <v>1155.4418156748241</v>
      </c>
      <c r="Q29" s="23">
        <f>$C29*'Walgreens National Payments'!N$22</f>
        <v>1155.4418156748241</v>
      </c>
      <c r="R29" s="23">
        <f>$C29*'Walgreens National Payments'!O$22</f>
        <v>1155.4418156748241</v>
      </c>
      <c r="S29" s="23">
        <f>$C29*'Walgreens National Payments'!P$22</f>
        <v>1155.4418156748241</v>
      </c>
      <c r="T29" s="23">
        <f>$C29*'Walgreens National Payments'!Q$22</f>
        <v>1155.4418156748241</v>
      </c>
      <c r="U29" s="24" t="s">
        <v>343</v>
      </c>
      <c r="V29" s="24">
        <f t="shared" si="0"/>
        <v>14326.440904579238</v>
      </c>
    </row>
    <row r="30" spans="1:22" x14ac:dyDescent="0.3">
      <c r="A30" s="122">
        <v>28</v>
      </c>
      <c r="B30" s="3" t="s">
        <v>45</v>
      </c>
      <c r="C30" s="15">
        <v>1.4353012866080001E-2</v>
      </c>
      <c r="D30" s="7" t="s">
        <v>45</v>
      </c>
      <c r="E30" s="31" t="str">
        <f t="shared" si="1"/>
        <v>No</v>
      </c>
      <c r="F30" s="91">
        <v>70810.28</v>
      </c>
      <c r="G30" s="91">
        <v>39299.509999999995</v>
      </c>
      <c r="H30" s="91">
        <v>39299.509999999995</v>
      </c>
      <c r="I30" s="91">
        <v>38950.31</v>
      </c>
      <c r="J30" s="23">
        <f>$C30*'Walgreens National Payments'!G$22</f>
        <v>51037.030664403232</v>
      </c>
      <c r="K30" s="23">
        <f>$C30*'Walgreens National Payments'!H$22</f>
        <v>51037.030664403232</v>
      </c>
      <c r="L30" s="23">
        <f>$C30*'Walgreens National Payments'!I$22</f>
        <v>51037.030664403232</v>
      </c>
      <c r="M30" s="23">
        <f>$C30*'Walgreens National Payments'!J$22</f>
        <v>77321.007381081814</v>
      </c>
      <c r="N30" s="23">
        <f>$C30*'Walgreens National Payments'!K$22</f>
        <v>77321.007381081814</v>
      </c>
      <c r="O30" s="23">
        <f>$C30*'Walgreens National Payments'!L$22</f>
        <v>77321.007381081814</v>
      </c>
      <c r="P30" s="23">
        <f>$C30*'Walgreens National Payments'!M$22</f>
        <v>77321.007381081814</v>
      </c>
      <c r="Q30" s="23">
        <f>$C30*'Walgreens National Payments'!N$22</f>
        <v>77321.007381081814</v>
      </c>
      <c r="R30" s="23">
        <f>$C30*'Walgreens National Payments'!O$22</f>
        <v>77321.007381081814</v>
      </c>
      <c r="S30" s="23">
        <f>$C30*'Walgreens National Payments'!P$22</f>
        <v>77321.007381081814</v>
      </c>
      <c r="T30" s="23">
        <f>$C30*'Walgreens National Payments'!Q$22</f>
        <v>77321.007381081814</v>
      </c>
      <c r="U30" s="24" t="s">
        <v>343</v>
      </c>
      <c r="V30" s="24">
        <f t="shared" si="0"/>
        <v>960038.76104186417</v>
      </c>
    </row>
    <row r="31" spans="1:22" x14ac:dyDescent="0.3">
      <c r="A31" s="122">
        <v>29</v>
      </c>
      <c r="B31" s="3" t="s">
        <v>32</v>
      </c>
      <c r="C31" s="15">
        <v>2.7489343219674764E-4</v>
      </c>
      <c r="D31" s="7" t="s">
        <v>49</v>
      </c>
      <c r="E31" s="31" t="str">
        <f t="shared" si="1"/>
        <v>No</v>
      </c>
      <c r="F31" s="91">
        <v>1344.13</v>
      </c>
      <c r="G31" s="91">
        <v>745.99</v>
      </c>
      <c r="H31" s="91">
        <v>745.99</v>
      </c>
      <c r="I31" s="91">
        <v>745.99</v>
      </c>
      <c r="J31" s="23">
        <f>$C31*'Walgreens National Payments'!G$22</f>
        <v>977.4773184816471</v>
      </c>
      <c r="K31" s="23">
        <f>$C31*'Walgreens National Payments'!H$22</f>
        <v>977.4773184816471</v>
      </c>
      <c r="L31" s="23">
        <f>$C31*'Walgreens National Payments'!I$22</f>
        <v>977.4773184816471</v>
      </c>
      <c r="M31" s="23">
        <f>$C31*'Walgreens National Payments'!J$22</f>
        <v>1480.8763357362384</v>
      </c>
      <c r="N31" s="23">
        <f>$C31*'Walgreens National Payments'!K$22</f>
        <v>1480.8763357362384</v>
      </c>
      <c r="O31" s="23">
        <f>$C31*'Walgreens National Payments'!L$22</f>
        <v>1480.8763357362384</v>
      </c>
      <c r="P31" s="23">
        <f>$C31*'Walgreens National Payments'!M$22</f>
        <v>1480.8763357362384</v>
      </c>
      <c r="Q31" s="23">
        <f>$C31*'Walgreens National Payments'!N$22</f>
        <v>1480.8763357362384</v>
      </c>
      <c r="R31" s="23">
        <f>$C31*'Walgreens National Payments'!O$22</f>
        <v>1480.8763357362384</v>
      </c>
      <c r="S31" s="23">
        <f>$C31*'Walgreens National Payments'!P$22</f>
        <v>1480.8763357362384</v>
      </c>
      <c r="T31" s="23">
        <f>$C31*'Walgreens National Payments'!Q$22</f>
        <v>1480.8763357362384</v>
      </c>
      <c r="U31" s="24" t="s">
        <v>343</v>
      </c>
      <c r="V31" s="24">
        <f t="shared" si="0"/>
        <v>18361.542641334847</v>
      </c>
    </row>
    <row r="32" spans="1:22" x14ac:dyDescent="0.3">
      <c r="A32" s="122">
        <v>30</v>
      </c>
      <c r="B32" s="3" t="s">
        <v>50</v>
      </c>
      <c r="C32" s="15">
        <v>1.4644445099620517E-4</v>
      </c>
      <c r="D32" s="7" t="s">
        <v>51</v>
      </c>
      <c r="E32" s="31" t="str">
        <f t="shared" si="1"/>
        <v>No</v>
      </c>
      <c r="F32" s="91">
        <v>716.06</v>
      </c>
      <c r="G32" s="91">
        <v>397.41</v>
      </c>
      <c r="H32" s="91">
        <v>397.41</v>
      </c>
      <c r="I32" s="91">
        <v>397.41</v>
      </c>
      <c r="J32" s="23">
        <f>$C32*'Walgreens National Payments'!G$22</f>
        <v>520.73317329689633</v>
      </c>
      <c r="K32" s="23">
        <f>$C32*'Walgreens National Payments'!H$22</f>
        <v>520.73317329689633</v>
      </c>
      <c r="L32" s="23">
        <f>$C32*'Walgreens National Payments'!I$22</f>
        <v>520.73317329689633</v>
      </c>
      <c r="M32" s="23">
        <f>$C32*'Walgreens National Payments'!J$22</f>
        <v>788.90979768825207</v>
      </c>
      <c r="N32" s="23">
        <f>$C32*'Walgreens National Payments'!K$22</f>
        <v>788.90979768825207</v>
      </c>
      <c r="O32" s="23">
        <f>$C32*'Walgreens National Payments'!L$22</f>
        <v>788.90979768825207</v>
      </c>
      <c r="P32" s="23">
        <f>$C32*'Walgreens National Payments'!M$22</f>
        <v>788.90979768825207</v>
      </c>
      <c r="Q32" s="23">
        <f>$C32*'Walgreens National Payments'!N$22</f>
        <v>788.90979768825207</v>
      </c>
      <c r="R32" s="23">
        <f>$C32*'Walgreens National Payments'!O$22</f>
        <v>788.90979768825207</v>
      </c>
      <c r="S32" s="23">
        <f>$C32*'Walgreens National Payments'!P$22</f>
        <v>788.90979768825207</v>
      </c>
      <c r="T32" s="23">
        <f>$C32*'Walgreens National Payments'!Q$22</f>
        <v>788.90979768825207</v>
      </c>
      <c r="U32" s="24" t="s">
        <v>343</v>
      </c>
      <c r="V32" s="24">
        <f t="shared" si="0"/>
        <v>9781.7679013967045</v>
      </c>
    </row>
    <row r="33" spans="1:22" x14ac:dyDescent="0.3">
      <c r="A33" s="122">
        <v>31</v>
      </c>
      <c r="B33" s="3" t="s">
        <v>32</v>
      </c>
      <c r="C33" s="15">
        <v>6.1607165089975981E-4</v>
      </c>
      <c r="D33" s="7" t="s">
        <v>52</v>
      </c>
      <c r="E33" s="31" t="str">
        <f t="shared" si="1"/>
        <v>No</v>
      </c>
      <c r="F33" s="91">
        <v>3012.37</v>
      </c>
      <c r="G33" s="91">
        <v>1671.86</v>
      </c>
      <c r="H33" s="91">
        <v>1671.86</v>
      </c>
      <c r="I33" s="91">
        <v>1671.86</v>
      </c>
      <c r="J33" s="23">
        <f>$C33*'Walgreens National Payments'!G$22</f>
        <v>2190.6527940727697</v>
      </c>
      <c r="K33" s="23">
        <f>$C33*'Walgreens National Payments'!H$22</f>
        <v>2190.6527940727697</v>
      </c>
      <c r="L33" s="23">
        <f>$C33*'Walgreens National Payments'!I$22</f>
        <v>2190.6527940727697</v>
      </c>
      <c r="M33" s="23">
        <f>$C33*'Walgreens National Payments'!J$22</f>
        <v>3318.8349450358583</v>
      </c>
      <c r="N33" s="23">
        <f>$C33*'Walgreens National Payments'!K$22</f>
        <v>3318.8349450358583</v>
      </c>
      <c r="O33" s="23">
        <f>$C33*'Walgreens National Payments'!L$22</f>
        <v>3318.8349450358583</v>
      </c>
      <c r="P33" s="23">
        <f>$C33*'Walgreens National Payments'!M$22</f>
        <v>3318.8349450358583</v>
      </c>
      <c r="Q33" s="23">
        <f>$C33*'Walgreens National Payments'!N$22</f>
        <v>3318.8349450358583</v>
      </c>
      <c r="R33" s="23">
        <f>$C33*'Walgreens National Payments'!O$22</f>
        <v>3318.8349450358583</v>
      </c>
      <c r="S33" s="23">
        <f>$C33*'Walgreens National Payments'!P$22</f>
        <v>3318.8349450358583</v>
      </c>
      <c r="T33" s="23">
        <f>$C33*'Walgreens National Payments'!Q$22</f>
        <v>3318.8349450358583</v>
      </c>
      <c r="U33" s="24" t="s">
        <v>343</v>
      </c>
      <c r="V33" s="24">
        <f t="shared" si="0"/>
        <v>41150.587942505175</v>
      </c>
    </row>
    <row r="34" spans="1:22" x14ac:dyDescent="0.3">
      <c r="A34" s="122">
        <v>32</v>
      </c>
      <c r="B34" s="3" t="s">
        <v>53</v>
      </c>
      <c r="C34" s="15">
        <v>0</v>
      </c>
      <c r="D34" s="7" t="s">
        <v>54</v>
      </c>
      <c r="E34" s="31" t="str">
        <f t="shared" si="1"/>
        <v>Yes</v>
      </c>
      <c r="F34" s="91">
        <v>0</v>
      </c>
      <c r="G34" s="91">
        <v>0</v>
      </c>
      <c r="H34" s="101">
        <v>0</v>
      </c>
      <c r="I34" s="101">
        <v>0</v>
      </c>
      <c r="J34" s="90">
        <f>$C34*'Walgreens National Payments'!G$22</f>
        <v>0</v>
      </c>
      <c r="K34" s="90">
        <f>$C34*'Walgreens National Payments'!H$22</f>
        <v>0</v>
      </c>
      <c r="L34" s="90">
        <f>$C34*'Walgreens National Payments'!I$22</f>
        <v>0</v>
      </c>
      <c r="M34" s="90">
        <f>$C34*'Walgreens National Payments'!J$22</f>
        <v>0</v>
      </c>
      <c r="N34" s="90">
        <f>$C34*'Walgreens National Payments'!K$22</f>
        <v>0</v>
      </c>
      <c r="O34" s="90">
        <f>$C34*'Walgreens National Payments'!L$22</f>
        <v>0</v>
      </c>
      <c r="P34" s="90">
        <f>$C34*'Walgreens National Payments'!M$22</f>
        <v>0</v>
      </c>
      <c r="Q34" s="90">
        <f>$C34*'Walgreens National Payments'!N$22</f>
        <v>0</v>
      </c>
      <c r="R34" s="90">
        <f>$C34*'Walgreens National Payments'!O$22</f>
        <v>0</v>
      </c>
      <c r="S34" s="90">
        <f>$C34*'Walgreens National Payments'!P$22</f>
        <v>0</v>
      </c>
      <c r="T34" s="90">
        <f>$C34*'Walgreens National Payments'!Q$22</f>
        <v>0</v>
      </c>
      <c r="U34" s="24" t="s">
        <v>343</v>
      </c>
      <c r="V34" s="24">
        <f t="shared" si="0"/>
        <v>0</v>
      </c>
    </row>
    <row r="35" spans="1:22" x14ac:dyDescent="0.3">
      <c r="A35" s="122">
        <v>33</v>
      </c>
      <c r="B35" s="3" t="s">
        <v>32</v>
      </c>
      <c r="C35" s="15">
        <v>1.4314410402168545E-3</v>
      </c>
      <c r="D35" s="7" t="s">
        <v>55</v>
      </c>
      <c r="E35" s="31" t="str">
        <f t="shared" si="1"/>
        <v>No</v>
      </c>
      <c r="F35" s="91">
        <v>6999.23</v>
      </c>
      <c r="G35" s="91">
        <v>3884.55</v>
      </c>
      <c r="H35" s="91">
        <v>3884.55</v>
      </c>
      <c r="I35" s="91">
        <v>3884.55</v>
      </c>
      <c r="J35" s="23">
        <f>$C35*'Walgreens National Payments'!G$22</f>
        <v>5089.976644310329</v>
      </c>
      <c r="K35" s="23">
        <f>$C35*'Walgreens National Payments'!H$22</f>
        <v>5089.976644310329</v>
      </c>
      <c r="L35" s="23">
        <f>$C35*'Walgreens National Payments'!I$22</f>
        <v>5089.976644310329</v>
      </c>
      <c r="M35" s="23">
        <f>$C35*'Walgreens National Payments'!J$22</f>
        <v>7711.3052338828657</v>
      </c>
      <c r="N35" s="23">
        <f>$C35*'Walgreens National Payments'!K$22</f>
        <v>7711.3052338828657</v>
      </c>
      <c r="O35" s="23">
        <f>$C35*'Walgreens National Payments'!L$22</f>
        <v>7711.3052338828657</v>
      </c>
      <c r="P35" s="23">
        <f>$C35*'Walgreens National Payments'!M$22</f>
        <v>7711.3052338828657</v>
      </c>
      <c r="Q35" s="23">
        <f>$C35*'Walgreens National Payments'!N$22</f>
        <v>7711.3052338828657</v>
      </c>
      <c r="R35" s="23">
        <f>$C35*'Walgreens National Payments'!O$22</f>
        <v>7711.3052338828657</v>
      </c>
      <c r="S35" s="23">
        <f>$C35*'Walgreens National Payments'!P$22</f>
        <v>7711.3052338828657</v>
      </c>
      <c r="T35" s="23">
        <f>$C35*'Walgreens National Payments'!Q$22</f>
        <v>7711.3052338828657</v>
      </c>
      <c r="U35" s="24" t="s">
        <v>343</v>
      </c>
      <c r="V35" s="24">
        <f t="shared" si="0"/>
        <v>95613.251803993917</v>
      </c>
    </row>
    <row r="36" spans="1:22" x14ac:dyDescent="0.3">
      <c r="A36" s="122">
        <v>34</v>
      </c>
      <c r="B36" s="3" t="s">
        <v>56</v>
      </c>
      <c r="C36" s="15">
        <v>3.8230209662400007E-3</v>
      </c>
      <c r="D36" s="7" t="s">
        <v>56</v>
      </c>
      <c r="E36" s="31" t="str">
        <f t="shared" si="1"/>
        <v>No</v>
      </c>
      <c r="F36" s="91">
        <v>18693.2</v>
      </c>
      <c r="G36" s="91">
        <v>10374.67</v>
      </c>
      <c r="H36" s="91">
        <v>10374.67</v>
      </c>
      <c r="I36" s="91">
        <v>10374.67</v>
      </c>
      <c r="J36" s="23">
        <f>$C36*'Walgreens National Payments'!G$22</f>
        <v>13594.054440357793</v>
      </c>
      <c r="K36" s="23">
        <f>$C36*'Walgreens National Payments'!H$22</f>
        <v>13594.054440357793</v>
      </c>
      <c r="L36" s="23">
        <f>$C36*'Walgreens National Payments'!I$22</f>
        <v>13594.054440357793</v>
      </c>
      <c r="M36" s="23">
        <f>$C36*'Walgreens National Payments'!J$22</f>
        <v>20594.967419506385</v>
      </c>
      <c r="N36" s="23">
        <f>$C36*'Walgreens National Payments'!K$22</f>
        <v>20594.967419506385</v>
      </c>
      <c r="O36" s="23">
        <f>$C36*'Walgreens National Payments'!L$22</f>
        <v>20594.967419506385</v>
      </c>
      <c r="P36" s="23">
        <f>$C36*'Walgreens National Payments'!M$22</f>
        <v>20594.967419506385</v>
      </c>
      <c r="Q36" s="23">
        <f>$C36*'Walgreens National Payments'!N$22</f>
        <v>20594.967419506385</v>
      </c>
      <c r="R36" s="23">
        <f>$C36*'Walgreens National Payments'!O$22</f>
        <v>20594.967419506385</v>
      </c>
      <c r="S36" s="23">
        <f>$C36*'Walgreens National Payments'!P$22</f>
        <v>20594.967419506385</v>
      </c>
      <c r="T36" s="23">
        <f>$C36*'Walgreens National Payments'!Q$22</f>
        <v>20594.967419506385</v>
      </c>
      <c r="U36" s="24" t="s">
        <v>343</v>
      </c>
      <c r="V36" s="24">
        <f t="shared" si="0"/>
        <v>255359.11267712456</v>
      </c>
    </row>
    <row r="37" spans="1:22" x14ac:dyDescent="0.3">
      <c r="A37" s="122">
        <v>35</v>
      </c>
      <c r="B37" s="3" t="s">
        <v>32</v>
      </c>
      <c r="C37" s="15">
        <v>1.7834819854661442E-4</v>
      </c>
      <c r="D37" s="7" t="s">
        <v>57</v>
      </c>
      <c r="E37" s="31" t="str">
        <f t="shared" si="1"/>
        <v>No</v>
      </c>
      <c r="F37" s="91">
        <v>872.06</v>
      </c>
      <c r="G37" s="91">
        <v>483.99</v>
      </c>
      <c r="H37" s="91">
        <v>483.99</v>
      </c>
      <c r="I37" s="91">
        <v>483.99</v>
      </c>
      <c r="J37" s="23">
        <f>$C37*'Walgreens National Payments'!G$22</f>
        <v>634.17782476012042</v>
      </c>
      <c r="K37" s="23">
        <f>$C37*'Walgreens National Payments'!H$22</f>
        <v>634.17782476012042</v>
      </c>
      <c r="L37" s="23">
        <f>$C37*'Walgreens National Payments'!I$22</f>
        <v>634.17782476012042</v>
      </c>
      <c r="M37" s="23">
        <f>$C37*'Walgreens National Payments'!J$22</f>
        <v>960.77823554488793</v>
      </c>
      <c r="N37" s="23">
        <f>$C37*'Walgreens National Payments'!K$22</f>
        <v>960.77823554488793</v>
      </c>
      <c r="O37" s="23">
        <f>$C37*'Walgreens National Payments'!L$22</f>
        <v>960.77823554488793</v>
      </c>
      <c r="P37" s="23">
        <f>$C37*'Walgreens National Payments'!M$22</f>
        <v>960.77823554488793</v>
      </c>
      <c r="Q37" s="23">
        <f>$C37*'Walgreens National Payments'!N$22</f>
        <v>960.77823554488793</v>
      </c>
      <c r="R37" s="23">
        <f>$C37*'Walgreens National Payments'!O$22</f>
        <v>960.77823554488793</v>
      </c>
      <c r="S37" s="23">
        <f>$C37*'Walgreens National Payments'!P$22</f>
        <v>960.77823554488793</v>
      </c>
      <c r="T37" s="23">
        <f>$C37*'Walgreens National Payments'!Q$22</f>
        <v>960.77823554488793</v>
      </c>
      <c r="U37" s="24" t="s">
        <v>343</v>
      </c>
      <c r="V37" s="24">
        <f t="shared" si="0"/>
        <v>11912.789358639462</v>
      </c>
    </row>
    <row r="38" spans="1:22" x14ac:dyDescent="0.3">
      <c r="A38" s="122">
        <v>36</v>
      </c>
      <c r="B38" s="3" t="s">
        <v>58</v>
      </c>
      <c r="C38" s="15">
        <v>6.0493406028165334E-6</v>
      </c>
      <c r="D38" s="7" t="s">
        <v>59</v>
      </c>
      <c r="E38" s="31" t="str">
        <f t="shared" si="1"/>
        <v>Yes</v>
      </c>
      <c r="F38" s="91">
        <v>437.85</v>
      </c>
      <c r="G38" s="91">
        <v>0</v>
      </c>
      <c r="H38" s="101">
        <v>0</v>
      </c>
      <c r="I38" s="101">
        <v>0</v>
      </c>
      <c r="J38" s="101">
        <v>0</v>
      </c>
      <c r="K38" s="101">
        <v>0</v>
      </c>
      <c r="L38" s="101">
        <v>0</v>
      </c>
      <c r="M38" s="101">
        <v>0</v>
      </c>
      <c r="N38" s="101">
        <v>0</v>
      </c>
      <c r="O38" s="101">
        <v>0</v>
      </c>
      <c r="P38" s="101">
        <v>0</v>
      </c>
      <c r="Q38" s="101">
        <v>0</v>
      </c>
      <c r="R38" s="101">
        <v>0</v>
      </c>
      <c r="S38" s="101">
        <v>0</v>
      </c>
      <c r="T38" s="101">
        <v>0</v>
      </c>
      <c r="U38" s="24" t="s">
        <v>343</v>
      </c>
      <c r="V38" s="24">
        <f t="shared" si="0"/>
        <v>437.85</v>
      </c>
    </row>
    <row r="39" spans="1:22" x14ac:dyDescent="0.3">
      <c r="A39" s="122">
        <v>37</v>
      </c>
      <c r="B39" s="3" t="s">
        <v>20</v>
      </c>
      <c r="C39" s="15">
        <v>6.1860133563783337E-4</v>
      </c>
      <c r="D39" s="7" t="s">
        <v>60</v>
      </c>
      <c r="E39" s="31" t="str">
        <f t="shared" si="1"/>
        <v>No</v>
      </c>
      <c r="F39" s="91">
        <v>3024.74</v>
      </c>
      <c r="G39" s="91">
        <v>1678.72</v>
      </c>
      <c r="H39" s="91">
        <v>1678.72</v>
      </c>
      <c r="I39" s="91">
        <v>1678.72</v>
      </c>
      <c r="J39" s="23">
        <f>$C39*'Walgreens National Payments'!G$22</f>
        <v>2199.647950612582</v>
      </c>
      <c r="K39" s="23">
        <f>$C39*'Walgreens National Payments'!H$22</f>
        <v>2199.647950612582</v>
      </c>
      <c r="L39" s="23">
        <f>$C39*'Walgreens National Payments'!I$22</f>
        <v>2199.647950612582</v>
      </c>
      <c r="M39" s="23">
        <f>$C39*'Walgreens National Payments'!J$22</f>
        <v>3332.4625906130905</v>
      </c>
      <c r="N39" s="23">
        <f>$C39*'Walgreens National Payments'!K$22</f>
        <v>3332.4625906130905</v>
      </c>
      <c r="O39" s="23">
        <f>$C39*'Walgreens National Payments'!L$22</f>
        <v>3332.4625906130905</v>
      </c>
      <c r="P39" s="23">
        <f>$C39*'Walgreens National Payments'!M$22</f>
        <v>3332.4625906130905</v>
      </c>
      <c r="Q39" s="23">
        <f>$C39*'Walgreens National Payments'!N$22</f>
        <v>3332.4625906130905</v>
      </c>
      <c r="R39" s="23">
        <f>$C39*'Walgreens National Payments'!O$22</f>
        <v>3332.4625906130905</v>
      </c>
      <c r="S39" s="23">
        <f>$C39*'Walgreens National Payments'!P$22</f>
        <v>3332.4625906130905</v>
      </c>
      <c r="T39" s="23">
        <f>$C39*'Walgreens National Payments'!Q$22</f>
        <v>3332.4625906130905</v>
      </c>
      <c r="U39" s="24" t="s">
        <v>343</v>
      </c>
      <c r="V39" s="24">
        <f t="shared" si="0"/>
        <v>41319.544576742468</v>
      </c>
    </row>
    <row r="40" spans="1:22" x14ac:dyDescent="0.3">
      <c r="A40" s="122">
        <v>38</v>
      </c>
      <c r="B40" s="3" t="s">
        <v>61</v>
      </c>
      <c r="C40" s="15">
        <v>1.9828741491205145E-4</v>
      </c>
      <c r="D40" s="7" t="s">
        <v>62</v>
      </c>
      <c r="E40" s="31" t="str">
        <f t="shared" si="1"/>
        <v>No</v>
      </c>
      <c r="F40" s="91">
        <v>969.55</v>
      </c>
      <c r="G40" s="91">
        <v>538.1</v>
      </c>
      <c r="H40" s="91">
        <v>538.1</v>
      </c>
      <c r="I40" s="91">
        <v>538.1</v>
      </c>
      <c r="J40" s="23">
        <f>$C40*'Walgreens National Payments'!G$22</f>
        <v>705.07850648889746</v>
      </c>
      <c r="K40" s="23">
        <f>$C40*'Walgreens National Payments'!H$22</f>
        <v>705.07850648889746</v>
      </c>
      <c r="L40" s="23">
        <f>$C40*'Walgreens National Payments'!I$22</f>
        <v>705.07850648889746</v>
      </c>
      <c r="M40" s="23">
        <f>$C40*'Walgreens National Payments'!J$22</f>
        <v>1068.1926376742442</v>
      </c>
      <c r="N40" s="23">
        <f>$C40*'Walgreens National Payments'!K$22</f>
        <v>1068.1926376742442</v>
      </c>
      <c r="O40" s="23">
        <f>$C40*'Walgreens National Payments'!L$22</f>
        <v>1068.1926376742442</v>
      </c>
      <c r="P40" s="23">
        <f>$C40*'Walgreens National Payments'!M$22</f>
        <v>1068.1926376742442</v>
      </c>
      <c r="Q40" s="23">
        <f>$C40*'Walgreens National Payments'!N$22</f>
        <v>1068.1926376742442</v>
      </c>
      <c r="R40" s="23">
        <f>$C40*'Walgreens National Payments'!O$22</f>
        <v>1068.1926376742442</v>
      </c>
      <c r="S40" s="23">
        <f>$C40*'Walgreens National Payments'!P$22</f>
        <v>1068.1926376742442</v>
      </c>
      <c r="T40" s="23">
        <f>$C40*'Walgreens National Payments'!Q$22</f>
        <v>1068.1926376742442</v>
      </c>
      <c r="U40" s="24" t="s">
        <v>343</v>
      </c>
      <c r="V40" s="24">
        <f t="shared" si="0"/>
        <v>13244.626620860648</v>
      </c>
    </row>
    <row r="41" spans="1:22" x14ac:dyDescent="0.3">
      <c r="A41" s="122">
        <v>39</v>
      </c>
      <c r="B41" s="3" t="s">
        <v>12</v>
      </c>
      <c r="C41" s="15">
        <v>8.5803473491828175E-5</v>
      </c>
      <c r="D41" s="7" t="s">
        <v>63</v>
      </c>
      <c r="E41" s="7" t="s">
        <v>334</v>
      </c>
      <c r="F41" s="91">
        <v>0</v>
      </c>
      <c r="G41" s="91">
        <v>0</v>
      </c>
      <c r="H41" s="91">
        <v>0</v>
      </c>
      <c r="I41" s="91">
        <v>0</v>
      </c>
      <c r="J41" s="91">
        <v>0</v>
      </c>
      <c r="K41" s="91">
        <v>0</v>
      </c>
      <c r="L41" s="91">
        <v>0</v>
      </c>
      <c r="M41" s="91">
        <v>0</v>
      </c>
      <c r="N41" s="91">
        <v>0</v>
      </c>
      <c r="O41" s="91">
        <v>0</v>
      </c>
      <c r="P41" s="91">
        <v>0</v>
      </c>
      <c r="Q41" s="91">
        <v>0</v>
      </c>
      <c r="R41" s="91">
        <v>0</v>
      </c>
      <c r="S41" s="91">
        <v>0</v>
      </c>
      <c r="T41" s="91">
        <v>0</v>
      </c>
      <c r="U41" s="24" t="s">
        <v>343</v>
      </c>
      <c r="V41" s="24">
        <f t="shared" si="0"/>
        <v>0</v>
      </c>
    </row>
    <row r="42" spans="1:22" x14ac:dyDescent="0.3">
      <c r="A42" s="122">
        <v>40</v>
      </c>
      <c r="B42" s="3" t="s">
        <v>64</v>
      </c>
      <c r="C42" s="15">
        <v>5.9285718408623813E-4</v>
      </c>
      <c r="D42" s="7" t="s">
        <v>65</v>
      </c>
      <c r="E42" s="31" t="str">
        <f t="shared" si="1"/>
        <v>No</v>
      </c>
      <c r="F42" s="91">
        <v>2898.86</v>
      </c>
      <c r="G42" s="91">
        <v>1608.86</v>
      </c>
      <c r="H42" s="91">
        <v>1608.86</v>
      </c>
      <c r="I42" s="91">
        <v>1608.86</v>
      </c>
      <c r="J42" s="23">
        <f>$C42*'Walgreens National Payments'!G$22</f>
        <v>2108.1058427341086</v>
      </c>
      <c r="K42" s="23">
        <f>$C42*'Walgreens National Payments'!H$22</f>
        <v>2108.1058427341086</v>
      </c>
      <c r="L42" s="23">
        <f>$C42*'Walgreens National Payments'!I$22</f>
        <v>2108.1058427341086</v>
      </c>
      <c r="M42" s="23">
        <f>$C42*'Walgreens National Payments'!J$22</f>
        <v>3193.7764659148525</v>
      </c>
      <c r="N42" s="23">
        <f>$C42*'Walgreens National Payments'!K$22</f>
        <v>3193.7764659148525</v>
      </c>
      <c r="O42" s="23">
        <f>$C42*'Walgreens National Payments'!L$22</f>
        <v>3193.7764659148525</v>
      </c>
      <c r="P42" s="23">
        <f>$C42*'Walgreens National Payments'!M$22</f>
        <v>3193.7764659148525</v>
      </c>
      <c r="Q42" s="23">
        <f>$C42*'Walgreens National Payments'!N$22</f>
        <v>3193.7764659148525</v>
      </c>
      <c r="R42" s="23">
        <f>$C42*'Walgreens National Payments'!O$22</f>
        <v>3193.7764659148525</v>
      </c>
      <c r="S42" s="23">
        <f>$C42*'Walgreens National Payments'!P$22</f>
        <v>3193.7764659148525</v>
      </c>
      <c r="T42" s="23">
        <f>$C42*'Walgreens National Payments'!Q$22</f>
        <v>3193.7764659148525</v>
      </c>
      <c r="U42" s="24" t="s">
        <v>343</v>
      </c>
      <c r="V42" s="24">
        <f t="shared" si="0"/>
        <v>39599.969255521144</v>
      </c>
    </row>
    <row r="43" spans="1:22" x14ac:dyDescent="0.3">
      <c r="A43" s="122">
        <v>41</v>
      </c>
      <c r="B43" s="3" t="s">
        <v>12</v>
      </c>
      <c r="C43" s="15">
        <v>2.7577829756919563E-5</v>
      </c>
      <c r="D43" s="7" t="s">
        <v>66</v>
      </c>
      <c r="E43" s="31" t="str">
        <f t="shared" si="1"/>
        <v>Yes</v>
      </c>
      <c r="F43" s="91">
        <v>1996.08</v>
      </c>
      <c r="G43" s="91">
        <v>0</v>
      </c>
      <c r="H43" s="101">
        <v>0</v>
      </c>
      <c r="I43" s="101">
        <v>0</v>
      </c>
      <c r="J43" s="101">
        <v>0</v>
      </c>
      <c r="K43" s="101">
        <v>0</v>
      </c>
      <c r="L43" s="101">
        <v>0</v>
      </c>
      <c r="M43" s="101">
        <v>0</v>
      </c>
      <c r="N43" s="101">
        <v>0</v>
      </c>
      <c r="O43" s="101">
        <v>0</v>
      </c>
      <c r="P43" s="101">
        <v>0</v>
      </c>
      <c r="Q43" s="101">
        <v>0</v>
      </c>
      <c r="R43" s="101">
        <v>0</v>
      </c>
      <c r="S43" s="101">
        <v>0</v>
      </c>
      <c r="T43" s="101">
        <v>0</v>
      </c>
      <c r="U43" s="24" t="s">
        <v>343</v>
      </c>
      <c r="V43" s="24">
        <f t="shared" si="0"/>
        <v>1996.08</v>
      </c>
    </row>
    <row r="44" spans="1:22" x14ac:dyDescent="0.3">
      <c r="A44" s="122">
        <v>42</v>
      </c>
      <c r="B44" s="3" t="s">
        <v>40</v>
      </c>
      <c r="C44" s="15">
        <v>1.8505476605280003E-2</v>
      </c>
      <c r="D44" s="7" t="s">
        <v>40</v>
      </c>
      <c r="E44" s="31" t="str">
        <f t="shared" si="1"/>
        <v>No</v>
      </c>
      <c r="F44" s="91">
        <v>90485.14</v>
      </c>
      <c r="G44" s="91">
        <v>50219</v>
      </c>
      <c r="H44" s="91">
        <v>50219</v>
      </c>
      <c r="I44" s="91">
        <v>50219</v>
      </c>
      <c r="J44" s="23">
        <f>$C44*'Walgreens National Payments'!G$22</f>
        <v>65802.531202009428</v>
      </c>
      <c r="K44" s="23">
        <f>$C44*'Walgreens National Payments'!H$22</f>
        <v>65802.531202009428</v>
      </c>
      <c r="L44" s="23">
        <f>$C44*'Walgreens National Payments'!I$22</f>
        <v>65802.531202009428</v>
      </c>
      <c r="M44" s="23">
        <f>$C44*'Walgreens National Payments'!J$22</f>
        <v>99690.713478617487</v>
      </c>
      <c r="N44" s="23">
        <f>$C44*'Walgreens National Payments'!K$22</f>
        <v>99690.713478617487</v>
      </c>
      <c r="O44" s="23">
        <f>$C44*'Walgreens National Payments'!L$22</f>
        <v>99690.713478617487</v>
      </c>
      <c r="P44" s="23">
        <f>$C44*'Walgreens National Payments'!M$22</f>
        <v>99690.713478617487</v>
      </c>
      <c r="Q44" s="23">
        <f>$C44*'Walgreens National Payments'!N$22</f>
        <v>99690.713478617487</v>
      </c>
      <c r="R44" s="23">
        <f>$C44*'Walgreens National Payments'!O$22</f>
        <v>99690.713478617487</v>
      </c>
      <c r="S44" s="23">
        <f>$C44*'Walgreens National Payments'!P$22</f>
        <v>99690.713478617487</v>
      </c>
      <c r="T44" s="23">
        <f>$C44*'Walgreens National Payments'!Q$22</f>
        <v>99690.713478617487</v>
      </c>
      <c r="U44" s="24" t="s">
        <v>343</v>
      </c>
      <c r="V44" s="24">
        <f t="shared" si="0"/>
        <v>1236075.4414349683</v>
      </c>
    </row>
    <row r="45" spans="1:22" x14ac:dyDescent="0.3">
      <c r="A45" s="122">
        <v>43</v>
      </c>
      <c r="B45" s="3" t="s">
        <v>12</v>
      </c>
      <c r="C45" s="15">
        <v>3.3093395469285523E-5</v>
      </c>
      <c r="D45" s="7" t="s">
        <v>67</v>
      </c>
      <c r="E45" s="7" t="s">
        <v>334</v>
      </c>
      <c r="F45" s="91">
        <v>0</v>
      </c>
      <c r="G45" s="91">
        <v>0</v>
      </c>
      <c r="H45" s="91">
        <v>0</v>
      </c>
      <c r="I45" s="91">
        <v>0</v>
      </c>
      <c r="J45" s="91">
        <v>0</v>
      </c>
      <c r="K45" s="91">
        <v>0</v>
      </c>
      <c r="L45" s="91">
        <v>0</v>
      </c>
      <c r="M45" s="91">
        <v>0</v>
      </c>
      <c r="N45" s="91">
        <v>0</v>
      </c>
      <c r="O45" s="91">
        <v>0</v>
      </c>
      <c r="P45" s="91">
        <v>0</v>
      </c>
      <c r="Q45" s="91">
        <v>0</v>
      </c>
      <c r="R45" s="91">
        <v>0</v>
      </c>
      <c r="S45" s="91">
        <v>0</v>
      </c>
      <c r="T45" s="91">
        <v>0</v>
      </c>
      <c r="U45" s="24" t="s">
        <v>343</v>
      </c>
      <c r="V45" s="24">
        <f t="shared" si="0"/>
        <v>0</v>
      </c>
    </row>
    <row r="46" spans="1:22" x14ac:dyDescent="0.3">
      <c r="A46" s="122">
        <v>44</v>
      </c>
      <c r="B46" s="3" t="s">
        <v>20</v>
      </c>
      <c r="C46" s="15">
        <v>2.6353816720000004E-3</v>
      </c>
      <c r="D46" s="7" t="s">
        <v>68</v>
      </c>
      <c r="E46" s="31" t="str">
        <f t="shared" si="1"/>
        <v>No</v>
      </c>
      <c r="F46" s="91">
        <v>12886.07</v>
      </c>
      <c r="G46" s="91">
        <v>7151.73</v>
      </c>
      <c r="H46" s="91">
        <v>7151.73</v>
      </c>
      <c r="I46" s="91">
        <v>7151.73</v>
      </c>
      <c r="J46" s="23">
        <f>$C46*'Walgreens National Payments'!G$22</f>
        <v>9370.9980239852302</v>
      </c>
      <c r="K46" s="23">
        <f>$C46*'Walgreens National Payments'!H$22</f>
        <v>9370.9980239852302</v>
      </c>
      <c r="L46" s="23">
        <f>$C46*'Walgreens National Payments'!I$22</f>
        <v>9370.9980239852302</v>
      </c>
      <c r="M46" s="23">
        <f>$C46*'Walgreens National Payments'!J$22</f>
        <v>14197.044732973345</v>
      </c>
      <c r="N46" s="23">
        <f>$C46*'Walgreens National Payments'!K$22</f>
        <v>14197.044732973345</v>
      </c>
      <c r="O46" s="23">
        <f>$C46*'Walgreens National Payments'!L$22</f>
        <v>14197.044732973345</v>
      </c>
      <c r="P46" s="23">
        <f>$C46*'Walgreens National Payments'!M$22</f>
        <v>14197.044732973345</v>
      </c>
      <c r="Q46" s="23">
        <f>$C46*'Walgreens National Payments'!N$22</f>
        <v>14197.044732973345</v>
      </c>
      <c r="R46" s="23">
        <f>$C46*'Walgreens National Payments'!O$22</f>
        <v>14197.044732973345</v>
      </c>
      <c r="S46" s="23">
        <f>$C46*'Walgreens National Payments'!P$22</f>
        <v>14197.044732973345</v>
      </c>
      <c r="T46" s="23">
        <f>$C46*'Walgreens National Payments'!Q$22</f>
        <v>14197.044732973345</v>
      </c>
      <c r="U46" s="24" t="s">
        <v>343</v>
      </c>
      <c r="V46" s="24">
        <f t="shared" si="0"/>
        <v>176030.61193574249</v>
      </c>
    </row>
    <row r="47" spans="1:22" x14ac:dyDescent="0.3">
      <c r="A47" s="122">
        <v>45</v>
      </c>
      <c r="B47" s="3" t="s">
        <v>12</v>
      </c>
      <c r="C47" s="15">
        <v>1.211863496205807E-4</v>
      </c>
      <c r="D47" s="7" t="s">
        <v>69</v>
      </c>
      <c r="E47" s="31" t="str">
        <f t="shared" si="1"/>
        <v>No</v>
      </c>
      <c r="F47" s="91">
        <v>592.55999999999995</v>
      </c>
      <c r="G47" s="91">
        <v>328.87</v>
      </c>
      <c r="H47" s="91">
        <v>328.87</v>
      </c>
      <c r="I47" s="91">
        <v>328.87</v>
      </c>
      <c r="J47" s="23">
        <f>$C47*'Walgreens National Payments'!G$22</f>
        <v>430.91938252974421</v>
      </c>
      <c r="K47" s="23">
        <f>$C47*'Walgreens National Payments'!H$22</f>
        <v>430.91938252974421</v>
      </c>
      <c r="L47" s="23">
        <f>$C47*'Walgreens National Payments'!I$22</f>
        <v>430.91938252974421</v>
      </c>
      <c r="M47" s="23">
        <f>$C47*'Walgreens National Payments'!J$22</f>
        <v>652.84207022789496</v>
      </c>
      <c r="N47" s="23">
        <f>$C47*'Walgreens National Payments'!K$22</f>
        <v>652.84207022789496</v>
      </c>
      <c r="O47" s="23">
        <f>$C47*'Walgreens National Payments'!L$22</f>
        <v>652.84207022789496</v>
      </c>
      <c r="P47" s="23">
        <f>$C47*'Walgreens National Payments'!M$22</f>
        <v>652.84207022789496</v>
      </c>
      <c r="Q47" s="23">
        <f>$C47*'Walgreens National Payments'!N$22</f>
        <v>652.84207022789496</v>
      </c>
      <c r="R47" s="23">
        <f>$C47*'Walgreens National Payments'!O$22</f>
        <v>652.84207022789496</v>
      </c>
      <c r="S47" s="23">
        <f>$C47*'Walgreens National Payments'!P$22</f>
        <v>652.84207022789496</v>
      </c>
      <c r="T47" s="23">
        <f>$C47*'Walgreens National Payments'!Q$22</f>
        <v>652.84207022789496</v>
      </c>
      <c r="U47" s="24" t="s">
        <v>343</v>
      </c>
      <c r="V47" s="24">
        <f t="shared" si="0"/>
        <v>8094.6647094123909</v>
      </c>
    </row>
    <row r="48" spans="1:22" x14ac:dyDescent="0.3">
      <c r="A48" s="122">
        <v>46</v>
      </c>
      <c r="B48" s="3" t="s">
        <v>70</v>
      </c>
      <c r="C48" s="15">
        <v>4.1274553924800002E-3</v>
      </c>
      <c r="D48" s="7" t="s">
        <v>70</v>
      </c>
      <c r="E48" s="31" t="str">
        <f t="shared" si="1"/>
        <v>No</v>
      </c>
      <c r="F48" s="91">
        <v>20181.77</v>
      </c>
      <c r="G48" s="91">
        <v>11200.83</v>
      </c>
      <c r="H48" s="91">
        <v>11200.83</v>
      </c>
      <c r="I48" s="91">
        <v>11200.83</v>
      </c>
      <c r="J48" s="23">
        <f>$C48*'Walgreens National Payments'!G$22</f>
        <v>14676.574834666779</v>
      </c>
      <c r="K48" s="23">
        <f>$C48*'Walgreens National Payments'!H$22</f>
        <v>14676.574834666779</v>
      </c>
      <c r="L48" s="23">
        <f>$C48*'Walgreens National Payments'!I$22</f>
        <v>14676.574834666779</v>
      </c>
      <c r="M48" s="23">
        <f>$C48*'Walgreens National Payments'!J$22</f>
        <v>22234.983821497342</v>
      </c>
      <c r="N48" s="23">
        <f>$C48*'Walgreens National Payments'!K$22</f>
        <v>22234.983821497342</v>
      </c>
      <c r="O48" s="23">
        <f>$C48*'Walgreens National Payments'!L$22</f>
        <v>22234.983821497342</v>
      </c>
      <c r="P48" s="23">
        <f>$C48*'Walgreens National Payments'!M$22</f>
        <v>22234.983821497342</v>
      </c>
      <c r="Q48" s="23">
        <f>$C48*'Walgreens National Payments'!N$22</f>
        <v>22234.983821497342</v>
      </c>
      <c r="R48" s="23">
        <f>$C48*'Walgreens National Payments'!O$22</f>
        <v>22234.983821497342</v>
      </c>
      <c r="S48" s="23">
        <f>$C48*'Walgreens National Payments'!P$22</f>
        <v>22234.983821497342</v>
      </c>
      <c r="T48" s="23">
        <f>$C48*'Walgreens National Payments'!Q$22</f>
        <v>22234.983821497342</v>
      </c>
      <c r="U48" s="24" t="s">
        <v>343</v>
      </c>
      <c r="V48" s="24">
        <f t="shared" si="0"/>
        <v>275693.85507597914</v>
      </c>
    </row>
    <row r="49" spans="1:22" x14ac:dyDescent="0.3">
      <c r="A49" s="122">
        <v>47</v>
      </c>
      <c r="B49" s="3" t="s">
        <v>71</v>
      </c>
      <c r="C49" s="15">
        <v>2.1428580409600002E-3</v>
      </c>
      <c r="D49" s="7" t="s">
        <v>71</v>
      </c>
      <c r="E49" s="31" t="str">
        <f t="shared" si="1"/>
        <v>No</v>
      </c>
      <c r="F49" s="91">
        <v>10477.81</v>
      </c>
      <c r="G49" s="91">
        <v>5815.15</v>
      </c>
      <c r="H49" s="91">
        <v>5815.15</v>
      </c>
      <c r="I49" s="91">
        <v>5815.15</v>
      </c>
      <c r="J49" s="23">
        <f>$C49*'Walgreens National Payments'!G$22</f>
        <v>7619.6623361494721</v>
      </c>
      <c r="K49" s="23">
        <f>$C49*'Walgreens National Payments'!H$22</f>
        <v>7619.6623361494721</v>
      </c>
      <c r="L49" s="23">
        <f>$C49*'Walgreens National Payments'!I$22</f>
        <v>7619.6623361494721</v>
      </c>
      <c r="M49" s="23">
        <f>$C49*'Walgreens National Payments'!J$22</f>
        <v>11543.774394102544</v>
      </c>
      <c r="N49" s="23">
        <f>$C49*'Walgreens National Payments'!K$22</f>
        <v>11543.774394102544</v>
      </c>
      <c r="O49" s="23">
        <f>$C49*'Walgreens National Payments'!L$22</f>
        <v>11543.774394102544</v>
      </c>
      <c r="P49" s="23">
        <f>$C49*'Walgreens National Payments'!M$22</f>
        <v>11543.774394102544</v>
      </c>
      <c r="Q49" s="23">
        <f>$C49*'Walgreens National Payments'!N$22</f>
        <v>11543.774394102544</v>
      </c>
      <c r="R49" s="23">
        <f>$C49*'Walgreens National Payments'!O$22</f>
        <v>11543.774394102544</v>
      </c>
      <c r="S49" s="23">
        <f>$C49*'Walgreens National Payments'!P$22</f>
        <v>11543.774394102544</v>
      </c>
      <c r="T49" s="23">
        <f>$C49*'Walgreens National Payments'!Q$22</f>
        <v>11543.774394102544</v>
      </c>
      <c r="U49" s="24" t="s">
        <v>343</v>
      </c>
      <c r="V49" s="24">
        <f t="shared" si="0"/>
        <v>143132.44216126876</v>
      </c>
    </row>
    <row r="50" spans="1:22" x14ac:dyDescent="0.3">
      <c r="A50" s="122">
        <v>48</v>
      </c>
      <c r="B50" s="3" t="s">
        <v>72</v>
      </c>
      <c r="C50" s="15">
        <v>3.1672388092800004E-3</v>
      </c>
      <c r="D50" s="7" t="s">
        <v>72</v>
      </c>
      <c r="E50" s="31" t="str">
        <f t="shared" si="1"/>
        <v>No</v>
      </c>
      <c r="F50" s="91">
        <v>15486.66</v>
      </c>
      <c r="G50" s="91">
        <v>8595.0499999999993</v>
      </c>
      <c r="H50" s="91">
        <v>8595.0499999999993</v>
      </c>
      <c r="I50" s="91">
        <v>8595.0499999999993</v>
      </c>
      <c r="J50" s="23">
        <f>$C50*'Walgreens National Payments'!G$22</f>
        <v>11262.197403356691</v>
      </c>
      <c r="K50" s="23">
        <f>$C50*'Walgreens National Payments'!H$22</f>
        <v>11262.197403356691</v>
      </c>
      <c r="L50" s="23">
        <f>$C50*'Walgreens National Payments'!I$22</f>
        <v>11262.197403356691</v>
      </c>
      <c r="M50" s="23">
        <f>$C50*'Walgreens National Payments'!J$22</f>
        <v>17062.208306712924</v>
      </c>
      <c r="N50" s="23">
        <f>$C50*'Walgreens National Payments'!K$22</f>
        <v>17062.208306712924</v>
      </c>
      <c r="O50" s="23">
        <f>$C50*'Walgreens National Payments'!L$22</f>
        <v>17062.208306712924</v>
      </c>
      <c r="P50" s="23">
        <f>$C50*'Walgreens National Payments'!M$22</f>
        <v>17062.208306712924</v>
      </c>
      <c r="Q50" s="23">
        <f>$C50*'Walgreens National Payments'!N$22</f>
        <v>17062.208306712924</v>
      </c>
      <c r="R50" s="23">
        <f>$C50*'Walgreens National Payments'!O$22</f>
        <v>17062.208306712924</v>
      </c>
      <c r="S50" s="23">
        <f>$C50*'Walgreens National Payments'!P$22</f>
        <v>17062.208306712924</v>
      </c>
      <c r="T50" s="23">
        <f>$C50*'Walgreens National Payments'!Q$22</f>
        <v>17062.208306712924</v>
      </c>
      <c r="U50" s="24" t="s">
        <v>343</v>
      </c>
      <c r="V50" s="24">
        <f t="shared" si="0"/>
        <v>211556.06866377345</v>
      </c>
    </row>
    <row r="51" spans="1:22" x14ac:dyDescent="0.3">
      <c r="A51" s="122">
        <v>49</v>
      </c>
      <c r="B51" s="3" t="s">
        <v>73</v>
      </c>
      <c r="C51" s="15">
        <v>1.2625116440371095E-3</v>
      </c>
      <c r="D51" s="7" t="s">
        <v>74</v>
      </c>
      <c r="E51" s="31" t="str">
        <f t="shared" si="1"/>
        <v>No</v>
      </c>
      <c r="F51" s="91">
        <v>6173.23</v>
      </c>
      <c r="G51" s="91">
        <v>3426.12</v>
      </c>
      <c r="H51" s="91">
        <v>3426.12</v>
      </c>
      <c r="I51" s="91">
        <v>3426.12</v>
      </c>
      <c r="J51" s="23">
        <f>$C51*'Walgreens National Payments'!G$22</f>
        <v>4489.2905825483385</v>
      </c>
      <c r="K51" s="23">
        <f>$C51*'Walgreens National Payments'!H$22</f>
        <v>4489.2905825483385</v>
      </c>
      <c r="L51" s="23">
        <f>$C51*'Walgreens National Payments'!I$22</f>
        <v>4489.2905825483385</v>
      </c>
      <c r="M51" s="23">
        <f>$C51*'Walgreens National Payments'!J$22</f>
        <v>6801.2669575454811</v>
      </c>
      <c r="N51" s="23">
        <f>$C51*'Walgreens National Payments'!K$22</f>
        <v>6801.2669575454811</v>
      </c>
      <c r="O51" s="23">
        <f>$C51*'Walgreens National Payments'!L$22</f>
        <v>6801.2669575454811</v>
      </c>
      <c r="P51" s="23">
        <f>$C51*'Walgreens National Payments'!M$22</f>
        <v>6801.2669575454811</v>
      </c>
      <c r="Q51" s="23">
        <f>$C51*'Walgreens National Payments'!N$22</f>
        <v>6801.2669575454811</v>
      </c>
      <c r="R51" s="23">
        <f>$C51*'Walgreens National Payments'!O$22</f>
        <v>6801.2669575454811</v>
      </c>
      <c r="S51" s="23">
        <f>$C51*'Walgreens National Payments'!P$22</f>
        <v>6801.2669575454811</v>
      </c>
      <c r="T51" s="23">
        <f>$C51*'Walgreens National Payments'!Q$22</f>
        <v>6801.2669575454811</v>
      </c>
      <c r="U51" s="24" t="s">
        <v>343</v>
      </c>
      <c r="V51" s="24">
        <f t="shared" si="0"/>
        <v>84329.597408008849</v>
      </c>
    </row>
    <row r="52" spans="1:22" x14ac:dyDescent="0.3">
      <c r="A52" s="122">
        <v>50</v>
      </c>
      <c r="B52" s="3" t="s">
        <v>75</v>
      </c>
      <c r="C52" s="15">
        <v>2.6802056915200003E-3</v>
      </c>
      <c r="D52" s="7" t="s">
        <v>75</v>
      </c>
      <c r="E52" s="31" t="str">
        <f t="shared" si="1"/>
        <v>No</v>
      </c>
      <c r="F52" s="91">
        <v>13105.24</v>
      </c>
      <c r="G52" s="91">
        <v>7273.37</v>
      </c>
      <c r="H52" s="91">
        <v>7273.37</v>
      </c>
      <c r="I52" s="91">
        <v>7273.37</v>
      </c>
      <c r="J52" s="23">
        <f>$C52*'Walgreens National Payments'!G$22</f>
        <v>9530.3851073864062</v>
      </c>
      <c r="K52" s="23">
        <f>$C52*'Walgreens National Payments'!H$22</f>
        <v>9530.3851073864062</v>
      </c>
      <c r="L52" s="23">
        <f>$C52*'Walgreens National Payments'!I$22</f>
        <v>9530.3851073864062</v>
      </c>
      <c r="M52" s="23">
        <f>$C52*'Walgreens National Payments'!J$22</f>
        <v>14438.515870531257</v>
      </c>
      <c r="N52" s="23">
        <f>$C52*'Walgreens National Payments'!K$22</f>
        <v>14438.515870531257</v>
      </c>
      <c r="O52" s="23">
        <f>$C52*'Walgreens National Payments'!L$22</f>
        <v>14438.515870531257</v>
      </c>
      <c r="P52" s="23">
        <f>$C52*'Walgreens National Payments'!M$22</f>
        <v>14438.515870531257</v>
      </c>
      <c r="Q52" s="23">
        <f>$C52*'Walgreens National Payments'!N$22</f>
        <v>14438.515870531257</v>
      </c>
      <c r="R52" s="23">
        <f>$C52*'Walgreens National Payments'!O$22</f>
        <v>14438.515870531257</v>
      </c>
      <c r="S52" s="23">
        <f>$C52*'Walgreens National Payments'!P$22</f>
        <v>14438.515870531257</v>
      </c>
      <c r="T52" s="23">
        <f>$C52*'Walgreens National Payments'!Q$22</f>
        <v>14438.515870531257</v>
      </c>
      <c r="U52" s="24" t="s">
        <v>343</v>
      </c>
      <c r="V52" s="24">
        <f t="shared" si="0"/>
        <v>179024.63228640932</v>
      </c>
    </row>
    <row r="53" spans="1:22" x14ac:dyDescent="0.3">
      <c r="A53" s="122">
        <v>51</v>
      </c>
      <c r="B53" s="3" t="s">
        <v>76</v>
      </c>
      <c r="C53" s="15">
        <v>2.7998174328112426E-3</v>
      </c>
      <c r="D53" s="7" t="s">
        <v>76</v>
      </c>
      <c r="E53" s="31" t="str">
        <f t="shared" si="1"/>
        <v>No</v>
      </c>
      <c r="F53" s="91">
        <v>13690.1</v>
      </c>
      <c r="G53" s="91">
        <v>7597.97</v>
      </c>
      <c r="H53" s="91">
        <v>7597.97</v>
      </c>
      <c r="I53" s="91">
        <v>7597.97</v>
      </c>
      <c r="J53" s="23">
        <f>$C53*'Walgreens National Payments'!G$22</f>
        <v>9955.7054331648815</v>
      </c>
      <c r="K53" s="23">
        <f>$C53*'Walgreens National Payments'!H$22</f>
        <v>9955.7054331648815</v>
      </c>
      <c r="L53" s="23">
        <f>$C53*'Walgreens National Payments'!I$22</f>
        <v>9955.7054331648815</v>
      </c>
      <c r="M53" s="23">
        <f>$C53*'Walgreens National Payments'!J$22</f>
        <v>15082.875380101605</v>
      </c>
      <c r="N53" s="23">
        <f>$C53*'Walgreens National Payments'!K$22</f>
        <v>15082.875380101605</v>
      </c>
      <c r="O53" s="23">
        <f>$C53*'Walgreens National Payments'!L$22</f>
        <v>15082.875380101605</v>
      </c>
      <c r="P53" s="23">
        <f>$C53*'Walgreens National Payments'!M$22</f>
        <v>15082.875380101605</v>
      </c>
      <c r="Q53" s="23">
        <f>$C53*'Walgreens National Payments'!N$22</f>
        <v>15082.875380101605</v>
      </c>
      <c r="R53" s="23">
        <f>$C53*'Walgreens National Payments'!O$22</f>
        <v>15082.875380101605</v>
      </c>
      <c r="S53" s="23">
        <f>$C53*'Walgreens National Payments'!P$22</f>
        <v>15082.875380101605</v>
      </c>
      <c r="T53" s="23">
        <f>$C53*'Walgreens National Payments'!Q$22</f>
        <v>15082.875380101605</v>
      </c>
      <c r="U53" s="24" t="s">
        <v>343</v>
      </c>
      <c r="V53" s="24">
        <f t="shared" si="0"/>
        <v>187014.1293403075</v>
      </c>
    </row>
    <row r="54" spans="1:22" x14ac:dyDescent="0.3">
      <c r="A54" s="122">
        <v>52</v>
      </c>
      <c r="B54" s="3" t="s">
        <v>32</v>
      </c>
      <c r="C54" s="15">
        <v>1.3949733207608273E-4</v>
      </c>
      <c r="D54" s="7" t="s">
        <v>77</v>
      </c>
      <c r="E54" s="31" t="str">
        <f t="shared" si="1"/>
        <v>No</v>
      </c>
      <c r="F54" s="91">
        <v>682.09</v>
      </c>
      <c r="G54" s="91">
        <v>378.56</v>
      </c>
      <c r="H54" s="91">
        <v>378.56</v>
      </c>
      <c r="I54" s="91">
        <v>378.56</v>
      </c>
      <c r="J54" s="23">
        <f>$C54*'Walgreens National Payments'!G$22</f>
        <v>496.03032347269908</v>
      </c>
      <c r="K54" s="23">
        <f>$C54*'Walgreens National Payments'!H$22</f>
        <v>496.03032347269908</v>
      </c>
      <c r="L54" s="23">
        <f>$C54*'Walgreens National Payments'!I$22</f>
        <v>496.03032347269908</v>
      </c>
      <c r="M54" s="23">
        <f>$C54*'Walgreens National Payments'!J$22</f>
        <v>751.48502573883877</v>
      </c>
      <c r="N54" s="23">
        <f>$C54*'Walgreens National Payments'!K$22</f>
        <v>751.48502573883877</v>
      </c>
      <c r="O54" s="23">
        <f>$C54*'Walgreens National Payments'!L$22</f>
        <v>751.48502573883877</v>
      </c>
      <c r="P54" s="23">
        <f>$C54*'Walgreens National Payments'!M$22</f>
        <v>751.48502573883877</v>
      </c>
      <c r="Q54" s="23">
        <f>$C54*'Walgreens National Payments'!N$22</f>
        <v>751.48502573883877</v>
      </c>
      <c r="R54" s="23">
        <f>$C54*'Walgreens National Payments'!O$22</f>
        <v>751.48502573883877</v>
      </c>
      <c r="S54" s="23">
        <f>$C54*'Walgreens National Payments'!P$22</f>
        <v>751.48502573883877</v>
      </c>
      <c r="T54" s="23">
        <f>$C54*'Walgreens National Payments'!Q$22</f>
        <v>751.48502573883877</v>
      </c>
      <c r="U54" s="24" t="s">
        <v>343</v>
      </c>
      <c r="V54" s="24">
        <f t="shared" si="0"/>
        <v>9317.7411763288073</v>
      </c>
    </row>
    <row r="55" spans="1:22" x14ac:dyDescent="0.3">
      <c r="A55" s="122">
        <v>53</v>
      </c>
      <c r="B55" s="3" t="s">
        <v>73</v>
      </c>
      <c r="C55" s="15">
        <v>6.5243179433600003E-3</v>
      </c>
      <c r="D55" s="7" t="s">
        <v>78</v>
      </c>
      <c r="E55" s="31" t="str">
        <f t="shared" si="1"/>
        <v>No</v>
      </c>
      <c r="F55" s="91">
        <v>31901.57</v>
      </c>
      <c r="G55" s="91">
        <v>17705.28</v>
      </c>
      <c r="H55" s="91">
        <v>17705.28</v>
      </c>
      <c r="I55" s="91">
        <v>17705.28</v>
      </c>
      <c r="J55" s="23">
        <f>$C55*'Walgreens National Payments'!G$22</f>
        <v>23199.436804415149</v>
      </c>
      <c r="K55" s="23">
        <f>$C55*'Walgreens National Payments'!H$22</f>
        <v>23199.436804415149</v>
      </c>
      <c r="L55" s="23">
        <f>$C55*'Walgreens National Payments'!I$22</f>
        <v>23199.436804415149</v>
      </c>
      <c r="M55" s="23">
        <f>$C55*'Walgreens National Payments'!J$22</f>
        <v>35147.103995653262</v>
      </c>
      <c r="N55" s="23">
        <f>$C55*'Walgreens National Payments'!K$22</f>
        <v>35147.103995653262</v>
      </c>
      <c r="O55" s="23">
        <f>$C55*'Walgreens National Payments'!L$22</f>
        <v>35147.103995653262</v>
      </c>
      <c r="P55" s="23">
        <f>$C55*'Walgreens National Payments'!M$22</f>
        <v>35147.103995653262</v>
      </c>
      <c r="Q55" s="23">
        <f>$C55*'Walgreens National Payments'!N$22</f>
        <v>35147.103995653262</v>
      </c>
      <c r="R55" s="23">
        <f>$C55*'Walgreens National Payments'!O$22</f>
        <v>35147.103995653262</v>
      </c>
      <c r="S55" s="23">
        <f>$C55*'Walgreens National Payments'!P$22</f>
        <v>35147.103995653262</v>
      </c>
      <c r="T55" s="23">
        <f>$C55*'Walgreens National Payments'!Q$22</f>
        <v>35147.103995653262</v>
      </c>
      <c r="U55" s="24" t="s">
        <v>343</v>
      </c>
      <c r="V55" s="24">
        <f t="shared" si="0"/>
        <v>435792.55237847165</v>
      </c>
    </row>
    <row r="56" spans="1:22" x14ac:dyDescent="0.3">
      <c r="A56" s="122">
        <v>54</v>
      </c>
      <c r="B56" s="3" t="s">
        <v>38</v>
      </c>
      <c r="C56" s="15">
        <v>5.4026690121600001E-3</v>
      </c>
      <c r="D56" s="7" t="s">
        <v>38</v>
      </c>
      <c r="E56" s="31" t="str">
        <f t="shared" si="1"/>
        <v>No</v>
      </c>
      <c r="F56" s="91">
        <v>26417.11</v>
      </c>
      <c r="G56" s="91">
        <v>14661.42</v>
      </c>
      <c r="H56" s="91">
        <v>14661.42</v>
      </c>
      <c r="I56" s="91">
        <v>14661.42</v>
      </c>
      <c r="J56" s="23">
        <f>$C56*'Walgreens National Payments'!G$22</f>
        <v>19211.031622139017</v>
      </c>
      <c r="K56" s="23">
        <f>$C56*'Walgreens National Payments'!H$22</f>
        <v>19211.031622139017</v>
      </c>
      <c r="L56" s="23">
        <f>$C56*'Walgreens National Payments'!I$22</f>
        <v>19211.031622139017</v>
      </c>
      <c r="M56" s="23">
        <f>$C56*'Walgreens National Payments'!J$22</f>
        <v>29104.677496248609</v>
      </c>
      <c r="N56" s="23">
        <f>$C56*'Walgreens National Payments'!K$22</f>
        <v>29104.677496248609</v>
      </c>
      <c r="O56" s="23">
        <f>$C56*'Walgreens National Payments'!L$22</f>
        <v>29104.677496248609</v>
      </c>
      <c r="P56" s="23">
        <f>$C56*'Walgreens National Payments'!M$22</f>
        <v>29104.677496248609</v>
      </c>
      <c r="Q56" s="23">
        <f>$C56*'Walgreens National Payments'!N$22</f>
        <v>29104.677496248609</v>
      </c>
      <c r="R56" s="23">
        <f>$C56*'Walgreens National Payments'!O$22</f>
        <v>29104.677496248609</v>
      </c>
      <c r="S56" s="23">
        <f>$C56*'Walgreens National Payments'!P$22</f>
        <v>29104.677496248609</v>
      </c>
      <c r="T56" s="23">
        <f>$C56*'Walgreens National Payments'!Q$22</f>
        <v>29104.677496248609</v>
      </c>
      <c r="U56" s="24" t="s">
        <v>343</v>
      </c>
      <c r="V56" s="24">
        <f t="shared" si="0"/>
        <v>360871.88483640598</v>
      </c>
    </row>
    <row r="57" spans="1:22" x14ac:dyDescent="0.3">
      <c r="A57" s="122">
        <v>55</v>
      </c>
      <c r="B57" s="3" t="s">
        <v>56</v>
      </c>
      <c r="C57" s="15">
        <v>7.7283577009453522E-5</v>
      </c>
      <c r="D57" s="7" t="s">
        <v>79</v>
      </c>
      <c r="E57" s="31" t="str">
        <f t="shared" si="1"/>
        <v>Yes</v>
      </c>
      <c r="F57" s="91">
        <v>5593.77</v>
      </c>
      <c r="G57" s="91">
        <v>0</v>
      </c>
      <c r="H57" s="101">
        <v>0</v>
      </c>
      <c r="I57" s="101">
        <v>0</v>
      </c>
      <c r="J57" s="90">
        <f>$C57*'Walgreens National Payments'!G$22</f>
        <v>274.80810659675075</v>
      </c>
      <c r="K57" s="90">
        <f>$C57*'Walgreens National Payments'!H$22</f>
        <v>274.80810659675075</v>
      </c>
      <c r="L57" s="90">
        <f>$C57*'Walgreens National Payments'!I$22</f>
        <v>274.80810659675075</v>
      </c>
      <c r="M57" s="90">
        <f>$C57*'Walgreens National Payments'!J$22</f>
        <v>416.33377494605338</v>
      </c>
      <c r="N57" s="90">
        <f>$C57*'Walgreens National Payments'!K$22</f>
        <v>416.33377494605338</v>
      </c>
      <c r="O57" s="90">
        <f>$C57*'Walgreens National Payments'!L$22</f>
        <v>416.33377494605338</v>
      </c>
      <c r="P57" s="90">
        <f>$C57*'Walgreens National Payments'!M$22</f>
        <v>416.33377494605338</v>
      </c>
      <c r="Q57" s="90">
        <f>$C57*'Walgreens National Payments'!N$22</f>
        <v>416.33377494605338</v>
      </c>
      <c r="R57" s="90">
        <f>$C57*'Walgreens National Payments'!O$22</f>
        <v>416.33377494605338</v>
      </c>
      <c r="S57" s="90">
        <f>$C57*'Walgreens National Payments'!P$22</f>
        <v>416.33377494605338</v>
      </c>
      <c r="T57" s="90">
        <f>$C57*'Walgreens National Payments'!Q$22</f>
        <v>416.33377494605338</v>
      </c>
      <c r="U57" s="24" t="s">
        <v>343</v>
      </c>
      <c r="V57" s="24">
        <f t="shared" si="0"/>
        <v>9748.8645193586799</v>
      </c>
    </row>
    <row r="58" spans="1:22" x14ac:dyDescent="0.3">
      <c r="A58" s="122">
        <v>56</v>
      </c>
      <c r="B58" s="3" t="s">
        <v>32</v>
      </c>
      <c r="C58" s="15">
        <v>1.9885436190897308E-4</v>
      </c>
      <c r="D58" s="7" t="s">
        <v>80</v>
      </c>
      <c r="E58" s="7" t="s">
        <v>334</v>
      </c>
      <c r="F58" s="91">
        <v>0</v>
      </c>
      <c r="G58" s="91">
        <v>0</v>
      </c>
      <c r="H58" s="91">
        <v>0</v>
      </c>
      <c r="I58" s="91">
        <v>0</v>
      </c>
      <c r="J58" s="91">
        <v>0</v>
      </c>
      <c r="K58" s="91">
        <v>0</v>
      </c>
      <c r="L58" s="91">
        <v>0</v>
      </c>
      <c r="M58" s="91">
        <v>0</v>
      </c>
      <c r="N58" s="91">
        <v>0</v>
      </c>
      <c r="O58" s="91">
        <v>0</v>
      </c>
      <c r="P58" s="91">
        <v>0</v>
      </c>
      <c r="Q58" s="91">
        <v>0</v>
      </c>
      <c r="R58" s="91">
        <v>0</v>
      </c>
      <c r="S58" s="91">
        <v>0</v>
      </c>
      <c r="T58" s="91">
        <v>0</v>
      </c>
      <c r="U58" s="24" t="s">
        <v>343</v>
      </c>
      <c r="V58" s="24">
        <f t="shared" si="0"/>
        <v>0</v>
      </c>
    </row>
    <row r="59" spans="1:22" x14ac:dyDescent="0.3">
      <c r="A59" s="122">
        <v>57</v>
      </c>
      <c r="B59" s="3" t="s">
        <v>81</v>
      </c>
      <c r="C59" s="15">
        <v>8.4518667745893796E-5</v>
      </c>
      <c r="D59" s="7" t="s">
        <v>82</v>
      </c>
      <c r="E59" s="31" t="str">
        <f t="shared" si="1"/>
        <v>No</v>
      </c>
      <c r="F59" s="91">
        <v>413.27</v>
      </c>
      <c r="G59" s="91">
        <v>229.36</v>
      </c>
      <c r="H59" s="91">
        <v>229.36</v>
      </c>
      <c r="I59" s="91">
        <v>229.36</v>
      </c>
      <c r="J59" s="23">
        <f>$C59*'Walgreens National Payments'!G$22</f>
        <v>300.53493839302791</v>
      </c>
      <c r="K59" s="23">
        <f>$C59*'Walgreens National Payments'!H$22</f>
        <v>300.53493839302791</v>
      </c>
      <c r="L59" s="23">
        <f>$C59*'Walgreens National Payments'!I$22</f>
        <v>300.53493839302791</v>
      </c>
      <c r="M59" s="23">
        <f>$C59*'Walgreens National Payments'!J$22</f>
        <v>455.30987769568338</v>
      </c>
      <c r="N59" s="23">
        <f>$C59*'Walgreens National Payments'!K$22</f>
        <v>455.30987769568338</v>
      </c>
      <c r="O59" s="23">
        <f>$C59*'Walgreens National Payments'!L$22</f>
        <v>455.30987769568338</v>
      </c>
      <c r="P59" s="23">
        <f>$C59*'Walgreens National Payments'!M$22</f>
        <v>455.30987769568338</v>
      </c>
      <c r="Q59" s="23">
        <f>$C59*'Walgreens National Payments'!N$22</f>
        <v>455.30987769568338</v>
      </c>
      <c r="R59" s="23">
        <f>$C59*'Walgreens National Payments'!O$22</f>
        <v>455.30987769568338</v>
      </c>
      <c r="S59" s="23">
        <f>$C59*'Walgreens National Payments'!P$22</f>
        <v>455.30987769568338</v>
      </c>
      <c r="T59" s="23">
        <f>$C59*'Walgreens National Payments'!Q$22</f>
        <v>455.30987769568338</v>
      </c>
      <c r="U59" s="24" t="s">
        <v>343</v>
      </c>
      <c r="V59" s="24">
        <f t="shared" si="0"/>
        <v>5645.4338367445507</v>
      </c>
    </row>
    <row r="60" spans="1:22" x14ac:dyDescent="0.3">
      <c r="A60" s="122">
        <v>58</v>
      </c>
      <c r="B60" s="3" t="s">
        <v>81</v>
      </c>
      <c r="C60" s="15">
        <v>9.5907662226293643E-6</v>
      </c>
      <c r="D60" s="7" t="s">
        <v>83</v>
      </c>
      <c r="E60" s="31" t="str">
        <f t="shared" si="1"/>
        <v>Yes</v>
      </c>
      <c r="F60" s="91">
        <v>694.18</v>
      </c>
      <c r="G60" s="91">
        <v>0</v>
      </c>
      <c r="H60" s="101">
        <v>0</v>
      </c>
      <c r="I60" s="101">
        <v>0</v>
      </c>
      <c r="J60" s="90">
        <f>$C60*'Walgreens National Payments'!G$22</f>
        <v>34.10323911547794</v>
      </c>
      <c r="K60" s="90">
        <f>$C60*'Walgreens National Payments'!H$22</f>
        <v>34.10323911547794</v>
      </c>
      <c r="L60" s="90">
        <f>$C60*'Walgreens National Payments'!I$22</f>
        <v>34.10323911547794</v>
      </c>
      <c r="M60" s="90">
        <f>$C60*'Walgreens National Payments'!J$22</f>
        <v>51.666344398163091</v>
      </c>
      <c r="N60" s="90">
        <f>$C60*'Walgreens National Payments'!K$22</f>
        <v>51.666344398163091</v>
      </c>
      <c r="O60" s="90">
        <f>$C60*'Walgreens National Payments'!L$22</f>
        <v>51.666344398163091</v>
      </c>
      <c r="P60" s="90">
        <f>$C60*'Walgreens National Payments'!M$22</f>
        <v>51.666344398163091</v>
      </c>
      <c r="Q60" s="90">
        <f>$C60*'Walgreens National Payments'!N$22</f>
        <v>51.666344398163091</v>
      </c>
      <c r="R60" s="90">
        <f>$C60*'Walgreens National Payments'!O$22</f>
        <v>51.666344398163091</v>
      </c>
      <c r="S60" s="90">
        <f>$C60*'Walgreens National Payments'!P$22</f>
        <v>51.666344398163091</v>
      </c>
      <c r="T60" s="90">
        <f>$C60*'Walgreens National Payments'!Q$22</f>
        <v>51.666344398163091</v>
      </c>
      <c r="U60" s="24" t="s">
        <v>343</v>
      </c>
      <c r="V60" s="24">
        <f t="shared" si="0"/>
        <v>1209.8204725317385</v>
      </c>
    </row>
    <row r="61" spans="1:22" x14ac:dyDescent="0.3">
      <c r="A61" s="122">
        <v>59</v>
      </c>
      <c r="B61" s="3" t="s">
        <v>84</v>
      </c>
      <c r="C61" s="15">
        <v>2.88625325072E-3</v>
      </c>
      <c r="D61" s="7" t="s">
        <v>84</v>
      </c>
      <c r="E61" s="31" t="str">
        <f t="shared" si="1"/>
        <v>No</v>
      </c>
      <c r="F61" s="91">
        <v>14112.74</v>
      </c>
      <c r="G61" s="91">
        <v>7832.53</v>
      </c>
      <c r="H61" s="91">
        <v>7832.53</v>
      </c>
      <c r="I61" s="91">
        <v>7832.53</v>
      </c>
      <c r="J61" s="23">
        <f>$C61*'Walgreens National Payments'!G$22</f>
        <v>10263.057452582172</v>
      </c>
      <c r="K61" s="23">
        <f>$C61*'Walgreens National Payments'!H$22</f>
        <v>10263.057452582172</v>
      </c>
      <c r="L61" s="23">
        <f>$C61*'Walgreens National Payments'!I$22</f>
        <v>10263.057452582172</v>
      </c>
      <c r="M61" s="23">
        <f>$C61*'Walgreens National Payments'!J$22</f>
        <v>15548.51312298326</v>
      </c>
      <c r="N61" s="23">
        <f>$C61*'Walgreens National Payments'!K$22</f>
        <v>15548.51312298326</v>
      </c>
      <c r="O61" s="23">
        <f>$C61*'Walgreens National Payments'!L$22</f>
        <v>15548.51312298326</v>
      </c>
      <c r="P61" s="23">
        <f>$C61*'Walgreens National Payments'!M$22</f>
        <v>15548.51312298326</v>
      </c>
      <c r="Q61" s="23">
        <f>$C61*'Walgreens National Payments'!N$22</f>
        <v>15548.51312298326</v>
      </c>
      <c r="R61" s="23">
        <f>$C61*'Walgreens National Payments'!O$22</f>
        <v>15548.51312298326</v>
      </c>
      <c r="S61" s="23">
        <f>$C61*'Walgreens National Payments'!P$22</f>
        <v>15548.51312298326</v>
      </c>
      <c r="T61" s="23">
        <f>$C61*'Walgreens National Payments'!Q$22</f>
        <v>15548.51312298326</v>
      </c>
      <c r="U61" s="24" t="s">
        <v>343</v>
      </c>
      <c r="V61" s="24">
        <f t="shared" si="0"/>
        <v>192787.60734161257</v>
      </c>
    </row>
    <row r="62" spans="1:22" x14ac:dyDescent="0.3">
      <c r="A62" s="122">
        <v>60</v>
      </c>
      <c r="B62" s="3" t="s">
        <v>61</v>
      </c>
      <c r="C62" s="15">
        <v>8.8446355339343792E-5</v>
      </c>
      <c r="D62" s="7" t="s">
        <v>85</v>
      </c>
      <c r="E62" s="31" t="str">
        <f t="shared" si="1"/>
        <v>No</v>
      </c>
      <c r="F62" s="91">
        <v>432.47</v>
      </c>
      <c r="G62" s="91">
        <v>240.02</v>
      </c>
      <c r="H62" s="91">
        <v>240.02</v>
      </c>
      <c r="I62" s="91">
        <v>240.02</v>
      </c>
      <c r="J62" s="23">
        <f>$C62*'Walgreens National Payments'!G$22</f>
        <v>314.50117071076227</v>
      </c>
      <c r="K62" s="23">
        <f>$C62*'Walgreens National Payments'!H$22</f>
        <v>314.50117071076227</v>
      </c>
      <c r="L62" s="23">
        <f>$C62*'Walgreens National Payments'!I$22</f>
        <v>314.50117071076227</v>
      </c>
      <c r="M62" s="23">
        <f>$C62*'Walgreens National Payments'!J$22</f>
        <v>476.4686939133876</v>
      </c>
      <c r="N62" s="23">
        <f>$C62*'Walgreens National Payments'!K$22</f>
        <v>476.4686939133876</v>
      </c>
      <c r="O62" s="23">
        <f>$C62*'Walgreens National Payments'!L$22</f>
        <v>476.4686939133876</v>
      </c>
      <c r="P62" s="23">
        <f>$C62*'Walgreens National Payments'!M$22</f>
        <v>476.4686939133876</v>
      </c>
      <c r="Q62" s="23">
        <f>$C62*'Walgreens National Payments'!N$22</f>
        <v>476.4686939133876</v>
      </c>
      <c r="R62" s="23">
        <f>$C62*'Walgreens National Payments'!O$22</f>
        <v>476.4686939133876</v>
      </c>
      <c r="S62" s="23">
        <f>$C62*'Walgreens National Payments'!P$22</f>
        <v>476.4686939133876</v>
      </c>
      <c r="T62" s="23">
        <f>$C62*'Walgreens National Payments'!Q$22</f>
        <v>476.4686939133876</v>
      </c>
      <c r="U62" s="24" t="s">
        <v>343</v>
      </c>
      <c r="V62" s="24">
        <f t="shared" si="0"/>
        <v>5907.7830634393886</v>
      </c>
    </row>
    <row r="63" spans="1:22" x14ac:dyDescent="0.3">
      <c r="A63" s="122">
        <v>61</v>
      </c>
      <c r="B63" s="3" t="s">
        <v>20</v>
      </c>
      <c r="C63" s="15">
        <v>2.9965833191952238E-3</v>
      </c>
      <c r="D63" s="7" t="s">
        <v>86</v>
      </c>
      <c r="E63" s="31" t="str">
        <f t="shared" si="1"/>
        <v>No</v>
      </c>
      <c r="F63" s="91">
        <v>14652.22</v>
      </c>
      <c r="G63" s="91">
        <v>8131.94</v>
      </c>
      <c r="H63" s="91">
        <v>8131.94</v>
      </c>
      <c r="I63" s="91">
        <v>8131.94</v>
      </c>
      <c r="J63" s="23">
        <f>$C63*'Walgreens National Payments'!G$22</f>
        <v>10655.373626232587</v>
      </c>
      <c r="K63" s="23">
        <f>$C63*'Walgreens National Payments'!H$22</f>
        <v>10655.373626232587</v>
      </c>
      <c r="L63" s="23">
        <f>$C63*'Walgreens National Payments'!I$22</f>
        <v>10655.373626232587</v>
      </c>
      <c r="M63" s="23">
        <f>$C63*'Walgreens National Payments'!J$22</f>
        <v>16142.871402915462</v>
      </c>
      <c r="N63" s="23">
        <f>$C63*'Walgreens National Payments'!K$22</f>
        <v>16142.871402915462</v>
      </c>
      <c r="O63" s="23">
        <f>$C63*'Walgreens National Payments'!L$22</f>
        <v>16142.871402915462</v>
      </c>
      <c r="P63" s="23">
        <f>$C63*'Walgreens National Payments'!M$22</f>
        <v>16142.871402915462</v>
      </c>
      <c r="Q63" s="23">
        <f>$C63*'Walgreens National Payments'!N$22</f>
        <v>16142.871402915462</v>
      </c>
      <c r="R63" s="23">
        <f>$C63*'Walgreens National Payments'!O$22</f>
        <v>16142.871402915462</v>
      </c>
      <c r="S63" s="23">
        <f>$C63*'Walgreens National Payments'!P$22</f>
        <v>16142.871402915462</v>
      </c>
      <c r="T63" s="23">
        <f>$C63*'Walgreens National Payments'!Q$22</f>
        <v>16142.871402915462</v>
      </c>
      <c r="U63" s="24" t="s">
        <v>343</v>
      </c>
      <c r="V63" s="24">
        <f t="shared" si="0"/>
        <v>200157.13210202142</v>
      </c>
    </row>
    <row r="64" spans="1:22" x14ac:dyDescent="0.3">
      <c r="A64" s="122">
        <v>62</v>
      </c>
      <c r="B64" s="3" t="s">
        <v>20</v>
      </c>
      <c r="C64" s="15">
        <v>1.053620174976995E-3</v>
      </c>
      <c r="D64" s="7" t="s">
        <v>87</v>
      </c>
      <c r="E64" s="31" t="str">
        <f t="shared" si="1"/>
        <v>No</v>
      </c>
      <c r="F64" s="91">
        <v>5151.82</v>
      </c>
      <c r="G64" s="91">
        <v>2859.25</v>
      </c>
      <c r="H64" s="91">
        <v>2859.25</v>
      </c>
      <c r="I64" s="91">
        <v>2859.25</v>
      </c>
      <c r="J64" s="23">
        <f>$C64*'Walgreens National Payments'!G$22</f>
        <v>3746.5057462615578</v>
      </c>
      <c r="K64" s="23">
        <f>$C64*'Walgreens National Payments'!H$22</f>
        <v>3746.5057462615578</v>
      </c>
      <c r="L64" s="23">
        <f>$C64*'Walgreens National Payments'!I$22</f>
        <v>3746.5057462615578</v>
      </c>
      <c r="M64" s="23">
        <f>$C64*'Walgreens National Payments'!J$22</f>
        <v>5675.9492997307298</v>
      </c>
      <c r="N64" s="23">
        <f>$C64*'Walgreens National Payments'!K$22</f>
        <v>5675.9492997307298</v>
      </c>
      <c r="O64" s="23">
        <f>$C64*'Walgreens National Payments'!L$22</f>
        <v>5675.9492997307298</v>
      </c>
      <c r="P64" s="23">
        <f>$C64*'Walgreens National Payments'!M$22</f>
        <v>5675.9492997307298</v>
      </c>
      <c r="Q64" s="23">
        <f>$C64*'Walgreens National Payments'!N$22</f>
        <v>5675.9492997307298</v>
      </c>
      <c r="R64" s="23">
        <f>$C64*'Walgreens National Payments'!O$22</f>
        <v>5675.9492997307298</v>
      </c>
      <c r="S64" s="23">
        <f>$C64*'Walgreens National Payments'!P$22</f>
        <v>5675.9492997307298</v>
      </c>
      <c r="T64" s="23">
        <f>$C64*'Walgreens National Payments'!Q$22</f>
        <v>5675.9492997307298</v>
      </c>
      <c r="U64" s="24" t="s">
        <v>343</v>
      </c>
      <c r="V64" s="24">
        <f t="shared" si="0"/>
        <v>70376.681636630528</v>
      </c>
    </row>
    <row r="65" spans="1:22" x14ac:dyDescent="0.3">
      <c r="A65" s="122">
        <v>63</v>
      </c>
      <c r="B65" s="3" t="s">
        <v>88</v>
      </c>
      <c r="C65" s="15">
        <v>1.9675310549654214E-4</v>
      </c>
      <c r="D65" s="7" t="s">
        <v>89</v>
      </c>
      <c r="E65" s="31" t="str">
        <f t="shared" si="1"/>
        <v>No</v>
      </c>
      <c r="F65" s="91">
        <v>962.05</v>
      </c>
      <c r="G65" s="91">
        <v>533.94000000000005</v>
      </c>
      <c r="H65" s="91">
        <v>533.94000000000005</v>
      </c>
      <c r="I65" s="91">
        <v>533.94000000000005</v>
      </c>
      <c r="J65" s="23">
        <f>$C65*'Walgreens National Payments'!G$22</f>
        <v>699.6227462649872</v>
      </c>
      <c r="K65" s="23">
        <f>$C65*'Walgreens National Payments'!H$22</f>
        <v>699.6227462649872</v>
      </c>
      <c r="L65" s="23">
        <f>$C65*'Walgreens National Payments'!I$22</f>
        <v>699.6227462649872</v>
      </c>
      <c r="M65" s="23">
        <f>$C65*'Walgreens National Payments'!J$22</f>
        <v>1059.9271709915088</v>
      </c>
      <c r="N65" s="23">
        <f>$C65*'Walgreens National Payments'!K$22</f>
        <v>1059.9271709915088</v>
      </c>
      <c r="O65" s="23">
        <f>$C65*'Walgreens National Payments'!L$22</f>
        <v>1059.9271709915088</v>
      </c>
      <c r="P65" s="23">
        <f>$C65*'Walgreens National Payments'!M$22</f>
        <v>1059.9271709915088</v>
      </c>
      <c r="Q65" s="23">
        <f>$C65*'Walgreens National Payments'!N$22</f>
        <v>1059.9271709915088</v>
      </c>
      <c r="R65" s="23">
        <f>$C65*'Walgreens National Payments'!O$22</f>
        <v>1059.9271709915088</v>
      </c>
      <c r="S65" s="23">
        <f>$C65*'Walgreens National Payments'!P$22</f>
        <v>1059.9271709915088</v>
      </c>
      <c r="T65" s="23">
        <f>$C65*'Walgreens National Payments'!Q$22</f>
        <v>1059.9271709915088</v>
      </c>
      <c r="U65" s="24" t="s">
        <v>343</v>
      </c>
      <c r="V65" s="24">
        <f t="shared" si="0"/>
        <v>13142.155606727028</v>
      </c>
    </row>
    <row r="66" spans="1:22" x14ac:dyDescent="0.3">
      <c r="A66" s="122">
        <v>64</v>
      </c>
      <c r="B66" s="3" t="s">
        <v>90</v>
      </c>
      <c r="C66" s="15">
        <v>4.0553892204887014E-4</v>
      </c>
      <c r="D66" s="7" t="s">
        <v>91</v>
      </c>
      <c r="E66" s="31" t="str">
        <f t="shared" si="1"/>
        <v>No</v>
      </c>
      <c r="F66" s="91">
        <v>1982.94</v>
      </c>
      <c r="G66" s="91">
        <v>1100.53</v>
      </c>
      <c r="H66" s="91">
        <v>1100.53</v>
      </c>
      <c r="I66" s="91">
        <v>1100.53</v>
      </c>
      <c r="J66" s="23">
        <f>$C66*'Walgreens National Payments'!G$22</f>
        <v>1442.031899039883</v>
      </c>
      <c r="K66" s="23">
        <f>$C66*'Walgreens National Payments'!H$22</f>
        <v>1442.031899039883</v>
      </c>
      <c r="L66" s="23">
        <f>$C66*'Walgreens National Payments'!I$22</f>
        <v>1442.031899039883</v>
      </c>
      <c r="M66" s="23">
        <f>$C66*'Walgreens National Payments'!J$22</f>
        <v>2184.6756689782424</v>
      </c>
      <c r="N66" s="23">
        <f>$C66*'Walgreens National Payments'!K$22</f>
        <v>2184.6756689782424</v>
      </c>
      <c r="O66" s="23">
        <f>$C66*'Walgreens National Payments'!L$22</f>
        <v>2184.6756689782424</v>
      </c>
      <c r="P66" s="23">
        <f>$C66*'Walgreens National Payments'!M$22</f>
        <v>2184.6756689782424</v>
      </c>
      <c r="Q66" s="23">
        <f>$C66*'Walgreens National Payments'!N$22</f>
        <v>2184.6756689782424</v>
      </c>
      <c r="R66" s="23">
        <f>$C66*'Walgreens National Payments'!O$22</f>
        <v>2184.6756689782424</v>
      </c>
      <c r="S66" s="23">
        <f>$C66*'Walgreens National Payments'!P$22</f>
        <v>2184.6756689782424</v>
      </c>
      <c r="T66" s="23">
        <f>$C66*'Walgreens National Payments'!Q$22</f>
        <v>2184.6756689782424</v>
      </c>
      <c r="U66" s="24" t="s">
        <v>343</v>
      </c>
      <c r="V66" s="24">
        <f t="shared" si="0"/>
        <v>27088.031048945581</v>
      </c>
    </row>
    <row r="67" spans="1:22" x14ac:dyDescent="0.3">
      <c r="A67" s="122">
        <v>65</v>
      </c>
      <c r="B67" s="3" t="s">
        <v>92</v>
      </c>
      <c r="C67" s="15">
        <v>2.6044851582400002E-3</v>
      </c>
      <c r="D67" s="7" t="s">
        <v>92</v>
      </c>
      <c r="E67" s="31" t="str">
        <f t="shared" si="1"/>
        <v>No</v>
      </c>
      <c r="F67" s="91">
        <v>12735</v>
      </c>
      <c r="G67" s="91">
        <v>7067.89</v>
      </c>
      <c r="H67" s="91">
        <v>7067.89</v>
      </c>
      <c r="I67" s="91">
        <v>7067.89</v>
      </c>
      <c r="J67" s="23">
        <f>$C67*'Walgreens National Payments'!G$22</f>
        <v>9261.1349356632763</v>
      </c>
      <c r="K67" s="23">
        <f>$C67*'Walgreens National Payments'!H$22</f>
        <v>9261.1349356632763</v>
      </c>
      <c r="L67" s="23">
        <f>$C67*'Walgreens National Payments'!I$22</f>
        <v>9261.1349356632763</v>
      </c>
      <c r="M67" s="23">
        <f>$C67*'Walgreens National Payments'!J$22</f>
        <v>14030.602356673915</v>
      </c>
      <c r="N67" s="23">
        <f>$C67*'Walgreens National Payments'!K$22</f>
        <v>14030.602356673915</v>
      </c>
      <c r="O67" s="23">
        <f>$C67*'Walgreens National Payments'!L$22</f>
        <v>14030.602356673915</v>
      </c>
      <c r="P67" s="23">
        <f>$C67*'Walgreens National Payments'!M$22</f>
        <v>14030.602356673915</v>
      </c>
      <c r="Q67" s="23">
        <f>$C67*'Walgreens National Payments'!N$22</f>
        <v>14030.602356673915</v>
      </c>
      <c r="R67" s="23">
        <f>$C67*'Walgreens National Payments'!O$22</f>
        <v>14030.602356673915</v>
      </c>
      <c r="S67" s="23">
        <f>$C67*'Walgreens National Payments'!P$22</f>
        <v>14030.602356673915</v>
      </c>
      <c r="T67" s="23">
        <f>$C67*'Walgreens National Payments'!Q$22</f>
        <v>14030.602356673915</v>
      </c>
      <c r="U67" s="24" t="s">
        <v>343</v>
      </c>
      <c r="V67" s="24">
        <f t="shared" si="0"/>
        <v>173966.89366038115</v>
      </c>
    </row>
    <row r="68" spans="1:22" x14ac:dyDescent="0.3">
      <c r="A68" s="122">
        <v>66</v>
      </c>
      <c r="B68" s="3" t="s">
        <v>20</v>
      </c>
      <c r="C68" s="15">
        <v>7.1316532282240011E-2</v>
      </c>
      <c r="D68" s="7" t="s">
        <v>93</v>
      </c>
      <c r="E68" s="31" t="str">
        <f t="shared" si="1"/>
        <v>No</v>
      </c>
      <c r="F68" s="91">
        <v>348712.23</v>
      </c>
      <c r="G68" s="91">
        <v>193534.33</v>
      </c>
      <c r="H68" s="91">
        <v>193534.33</v>
      </c>
      <c r="I68" s="91">
        <v>193534.33</v>
      </c>
      <c r="J68" s="23">
        <f>$C68*'Walgreens National Payments'!G$22</f>
        <v>253590.24470530276</v>
      </c>
      <c r="K68" s="23">
        <f>$C68*'Walgreens National Payments'!H$22</f>
        <v>253590.24470530276</v>
      </c>
      <c r="L68" s="23">
        <f>$C68*'Walgreens National Payments'!I$22</f>
        <v>253590.24470530276</v>
      </c>
      <c r="M68" s="23">
        <f>$C68*'Walgreens National Payments'!J$22</f>
        <v>384188.75329094985</v>
      </c>
      <c r="N68" s="23">
        <f>$C68*'Walgreens National Payments'!K$22</f>
        <v>384188.75329094985</v>
      </c>
      <c r="O68" s="23">
        <f>$C68*'Walgreens National Payments'!L$22</f>
        <v>384188.75329094985</v>
      </c>
      <c r="P68" s="23">
        <f>$C68*'Walgreens National Payments'!M$22</f>
        <v>384188.75329094985</v>
      </c>
      <c r="Q68" s="23">
        <f>$C68*'Walgreens National Payments'!N$22</f>
        <v>384188.75329094985</v>
      </c>
      <c r="R68" s="23">
        <f>$C68*'Walgreens National Payments'!O$22</f>
        <v>384188.75329094985</v>
      </c>
      <c r="S68" s="23">
        <f>$C68*'Walgreens National Payments'!P$22</f>
        <v>384188.75329094985</v>
      </c>
      <c r="T68" s="23">
        <f>$C68*'Walgreens National Payments'!Q$22</f>
        <v>384188.75329094985</v>
      </c>
      <c r="U68" s="24" t="s">
        <v>343</v>
      </c>
      <c r="V68" s="24">
        <f t="shared" ref="V68:V131" si="2">SUM(F68:T68)</f>
        <v>4763595.9804435074</v>
      </c>
    </row>
    <row r="69" spans="1:22" ht="18.75" customHeight="1" x14ac:dyDescent="0.3">
      <c r="A69" s="122">
        <v>67</v>
      </c>
      <c r="B69" s="3" t="s">
        <v>20</v>
      </c>
      <c r="C69" s="15">
        <v>0</v>
      </c>
      <c r="D69" s="7" t="s">
        <v>94</v>
      </c>
      <c r="E69" s="31" t="str">
        <f t="shared" ref="E69:E89" si="3">IF(C69&lt;0.000083,"Yes","No")</f>
        <v>Yes</v>
      </c>
      <c r="F69" s="91">
        <v>0</v>
      </c>
      <c r="G69" s="91">
        <v>0</v>
      </c>
      <c r="H69" s="101">
        <v>0</v>
      </c>
      <c r="I69" s="101">
        <v>0</v>
      </c>
      <c r="J69" s="90">
        <f>$C69*'Walgreens National Payments'!G$22</f>
        <v>0</v>
      </c>
      <c r="K69" s="90">
        <f>$C69*'Walgreens National Payments'!H$22</f>
        <v>0</v>
      </c>
      <c r="L69" s="90">
        <f>$C69*'Walgreens National Payments'!I$22</f>
        <v>0</v>
      </c>
      <c r="M69" s="90">
        <f>$C69*'Walgreens National Payments'!J$22</f>
        <v>0</v>
      </c>
      <c r="N69" s="90">
        <f>$C69*'Walgreens National Payments'!K$22</f>
        <v>0</v>
      </c>
      <c r="O69" s="90">
        <f>$C69*'Walgreens National Payments'!L$22</f>
        <v>0</v>
      </c>
      <c r="P69" s="90">
        <f>$C69*'Walgreens National Payments'!M$22</f>
        <v>0</v>
      </c>
      <c r="Q69" s="90">
        <f>$C69*'Walgreens National Payments'!N$22</f>
        <v>0</v>
      </c>
      <c r="R69" s="90">
        <f>$C69*'Walgreens National Payments'!O$22</f>
        <v>0</v>
      </c>
      <c r="S69" s="90">
        <f>$C69*'Walgreens National Payments'!P$22</f>
        <v>0</v>
      </c>
      <c r="T69" s="90">
        <f>$C69*'Walgreens National Payments'!Q$22</f>
        <v>0</v>
      </c>
      <c r="U69" s="24" t="s">
        <v>343</v>
      </c>
      <c r="V69" s="24">
        <f t="shared" si="2"/>
        <v>0</v>
      </c>
    </row>
    <row r="70" spans="1:22" x14ac:dyDescent="0.3">
      <c r="A70" s="122">
        <v>68</v>
      </c>
      <c r="B70" s="3" t="s">
        <v>38</v>
      </c>
      <c r="C70" s="15">
        <v>3.6770177791889988E-4</v>
      </c>
      <c r="D70" s="7" t="s">
        <v>95</v>
      </c>
      <c r="E70" s="31" t="str">
        <f t="shared" si="3"/>
        <v>No</v>
      </c>
      <c r="F70" s="91">
        <v>1797.93</v>
      </c>
      <c r="G70" s="91">
        <v>997.85</v>
      </c>
      <c r="H70" s="91">
        <v>997.85</v>
      </c>
      <c r="I70" s="91">
        <v>997.85</v>
      </c>
      <c r="J70" s="23">
        <f>$C70*'Walgreens National Payments'!G$22</f>
        <v>1307.489033145961</v>
      </c>
      <c r="K70" s="23">
        <f>$C70*'Walgreens National Payments'!H$22</f>
        <v>1307.489033145961</v>
      </c>
      <c r="L70" s="23">
        <f>$C70*'Walgreens National Payments'!I$22</f>
        <v>1307.489033145961</v>
      </c>
      <c r="M70" s="23">
        <f>$C70*'Walgreens National Payments'!J$22</f>
        <v>1980.843475148996</v>
      </c>
      <c r="N70" s="23">
        <f>$C70*'Walgreens National Payments'!K$22</f>
        <v>1980.843475148996</v>
      </c>
      <c r="O70" s="23">
        <f>$C70*'Walgreens National Payments'!L$22</f>
        <v>1980.843475148996</v>
      </c>
      <c r="P70" s="23">
        <f>$C70*'Walgreens National Payments'!M$22</f>
        <v>1980.843475148996</v>
      </c>
      <c r="Q70" s="23">
        <f>$C70*'Walgreens National Payments'!N$22</f>
        <v>1980.843475148996</v>
      </c>
      <c r="R70" s="23">
        <f>$C70*'Walgreens National Payments'!O$22</f>
        <v>1980.843475148996</v>
      </c>
      <c r="S70" s="23">
        <f>$C70*'Walgreens National Payments'!P$22</f>
        <v>1980.843475148996</v>
      </c>
      <c r="T70" s="23">
        <f>$C70*'Walgreens National Payments'!Q$22</f>
        <v>1980.843475148996</v>
      </c>
      <c r="U70" s="24" t="s">
        <v>343</v>
      </c>
      <c r="V70" s="24">
        <f t="shared" si="2"/>
        <v>24560.694900629849</v>
      </c>
    </row>
    <row r="71" spans="1:22" x14ac:dyDescent="0.3">
      <c r="A71" s="122">
        <v>69</v>
      </c>
      <c r="B71" s="3" t="s">
        <v>96</v>
      </c>
      <c r="C71" s="15">
        <v>2.7729291699199999E-3</v>
      </c>
      <c r="D71" s="7" t="s">
        <v>96</v>
      </c>
      <c r="E71" s="31" t="str">
        <f t="shared" si="3"/>
        <v>No</v>
      </c>
      <c r="F71" s="91">
        <v>13558.63</v>
      </c>
      <c r="G71" s="91">
        <v>7525</v>
      </c>
      <c r="H71" s="91">
        <v>7525</v>
      </c>
      <c r="I71" s="91">
        <v>7525</v>
      </c>
      <c r="J71" s="23">
        <f>$C71*'Walgreens National Payments'!G$22</f>
        <v>9860.0950473527155</v>
      </c>
      <c r="K71" s="23">
        <f>$C71*'Walgreens National Payments'!H$22</f>
        <v>9860.0950473527155</v>
      </c>
      <c r="L71" s="23">
        <f>$C71*'Walgreens National Payments'!I$22</f>
        <v>9860.0950473527155</v>
      </c>
      <c r="M71" s="23">
        <f>$C71*'Walgreens National Payments'!J$22</f>
        <v>14938.025821832793</v>
      </c>
      <c r="N71" s="23">
        <f>$C71*'Walgreens National Payments'!K$22</f>
        <v>14938.025821832793</v>
      </c>
      <c r="O71" s="23">
        <f>$C71*'Walgreens National Payments'!L$22</f>
        <v>14938.025821832793</v>
      </c>
      <c r="P71" s="23">
        <f>$C71*'Walgreens National Payments'!M$22</f>
        <v>14938.025821832793</v>
      </c>
      <c r="Q71" s="23">
        <f>$C71*'Walgreens National Payments'!N$22</f>
        <v>14938.025821832793</v>
      </c>
      <c r="R71" s="23">
        <f>$C71*'Walgreens National Payments'!O$22</f>
        <v>14938.025821832793</v>
      </c>
      <c r="S71" s="23">
        <f>$C71*'Walgreens National Payments'!P$22</f>
        <v>14938.025821832793</v>
      </c>
      <c r="T71" s="23">
        <f>$C71*'Walgreens National Payments'!Q$22</f>
        <v>14938.025821832793</v>
      </c>
      <c r="U71" s="24" t="s">
        <v>343</v>
      </c>
      <c r="V71" s="24">
        <f t="shared" si="2"/>
        <v>185218.12171672049</v>
      </c>
    </row>
    <row r="72" spans="1:22" x14ac:dyDescent="0.3">
      <c r="A72" s="122">
        <v>70</v>
      </c>
      <c r="B72" s="3" t="s">
        <v>97</v>
      </c>
      <c r="C72" s="15">
        <v>1.4646766740742973E-5</v>
      </c>
      <c r="D72" s="7" t="s">
        <v>98</v>
      </c>
      <c r="E72" s="31" t="str">
        <f t="shared" si="3"/>
        <v>Yes</v>
      </c>
      <c r="F72" s="91">
        <v>1060.1300000000001</v>
      </c>
      <c r="G72" s="91">
        <v>0</v>
      </c>
      <c r="H72" s="101">
        <v>0</v>
      </c>
      <c r="I72" s="101">
        <v>0</v>
      </c>
      <c r="J72" s="90">
        <f>$C72*'Walgreens National Payments'!G$22</f>
        <v>52.081572716225132</v>
      </c>
      <c r="K72" s="90">
        <f>$C72*'Walgreens National Payments'!H$22</f>
        <v>52.081572716225132</v>
      </c>
      <c r="L72" s="90">
        <f>$C72*'Walgreens National Payments'!I$22</f>
        <v>52.081572716225132</v>
      </c>
      <c r="M72" s="90">
        <f>$C72*'Walgreens National Payments'!J$22</f>
        <v>78.90348666420951</v>
      </c>
      <c r="N72" s="90">
        <f>$C72*'Walgreens National Payments'!K$22</f>
        <v>78.90348666420951</v>
      </c>
      <c r="O72" s="90">
        <f>$C72*'Walgreens National Payments'!L$22</f>
        <v>78.90348666420951</v>
      </c>
      <c r="P72" s="90">
        <f>$C72*'Walgreens National Payments'!M$22</f>
        <v>78.90348666420951</v>
      </c>
      <c r="Q72" s="90">
        <f>$C72*'Walgreens National Payments'!N$22</f>
        <v>78.90348666420951</v>
      </c>
      <c r="R72" s="90">
        <f>$C72*'Walgreens National Payments'!O$22</f>
        <v>78.90348666420951</v>
      </c>
      <c r="S72" s="90">
        <f>$C72*'Walgreens National Payments'!P$22</f>
        <v>78.90348666420951</v>
      </c>
      <c r="T72" s="90">
        <f>$C72*'Walgreens National Payments'!Q$22</f>
        <v>78.90348666420951</v>
      </c>
      <c r="U72" s="24" t="s">
        <v>343</v>
      </c>
      <c r="V72" s="24">
        <f t="shared" si="2"/>
        <v>1847.6026114623521</v>
      </c>
    </row>
    <row r="73" spans="1:22" x14ac:dyDescent="0.3">
      <c r="A73" s="122">
        <v>71</v>
      </c>
      <c r="B73" s="3" t="s">
        <v>12</v>
      </c>
      <c r="C73" s="15">
        <v>2.0735405898422254E-4</v>
      </c>
      <c r="D73" s="7" t="s">
        <v>99</v>
      </c>
      <c r="E73" s="31" t="str">
        <f t="shared" si="3"/>
        <v>No</v>
      </c>
      <c r="F73" s="91">
        <v>1013.89</v>
      </c>
      <c r="G73" s="91">
        <v>562.70000000000005</v>
      </c>
      <c r="H73" s="91">
        <v>562.70000000000005</v>
      </c>
      <c r="I73" s="91">
        <v>562.70000000000005</v>
      </c>
      <c r="J73" s="23">
        <f>$C73*'Walgreens National Payments'!G$22</f>
        <v>737.31805060776264</v>
      </c>
      <c r="K73" s="23">
        <f>$C73*'Walgreens National Payments'!H$22</f>
        <v>737.31805060776264</v>
      </c>
      <c r="L73" s="23">
        <f>$C73*'Walgreens National Payments'!I$22</f>
        <v>737.31805060776264</v>
      </c>
      <c r="M73" s="23">
        <f>$C73*'Walgreens National Payments'!J$22</f>
        <v>1117.035487587849</v>
      </c>
      <c r="N73" s="23">
        <f>$C73*'Walgreens National Payments'!K$22</f>
        <v>1117.035487587849</v>
      </c>
      <c r="O73" s="23">
        <f>$C73*'Walgreens National Payments'!L$22</f>
        <v>1117.035487587849</v>
      </c>
      <c r="P73" s="23">
        <f>$C73*'Walgreens National Payments'!M$22</f>
        <v>1117.035487587849</v>
      </c>
      <c r="Q73" s="23">
        <f>$C73*'Walgreens National Payments'!N$22</f>
        <v>1117.035487587849</v>
      </c>
      <c r="R73" s="23">
        <f>$C73*'Walgreens National Payments'!O$22</f>
        <v>1117.035487587849</v>
      </c>
      <c r="S73" s="23">
        <f>$C73*'Walgreens National Payments'!P$22</f>
        <v>1117.035487587849</v>
      </c>
      <c r="T73" s="23">
        <f>$C73*'Walgreens National Payments'!Q$22</f>
        <v>1117.035487587849</v>
      </c>
      <c r="U73" s="24" t="s">
        <v>343</v>
      </c>
      <c r="V73" s="24">
        <f t="shared" si="2"/>
        <v>13850.228052526081</v>
      </c>
    </row>
    <row r="74" spans="1:22" x14ac:dyDescent="0.3">
      <c r="A74" s="122">
        <v>72</v>
      </c>
      <c r="B74" s="3" t="s">
        <v>100</v>
      </c>
      <c r="C74" s="15">
        <v>1.9287731411200004E-3</v>
      </c>
      <c r="D74" s="7" t="s">
        <v>101</v>
      </c>
      <c r="E74" s="31" t="str">
        <f t="shared" si="3"/>
        <v>No</v>
      </c>
      <c r="F74" s="91">
        <v>9431.01</v>
      </c>
      <c r="G74" s="91">
        <v>5234.18</v>
      </c>
      <c r="H74" s="91">
        <v>5234.18</v>
      </c>
      <c r="I74" s="91">
        <v>5234.18</v>
      </c>
      <c r="J74" s="23">
        <f>$C74*'Walgreens National Payments'!G$22</f>
        <v>6858.4104861116703</v>
      </c>
      <c r="K74" s="23">
        <f>$C74*'Walgreens National Payments'!H$22</f>
        <v>6858.4104861116703</v>
      </c>
      <c r="L74" s="23">
        <f>$C74*'Walgreens National Payments'!I$22</f>
        <v>6858.4104861116703</v>
      </c>
      <c r="M74" s="23">
        <f>$C74*'Walgreens National Payments'!J$22</f>
        <v>10390.479244494858</v>
      </c>
      <c r="N74" s="23">
        <f>$C74*'Walgreens National Payments'!K$22</f>
        <v>10390.479244494858</v>
      </c>
      <c r="O74" s="23">
        <f>$C74*'Walgreens National Payments'!L$22</f>
        <v>10390.479244494858</v>
      </c>
      <c r="P74" s="23">
        <f>$C74*'Walgreens National Payments'!M$22</f>
        <v>10390.479244494858</v>
      </c>
      <c r="Q74" s="23">
        <f>$C74*'Walgreens National Payments'!N$22</f>
        <v>10390.479244494858</v>
      </c>
      <c r="R74" s="23">
        <f>$C74*'Walgreens National Payments'!O$22</f>
        <v>10390.479244494858</v>
      </c>
      <c r="S74" s="23">
        <f>$C74*'Walgreens National Payments'!P$22</f>
        <v>10390.479244494858</v>
      </c>
      <c r="T74" s="23">
        <f>$C74*'Walgreens National Payments'!Q$22</f>
        <v>10390.479244494858</v>
      </c>
      <c r="U74" s="24" t="s">
        <v>343</v>
      </c>
      <c r="V74" s="24">
        <f t="shared" si="2"/>
        <v>128832.61541429386</v>
      </c>
    </row>
    <row r="75" spans="1:22" x14ac:dyDescent="0.3">
      <c r="A75" s="122">
        <v>73</v>
      </c>
      <c r="B75" s="3" t="s">
        <v>73</v>
      </c>
      <c r="C75" s="15">
        <v>1.6772498197081106E-3</v>
      </c>
      <c r="D75" s="7" t="s">
        <v>102</v>
      </c>
      <c r="E75" s="31" t="str">
        <f t="shared" si="3"/>
        <v>No</v>
      </c>
      <c r="F75" s="91">
        <v>8201.15</v>
      </c>
      <c r="G75" s="91">
        <v>4551.62</v>
      </c>
      <c r="H75" s="91">
        <v>4551.62</v>
      </c>
      <c r="I75" s="91">
        <v>4551.62</v>
      </c>
      <c r="J75" s="23">
        <f>$C75*'Walgreens National Payments'!G$22</f>
        <v>5964.0335641729716</v>
      </c>
      <c r="K75" s="23">
        <f>$C75*'Walgreens National Payments'!H$22</f>
        <v>5964.0335641729716</v>
      </c>
      <c r="L75" s="23">
        <f>$C75*'Walgreens National Payments'!I$22</f>
        <v>5964.0335641729716</v>
      </c>
      <c r="M75" s="23">
        <f>$C75*'Walgreens National Payments'!J$22</f>
        <v>9035.4998563439676</v>
      </c>
      <c r="N75" s="23">
        <f>$C75*'Walgreens National Payments'!K$22</f>
        <v>9035.4998563439676</v>
      </c>
      <c r="O75" s="23">
        <f>$C75*'Walgreens National Payments'!L$22</f>
        <v>9035.4998563439676</v>
      </c>
      <c r="P75" s="23">
        <f>$C75*'Walgreens National Payments'!M$22</f>
        <v>9035.4998563439676</v>
      </c>
      <c r="Q75" s="23">
        <f>$C75*'Walgreens National Payments'!N$22</f>
        <v>9035.4998563439676</v>
      </c>
      <c r="R75" s="23">
        <f>$C75*'Walgreens National Payments'!O$22</f>
        <v>9035.4998563439676</v>
      </c>
      <c r="S75" s="23">
        <f>$C75*'Walgreens National Payments'!P$22</f>
        <v>9035.4998563439676</v>
      </c>
      <c r="T75" s="23">
        <f>$C75*'Walgreens National Payments'!Q$22</f>
        <v>9035.4998563439676</v>
      </c>
      <c r="U75" s="24" t="s">
        <v>343</v>
      </c>
      <c r="V75" s="24">
        <f t="shared" si="2"/>
        <v>112032.10954327068</v>
      </c>
    </row>
    <row r="76" spans="1:22" x14ac:dyDescent="0.3">
      <c r="A76" s="122">
        <v>74</v>
      </c>
      <c r="B76" s="3" t="s">
        <v>90</v>
      </c>
      <c r="C76" s="15">
        <v>1.0040382409120001E-2</v>
      </c>
      <c r="D76" s="7" t="s">
        <v>90</v>
      </c>
      <c r="E76" s="31" t="str">
        <f t="shared" si="3"/>
        <v>No</v>
      </c>
      <c r="F76" s="91">
        <v>49093.86</v>
      </c>
      <c r="G76" s="91">
        <v>27246.959999999999</v>
      </c>
      <c r="H76" s="91">
        <v>27246.959999999999</v>
      </c>
      <c r="I76" s="91">
        <v>27246.959999999999</v>
      </c>
      <c r="J76" s="23">
        <f>$C76*'Walgreens National Payments'!G$22</f>
        <v>35702.002755644717</v>
      </c>
      <c r="K76" s="23">
        <f>$C76*'Walgreens National Payments'!H$22</f>
        <v>35702.002755644717</v>
      </c>
      <c r="L76" s="23">
        <f>$C76*'Walgreens National Payments'!I$22</f>
        <v>35702.002755644717</v>
      </c>
      <c r="M76" s="23">
        <f>$C76*'Walgreens National Payments'!J$22</f>
        <v>54088.468366048241</v>
      </c>
      <c r="N76" s="23">
        <f>$C76*'Walgreens National Payments'!K$22</f>
        <v>54088.468366048241</v>
      </c>
      <c r="O76" s="23">
        <f>$C76*'Walgreens National Payments'!L$22</f>
        <v>54088.468366048241</v>
      </c>
      <c r="P76" s="23">
        <f>$C76*'Walgreens National Payments'!M$22</f>
        <v>54088.468366048241</v>
      </c>
      <c r="Q76" s="23">
        <f>$C76*'Walgreens National Payments'!N$22</f>
        <v>54088.468366048241</v>
      </c>
      <c r="R76" s="23">
        <f>$C76*'Walgreens National Payments'!O$22</f>
        <v>54088.468366048241</v>
      </c>
      <c r="S76" s="23">
        <f>$C76*'Walgreens National Payments'!P$22</f>
        <v>54088.468366048241</v>
      </c>
      <c r="T76" s="23">
        <f>$C76*'Walgreens National Payments'!Q$22</f>
        <v>54088.468366048241</v>
      </c>
      <c r="U76" s="24" t="s">
        <v>343</v>
      </c>
      <c r="V76" s="24">
        <f t="shared" si="2"/>
        <v>670648.49519532011</v>
      </c>
    </row>
    <row r="77" spans="1:22" x14ac:dyDescent="0.3">
      <c r="A77" s="122">
        <v>75</v>
      </c>
      <c r="B77" s="3" t="s">
        <v>103</v>
      </c>
      <c r="C77" s="15">
        <v>5.9203304839503929E-5</v>
      </c>
      <c r="D77" s="7" t="s">
        <v>104</v>
      </c>
      <c r="E77" s="31" t="str">
        <f t="shared" si="3"/>
        <v>Yes</v>
      </c>
      <c r="F77" s="91">
        <v>4285.13</v>
      </c>
      <c r="G77" s="91">
        <v>0</v>
      </c>
      <c r="H77" s="101">
        <v>0</v>
      </c>
      <c r="I77" s="101">
        <v>0</v>
      </c>
      <c r="J77" s="90">
        <f>$C77*'Walgreens National Payments'!G$22</f>
        <v>210.5175347308807</v>
      </c>
      <c r="K77" s="90">
        <f>$C77*'Walgreens National Payments'!H$22</f>
        <v>210.5175347308807</v>
      </c>
      <c r="L77" s="90">
        <f>$C77*'Walgreens National Payments'!I$22</f>
        <v>210.5175347308807</v>
      </c>
      <c r="M77" s="90">
        <f>$C77*'Walgreens National Payments'!J$22</f>
        <v>318.93367707472413</v>
      </c>
      <c r="N77" s="90">
        <f>$C77*'Walgreens National Payments'!K$22</f>
        <v>318.93367707472413</v>
      </c>
      <c r="O77" s="90">
        <f>$C77*'Walgreens National Payments'!L$22</f>
        <v>318.93367707472413</v>
      </c>
      <c r="P77" s="90">
        <f>$C77*'Walgreens National Payments'!M$22</f>
        <v>318.93367707472413</v>
      </c>
      <c r="Q77" s="90">
        <f>$C77*'Walgreens National Payments'!N$22</f>
        <v>318.93367707472413</v>
      </c>
      <c r="R77" s="90">
        <f>$C77*'Walgreens National Payments'!O$22</f>
        <v>318.93367707472413</v>
      </c>
      <c r="S77" s="90">
        <f>$C77*'Walgreens National Payments'!P$22</f>
        <v>318.93367707472413</v>
      </c>
      <c r="T77" s="90">
        <f>$C77*'Walgreens National Payments'!Q$22</f>
        <v>318.93367707472413</v>
      </c>
      <c r="U77" s="24" t="s">
        <v>343</v>
      </c>
      <c r="V77" s="24">
        <f t="shared" si="2"/>
        <v>7468.1520207904341</v>
      </c>
    </row>
    <row r="78" spans="1:22" x14ac:dyDescent="0.3">
      <c r="A78" s="122">
        <v>76</v>
      </c>
      <c r="B78" s="3" t="s">
        <v>105</v>
      </c>
      <c r="C78" s="15">
        <v>1.8132565778312178E-3</v>
      </c>
      <c r="D78" s="7" t="s">
        <v>105</v>
      </c>
      <c r="E78" s="31" t="str">
        <f t="shared" si="3"/>
        <v>No</v>
      </c>
      <c r="F78" s="91">
        <v>8866.17</v>
      </c>
      <c r="G78" s="91">
        <v>4920.7</v>
      </c>
      <c r="H78" s="91">
        <v>4920.7</v>
      </c>
      <c r="I78" s="91">
        <v>4920.7</v>
      </c>
      <c r="J78" s="23">
        <f>$C78*'Walgreens National Payments'!G$22</f>
        <v>6447.6519619032097</v>
      </c>
      <c r="K78" s="23">
        <f>$C78*'Walgreens National Payments'!H$22</f>
        <v>6447.6519619032097</v>
      </c>
      <c r="L78" s="23">
        <f>$C78*'Walgreens National Payments'!I$22</f>
        <v>6447.6519619032097</v>
      </c>
      <c r="M78" s="23">
        <f>$C78*'Walgreens National Payments'!J$22</f>
        <v>9768.1808374616194</v>
      </c>
      <c r="N78" s="23">
        <f>$C78*'Walgreens National Payments'!K$22</f>
        <v>9768.1808374616194</v>
      </c>
      <c r="O78" s="23">
        <f>$C78*'Walgreens National Payments'!L$22</f>
        <v>9768.1808374616194</v>
      </c>
      <c r="P78" s="23">
        <f>$C78*'Walgreens National Payments'!M$22</f>
        <v>9768.1808374616194</v>
      </c>
      <c r="Q78" s="23">
        <f>$C78*'Walgreens National Payments'!N$22</f>
        <v>9768.1808374616194</v>
      </c>
      <c r="R78" s="23">
        <f>$C78*'Walgreens National Payments'!O$22</f>
        <v>9768.1808374616194</v>
      </c>
      <c r="S78" s="23">
        <f>$C78*'Walgreens National Payments'!P$22</f>
        <v>9768.1808374616194</v>
      </c>
      <c r="T78" s="23">
        <f>$C78*'Walgreens National Payments'!Q$22</f>
        <v>9768.1808374616194</v>
      </c>
      <c r="U78" s="24" t="s">
        <v>343</v>
      </c>
      <c r="V78" s="24">
        <f t="shared" si="2"/>
        <v>121116.67258540262</v>
      </c>
    </row>
    <row r="79" spans="1:22" x14ac:dyDescent="0.3">
      <c r="A79" s="122">
        <v>77</v>
      </c>
      <c r="B79" s="3" t="s">
        <v>40</v>
      </c>
      <c r="C79" s="15">
        <v>8.1390405570217945E-5</v>
      </c>
      <c r="D79" s="7" t="s">
        <v>106</v>
      </c>
      <c r="E79" s="31" t="str">
        <f t="shared" si="3"/>
        <v>Yes</v>
      </c>
      <c r="F79" s="91">
        <v>5891.03</v>
      </c>
      <c r="G79" s="91">
        <v>0</v>
      </c>
      <c r="H79" s="101">
        <v>0</v>
      </c>
      <c r="I79" s="101">
        <v>0</v>
      </c>
      <c r="J79" s="90">
        <f>$C79*'Walgreens National Payments'!G$22</f>
        <v>289.41133569888041</v>
      </c>
      <c r="K79" s="90">
        <f>$C79*'Walgreens National Payments'!H$22</f>
        <v>289.41133569888041</v>
      </c>
      <c r="L79" s="90">
        <f>$C79*'Walgreens National Payments'!I$22</f>
        <v>289.41133569888041</v>
      </c>
      <c r="M79" s="90">
        <f>$C79*'Walgreens National Payments'!J$22</f>
        <v>438.45764011795364</v>
      </c>
      <c r="N79" s="90">
        <f>$C79*'Walgreens National Payments'!K$22</f>
        <v>438.45764011795364</v>
      </c>
      <c r="O79" s="90">
        <f>$C79*'Walgreens National Payments'!L$22</f>
        <v>438.45764011795364</v>
      </c>
      <c r="P79" s="90">
        <f>$C79*'Walgreens National Payments'!M$22</f>
        <v>438.45764011795364</v>
      </c>
      <c r="Q79" s="90">
        <f>$C79*'Walgreens National Payments'!N$22</f>
        <v>438.45764011795364</v>
      </c>
      <c r="R79" s="90">
        <f>$C79*'Walgreens National Payments'!O$22</f>
        <v>438.45764011795364</v>
      </c>
      <c r="S79" s="90">
        <f>$C79*'Walgreens National Payments'!P$22</f>
        <v>438.45764011795364</v>
      </c>
      <c r="T79" s="90">
        <f>$C79*'Walgreens National Payments'!Q$22</f>
        <v>438.45764011795364</v>
      </c>
      <c r="U79" s="24" t="s">
        <v>343</v>
      </c>
      <c r="V79" s="24">
        <f t="shared" si="2"/>
        <v>10266.925128040266</v>
      </c>
    </row>
    <row r="80" spans="1:22" x14ac:dyDescent="0.3">
      <c r="A80" s="122">
        <v>78</v>
      </c>
      <c r="B80" s="3" t="s">
        <v>92</v>
      </c>
      <c r="C80" s="15">
        <v>1.8102084784E-4</v>
      </c>
      <c r="D80" s="7" t="s">
        <v>107</v>
      </c>
      <c r="E80" s="31" t="str">
        <f t="shared" si="3"/>
        <v>No</v>
      </c>
      <c r="F80" s="91">
        <v>885.13</v>
      </c>
      <c r="G80" s="91">
        <v>491.24</v>
      </c>
      <c r="H80" s="91">
        <v>491.24</v>
      </c>
      <c r="I80" s="91">
        <v>491.24</v>
      </c>
      <c r="J80" s="23">
        <f>$C80*'Walgreens National Payments'!G$22</f>
        <v>643.68134051771267</v>
      </c>
      <c r="K80" s="23">
        <f>$C80*'Walgreens National Payments'!H$22</f>
        <v>643.68134051771267</v>
      </c>
      <c r="L80" s="23">
        <f>$C80*'Walgreens National Payments'!I$22</f>
        <v>643.68134051771267</v>
      </c>
      <c r="M80" s="23">
        <f>$C80*'Walgreens National Payments'!J$22</f>
        <v>975.17604440000866</v>
      </c>
      <c r="N80" s="23">
        <f>$C80*'Walgreens National Payments'!K$22</f>
        <v>975.17604440000866</v>
      </c>
      <c r="O80" s="23">
        <f>$C80*'Walgreens National Payments'!L$22</f>
        <v>975.17604440000866</v>
      </c>
      <c r="P80" s="23">
        <f>$C80*'Walgreens National Payments'!M$22</f>
        <v>975.17604440000866</v>
      </c>
      <c r="Q80" s="23">
        <f>$C80*'Walgreens National Payments'!N$22</f>
        <v>975.17604440000866</v>
      </c>
      <c r="R80" s="23">
        <f>$C80*'Walgreens National Payments'!O$22</f>
        <v>975.17604440000866</v>
      </c>
      <c r="S80" s="23">
        <f>$C80*'Walgreens National Payments'!P$22</f>
        <v>975.17604440000866</v>
      </c>
      <c r="T80" s="23">
        <f>$C80*'Walgreens National Payments'!Q$22</f>
        <v>975.17604440000866</v>
      </c>
      <c r="U80" s="24" t="s">
        <v>343</v>
      </c>
      <c r="V80" s="24">
        <f t="shared" si="2"/>
        <v>12091.302376753205</v>
      </c>
    </row>
    <row r="81" spans="1:22" x14ac:dyDescent="0.3">
      <c r="A81" s="122">
        <v>79</v>
      </c>
      <c r="B81" s="3" t="s">
        <v>32</v>
      </c>
      <c r="C81" s="15">
        <v>2.2024727769051096E-4</v>
      </c>
      <c r="D81" s="7" t="s">
        <v>108</v>
      </c>
      <c r="E81" s="31" t="str">
        <f t="shared" si="3"/>
        <v>No</v>
      </c>
      <c r="F81" s="91">
        <v>1076.93</v>
      </c>
      <c r="G81" s="91">
        <v>597.69000000000005</v>
      </c>
      <c r="H81" s="91">
        <v>597.69000000000005</v>
      </c>
      <c r="I81" s="91">
        <v>597.69000000000005</v>
      </c>
      <c r="J81" s="23">
        <f>$C81*'Walgreens National Payments'!G$22</f>
        <v>783.16428544468693</v>
      </c>
      <c r="K81" s="23">
        <f>$C81*'Walgreens National Payments'!H$22</f>
        <v>783.16428544468693</v>
      </c>
      <c r="L81" s="23">
        <f>$C81*'Walgreens National Payments'!I$22</f>
        <v>783.16428544468693</v>
      </c>
      <c r="M81" s="23">
        <f>$C81*'Walgreens National Payments'!J$22</f>
        <v>1186.4924488583854</v>
      </c>
      <c r="N81" s="23">
        <f>$C81*'Walgreens National Payments'!K$22</f>
        <v>1186.4924488583854</v>
      </c>
      <c r="O81" s="23">
        <f>$C81*'Walgreens National Payments'!L$22</f>
        <v>1186.4924488583854</v>
      </c>
      <c r="P81" s="23">
        <f>$C81*'Walgreens National Payments'!M$22</f>
        <v>1186.4924488583854</v>
      </c>
      <c r="Q81" s="23">
        <f>$C81*'Walgreens National Payments'!N$22</f>
        <v>1186.4924488583854</v>
      </c>
      <c r="R81" s="23">
        <f>$C81*'Walgreens National Payments'!O$22</f>
        <v>1186.4924488583854</v>
      </c>
      <c r="S81" s="23">
        <f>$C81*'Walgreens National Payments'!P$22</f>
        <v>1186.4924488583854</v>
      </c>
      <c r="T81" s="23">
        <f>$C81*'Walgreens National Payments'!Q$22</f>
        <v>1186.4924488583854</v>
      </c>
      <c r="U81" s="24" t="s">
        <v>343</v>
      </c>
      <c r="V81" s="24">
        <f t="shared" si="2"/>
        <v>14711.432447201147</v>
      </c>
    </row>
    <row r="82" spans="1:22" x14ac:dyDescent="0.3">
      <c r="A82" s="122">
        <v>80</v>
      </c>
      <c r="B82" s="3" t="s">
        <v>32</v>
      </c>
      <c r="C82" s="15">
        <v>1.6511895197089239E-3</v>
      </c>
      <c r="D82" s="7" t="s">
        <v>109</v>
      </c>
      <c r="E82" s="31" t="str">
        <f t="shared" si="3"/>
        <v>No</v>
      </c>
      <c r="F82" s="91">
        <v>8073.72</v>
      </c>
      <c r="G82" s="91">
        <v>4480.8900000000003</v>
      </c>
      <c r="H82" s="91">
        <v>4480.8900000000003</v>
      </c>
      <c r="I82" s="91">
        <v>4480.8900000000003</v>
      </c>
      <c r="J82" s="23">
        <f>$C82*'Walgreens National Payments'!G$22</f>
        <v>5871.3672827035753</v>
      </c>
      <c r="K82" s="23">
        <f>$C82*'Walgreens National Payments'!H$22</f>
        <v>5871.3672827035753</v>
      </c>
      <c r="L82" s="23">
        <f>$C82*'Walgreens National Payments'!I$22</f>
        <v>5871.3672827035753</v>
      </c>
      <c r="M82" s="23">
        <f>$C82*'Walgreens National Payments'!J$22</f>
        <v>8895.1106107276446</v>
      </c>
      <c r="N82" s="23">
        <f>$C82*'Walgreens National Payments'!K$22</f>
        <v>8895.1106107276446</v>
      </c>
      <c r="O82" s="23">
        <f>$C82*'Walgreens National Payments'!L$22</f>
        <v>8895.1106107276446</v>
      </c>
      <c r="P82" s="23">
        <f>$C82*'Walgreens National Payments'!M$22</f>
        <v>8895.1106107276446</v>
      </c>
      <c r="Q82" s="23">
        <f>$C82*'Walgreens National Payments'!N$22</f>
        <v>8895.1106107276446</v>
      </c>
      <c r="R82" s="23">
        <f>$C82*'Walgreens National Payments'!O$22</f>
        <v>8895.1106107276446</v>
      </c>
      <c r="S82" s="23">
        <f>$C82*'Walgreens National Payments'!P$22</f>
        <v>8895.1106107276446</v>
      </c>
      <c r="T82" s="23">
        <f>$C82*'Walgreens National Payments'!Q$22</f>
        <v>8895.1106107276446</v>
      </c>
      <c r="U82" s="24" t="s">
        <v>343</v>
      </c>
      <c r="V82" s="24">
        <f t="shared" si="2"/>
        <v>110291.37673393187</v>
      </c>
    </row>
    <row r="83" spans="1:22" x14ac:dyDescent="0.3">
      <c r="A83" s="122">
        <v>81</v>
      </c>
      <c r="B83" s="3" t="s">
        <v>61</v>
      </c>
      <c r="C83" s="15">
        <v>1.8526953699043198E-5</v>
      </c>
      <c r="D83" s="7" t="s">
        <v>110</v>
      </c>
      <c r="E83" s="31" t="str">
        <f t="shared" si="3"/>
        <v>Yes</v>
      </c>
      <c r="F83" s="91">
        <v>1340.98</v>
      </c>
      <c r="G83" s="91">
        <v>0</v>
      </c>
      <c r="H83" s="101">
        <v>0</v>
      </c>
      <c r="I83" s="101">
        <v>0</v>
      </c>
      <c r="J83" s="90">
        <f>$C83*'Walgreens National Payments'!G$22</f>
        <v>65.878900331139448</v>
      </c>
      <c r="K83" s="90">
        <f>$C83*'Walgreens National Payments'!H$22</f>
        <v>65.878900331139448</v>
      </c>
      <c r="L83" s="90">
        <f>$C83*'Walgreens National Payments'!I$22</f>
        <v>65.878900331139448</v>
      </c>
      <c r="M83" s="90">
        <f>$C83*'Walgreens National Payments'!J$22</f>
        <v>99.806412568479857</v>
      </c>
      <c r="N83" s="90">
        <f>$C83*'Walgreens National Payments'!K$22</f>
        <v>99.806412568479857</v>
      </c>
      <c r="O83" s="90">
        <f>$C83*'Walgreens National Payments'!L$22</f>
        <v>99.806412568479857</v>
      </c>
      <c r="P83" s="90">
        <f>$C83*'Walgreens National Payments'!M$22</f>
        <v>99.806412568479857</v>
      </c>
      <c r="Q83" s="90">
        <f>$C83*'Walgreens National Payments'!N$22</f>
        <v>99.806412568479857</v>
      </c>
      <c r="R83" s="90">
        <f>$C83*'Walgreens National Payments'!O$22</f>
        <v>99.806412568479857</v>
      </c>
      <c r="S83" s="90">
        <f>$C83*'Walgreens National Payments'!P$22</f>
        <v>99.806412568479857</v>
      </c>
      <c r="T83" s="90">
        <f>$C83*'Walgreens National Payments'!Q$22</f>
        <v>99.806412568479857</v>
      </c>
      <c r="U83" s="24" t="s">
        <v>343</v>
      </c>
      <c r="V83" s="24">
        <f t="shared" si="2"/>
        <v>2337.0680015412572</v>
      </c>
    </row>
    <row r="84" spans="1:22" x14ac:dyDescent="0.3">
      <c r="A84" s="122">
        <v>82</v>
      </c>
      <c r="B84" s="3" t="s">
        <v>111</v>
      </c>
      <c r="C84" s="15">
        <v>4.7960718893470176E-4</v>
      </c>
      <c r="D84" s="7" t="s">
        <v>112</v>
      </c>
      <c r="E84" s="31" t="str">
        <f t="shared" si="3"/>
        <v>No</v>
      </c>
      <c r="F84" s="91">
        <v>2345.11</v>
      </c>
      <c r="G84" s="91">
        <v>1301.53</v>
      </c>
      <c r="H84" s="91">
        <v>1301.53</v>
      </c>
      <c r="I84" s="91">
        <v>1301.53</v>
      </c>
      <c r="J84" s="23">
        <f>$C84*'Walgreens National Payments'!G$22</f>
        <v>1705.4068742860259</v>
      </c>
      <c r="K84" s="23">
        <f>$C84*'Walgreens National Payments'!H$22</f>
        <v>1705.4068742860259</v>
      </c>
      <c r="L84" s="23">
        <f>$C84*'Walgreens National Payments'!I$22</f>
        <v>1705.4068742860259</v>
      </c>
      <c r="M84" s="23">
        <f>$C84*'Walgreens National Payments'!J$22</f>
        <v>2583.6882710025766</v>
      </c>
      <c r="N84" s="23">
        <f>$C84*'Walgreens National Payments'!K$22</f>
        <v>2583.6882710025766</v>
      </c>
      <c r="O84" s="23">
        <f>$C84*'Walgreens National Payments'!L$22</f>
        <v>2583.6882710025766</v>
      </c>
      <c r="P84" s="23">
        <f>$C84*'Walgreens National Payments'!M$22</f>
        <v>2583.6882710025766</v>
      </c>
      <c r="Q84" s="23">
        <f>$C84*'Walgreens National Payments'!N$22</f>
        <v>2583.6882710025766</v>
      </c>
      <c r="R84" s="23">
        <f>$C84*'Walgreens National Payments'!O$22</f>
        <v>2583.6882710025766</v>
      </c>
      <c r="S84" s="23">
        <f>$C84*'Walgreens National Payments'!P$22</f>
        <v>2583.6882710025766</v>
      </c>
      <c r="T84" s="23">
        <f>$C84*'Walgreens National Payments'!Q$22</f>
        <v>2583.6882710025766</v>
      </c>
      <c r="U84" s="24" t="s">
        <v>343</v>
      </c>
      <c r="V84" s="24">
        <f t="shared" si="2"/>
        <v>32035.426790878679</v>
      </c>
    </row>
    <row r="85" spans="1:22" x14ac:dyDescent="0.3">
      <c r="A85" s="122">
        <v>83</v>
      </c>
      <c r="B85" s="3" t="s">
        <v>32</v>
      </c>
      <c r="C85" s="15">
        <v>8.911313493618362E-4</v>
      </c>
      <c r="D85" s="7" t="s">
        <v>113</v>
      </c>
      <c r="E85" s="31" t="str">
        <f t="shared" si="3"/>
        <v>No</v>
      </c>
      <c r="F85" s="91">
        <v>4357.3100000000004</v>
      </c>
      <c r="G85" s="91">
        <v>2418.3000000000002</v>
      </c>
      <c r="H85" s="91">
        <v>2418.3000000000002</v>
      </c>
      <c r="I85" s="91">
        <v>2418.3000000000002</v>
      </c>
      <c r="J85" s="23">
        <f>$C85*'Walgreens National Payments'!G$22</f>
        <v>3168.721328946488</v>
      </c>
      <c r="K85" s="23">
        <f>$C85*'Walgreens National Payments'!H$22</f>
        <v>3168.721328946488</v>
      </c>
      <c r="L85" s="23">
        <f>$C85*'Walgreens National Payments'!I$22</f>
        <v>3168.721328946488</v>
      </c>
      <c r="M85" s="23">
        <f>$C85*'Walgreens National Payments'!J$22</f>
        <v>4800.6069725163079</v>
      </c>
      <c r="N85" s="23">
        <f>$C85*'Walgreens National Payments'!K$22</f>
        <v>4800.6069725163079</v>
      </c>
      <c r="O85" s="23">
        <f>$C85*'Walgreens National Payments'!L$22</f>
        <v>4800.6069725163079</v>
      </c>
      <c r="P85" s="23">
        <f>$C85*'Walgreens National Payments'!M$22</f>
        <v>4800.6069725163079</v>
      </c>
      <c r="Q85" s="23">
        <f>$C85*'Walgreens National Payments'!N$22</f>
        <v>4800.6069725163079</v>
      </c>
      <c r="R85" s="23">
        <f>$C85*'Walgreens National Payments'!O$22</f>
        <v>4800.6069725163079</v>
      </c>
      <c r="S85" s="23">
        <f>$C85*'Walgreens National Payments'!P$22</f>
        <v>4800.6069725163079</v>
      </c>
      <c r="T85" s="23">
        <f>$C85*'Walgreens National Payments'!Q$22</f>
        <v>4800.6069725163079</v>
      </c>
      <c r="U85" s="24" t="s">
        <v>343</v>
      </c>
      <c r="V85" s="24">
        <f t="shared" si="2"/>
        <v>59523.22976696994</v>
      </c>
    </row>
    <row r="86" spans="1:22" x14ac:dyDescent="0.3">
      <c r="A86" s="122">
        <v>84</v>
      </c>
      <c r="B86" s="3" t="s">
        <v>114</v>
      </c>
      <c r="C86" s="15">
        <v>1.717819666839331E-4</v>
      </c>
      <c r="D86" s="7" t="s">
        <v>115</v>
      </c>
      <c r="E86" s="31" t="str">
        <f t="shared" si="3"/>
        <v>No</v>
      </c>
      <c r="F86" s="91">
        <v>839.95</v>
      </c>
      <c r="G86" s="91">
        <v>466.17</v>
      </c>
      <c r="H86" s="91">
        <v>466.17</v>
      </c>
      <c r="I86" s="91">
        <v>466.17</v>
      </c>
      <c r="J86" s="23">
        <f>$C86*'Walgreens National Payments'!G$22</f>
        <v>610.82934872571036</v>
      </c>
      <c r="K86" s="23">
        <f>$C86*'Walgreens National Payments'!H$22</f>
        <v>610.82934872571036</v>
      </c>
      <c r="L86" s="23">
        <f>$C86*'Walgreens National Payments'!I$22</f>
        <v>610.82934872571036</v>
      </c>
      <c r="M86" s="23">
        <f>$C86*'Walgreens National Payments'!J$22</f>
        <v>925.40533739051318</v>
      </c>
      <c r="N86" s="23">
        <f>$C86*'Walgreens National Payments'!K$22</f>
        <v>925.40533739051318</v>
      </c>
      <c r="O86" s="23">
        <f>$C86*'Walgreens National Payments'!L$22</f>
        <v>925.40533739051318</v>
      </c>
      <c r="P86" s="23">
        <f>$C86*'Walgreens National Payments'!M$22</f>
        <v>925.40533739051318</v>
      </c>
      <c r="Q86" s="23">
        <f>$C86*'Walgreens National Payments'!N$22</f>
        <v>925.40533739051318</v>
      </c>
      <c r="R86" s="23">
        <f>$C86*'Walgreens National Payments'!O$22</f>
        <v>925.40533739051318</v>
      </c>
      <c r="S86" s="23">
        <f>$C86*'Walgreens National Payments'!P$22</f>
        <v>925.40533739051318</v>
      </c>
      <c r="T86" s="23">
        <f>$C86*'Walgreens National Payments'!Q$22</f>
        <v>925.40533739051318</v>
      </c>
      <c r="U86" s="24" t="s">
        <v>343</v>
      </c>
      <c r="V86" s="24">
        <f t="shared" si="2"/>
        <v>11474.190745301239</v>
      </c>
    </row>
    <row r="87" spans="1:22" x14ac:dyDescent="0.3">
      <c r="A87" s="122">
        <v>85</v>
      </c>
      <c r="B87" s="3" t="s">
        <v>61</v>
      </c>
      <c r="C87" s="15">
        <v>2.5575490326387143E-4</v>
      </c>
      <c r="D87" s="7" t="s">
        <v>116</v>
      </c>
      <c r="E87" s="31" t="str">
        <f t="shared" si="3"/>
        <v>No</v>
      </c>
      <c r="F87" s="91">
        <v>1250.55</v>
      </c>
      <c r="G87" s="91">
        <v>694.05</v>
      </c>
      <c r="H87" s="91">
        <v>694.05</v>
      </c>
      <c r="I87" s="91">
        <v>694.05</v>
      </c>
      <c r="J87" s="23">
        <f>$C87*'Walgreens National Payments'!G$22</f>
        <v>909.42375390029372</v>
      </c>
      <c r="K87" s="23">
        <f>$C87*'Walgreens National Payments'!H$22</f>
        <v>909.42375390029372</v>
      </c>
      <c r="L87" s="23">
        <f>$C87*'Walgreens National Payments'!I$22</f>
        <v>909.42375390029372</v>
      </c>
      <c r="M87" s="23">
        <f>$C87*'Walgreens National Payments'!J$22</f>
        <v>1377.7753108371974</v>
      </c>
      <c r="N87" s="23">
        <f>$C87*'Walgreens National Payments'!K$22</f>
        <v>1377.7753108371974</v>
      </c>
      <c r="O87" s="23">
        <f>$C87*'Walgreens National Payments'!L$22</f>
        <v>1377.7753108371974</v>
      </c>
      <c r="P87" s="23">
        <f>$C87*'Walgreens National Payments'!M$22</f>
        <v>1377.7753108371974</v>
      </c>
      <c r="Q87" s="23">
        <f>$C87*'Walgreens National Payments'!N$22</f>
        <v>1377.7753108371974</v>
      </c>
      <c r="R87" s="23">
        <f>$C87*'Walgreens National Payments'!O$22</f>
        <v>1377.7753108371974</v>
      </c>
      <c r="S87" s="23">
        <f>$C87*'Walgreens National Payments'!P$22</f>
        <v>1377.7753108371974</v>
      </c>
      <c r="T87" s="23">
        <f>$C87*'Walgreens National Payments'!Q$22</f>
        <v>1377.7753108371974</v>
      </c>
      <c r="U87" s="24" t="s">
        <v>343</v>
      </c>
      <c r="V87" s="24">
        <f t="shared" si="2"/>
        <v>17083.173748398462</v>
      </c>
    </row>
    <row r="88" spans="1:22" x14ac:dyDescent="0.3">
      <c r="A88" s="122">
        <v>86</v>
      </c>
      <c r="B88" s="3" t="s">
        <v>61</v>
      </c>
      <c r="C88" s="15">
        <v>2.9548125614560005E-2</v>
      </c>
      <c r="D88" s="7" t="s">
        <v>117</v>
      </c>
      <c r="E88" s="31" t="str">
        <f t="shared" si="3"/>
        <v>No</v>
      </c>
      <c r="F88" s="91">
        <v>144479.72</v>
      </c>
      <c r="G88" s="91">
        <v>80185.850000000006</v>
      </c>
      <c r="H88" s="91">
        <v>80185.850000000006</v>
      </c>
      <c r="I88" s="91">
        <v>80185.850000000006</v>
      </c>
      <c r="J88" s="23">
        <f>$C88*'Walgreens National Payments'!G$22</f>
        <v>105068.43456051368</v>
      </c>
      <c r="K88" s="23">
        <f>$C88*'Walgreens National Payments'!H$22</f>
        <v>105068.43456051368</v>
      </c>
      <c r="L88" s="23">
        <f>$C88*'Walgreens National Payments'!I$22</f>
        <v>105068.43456051368</v>
      </c>
      <c r="M88" s="23">
        <f>$C88*'Walgreens National Payments'!J$22</f>
        <v>159178.48468873464</v>
      </c>
      <c r="N88" s="23">
        <f>$C88*'Walgreens National Payments'!K$22</f>
        <v>159178.48468873464</v>
      </c>
      <c r="O88" s="23">
        <f>$C88*'Walgreens National Payments'!L$22</f>
        <v>159178.48468873464</v>
      </c>
      <c r="P88" s="23">
        <f>$C88*'Walgreens National Payments'!M$22</f>
        <v>159178.48468873464</v>
      </c>
      <c r="Q88" s="23">
        <f>$C88*'Walgreens National Payments'!N$22</f>
        <v>159178.48468873464</v>
      </c>
      <c r="R88" s="23">
        <f>$C88*'Walgreens National Payments'!O$22</f>
        <v>159178.48468873464</v>
      </c>
      <c r="S88" s="23">
        <f>$C88*'Walgreens National Payments'!P$22</f>
        <v>159178.48468873464</v>
      </c>
      <c r="T88" s="23">
        <f>$C88*'Walgreens National Payments'!Q$22</f>
        <v>159178.48468873464</v>
      </c>
      <c r="U88" s="24" t="s">
        <v>343</v>
      </c>
      <c r="V88" s="24">
        <f t="shared" si="2"/>
        <v>1973670.4511914183</v>
      </c>
    </row>
    <row r="89" spans="1:22" x14ac:dyDescent="0.3">
      <c r="A89" s="122">
        <v>87</v>
      </c>
      <c r="B89" s="3" t="s">
        <v>61</v>
      </c>
      <c r="C89" s="15">
        <v>3.7431147041579692E-5</v>
      </c>
      <c r="D89" s="7" t="s">
        <v>118</v>
      </c>
      <c r="E89" s="31" t="str">
        <f t="shared" si="3"/>
        <v>Yes</v>
      </c>
      <c r="F89" s="91">
        <v>2709.26</v>
      </c>
      <c r="G89" s="91">
        <v>0</v>
      </c>
      <c r="H89" s="101">
        <v>0</v>
      </c>
      <c r="I89" s="101">
        <v>0</v>
      </c>
      <c r="J89" s="90">
        <f>$C89*'Walgreens National Payments'!G$22</f>
        <v>133.09920482824995</v>
      </c>
      <c r="K89" s="90">
        <f>$C89*'Walgreens National Payments'!H$22</f>
        <v>133.09920482824995</v>
      </c>
      <c r="L89" s="90">
        <f>$C89*'Walgreens National Payments'!I$22</f>
        <v>133.09920482824995</v>
      </c>
      <c r="M89" s="90">
        <f>$C89*'Walgreens National Payments'!J$22</f>
        <v>201.64504997582367</v>
      </c>
      <c r="N89" s="90">
        <f>$C89*'Walgreens National Payments'!K$22</f>
        <v>201.64504997582367</v>
      </c>
      <c r="O89" s="90">
        <f>$C89*'Walgreens National Payments'!L$22</f>
        <v>201.64504997582367</v>
      </c>
      <c r="P89" s="90">
        <f>$C89*'Walgreens National Payments'!M$22</f>
        <v>201.64504997582367</v>
      </c>
      <c r="Q89" s="90">
        <f>$C89*'Walgreens National Payments'!N$22</f>
        <v>201.64504997582367</v>
      </c>
      <c r="R89" s="90">
        <f>$C89*'Walgreens National Payments'!O$22</f>
        <v>201.64504997582367</v>
      </c>
      <c r="S89" s="90">
        <f>$C89*'Walgreens National Payments'!P$22</f>
        <v>201.64504997582367</v>
      </c>
      <c r="T89" s="90">
        <f>$C89*'Walgreens National Payments'!Q$22</f>
        <v>201.64504997582367</v>
      </c>
      <c r="U89" s="24" t="s">
        <v>343</v>
      </c>
      <c r="V89" s="24">
        <f t="shared" si="2"/>
        <v>4721.7180142913412</v>
      </c>
    </row>
    <row r="90" spans="1:22" x14ac:dyDescent="0.3">
      <c r="A90" s="122">
        <v>88</v>
      </c>
      <c r="B90" s="3" t="s">
        <v>119</v>
      </c>
      <c r="C90" s="15">
        <v>9.4416380822506951E-5</v>
      </c>
      <c r="D90" s="7" t="s">
        <v>120</v>
      </c>
      <c r="E90" s="7" t="s">
        <v>334</v>
      </c>
      <c r="F90" s="91">
        <v>0</v>
      </c>
      <c r="G90" s="91">
        <v>0</v>
      </c>
      <c r="H90" s="91">
        <v>0</v>
      </c>
      <c r="I90" s="91">
        <v>0</v>
      </c>
      <c r="J90" s="91">
        <v>0</v>
      </c>
      <c r="K90" s="91">
        <v>0</v>
      </c>
      <c r="L90" s="91">
        <v>0</v>
      </c>
      <c r="M90" s="91">
        <v>0</v>
      </c>
      <c r="N90" s="91">
        <v>0</v>
      </c>
      <c r="O90" s="91">
        <v>0</v>
      </c>
      <c r="P90" s="91">
        <v>0</v>
      </c>
      <c r="Q90" s="91">
        <v>0</v>
      </c>
      <c r="R90" s="91">
        <v>0</v>
      </c>
      <c r="S90" s="91">
        <v>0</v>
      </c>
      <c r="T90" s="91">
        <v>0</v>
      </c>
      <c r="U90" s="24" t="s">
        <v>343</v>
      </c>
      <c r="V90" s="24">
        <f t="shared" si="2"/>
        <v>0</v>
      </c>
    </row>
    <row r="91" spans="1:22" x14ac:dyDescent="0.3">
      <c r="A91" s="122">
        <v>89</v>
      </c>
      <c r="B91" s="3" t="s">
        <v>73</v>
      </c>
      <c r="C91" s="15">
        <v>8.0090683849233263E-4</v>
      </c>
      <c r="D91" s="7" t="s">
        <v>121</v>
      </c>
      <c r="E91" s="31" t="str">
        <f t="shared" ref="E91:E98" si="4">IF(C91&lt;0.000083,"Yes","No")</f>
        <v>No</v>
      </c>
      <c r="F91" s="91">
        <v>3916.15</v>
      </c>
      <c r="G91" s="91">
        <v>2173.4499999999998</v>
      </c>
      <c r="H91" s="91">
        <v>2173.4499999999998</v>
      </c>
      <c r="I91" s="91">
        <v>2173.4499999999998</v>
      </c>
      <c r="J91" s="23">
        <f>$C91*'Walgreens National Payments'!G$22</f>
        <v>2847.8973200159321</v>
      </c>
      <c r="K91" s="23">
        <f>$C91*'Walgreens National Payments'!H$22</f>
        <v>2847.8973200159321</v>
      </c>
      <c r="L91" s="23">
        <f>$C91*'Walgreens National Payments'!I$22</f>
        <v>2847.8973200159321</v>
      </c>
      <c r="M91" s="23">
        <f>$C91*'Walgreens National Payments'!J$22</f>
        <v>4314.5591903546883</v>
      </c>
      <c r="N91" s="23">
        <f>$C91*'Walgreens National Payments'!K$22</f>
        <v>4314.5591903546883</v>
      </c>
      <c r="O91" s="23">
        <f>$C91*'Walgreens National Payments'!L$22</f>
        <v>4314.5591903546883</v>
      </c>
      <c r="P91" s="23">
        <f>$C91*'Walgreens National Payments'!M$22</f>
        <v>4314.5591903546883</v>
      </c>
      <c r="Q91" s="23">
        <f>$C91*'Walgreens National Payments'!N$22</f>
        <v>4314.5591903546883</v>
      </c>
      <c r="R91" s="23">
        <f>$C91*'Walgreens National Payments'!O$22</f>
        <v>4314.5591903546883</v>
      </c>
      <c r="S91" s="23">
        <f>$C91*'Walgreens National Payments'!P$22</f>
        <v>4314.5591903546883</v>
      </c>
      <c r="T91" s="23">
        <f>$C91*'Walgreens National Payments'!Q$22</f>
        <v>4314.5591903546883</v>
      </c>
      <c r="U91" s="24" t="s">
        <v>343</v>
      </c>
      <c r="V91" s="24">
        <f t="shared" si="2"/>
        <v>53496.665482885306</v>
      </c>
    </row>
    <row r="92" spans="1:22" x14ac:dyDescent="0.3">
      <c r="A92" s="122">
        <v>90</v>
      </c>
      <c r="B92" s="3" t="s">
        <v>43</v>
      </c>
      <c r="C92" s="15">
        <v>4.8883853430216079E-4</v>
      </c>
      <c r="D92" s="7" t="s">
        <v>122</v>
      </c>
      <c r="E92" s="31" t="str">
        <f t="shared" si="4"/>
        <v>No</v>
      </c>
      <c r="F92" s="91">
        <v>2390.2399999999998</v>
      </c>
      <c r="G92" s="91">
        <v>1326.58</v>
      </c>
      <c r="H92" s="91">
        <v>1326.58</v>
      </c>
      <c r="I92" s="91">
        <v>1326.58</v>
      </c>
      <c r="J92" s="23">
        <f>$C92*'Walgreens National Payments'!G$22</f>
        <v>1738.2320700124321</v>
      </c>
      <c r="K92" s="23">
        <f>$C92*'Walgreens National Payments'!H$22</f>
        <v>1738.2320700124321</v>
      </c>
      <c r="L92" s="23">
        <f>$C92*'Walgreens National Payments'!I$22</f>
        <v>1738.2320700124321</v>
      </c>
      <c r="M92" s="23">
        <f>$C92*'Walgreens National Payments'!J$22</f>
        <v>2633.4183820220865</v>
      </c>
      <c r="N92" s="23">
        <f>$C92*'Walgreens National Payments'!K$22</f>
        <v>2633.4183820220865</v>
      </c>
      <c r="O92" s="23">
        <f>$C92*'Walgreens National Payments'!L$22</f>
        <v>2633.4183820220865</v>
      </c>
      <c r="P92" s="23">
        <f>$C92*'Walgreens National Payments'!M$22</f>
        <v>2633.4183820220865</v>
      </c>
      <c r="Q92" s="23">
        <f>$C92*'Walgreens National Payments'!N$22</f>
        <v>2633.4183820220865</v>
      </c>
      <c r="R92" s="23">
        <f>$C92*'Walgreens National Payments'!O$22</f>
        <v>2633.4183820220865</v>
      </c>
      <c r="S92" s="23">
        <f>$C92*'Walgreens National Payments'!P$22</f>
        <v>2633.4183820220865</v>
      </c>
      <c r="T92" s="23">
        <f>$C92*'Walgreens National Payments'!Q$22</f>
        <v>2633.4183820220865</v>
      </c>
      <c r="U92" s="24" t="s">
        <v>343</v>
      </c>
      <c r="V92" s="24">
        <f t="shared" si="2"/>
        <v>32652.023266213986</v>
      </c>
    </row>
    <row r="93" spans="1:22" x14ac:dyDescent="0.3">
      <c r="A93" s="122">
        <v>91</v>
      </c>
      <c r="B93" s="3" t="s">
        <v>103</v>
      </c>
      <c r="C93" s="15">
        <v>1.2927096154735895E-4</v>
      </c>
      <c r="D93" s="7" t="s">
        <v>123</v>
      </c>
      <c r="E93" s="31" t="str">
        <f t="shared" si="4"/>
        <v>No</v>
      </c>
      <c r="F93" s="91">
        <v>632.09</v>
      </c>
      <c r="G93" s="91">
        <v>350.81</v>
      </c>
      <c r="H93" s="91">
        <v>350.81</v>
      </c>
      <c r="I93" s="91">
        <v>350.81</v>
      </c>
      <c r="J93" s="23">
        <f>$C93*'Walgreens National Payments'!G$22</f>
        <v>459.66697654827254</v>
      </c>
      <c r="K93" s="23">
        <f>$C93*'Walgreens National Payments'!H$22</f>
        <v>459.66697654827254</v>
      </c>
      <c r="L93" s="23">
        <f>$C93*'Walgreens National Payments'!I$22</f>
        <v>459.66697654827254</v>
      </c>
      <c r="M93" s="23">
        <f>$C93*'Walgreens National Payments'!J$22</f>
        <v>696.39462217612788</v>
      </c>
      <c r="N93" s="23">
        <f>$C93*'Walgreens National Payments'!K$22</f>
        <v>696.39462217612788</v>
      </c>
      <c r="O93" s="23">
        <f>$C93*'Walgreens National Payments'!L$22</f>
        <v>696.39462217612788</v>
      </c>
      <c r="P93" s="23">
        <f>$C93*'Walgreens National Payments'!M$22</f>
        <v>696.39462217612788</v>
      </c>
      <c r="Q93" s="23">
        <f>$C93*'Walgreens National Payments'!N$22</f>
        <v>696.39462217612788</v>
      </c>
      <c r="R93" s="23">
        <f>$C93*'Walgreens National Payments'!O$22</f>
        <v>696.39462217612788</v>
      </c>
      <c r="S93" s="23">
        <f>$C93*'Walgreens National Payments'!P$22</f>
        <v>696.39462217612788</v>
      </c>
      <c r="T93" s="23">
        <f>$C93*'Walgreens National Payments'!Q$22</f>
        <v>696.39462217612788</v>
      </c>
      <c r="U93" s="24" t="s">
        <v>343</v>
      </c>
      <c r="V93" s="24">
        <f t="shared" si="2"/>
        <v>8634.6779070538414</v>
      </c>
    </row>
    <row r="94" spans="1:22" x14ac:dyDescent="0.3">
      <c r="A94" s="122">
        <v>92</v>
      </c>
      <c r="B94" s="3" t="s">
        <v>12</v>
      </c>
      <c r="C94" s="15">
        <v>8.9914131120183972E-5</v>
      </c>
      <c r="D94" s="7" t="s">
        <v>336</v>
      </c>
      <c r="E94" s="31" t="str">
        <f t="shared" si="4"/>
        <v>No</v>
      </c>
      <c r="F94" s="91">
        <v>439.65</v>
      </c>
      <c r="G94" s="91">
        <v>244</v>
      </c>
      <c r="H94" s="91">
        <v>244</v>
      </c>
      <c r="I94" s="91">
        <v>244</v>
      </c>
      <c r="J94" s="23">
        <f>$C94*'Walgreens National Payments'!G$22</f>
        <v>319.72034791307937</v>
      </c>
      <c r="K94" s="23">
        <f>$C94*'Walgreens National Payments'!H$22</f>
        <v>319.72034791307937</v>
      </c>
      <c r="L94" s="23">
        <f>$C94*'Walgreens National Payments'!I$22</f>
        <v>319.72034791307937</v>
      </c>
      <c r="M94" s="23">
        <f>$C94*'Walgreens National Payments'!J$22</f>
        <v>484.375737754498</v>
      </c>
      <c r="N94" s="23">
        <f>$C94*'Walgreens National Payments'!K$22</f>
        <v>484.375737754498</v>
      </c>
      <c r="O94" s="23">
        <f>$C94*'Walgreens National Payments'!L$22</f>
        <v>484.375737754498</v>
      </c>
      <c r="P94" s="23">
        <f>$C94*'Walgreens National Payments'!M$22</f>
        <v>484.375737754498</v>
      </c>
      <c r="Q94" s="23">
        <f>$C94*'Walgreens National Payments'!N$22</f>
        <v>484.375737754498</v>
      </c>
      <c r="R94" s="23">
        <f>$C94*'Walgreens National Payments'!O$22</f>
        <v>484.375737754498</v>
      </c>
      <c r="S94" s="23">
        <f>$C94*'Walgreens National Payments'!P$22</f>
        <v>484.375737754498</v>
      </c>
      <c r="T94" s="23">
        <f>$C94*'Walgreens National Payments'!Q$22</f>
        <v>484.375737754498</v>
      </c>
      <c r="U94" s="24" t="s">
        <v>343</v>
      </c>
      <c r="V94" s="24">
        <f t="shared" si="2"/>
        <v>6005.8169457752219</v>
      </c>
    </row>
    <row r="95" spans="1:22" x14ac:dyDescent="0.3">
      <c r="A95" s="122">
        <v>93</v>
      </c>
      <c r="B95" s="3" t="s">
        <v>20</v>
      </c>
      <c r="C95" s="15">
        <v>3.6022982039200801E-4</v>
      </c>
      <c r="D95" s="7" t="s">
        <v>125</v>
      </c>
      <c r="E95" s="31" t="str">
        <f t="shared" si="4"/>
        <v>No</v>
      </c>
      <c r="F95" s="91">
        <v>1761.39</v>
      </c>
      <c r="G95" s="91">
        <v>977.57</v>
      </c>
      <c r="H95" s="91">
        <v>977.57</v>
      </c>
      <c r="I95" s="91">
        <v>977.57</v>
      </c>
      <c r="J95" s="23">
        <f>$C95*'Walgreens National Payments'!G$22</f>
        <v>1280.9199407204731</v>
      </c>
      <c r="K95" s="23">
        <f>$C95*'Walgreens National Payments'!H$22</f>
        <v>1280.9199407204731</v>
      </c>
      <c r="L95" s="23">
        <f>$C95*'Walgreens National Payments'!I$22</f>
        <v>1280.9199407204731</v>
      </c>
      <c r="M95" s="23">
        <f>$C95*'Walgreens National Payments'!J$22</f>
        <v>1940.5913490986329</v>
      </c>
      <c r="N95" s="23">
        <f>$C95*'Walgreens National Payments'!K$22</f>
        <v>1940.5913490986329</v>
      </c>
      <c r="O95" s="23">
        <f>$C95*'Walgreens National Payments'!L$22</f>
        <v>1940.5913490986329</v>
      </c>
      <c r="P95" s="23">
        <f>$C95*'Walgreens National Payments'!M$22</f>
        <v>1940.5913490986329</v>
      </c>
      <c r="Q95" s="23">
        <f>$C95*'Walgreens National Payments'!N$22</f>
        <v>1940.5913490986329</v>
      </c>
      <c r="R95" s="23">
        <f>$C95*'Walgreens National Payments'!O$22</f>
        <v>1940.5913490986329</v>
      </c>
      <c r="S95" s="23">
        <f>$C95*'Walgreens National Payments'!P$22</f>
        <v>1940.5913490986329</v>
      </c>
      <c r="T95" s="23">
        <f>$C95*'Walgreens National Payments'!Q$22</f>
        <v>1940.5913490986329</v>
      </c>
      <c r="U95" s="24" t="s">
        <v>343</v>
      </c>
      <c r="V95" s="24">
        <f t="shared" si="2"/>
        <v>24061.590614950477</v>
      </c>
    </row>
    <row r="96" spans="1:22" x14ac:dyDescent="0.3">
      <c r="A96" s="122">
        <v>94</v>
      </c>
      <c r="B96" s="3" t="s">
        <v>97</v>
      </c>
      <c r="C96" s="15">
        <v>4.0665701695608492E-6</v>
      </c>
      <c r="D96" s="7" t="s">
        <v>126</v>
      </c>
      <c r="E96" s="31" t="str">
        <f t="shared" si="4"/>
        <v>Yes</v>
      </c>
      <c r="F96" s="91">
        <v>0</v>
      </c>
      <c r="G96" s="91">
        <v>0</v>
      </c>
      <c r="H96" s="101">
        <v>0</v>
      </c>
      <c r="I96" s="101">
        <v>0</v>
      </c>
      <c r="J96" s="90">
        <f>$C96*'Walgreens National Payments'!G$22</f>
        <v>14.460076666781948</v>
      </c>
      <c r="K96" s="90">
        <f>$C96*'Walgreens National Payments'!H$22</f>
        <v>14.460076666781948</v>
      </c>
      <c r="L96" s="90">
        <f>$C96*'Walgreens National Payments'!I$22</f>
        <v>14.460076666781948</v>
      </c>
      <c r="M96" s="90">
        <f>$C96*'Walgreens National Payments'!J$22</f>
        <v>21.906989496218358</v>
      </c>
      <c r="N96" s="90">
        <f>$C96*'Walgreens National Payments'!K$22</f>
        <v>21.906989496218358</v>
      </c>
      <c r="O96" s="90">
        <f>$C96*'Walgreens National Payments'!L$22</f>
        <v>21.906989496218358</v>
      </c>
      <c r="P96" s="90">
        <f>$C96*'Walgreens National Payments'!M$22</f>
        <v>21.906989496218358</v>
      </c>
      <c r="Q96" s="90">
        <f>$C96*'Walgreens National Payments'!N$22</f>
        <v>21.906989496218358</v>
      </c>
      <c r="R96" s="90">
        <f>$C96*'Walgreens National Payments'!O$22</f>
        <v>21.906989496218358</v>
      </c>
      <c r="S96" s="90">
        <f>$C96*'Walgreens National Payments'!P$22</f>
        <v>21.906989496218358</v>
      </c>
      <c r="T96" s="90">
        <f>$C96*'Walgreens National Payments'!Q$22</f>
        <v>21.906989496218358</v>
      </c>
      <c r="U96" s="24" t="s">
        <v>343</v>
      </c>
      <c r="V96" s="24">
        <f t="shared" si="2"/>
        <v>218.63614597009271</v>
      </c>
    </row>
    <row r="97" spans="1:22" x14ac:dyDescent="0.3">
      <c r="A97" s="122">
        <v>95</v>
      </c>
      <c r="B97" s="3" t="s">
        <v>61</v>
      </c>
      <c r="C97" s="15">
        <v>1.2946224462663598E-4</v>
      </c>
      <c r="D97" s="7" t="s">
        <v>127</v>
      </c>
      <c r="E97" s="31" t="str">
        <f t="shared" si="4"/>
        <v>No</v>
      </c>
      <c r="F97" s="91">
        <v>0</v>
      </c>
      <c r="G97" s="91">
        <v>0</v>
      </c>
      <c r="H97" s="91">
        <v>0</v>
      </c>
      <c r="I97" s="91">
        <v>351.33</v>
      </c>
      <c r="J97" s="23">
        <f>$C97*'Walgreens National Payments'!G$22</f>
        <v>460.34714875140031</v>
      </c>
      <c r="K97" s="23">
        <f>$C97*'Walgreens National Payments'!H$22</f>
        <v>460.34714875140031</v>
      </c>
      <c r="L97" s="23">
        <f>$C97*'Walgreens National Payments'!I$22</f>
        <v>460.34714875140031</v>
      </c>
      <c r="M97" s="23">
        <f>$C97*'Walgreens National Payments'!J$22</f>
        <v>697.42508181011931</v>
      </c>
      <c r="N97" s="23">
        <f>$C97*'Walgreens National Payments'!K$22</f>
        <v>697.42508181011931</v>
      </c>
      <c r="O97" s="23">
        <f>$C97*'Walgreens National Payments'!L$22</f>
        <v>697.42508181011931</v>
      </c>
      <c r="P97" s="23">
        <f>$C97*'Walgreens National Payments'!M$22</f>
        <v>697.42508181011931</v>
      </c>
      <c r="Q97" s="23">
        <f>$C97*'Walgreens National Payments'!N$22</f>
        <v>697.42508181011931</v>
      </c>
      <c r="R97" s="23">
        <f>$C97*'Walgreens National Payments'!O$22</f>
        <v>697.42508181011931</v>
      </c>
      <c r="S97" s="23">
        <f>$C97*'Walgreens National Payments'!P$22</f>
        <v>697.42508181011931</v>
      </c>
      <c r="T97" s="23">
        <f>$C97*'Walgreens National Payments'!Q$22</f>
        <v>697.42508181011931</v>
      </c>
      <c r="U97" s="24" t="s">
        <v>343</v>
      </c>
      <c r="V97" s="24">
        <f t="shared" si="2"/>
        <v>7311.7721007351538</v>
      </c>
    </row>
    <row r="98" spans="1:22" x14ac:dyDescent="0.3">
      <c r="A98" s="122">
        <v>96</v>
      </c>
      <c r="B98" s="3" t="s">
        <v>61</v>
      </c>
      <c r="C98" s="15">
        <v>2.0590679067840002E-2</v>
      </c>
      <c r="D98" s="7" t="s">
        <v>61</v>
      </c>
      <c r="E98" s="31" t="str">
        <f t="shared" si="4"/>
        <v>No</v>
      </c>
      <c r="F98" s="91">
        <v>105052.95</v>
      </c>
      <c r="G98" s="91">
        <v>56229.020000000004</v>
      </c>
      <c r="H98" s="91">
        <v>56229.020000000004</v>
      </c>
      <c r="I98" s="91">
        <v>55877.69</v>
      </c>
      <c r="J98" s="23">
        <f>$C98*'Walgreens National Payments'!G$22</f>
        <v>73217.179472455056</v>
      </c>
      <c r="K98" s="23">
        <f>$C98*'Walgreens National Payments'!H$22</f>
        <v>73217.179472455056</v>
      </c>
      <c r="L98" s="23">
        <f>$C98*'Walgreens National Payments'!I$22</f>
        <v>73217.179472455056</v>
      </c>
      <c r="M98" s="23">
        <f>$C98*'Walgreens National Payments'!J$22</f>
        <v>110923.89194107683</v>
      </c>
      <c r="N98" s="23">
        <f>$C98*'Walgreens National Payments'!K$22</f>
        <v>110923.89194107683</v>
      </c>
      <c r="O98" s="23">
        <f>$C98*'Walgreens National Payments'!L$22</f>
        <v>110923.89194107683</v>
      </c>
      <c r="P98" s="23">
        <f>$C98*'Walgreens National Payments'!M$22</f>
        <v>110923.89194107683</v>
      </c>
      <c r="Q98" s="23">
        <f>$C98*'Walgreens National Payments'!N$22</f>
        <v>110923.89194107683</v>
      </c>
      <c r="R98" s="23">
        <f>$C98*'Walgreens National Payments'!O$22</f>
        <v>110923.89194107683</v>
      </c>
      <c r="S98" s="23">
        <f>$C98*'Walgreens National Payments'!P$22</f>
        <v>110923.89194107683</v>
      </c>
      <c r="T98" s="23">
        <f>$C98*'Walgreens National Payments'!Q$22</f>
        <v>110923.89194107683</v>
      </c>
      <c r="U98" s="24" t="s">
        <v>343</v>
      </c>
      <c r="V98" s="24">
        <f t="shared" si="2"/>
        <v>1380431.3539459798</v>
      </c>
    </row>
    <row r="99" spans="1:22" x14ac:dyDescent="0.3">
      <c r="A99" s="122">
        <v>97</v>
      </c>
      <c r="B99" s="3" t="s">
        <v>58</v>
      </c>
      <c r="C99" s="15">
        <v>7.5616735127273667E-7</v>
      </c>
      <c r="D99" s="7" t="s">
        <v>128</v>
      </c>
      <c r="E99" s="7" t="s">
        <v>334</v>
      </c>
      <c r="F99" s="91">
        <v>0</v>
      </c>
      <c r="G99" s="91">
        <v>0</v>
      </c>
      <c r="H99" s="91">
        <v>0</v>
      </c>
      <c r="I99" s="91">
        <v>0</v>
      </c>
      <c r="J99" s="91">
        <v>0</v>
      </c>
      <c r="K99" s="91">
        <v>0</v>
      </c>
      <c r="L99" s="91">
        <v>0</v>
      </c>
      <c r="M99" s="91">
        <v>0</v>
      </c>
      <c r="N99" s="91">
        <v>0</v>
      </c>
      <c r="O99" s="91">
        <v>0</v>
      </c>
      <c r="P99" s="91">
        <v>0</v>
      </c>
      <c r="Q99" s="91">
        <v>0</v>
      </c>
      <c r="R99" s="91">
        <v>0</v>
      </c>
      <c r="S99" s="91">
        <v>0</v>
      </c>
      <c r="T99" s="91">
        <v>0</v>
      </c>
      <c r="U99" s="24" t="s">
        <v>343</v>
      </c>
      <c r="V99" s="24">
        <f t="shared" si="2"/>
        <v>0</v>
      </c>
    </row>
    <row r="100" spans="1:22" x14ac:dyDescent="0.3">
      <c r="A100" s="122">
        <v>98</v>
      </c>
      <c r="B100" s="3" t="s">
        <v>22</v>
      </c>
      <c r="C100" s="15">
        <v>7.2026920920619308E-5</v>
      </c>
      <c r="D100" s="7" t="s">
        <v>129</v>
      </c>
      <c r="E100" s="7" t="s">
        <v>334</v>
      </c>
      <c r="F100" s="91">
        <v>0</v>
      </c>
      <c r="G100" s="91">
        <v>0</v>
      </c>
      <c r="H100" s="91">
        <v>0</v>
      </c>
      <c r="I100" s="91">
        <v>0</v>
      </c>
      <c r="J100" s="91">
        <v>0</v>
      </c>
      <c r="K100" s="91">
        <v>0</v>
      </c>
      <c r="L100" s="91">
        <v>0</v>
      </c>
      <c r="M100" s="91">
        <v>0</v>
      </c>
      <c r="N100" s="91">
        <v>0</v>
      </c>
      <c r="O100" s="91">
        <v>0</v>
      </c>
      <c r="P100" s="91">
        <v>0</v>
      </c>
      <c r="Q100" s="91">
        <v>0</v>
      </c>
      <c r="R100" s="91">
        <v>0</v>
      </c>
      <c r="S100" s="91">
        <v>0</v>
      </c>
      <c r="T100" s="91">
        <v>0</v>
      </c>
      <c r="U100" s="24" t="s">
        <v>343</v>
      </c>
      <c r="V100" s="24">
        <f t="shared" si="2"/>
        <v>0</v>
      </c>
    </row>
    <row r="101" spans="1:22" x14ac:dyDescent="0.3">
      <c r="A101" s="122">
        <v>99</v>
      </c>
      <c r="B101" s="3" t="s">
        <v>130</v>
      </c>
      <c r="C101" s="15">
        <v>2.150307736298917E-3</v>
      </c>
      <c r="D101" s="7" t="s">
        <v>130</v>
      </c>
      <c r="E101" s="31" t="str">
        <f t="shared" ref="E101:E104" si="5">IF(C101&lt;0.000083,"Yes","No")</f>
        <v>No</v>
      </c>
      <c r="F101" s="91">
        <v>10514.23</v>
      </c>
      <c r="G101" s="91">
        <v>5835.37</v>
      </c>
      <c r="H101" s="91">
        <v>5835.37</v>
      </c>
      <c r="I101" s="91">
        <v>5835.37</v>
      </c>
      <c r="J101" s="23">
        <f>$C101*'Walgreens National Payments'!G$22</f>
        <v>7646.1522677756948</v>
      </c>
      <c r="K101" s="23">
        <f>$C101*'Walgreens National Payments'!H$22</f>
        <v>7646.1522677756948</v>
      </c>
      <c r="L101" s="23">
        <f>$C101*'Walgreens National Payments'!I$22</f>
        <v>7646.1522677756948</v>
      </c>
      <c r="M101" s="23">
        <f>$C101*'Walgreens National Payments'!J$22</f>
        <v>11583.906591687935</v>
      </c>
      <c r="N101" s="23">
        <f>$C101*'Walgreens National Payments'!K$22</f>
        <v>11583.906591687935</v>
      </c>
      <c r="O101" s="23">
        <f>$C101*'Walgreens National Payments'!L$22</f>
        <v>11583.906591687935</v>
      </c>
      <c r="P101" s="23">
        <f>$C101*'Walgreens National Payments'!M$22</f>
        <v>11583.906591687935</v>
      </c>
      <c r="Q101" s="23">
        <f>$C101*'Walgreens National Payments'!N$22</f>
        <v>11583.906591687935</v>
      </c>
      <c r="R101" s="23">
        <f>$C101*'Walgreens National Payments'!O$22</f>
        <v>11583.906591687935</v>
      </c>
      <c r="S101" s="23">
        <f>$C101*'Walgreens National Payments'!P$22</f>
        <v>11583.906591687935</v>
      </c>
      <c r="T101" s="23">
        <f>$C101*'Walgreens National Payments'!Q$22</f>
        <v>11583.906591687935</v>
      </c>
      <c r="U101" s="24" t="s">
        <v>343</v>
      </c>
      <c r="V101" s="24">
        <f t="shared" si="2"/>
        <v>143630.04953683057</v>
      </c>
    </row>
    <row r="102" spans="1:22" x14ac:dyDescent="0.3">
      <c r="A102" s="122">
        <v>100</v>
      </c>
      <c r="B102" s="3" t="s">
        <v>131</v>
      </c>
      <c r="C102" s="15">
        <v>7.4672268357818962E-4</v>
      </c>
      <c r="D102" s="7" t="s">
        <v>131</v>
      </c>
      <c r="E102" s="31" t="str">
        <f t="shared" si="5"/>
        <v>No</v>
      </c>
      <c r="F102" s="91">
        <v>3651.21</v>
      </c>
      <c r="G102" s="91">
        <v>2026.41</v>
      </c>
      <c r="H102" s="91">
        <v>2026.41</v>
      </c>
      <c r="I102" s="91">
        <v>2026.41</v>
      </c>
      <c r="J102" s="23">
        <f>$C102*'Walgreens National Payments'!G$22</f>
        <v>2655.2270840396745</v>
      </c>
      <c r="K102" s="23">
        <f>$C102*'Walgreens National Payments'!H$22</f>
        <v>2655.2270840396745</v>
      </c>
      <c r="L102" s="23">
        <f>$C102*'Walgreens National Payments'!I$22</f>
        <v>2655.2270840396745</v>
      </c>
      <c r="M102" s="23">
        <f>$C102*'Walgreens National Payments'!J$22</f>
        <v>4022.6641379956664</v>
      </c>
      <c r="N102" s="23">
        <f>$C102*'Walgreens National Payments'!K$22</f>
        <v>4022.6641379956664</v>
      </c>
      <c r="O102" s="23">
        <f>$C102*'Walgreens National Payments'!L$22</f>
        <v>4022.6641379956664</v>
      </c>
      <c r="P102" s="23">
        <f>$C102*'Walgreens National Payments'!M$22</f>
        <v>4022.6641379956664</v>
      </c>
      <c r="Q102" s="23">
        <f>$C102*'Walgreens National Payments'!N$22</f>
        <v>4022.6641379956664</v>
      </c>
      <c r="R102" s="23">
        <f>$C102*'Walgreens National Payments'!O$22</f>
        <v>4022.6641379956664</v>
      </c>
      <c r="S102" s="23">
        <f>$C102*'Walgreens National Payments'!P$22</f>
        <v>4022.6641379956664</v>
      </c>
      <c r="T102" s="23">
        <f>$C102*'Walgreens National Payments'!Q$22</f>
        <v>4022.6641379956664</v>
      </c>
      <c r="U102" s="24" t="s">
        <v>343</v>
      </c>
      <c r="V102" s="24">
        <f t="shared" si="2"/>
        <v>49877.434356084348</v>
      </c>
    </row>
    <row r="103" spans="1:22" x14ac:dyDescent="0.3">
      <c r="A103" s="122">
        <v>101</v>
      </c>
      <c r="B103" s="3" t="s">
        <v>61</v>
      </c>
      <c r="C103" s="15">
        <v>2.0983361149949468E-4</v>
      </c>
      <c r="D103" s="7" t="s">
        <v>132</v>
      </c>
      <c r="E103" s="31" t="str">
        <f t="shared" si="5"/>
        <v>No</v>
      </c>
      <c r="F103" s="91">
        <v>1026.01</v>
      </c>
      <c r="G103" s="91">
        <v>569.42999999999995</v>
      </c>
      <c r="H103" s="91">
        <v>569.42999999999995</v>
      </c>
      <c r="I103" s="91">
        <v>569.42999999999995</v>
      </c>
      <c r="J103" s="23">
        <f>$C103*'Walgreens National Payments'!G$22</f>
        <v>746.13494493766405</v>
      </c>
      <c r="K103" s="23">
        <f>$C103*'Walgreens National Payments'!H$22</f>
        <v>746.13494493766405</v>
      </c>
      <c r="L103" s="23">
        <f>$C103*'Walgreens National Payments'!I$22</f>
        <v>746.13494493766405</v>
      </c>
      <c r="M103" s="23">
        <f>$C103*'Walgreens National Payments'!J$22</f>
        <v>1130.393066245653</v>
      </c>
      <c r="N103" s="23">
        <f>$C103*'Walgreens National Payments'!K$22</f>
        <v>1130.393066245653</v>
      </c>
      <c r="O103" s="23">
        <f>$C103*'Walgreens National Payments'!L$22</f>
        <v>1130.393066245653</v>
      </c>
      <c r="P103" s="23">
        <f>$C103*'Walgreens National Payments'!M$22</f>
        <v>1130.393066245653</v>
      </c>
      <c r="Q103" s="23">
        <f>$C103*'Walgreens National Payments'!N$22</f>
        <v>1130.393066245653</v>
      </c>
      <c r="R103" s="23">
        <f>$C103*'Walgreens National Payments'!O$22</f>
        <v>1130.393066245653</v>
      </c>
      <c r="S103" s="23">
        <f>$C103*'Walgreens National Payments'!P$22</f>
        <v>1130.393066245653</v>
      </c>
      <c r="T103" s="23">
        <f>$C103*'Walgreens National Payments'!Q$22</f>
        <v>1130.393066245653</v>
      </c>
      <c r="U103" s="24" t="s">
        <v>343</v>
      </c>
      <c r="V103" s="24">
        <f t="shared" si="2"/>
        <v>14015.849364778218</v>
      </c>
    </row>
    <row r="104" spans="1:22" x14ac:dyDescent="0.3">
      <c r="A104" s="122">
        <v>102</v>
      </c>
      <c r="B104" s="3" t="s">
        <v>22</v>
      </c>
      <c r="C104" s="15">
        <v>1.1276184998321618E-4</v>
      </c>
      <c r="D104" s="7" t="s">
        <v>133</v>
      </c>
      <c r="E104" s="31" t="str">
        <f t="shared" si="5"/>
        <v>No</v>
      </c>
      <c r="F104" s="91">
        <v>551.36</v>
      </c>
      <c r="G104" s="91">
        <v>306.01</v>
      </c>
      <c r="H104" s="91">
        <v>306.01</v>
      </c>
      <c r="I104" s="91">
        <v>306.01</v>
      </c>
      <c r="J104" s="23">
        <f>$C104*'Walgreens National Payments'!G$22</f>
        <v>400.96320187721091</v>
      </c>
      <c r="K104" s="23">
        <f>$C104*'Walgreens National Payments'!H$22</f>
        <v>400.96320187721091</v>
      </c>
      <c r="L104" s="23">
        <f>$C104*'Walgreens National Payments'!I$22</f>
        <v>400.96320187721091</v>
      </c>
      <c r="M104" s="23">
        <f>$C104*'Walgreens National Payments'!J$22</f>
        <v>607.45851175690711</v>
      </c>
      <c r="N104" s="23">
        <f>$C104*'Walgreens National Payments'!K$22</f>
        <v>607.45851175690711</v>
      </c>
      <c r="O104" s="23">
        <f>$C104*'Walgreens National Payments'!L$22</f>
        <v>607.45851175690711</v>
      </c>
      <c r="P104" s="23">
        <f>$C104*'Walgreens National Payments'!M$22</f>
        <v>607.45851175690711</v>
      </c>
      <c r="Q104" s="23">
        <f>$C104*'Walgreens National Payments'!N$22</f>
        <v>607.45851175690711</v>
      </c>
      <c r="R104" s="23">
        <f>$C104*'Walgreens National Payments'!O$22</f>
        <v>607.45851175690711</v>
      </c>
      <c r="S104" s="23">
        <f>$C104*'Walgreens National Payments'!P$22</f>
        <v>607.45851175690711</v>
      </c>
      <c r="T104" s="23">
        <f>$C104*'Walgreens National Payments'!Q$22</f>
        <v>607.45851175690711</v>
      </c>
      <c r="U104" s="24" t="s">
        <v>343</v>
      </c>
      <c r="V104" s="24">
        <f t="shared" si="2"/>
        <v>7531.947699686888</v>
      </c>
    </row>
    <row r="105" spans="1:22" x14ac:dyDescent="0.3">
      <c r="A105" s="122">
        <v>103</v>
      </c>
      <c r="B105" s="3" t="s">
        <v>22</v>
      </c>
      <c r="C105" s="15">
        <v>3.4772891380126724E-4</v>
      </c>
      <c r="D105" s="7" t="s">
        <v>134</v>
      </c>
      <c r="E105" s="7" t="s">
        <v>334</v>
      </c>
      <c r="F105" s="91">
        <v>0</v>
      </c>
      <c r="G105" s="91">
        <v>0</v>
      </c>
      <c r="H105" s="91">
        <v>0</v>
      </c>
      <c r="I105" s="91">
        <v>0</v>
      </c>
      <c r="J105" s="91">
        <v>0</v>
      </c>
      <c r="K105" s="91">
        <v>0</v>
      </c>
      <c r="L105" s="91">
        <v>0</v>
      </c>
      <c r="M105" s="91">
        <v>0</v>
      </c>
      <c r="N105" s="91">
        <v>0</v>
      </c>
      <c r="O105" s="91">
        <v>0</v>
      </c>
      <c r="P105" s="91">
        <v>0</v>
      </c>
      <c r="Q105" s="91">
        <v>0</v>
      </c>
      <c r="R105" s="91">
        <v>0</v>
      </c>
      <c r="S105" s="91">
        <v>0</v>
      </c>
      <c r="T105" s="91">
        <v>0</v>
      </c>
      <c r="U105" s="24" t="s">
        <v>343</v>
      </c>
      <c r="V105" s="24">
        <f t="shared" si="2"/>
        <v>0</v>
      </c>
    </row>
    <row r="106" spans="1:22" x14ac:dyDescent="0.3">
      <c r="A106" s="122">
        <v>104</v>
      </c>
      <c r="B106" s="3" t="s">
        <v>12</v>
      </c>
      <c r="C106" s="15">
        <v>3.7568288969454963E-5</v>
      </c>
      <c r="D106" s="7" t="s">
        <v>135</v>
      </c>
      <c r="E106" s="31" t="str">
        <f t="shared" ref="E106:E118" si="6">IF(C106&lt;0.000083,"Yes","No")</f>
        <v>Yes</v>
      </c>
      <c r="F106" s="91">
        <v>2719.19</v>
      </c>
      <c r="G106" s="91">
        <v>0</v>
      </c>
      <c r="H106" s="101">
        <v>0</v>
      </c>
      <c r="I106" s="101">
        <v>0</v>
      </c>
      <c r="J106" s="90">
        <f>$C106*'Walgreens National Payments'!G$22</f>
        <v>133.58685970905111</v>
      </c>
      <c r="K106" s="90">
        <f>$C106*'Walgreens National Payments'!H$22</f>
        <v>133.58685970905111</v>
      </c>
      <c r="L106" s="90">
        <f>$C106*'Walgreens National Payments'!I$22</f>
        <v>133.58685970905111</v>
      </c>
      <c r="M106" s="90">
        <f>$C106*'Walgreens National Payments'!J$22</f>
        <v>202.38384622135339</v>
      </c>
      <c r="N106" s="90">
        <f>$C106*'Walgreens National Payments'!K$22</f>
        <v>202.38384622135339</v>
      </c>
      <c r="O106" s="90">
        <f>$C106*'Walgreens National Payments'!L$22</f>
        <v>202.38384622135339</v>
      </c>
      <c r="P106" s="90">
        <f>$C106*'Walgreens National Payments'!M$22</f>
        <v>202.38384622135339</v>
      </c>
      <c r="Q106" s="90">
        <f>$C106*'Walgreens National Payments'!N$22</f>
        <v>202.38384622135339</v>
      </c>
      <c r="R106" s="90">
        <f>$C106*'Walgreens National Payments'!O$22</f>
        <v>202.38384622135339</v>
      </c>
      <c r="S106" s="90">
        <f>$C106*'Walgreens National Payments'!P$22</f>
        <v>202.38384622135339</v>
      </c>
      <c r="T106" s="90">
        <f>$C106*'Walgreens National Payments'!Q$22</f>
        <v>202.38384622135339</v>
      </c>
      <c r="U106" s="24" t="s">
        <v>343</v>
      </c>
      <c r="V106" s="24">
        <f t="shared" si="2"/>
        <v>4739.0213488979807</v>
      </c>
    </row>
    <row r="107" spans="1:22" x14ac:dyDescent="0.3">
      <c r="A107" s="122">
        <v>105</v>
      </c>
      <c r="B107" s="3" t="s">
        <v>12</v>
      </c>
      <c r="C107" s="15">
        <v>1.3440310107840001E-2</v>
      </c>
      <c r="D107" s="7" t="s">
        <v>136</v>
      </c>
      <c r="E107" s="31" t="str">
        <f t="shared" si="6"/>
        <v>No</v>
      </c>
      <c r="F107" s="91">
        <v>65718.289999999994</v>
      </c>
      <c r="G107" s="91">
        <v>36473.47</v>
      </c>
      <c r="H107" s="91">
        <v>36473.47</v>
      </c>
      <c r="I107" s="91">
        <v>36473.47</v>
      </c>
      <c r="J107" s="23">
        <f>$C107*'Walgreens National Payments'!G$22</f>
        <v>47791.604836780301</v>
      </c>
      <c r="K107" s="23">
        <f>$C107*'Walgreens National Payments'!H$22</f>
        <v>47791.604836780301</v>
      </c>
      <c r="L107" s="23">
        <f>$C107*'Walgreens National Payments'!I$22</f>
        <v>47791.604836780301</v>
      </c>
      <c r="M107" s="23">
        <f>$C107*'Walgreens National Payments'!J$22</f>
        <v>72404.193234458478</v>
      </c>
      <c r="N107" s="23">
        <f>$C107*'Walgreens National Payments'!K$22</f>
        <v>72404.193234458478</v>
      </c>
      <c r="O107" s="23">
        <f>$C107*'Walgreens National Payments'!L$22</f>
        <v>72404.193234458478</v>
      </c>
      <c r="P107" s="23">
        <f>$C107*'Walgreens National Payments'!M$22</f>
        <v>72404.193234458478</v>
      </c>
      <c r="Q107" s="23">
        <f>$C107*'Walgreens National Payments'!N$22</f>
        <v>72404.193234458478</v>
      </c>
      <c r="R107" s="23">
        <f>$C107*'Walgreens National Payments'!O$22</f>
        <v>72404.193234458478</v>
      </c>
      <c r="S107" s="23">
        <f>$C107*'Walgreens National Payments'!P$22</f>
        <v>72404.193234458478</v>
      </c>
      <c r="T107" s="23">
        <f>$C107*'Walgreens National Payments'!Q$22</f>
        <v>72404.193234458478</v>
      </c>
      <c r="U107" s="24" t="s">
        <v>343</v>
      </c>
      <c r="V107" s="24">
        <f t="shared" si="2"/>
        <v>897747.06038600847</v>
      </c>
    </row>
    <row r="108" spans="1:22" x14ac:dyDescent="0.3">
      <c r="A108" s="122">
        <v>106</v>
      </c>
      <c r="B108" s="3" t="s">
        <v>97</v>
      </c>
      <c r="C108" s="15">
        <v>9.2338019804800008E-3</v>
      </c>
      <c r="D108" s="7" t="s">
        <v>97</v>
      </c>
      <c r="E108" s="31" t="str">
        <f t="shared" si="6"/>
        <v>No</v>
      </c>
      <c r="F108" s="91">
        <v>45444.32</v>
      </c>
      <c r="G108" s="91">
        <v>25058.11</v>
      </c>
      <c r="H108" s="91">
        <v>25058.11</v>
      </c>
      <c r="I108" s="91">
        <v>25058.11</v>
      </c>
      <c r="J108" s="23">
        <f>$C108*'Walgreens National Payments'!G$22</f>
        <v>32833.931051543332</v>
      </c>
      <c r="K108" s="23">
        <f>$C108*'Walgreens National Payments'!H$22</f>
        <v>32833.931051543332</v>
      </c>
      <c r="L108" s="23">
        <f>$C108*'Walgreens National Payments'!I$22</f>
        <v>32833.931051543332</v>
      </c>
      <c r="M108" s="23">
        <f>$C108*'Walgreens National Payments'!J$22</f>
        <v>49743.34502099111</v>
      </c>
      <c r="N108" s="23">
        <f>$C108*'Walgreens National Payments'!K$22</f>
        <v>49743.34502099111</v>
      </c>
      <c r="O108" s="23">
        <f>$C108*'Walgreens National Payments'!L$22</f>
        <v>49743.34502099111</v>
      </c>
      <c r="P108" s="23">
        <f>$C108*'Walgreens National Payments'!M$22</f>
        <v>49743.34502099111</v>
      </c>
      <c r="Q108" s="23">
        <f>$C108*'Walgreens National Payments'!N$22</f>
        <v>49743.34502099111</v>
      </c>
      <c r="R108" s="23">
        <f>$C108*'Walgreens National Payments'!O$22</f>
        <v>49743.34502099111</v>
      </c>
      <c r="S108" s="23">
        <f>$C108*'Walgreens National Payments'!P$22</f>
        <v>49743.34502099111</v>
      </c>
      <c r="T108" s="23">
        <f>$C108*'Walgreens National Payments'!Q$22</f>
        <v>49743.34502099111</v>
      </c>
      <c r="U108" s="24" t="s">
        <v>343</v>
      </c>
      <c r="V108" s="24">
        <f t="shared" si="2"/>
        <v>617067.2033225589</v>
      </c>
    </row>
    <row r="109" spans="1:22" x14ac:dyDescent="0.3">
      <c r="A109" s="122">
        <v>107</v>
      </c>
      <c r="B109" s="3" t="s">
        <v>12</v>
      </c>
      <c r="C109" s="15">
        <v>2.7801574282541815E-4</v>
      </c>
      <c r="D109" s="7" t="s">
        <v>137</v>
      </c>
      <c r="E109" s="31" t="str">
        <f t="shared" si="6"/>
        <v>No</v>
      </c>
      <c r="F109" s="91">
        <v>1359.4</v>
      </c>
      <c r="G109" s="91">
        <v>754.46</v>
      </c>
      <c r="H109" s="91">
        <v>754.46</v>
      </c>
      <c r="I109" s="91">
        <v>754.46</v>
      </c>
      <c r="J109" s="23">
        <f>$C109*'Walgreens National Payments'!G$22</f>
        <v>988.57975842133692</v>
      </c>
      <c r="K109" s="23">
        <f>$C109*'Walgreens National Payments'!H$22</f>
        <v>988.57975842133692</v>
      </c>
      <c r="L109" s="23">
        <f>$C109*'Walgreens National Payments'!I$22</f>
        <v>988.57975842133692</v>
      </c>
      <c r="M109" s="23">
        <f>$C109*'Walgreens National Payments'!J$22</f>
        <v>1497.6965117799737</v>
      </c>
      <c r="N109" s="23">
        <f>$C109*'Walgreens National Payments'!K$22</f>
        <v>1497.6965117799737</v>
      </c>
      <c r="O109" s="23">
        <f>$C109*'Walgreens National Payments'!L$22</f>
        <v>1497.6965117799737</v>
      </c>
      <c r="P109" s="23">
        <f>$C109*'Walgreens National Payments'!M$22</f>
        <v>1497.6965117799737</v>
      </c>
      <c r="Q109" s="23">
        <f>$C109*'Walgreens National Payments'!N$22</f>
        <v>1497.6965117799737</v>
      </c>
      <c r="R109" s="23">
        <f>$C109*'Walgreens National Payments'!O$22</f>
        <v>1497.6965117799737</v>
      </c>
      <c r="S109" s="23">
        <f>$C109*'Walgreens National Payments'!P$22</f>
        <v>1497.6965117799737</v>
      </c>
      <c r="T109" s="23">
        <f>$C109*'Walgreens National Payments'!Q$22</f>
        <v>1497.6965117799737</v>
      </c>
      <c r="U109" s="24" t="s">
        <v>343</v>
      </c>
      <c r="V109" s="24">
        <f t="shared" si="2"/>
        <v>18570.0913695038</v>
      </c>
    </row>
    <row r="110" spans="1:22" x14ac:dyDescent="0.3">
      <c r="A110" s="122">
        <v>108</v>
      </c>
      <c r="B110" s="3" t="s">
        <v>138</v>
      </c>
      <c r="C110" s="15">
        <v>3.5251722027200001E-3</v>
      </c>
      <c r="D110" s="7" t="s">
        <v>138</v>
      </c>
      <c r="E110" s="31" t="str">
        <f t="shared" si="6"/>
        <v>No</v>
      </c>
      <c r="F110" s="91">
        <v>17236.830000000002</v>
      </c>
      <c r="G110" s="91">
        <v>9566.39</v>
      </c>
      <c r="H110" s="91">
        <v>9566.39</v>
      </c>
      <c r="I110" s="91">
        <v>9566.39</v>
      </c>
      <c r="J110" s="23">
        <f>$C110*'Walgreens National Payments'!G$22</f>
        <v>12534.951615121037</v>
      </c>
      <c r="K110" s="23">
        <f>$C110*'Walgreens National Payments'!H$22</f>
        <v>12534.951615121037</v>
      </c>
      <c r="L110" s="23">
        <f>$C110*'Walgreens National Payments'!I$22</f>
        <v>12534.951615121037</v>
      </c>
      <c r="M110" s="23">
        <f>$C110*'Walgreens National Payments'!J$22</f>
        <v>18990.428591494743</v>
      </c>
      <c r="N110" s="23">
        <f>$C110*'Walgreens National Payments'!K$22</f>
        <v>18990.428591494743</v>
      </c>
      <c r="O110" s="23">
        <f>$C110*'Walgreens National Payments'!L$22</f>
        <v>18990.428591494743</v>
      </c>
      <c r="P110" s="23">
        <f>$C110*'Walgreens National Payments'!M$22</f>
        <v>18990.428591494743</v>
      </c>
      <c r="Q110" s="23">
        <f>$C110*'Walgreens National Payments'!N$22</f>
        <v>18990.428591494743</v>
      </c>
      <c r="R110" s="23">
        <f>$C110*'Walgreens National Payments'!O$22</f>
        <v>18990.428591494743</v>
      </c>
      <c r="S110" s="23">
        <f>$C110*'Walgreens National Payments'!P$22</f>
        <v>18990.428591494743</v>
      </c>
      <c r="T110" s="23">
        <f>$C110*'Walgreens National Payments'!Q$22</f>
        <v>18990.428591494743</v>
      </c>
      <c r="U110" s="24" t="s">
        <v>343</v>
      </c>
      <c r="V110" s="24">
        <f t="shared" si="2"/>
        <v>235464.28357732104</v>
      </c>
    </row>
    <row r="111" spans="1:22" x14ac:dyDescent="0.3">
      <c r="A111" s="122">
        <v>109</v>
      </c>
      <c r="B111" s="3" t="s">
        <v>58</v>
      </c>
      <c r="C111" s="15">
        <v>3.2169530493678236E-4</v>
      </c>
      <c r="D111" s="7" t="s">
        <v>139</v>
      </c>
      <c r="E111" s="31" t="str">
        <f t="shared" si="6"/>
        <v>No</v>
      </c>
      <c r="F111" s="91">
        <v>1572.97</v>
      </c>
      <c r="G111" s="91">
        <v>873</v>
      </c>
      <c r="H111" s="91">
        <v>873</v>
      </c>
      <c r="I111" s="91">
        <v>873</v>
      </c>
      <c r="J111" s="23">
        <f>$C111*'Walgreens National Payments'!G$22</f>
        <v>1143.8973333225463</v>
      </c>
      <c r="K111" s="23">
        <f>$C111*'Walgreens National Payments'!H$22</f>
        <v>1143.8973333225463</v>
      </c>
      <c r="L111" s="23">
        <f>$C111*'Walgreens National Payments'!I$22</f>
        <v>1143.8973333225463</v>
      </c>
      <c r="M111" s="23">
        <f>$C111*'Walgreens National Payments'!J$22</f>
        <v>1733.0023514616746</v>
      </c>
      <c r="N111" s="23">
        <f>$C111*'Walgreens National Payments'!K$22</f>
        <v>1733.0023514616746</v>
      </c>
      <c r="O111" s="23">
        <f>$C111*'Walgreens National Payments'!L$22</f>
        <v>1733.0023514616746</v>
      </c>
      <c r="P111" s="23">
        <f>$C111*'Walgreens National Payments'!M$22</f>
        <v>1733.0023514616746</v>
      </c>
      <c r="Q111" s="23">
        <f>$C111*'Walgreens National Payments'!N$22</f>
        <v>1733.0023514616746</v>
      </c>
      <c r="R111" s="23">
        <f>$C111*'Walgreens National Payments'!O$22</f>
        <v>1733.0023514616746</v>
      </c>
      <c r="S111" s="23">
        <f>$C111*'Walgreens National Payments'!P$22</f>
        <v>1733.0023514616746</v>
      </c>
      <c r="T111" s="23">
        <f>$C111*'Walgreens National Payments'!Q$22</f>
        <v>1733.0023514616746</v>
      </c>
      <c r="U111" s="24" t="s">
        <v>343</v>
      </c>
      <c r="V111" s="24">
        <f t="shared" si="2"/>
        <v>21487.680811661034</v>
      </c>
    </row>
    <row r="112" spans="1:22" x14ac:dyDescent="0.3">
      <c r="A112" s="122">
        <v>110</v>
      </c>
      <c r="B112" s="3" t="s">
        <v>20</v>
      </c>
      <c r="C112" s="15">
        <v>2.1422289115943018E-4</v>
      </c>
      <c r="D112" s="7" t="s">
        <v>140</v>
      </c>
      <c r="E112" s="31" t="str">
        <f t="shared" si="6"/>
        <v>No</v>
      </c>
      <c r="F112" s="91">
        <v>1047.47</v>
      </c>
      <c r="G112" s="91">
        <v>581.34</v>
      </c>
      <c r="H112" s="91">
        <v>581.34</v>
      </c>
      <c r="I112" s="91">
        <v>581.34</v>
      </c>
      <c r="J112" s="23">
        <f>$C112*'Walgreens National Payments'!G$22</f>
        <v>761.74252521986239</v>
      </c>
      <c r="K112" s="23">
        <f>$C112*'Walgreens National Payments'!H$22</f>
        <v>761.74252521986239</v>
      </c>
      <c r="L112" s="23">
        <f>$C112*'Walgreens National Payments'!I$22</f>
        <v>761.74252521986239</v>
      </c>
      <c r="M112" s="23">
        <f>$C112*'Walgreens National Payments'!J$22</f>
        <v>1154.0385216040579</v>
      </c>
      <c r="N112" s="23">
        <f>$C112*'Walgreens National Payments'!K$22</f>
        <v>1154.0385216040579</v>
      </c>
      <c r="O112" s="23">
        <f>$C112*'Walgreens National Payments'!L$22</f>
        <v>1154.0385216040579</v>
      </c>
      <c r="P112" s="23">
        <f>$C112*'Walgreens National Payments'!M$22</f>
        <v>1154.0385216040579</v>
      </c>
      <c r="Q112" s="23">
        <f>$C112*'Walgreens National Payments'!N$22</f>
        <v>1154.0385216040579</v>
      </c>
      <c r="R112" s="23">
        <f>$C112*'Walgreens National Payments'!O$22</f>
        <v>1154.0385216040579</v>
      </c>
      <c r="S112" s="23">
        <f>$C112*'Walgreens National Payments'!P$22</f>
        <v>1154.0385216040579</v>
      </c>
      <c r="T112" s="23">
        <f>$C112*'Walgreens National Payments'!Q$22</f>
        <v>1154.0385216040579</v>
      </c>
      <c r="U112" s="24" t="s">
        <v>343</v>
      </c>
      <c r="V112" s="24">
        <f t="shared" si="2"/>
        <v>14309.025748492049</v>
      </c>
    </row>
    <row r="113" spans="1:22" x14ac:dyDescent="0.3">
      <c r="A113" s="122">
        <v>111</v>
      </c>
      <c r="B113" s="3" t="s">
        <v>20</v>
      </c>
      <c r="C113" s="15">
        <v>2.8311153863745328E-4</v>
      </c>
      <c r="D113" s="7" t="s">
        <v>141</v>
      </c>
      <c r="E113" s="31" t="str">
        <f t="shared" si="6"/>
        <v>No</v>
      </c>
      <c r="F113" s="91">
        <v>1384.31</v>
      </c>
      <c r="G113" s="91">
        <v>768.29</v>
      </c>
      <c r="H113" s="91">
        <v>768.29</v>
      </c>
      <c r="I113" s="91">
        <v>768.29</v>
      </c>
      <c r="J113" s="23">
        <f>$C113*'Walgreens National Payments'!G$22</f>
        <v>1006.6995977571603</v>
      </c>
      <c r="K113" s="23">
        <f>$C113*'Walgreens National Payments'!H$22</f>
        <v>1006.6995977571603</v>
      </c>
      <c r="L113" s="23">
        <f>$C113*'Walgreens National Payments'!I$22</f>
        <v>1006.6995977571603</v>
      </c>
      <c r="M113" s="23">
        <f>$C113*'Walgreens National Payments'!J$22</f>
        <v>1525.1480349738258</v>
      </c>
      <c r="N113" s="23">
        <f>$C113*'Walgreens National Payments'!K$22</f>
        <v>1525.1480349738258</v>
      </c>
      <c r="O113" s="23">
        <f>$C113*'Walgreens National Payments'!L$22</f>
        <v>1525.1480349738258</v>
      </c>
      <c r="P113" s="23">
        <f>$C113*'Walgreens National Payments'!M$22</f>
        <v>1525.1480349738258</v>
      </c>
      <c r="Q113" s="23">
        <f>$C113*'Walgreens National Payments'!N$22</f>
        <v>1525.1480349738258</v>
      </c>
      <c r="R113" s="23">
        <f>$C113*'Walgreens National Payments'!O$22</f>
        <v>1525.1480349738258</v>
      </c>
      <c r="S113" s="23">
        <f>$C113*'Walgreens National Payments'!P$22</f>
        <v>1525.1480349738258</v>
      </c>
      <c r="T113" s="23">
        <f>$C113*'Walgreens National Payments'!Q$22</f>
        <v>1525.1480349738258</v>
      </c>
      <c r="U113" s="24" t="s">
        <v>343</v>
      </c>
      <c r="V113" s="24">
        <f t="shared" si="2"/>
        <v>18910.463073062092</v>
      </c>
    </row>
    <row r="114" spans="1:22" x14ac:dyDescent="0.3">
      <c r="A114" s="122">
        <v>112</v>
      </c>
      <c r="B114" s="3" t="s">
        <v>20</v>
      </c>
      <c r="C114" s="15">
        <v>2.0174925054156607E-4</v>
      </c>
      <c r="D114" s="7" t="s">
        <v>142</v>
      </c>
      <c r="E114" s="31" t="str">
        <f t="shared" si="6"/>
        <v>No</v>
      </c>
      <c r="F114" s="91">
        <v>986.48</v>
      </c>
      <c r="G114" s="91">
        <v>547.49</v>
      </c>
      <c r="H114" s="91">
        <v>547.49</v>
      </c>
      <c r="I114" s="91">
        <v>547.49</v>
      </c>
      <c r="J114" s="23">
        <f>$C114*'Walgreens National Payments'!G$22</f>
        <v>717.38824332444415</v>
      </c>
      <c r="K114" s="23">
        <f>$C114*'Walgreens National Payments'!H$22</f>
        <v>717.38824332444415</v>
      </c>
      <c r="L114" s="23">
        <f>$C114*'Walgreens National Payments'!I$22</f>
        <v>717.38824332444415</v>
      </c>
      <c r="M114" s="23">
        <f>$C114*'Walgreens National Payments'!J$22</f>
        <v>1086.8418662898177</v>
      </c>
      <c r="N114" s="23">
        <f>$C114*'Walgreens National Payments'!K$22</f>
        <v>1086.8418662898177</v>
      </c>
      <c r="O114" s="23">
        <f>$C114*'Walgreens National Payments'!L$22</f>
        <v>1086.8418662898177</v>
      </c>
      <c r="P114" s="23">
        <f>$C114*'Walgreens National Payments'!M$22</f>
        <v>1086.8418662898177</v>
      </c>
      <c r="Q114" s="23">
        <f>$C114*'Walgreens National Payments'!N$22</f>
        <v>1086.8418662898177</v>
      </c>
      <c r="R114" s="23">
        <f>$C114*'Walgreens National Payments'!O$22</f>
        <v>1086.8418662898177</v>
      </c>
      <c r="S114" s="23">
        <f>$C114*'Walgreens National Payments'!P$22</f>
        <v>1086.8418662898177</v>
      </c>
      <c r="T114" s="23">
        <f>$C114*'Walgreens National Payments'!Q$22</f>
        <v>1086.8418662898177</v>
      </c>
      <c r="U114" s="24" t="s">
        <v>343</v>
      </c>
      <c r="V114" s="24">
        <f t="shared" si="2"/>
        <v>13475.849660291877</v>
      </c>
    </row>
    <row r="115" spans="1:22" x14ac:dyDescent="0.3">
      <c r="A115" s="122">
        <v>113</v>
      </c>
      <c r="B115" s="3" t="s">
        <v>58</v>
      </c>
      <c r="C115" s="15">
        <v>3.393032077207899E-4</v>
      </c>
      <c r="D115" s="7" t="s">
        <v>143</v>
      </c>
      <c r="E115" s="31" t="str">
        <f t="shared" si="6"/>
        <v>No</v>
      </c>
      <c r="F115" s="91">
        <v>1659.07</v>
      </c>
      <c r="G115" s="91">
        <v>920.78</v>
      </c>
      <c r="H115" s="91">
        <v>920.78</v>
      </c>
      <c r="I115" s="91">
        <v>920.78</v>
      </c>
      <c r="J115" s="23">
        <f>$C115*'Walgreens National Payments'!G$22</f>
        <v>1206.5082347902783</v>
      </c>
      <c r="K115" s="23">
        <f>$C115*'Walgreens National Payments'!H$22</f>
        <v>1206.5082347902783</v>
      </c>
      <c r="L115" s="23">
        <f>$C115*'Walgreens National Payments'!I$22</f>
        <v>1206.5082347902783</v>
      </c>
      <c r="M115" s="23">
        <f>$C115*'Walgreens National Payments'!J$22</f>
        <v>1827.8577517759259</v>
      </c>
      <c r="N115" s="23">
        <f>$C115*'Walgreens National Payments'!K$22</f>
        <v>1827.8577517759259</v>
      </c>
      <c r="O115" s="23">
        <f>$C115*'Walgreens National Payments'!L$22</f>
        <v>1827.8577517759259</v>
      </c>
      <c r="P115" s="23">
        <f>$C115*'Walgreens National Payments'!M$22</f>
        <v>1827.8577517759259</v>
      </c>
      <c r="Q115" s="23">
        <f>$C115*'Walgreens National Payments'!N$22</f>
        <v>1827.8577517759259</v>
      </c>
      <c r="R115" s="23">
        <f>$C115*'Walgreens National Payments'!O$22</f>
        <v>1827.8577517759259</v>
      </c>
      <c r="S115" s="23">
        <f>$C115*'Walgreens National Payments'!P$22</f>
        <v>1827.8577517759259</v>
      </c>
      <c r="T115" s="23">
        <f>$C115*'Walgreens National Payments'!Q$22</f>
        <v>1827.8577517759259</v>
      </c>
      <c r="U115" s="24" t="s">
        <v>343</v>
      </c>
      <c r="V115" s="24">
        <f t="shared" si="2"/>
        <v>22663.79671857824</v>
      </c>
    </row>
    <row r="116" spans="1:22" x14ac:dyDescent="0.3">
      <c r="A116" s="122">
        <v>114</v>
      </c>
      <c r="B116" s="3" t="s">
        <v>20</v>
      </c>
      <c r="C116" s="15">
        <v>1.0823453984616879E-3</v>
      </c>
      <c r="D116" s="7" t="s">
        <v>144</v>
      </c>
      <c r="E116" s="31" t="str">
        <f t="shared" si="6"/>
        <v>No</v>
      </c>
      <c r="F116" s="91">
        <v>5292.28</v>
      </c>
      <c r="G116" s="91">
        <v>2937.2</v>
      </c>
      <c r="H116" s="91">
        <v>2937.2</v>
      </c>
      <c r="I116" s="91">
        <v>2937.2</v>
      </c>
      <c r="J116" s="23">
        <f>$C116*'Walgreens National Payments'!G$22</f>
        <v>3848.6480717446466</v>
      </c>
      <c r="K116" s="23">
        <f>$C116*'Walgreens National Payments'!H$22</f>
        <v>3848.6480717446466</v>
      </c>
      <c r="L116" s="23">
        <f>$C116*'Walgreens National Payments'!I$22</f>
        <v>3848.6480717446466</v>
      </c>
      <c r="M116" s="23">
        <f>$C116*'Walgreens National Payments'!J$22</f>
        <v>5830.6947345608014</v>
      </c>
      <c r="N116" s="23">
        <f>$C116*'Walgreens National Payments'!K$22</f>
        <v>5830.6947345608014</v>
      </c>
      <c r="O116" s="23">
        <f>$C116*'Walgreens National Payments'!L$22</f>
        <v>5830.6947345608014</v>
      </c>
      <c r="P116" s="23">
        <f>$C116*'Walgreens National Payments'!M$22</f>
        <v>5830.6947345608014</v>
      </c>
      <c r="Q116" s="23">
        <f>$C116*'Walgreens National Payments'!N$22</f>
        <v>5830.6947345608014</v>
      </c>
      <c r="R116" s="23">
        <f>$C116*'Walgreens National Payments'!O$22</f>
        <v>5830.6947345608014</v>
      </c>
      <c r="S116" s="23">
        <f>$C116*'Walgreens National Payments'!P$22</f>
        <v>5830.6947345608014</v>
      </c>
      <c r="T116" s="23">
        <f>$C116*'Walgreens National Payments'!Q$22</f>
        <v>5830.6947345608014</v>
      </c>
      <c r="U116" s="24" t="s">
        <v>343</v>
      </c>
      <c r="V116" s="24">
        <f t="shared" si="2"/>
        <v>72295.382091720341</v>
      </c>
    </row>
    <row r="117" spans="1:22" x14ac:dyDescent="0.3">
      <c r="A117" s="122">
        <v>115</v>
      </c>
      <c r="B117" s="3" t="s">
        <v>20</v>
      </c>
      <c r="C117" s="15">
        <v>3.0210647514547408E-4</v>
      </c>
      <c r="D117" s="7" t="s">
        <v>145</v>
      </c>
      <c r="E117" s="31" t="str">
        <f t="shared" si="6"/>
        <v>No</v>
      </c>
      <c r="F117" s="91">
        <v>1477.19</v>
      </c>
      <c r="G117" s="91">
        <v>819.84</v>
      </c>
      <c r="H117" s="91">
        <v>819.84</v>
      </c>
      <c r="I117" s="91">
        <v>819.84</v>
      </c>
      <c r="J117" s="23">
        <f>$C117*'Walgreens National Payments'!G$22</f>
        <v>1074.2425705165108</v>
      </c>
      <c r="K117" s="23">
        <f>$C117*'Walgreens National Payments'!H$22</f>
        <v>1074.2425705165108</v>
      </c>
      <c r="L117" s="23">
        <f>$C117*'Walgreens National Payments'!I$22</f>
        <v>1074.2425705165108</v>
      </c>
      <c r="M117" s="23">
        <f>$C117*'Walgreens National Payments'!J$22</f>
        <v>1627.4755142036956</v>
      </c>
      <c r="N117" s="23">
        <f>$C117*'Walgreens National Payments'!K$22</f>
        <v>1627.4755142036956</v>
      </c>
      <c r="O117" s="23">
        <f>$C117*'Walgreens National Payments'!L$22</f>
        <v>1627.4755142036956</v>
      </c>
      <c r="P117" s="23">
        <f>$C117*'Walgreens National Payments'!M$22</f>
        <v>1627.4755142036956</v>
      </c>
      <c r="Q117" s="23">
        <f>$C117*'Walgreens National Payments'!N$22</f>
        <v>1627.4755142036956</v>
      </c>
      <c r="R117" s="23">
        <f>$C117*'Walgreens National Payments'!O$22</f>
        <v>1627.4755142036956</v>
      </c>
      <c r="S117" s="23">
        <f>$C117*'Walgreens National Payments'!P$22</f>
        <v>1627.4755142036956</v>
      </c>
      <c r="T117" s="23">
        <f>$C117*'Walgreens National Payments'!Q$22</f>
        <v>1627.4755142036956</v>
      </c>
      <c r="U117" s="24" t="s">
        <v>343</v>
      </c>
      <c r="V117" s="24">
        <f t="shared" si="2"/>
        <v>20179.241825179099</v>
      </c>
    </row>
    <row r="118" spans="1:22" x14ac:dyDescent="0.3">
      <c r="A118" s="122">
        <v>116</v>
      </c>
      <c r="B118" s="3" t="s">
        <v>73</v>
      </c>
      <c r="C118" s="15">
        <v>1.2420493545600001E-3</v>
      </c>
      <c r="D118" s="7" t="s">
        <v>146</v>
      </c>
      <c r="E118" s="31" t="str">
        <f t="shared" si="6"/>
        <v>No</v>
      </c>
      <c r="F118" s="91">
        <v>6073.18</v>
      </c>
      <c r="G118" s="91">
        <v>3370.6</v>
      </c>
      <c r="H118" s="91">
        <v>3370.6</v>
      </c>
      <c r="I118" s="91">
        <v>3370.6</v>
      </c>
      <c r="J118" s="23">
        <f>$C118*'Walgreens National Payments'!G$22</f>
        <v>4416.529936038005</v>
      </c>
      <c r="K118" s="23">
        <f>$C118*'Walgreens National Payments'!H$22</f>
        <v>4416.529936038005</v>
      </c>
      <c r="L118" s="23">
        <f>$C118*'Walgreens National Payments'!I$22</f>
        <v>4416.529936038005</v>
      </c>
      <c r="M118" s="23">
        <f>$C118*'Walgreens National Payments'!J$22</f>
        <v>6691.0347122004996</v>
      </c>
      <c r="N118" s="23">
        <f>$C118*'Walgreens National Payments'!K$22</f>
        <v>6691.0347122004996</v>
      </c>
      <c r="O118" s="23">
        <f>$C118*'Walgreens National Payments'!L$22</f>
        <v>6691.0347122004996</v>
      </c>
      <c r="P118" s="23">
        <f>$C118*'Walgreens National Payments'!M$22</f>
        <v>6691.0347122004996</v>
      </c>
      <c r="Q118" s="23">
        <f>$C118*'Walgreens National Payments'!N$22</f>
        <v>6691.0347122004996</v>
      </c>
      <c r="R118" s="23">
        <f>$C118*'Walgreens National Payments'!O$22</f>
        <v>6691.0347122004996</v>
      </c>
      <c r="S118" s="23">
        <f>$C118*'Walgreens National Payments'!P$22</f>
        <v>6691.0347122004996</v>
      </c>
      <c r="T118" s="23">
        <f>$C118*'Walgreens National Payments'!Q$22</f>
        <v>6691.0347122004996</v>
      </c>
      <c r="U118" s="24" t="s">
        <v>343</v>
      </c>
      <c r="V118" s="24">
        <f t="shared" si="2"/>
        <v>82962.847505718004</v>
      </c>
    </row>
    <row r="119" spans="1:22" x14ac:dyDescent="0.3">
      <c r="A119" s="122">
        <v>117</v>
      </c>
      <c r="B119" s="3" t="s">
        <v>58</v>
      </c>
      <c r="C119" s="15">
        <v>2.9166464367653667E-6</v>
      </c>
      <c r="D119" s="7" t="s">
        <v>147</v>
      </c>
      <c r="E119" s="7" t="s">
        <v>334</v>
      </c>
      <c r="F119" s="91">
        <v>0</v>
      </c>
      <c r="G119" s="91">
        <v>0</v>
      </c>
      <c r="H119" s="91">
        <v>0</v>
      </c>
      <c r="I119" s="91">
        <v>0</v>
      </c>
      <c r="J119" s="91">
        <v>0</v>
      </c>
      <c r="K119" s="91">
        <v>0</v>
      </c>
      <c r="L119" s="91">
        <v>0</v>
      </c>
      <c r="M119" s="91">
        <v>0</v>
      </c>
      <c r="N119" s="91">
        <v>0</v>
      </c>
      <c r="O119" s="91">
        <v>0</v>
      </c>
      <c r="P119" s="91">
        <v>0</v>
      </c>
      <c r="Q119" s="91">
        <v>0</v>
      </c>
      <c r="R119" s="91">
        <v>0</v>
      </c>
      <c r="S119" s="91">
        <v>0</v>
      </c>
      <c r="T119" s="91">
        <v>0</v>
      </c>
      <c r="U119" s="24" t="s">
        <v>343</v>
      </c>
      <c r="V119" s="24">
        <f t="shared" si="2"/>
        <v>0</v>
      </c>
    </row>
    <row r="120" spans="1:22" x14ac:dyDescent="0.3">
      <c r="A120" s="122">
        <v>118</v>
      </c>
      <c r="B120" s="3" t="s">
        <v>32</v>
      </c>
      <c r="C120" s="15">
        <v>4.3999575718258014E-4</v>
      </c>
      <c r="D120" s="7" t="s">
        <v>148</v>
      </c>
      <c r="E120" s="31" t="str">
        <f t="shared" ref="E120:E152" si="7">IF(C120&lt;0.000083,"Yes","No")</f>
        <v>No</v>
      </c>
      <c r="F120" s="91">
        <v>2151.42</v>
      </c>
      <c r="G120" s="91">
        <v>1194.03</v>
      </c>
      <c r="H120" s="91">
        <v>1194.03</v>
      </c>
      <c r="I120" s="91">
        <v>1194.03</v>
      </c>
      <c r="J120" s="23">
        <f>$C120*'Walgreens National Payments'!G$22</f>
        <v>1564.5549238379324</v>
      </c>
      <c r="K120" s="23">
        <f>$C120*'Walgreens National Payments'!H$22</f>
        <v>1564.5549238379324</v>
      </c>
      <c r="L120" s="23">
        <f>$C120*'Walgreens National Payments'!I$22</f>
        <v>1564.5549238379324</v>
      </c>
      <c r="M120" s="23">
        <f>$C120*'Walgreens National Payments'!J$22</f>
        <v>2370.2978257031637</v>
      </c>
      <c r="N120" s="23">
        <f>$C120*'Walgreens National Payments'!K$22</f>
        <v>2370.2978257031637</v>
      </c>
      <c r="O120" s="23">
        <f>$C120*'Walgreens National Payments'!L$22</f>
        <v>2370.2978257031637</v>
      </c>
      <c r="P120" s="23">
        <f>$C120*'Walgreens National Payments'!M$22</f>
        <v>2370.2978257031637</v>
      </c>
      <c r="Q120" s="23">
        <f>$C120*'Walgreens National Payments'!N$22</f>
        <v>2370.2978257031637</v>
      </c>
      <c r="R120" s="23">
        <f>$C120*'Walgreens National Payments'!O$22</f>
        <v>2370.2978257031637</v>
      </c>
      <c r="S120" s="23">
        <f>$C120*'Walgreens National Payments'!P$22</f>
        <v>2370.2978257031637</v>
      </c>
      <c r="T120" s="23">
        <f>$C120*'Walgreens National Payments'!Q$22</f>
        <v>2370.2978257031637</v>
      </c>
      <c r="U120" s="24" t="s">
        <v>343</v>
      </c>
      <c r="V120" s="24">
        <f t="shared" si="2"/>
        <v>29389.55737713911</v>
      </c>
    </row>
    <row r="121" spans="1:22" x14ac:dyDescent="0.3">
      <c r="A121" s="122">
        <v>119</v>
      </c>
      <c r="B121" s="3" t="s">
        <v>32</v>
      </c>
      <c r="C121" s="15">
        <v>1.7590962745185068E-4</v>
      </c>
      <c r="D121" s="7" t="s">
        <v>149</v>
      </c>
      <c r="E121" s="31" t="str">
        <f t="shared" si="7"/>
        <v>No</v>
      </c>
      <c r="F121" s="91">
        <v>860.13</v>
      </c>
      <c r="G121" s="91">
        <v>477.37</v>
      </c>
      <c r="H121" s="91">
        <v>477.37</v>
      </c>
      <c r="I121" s="91">
        <v>477.37</v>
      </c>
      <c r="J121" s="23">
        <f>$C121*'Walgreens National Payments'!G$22</f>
        <v>625.50665384276465</v>
      </c>
      <c r="K121" s="23">
        <f>$C121*'Walgreens National Payments'!H$22</f>
        <v>625.50665384276465</v>
      </c>
      <c r="L121" s="23">
        <f>$C121*'Walgreens National Payments'!I$22</f>
        <v>625.50665384276465</v>
      </c>
      <c r="M121" s="23">
        <f>$C121*'Walgreens National Payments'!J$22</f>
        <v>947.64142758848163</v>
      </c>
      <c r="N121" s="23">
        <f>$C121*'Walgreens National Payments'!K$22</f>
        <v>947.64142758848163</v>
      </c>
      <c r="O121" s="23">
        <f>$C121*'Walgreens National Payments'!L$22</f>
        <v>947.64142758848163</v>
      </c>
      <c r="P121" s="23">
        <f>$C121*'Walgreens National Payments'!M$22</f>
        <v>947.64142758848163</v>
      </c>
      <c r="Q121" s="23">
        <f>$C121*'Walgreens National Payments'!N$22</f>
        <v>947.64142758848163</v>
      </c>
      <c r="R121" s="23">
        <f>$C121*'Walgreens National Payments'!O$22</f>
        <v>947.64142758848163</v>
      </c>
      <c r="S121" s="23">
        <f>$C121*'Walgreens National Payments'!P$22</f>
        <v>947.64142758848163</v>
      </c>
      <c r="T121" s="23">
        <f>$C121*'Walgreens National Payments'!Q$22</f>
        <v>947.64142758848163</v>
      </c>
      <c r="U121" s="24" t="s">
        <v>343</v>
      </c>
      <c r="V121" s="24">
        <f t="shared" si="2"/>
        <v>11749.891382236146</v>
      </c>
    </row>
    <row r="122" spans="1:22" x14ac:dyDescent="0.3">
      <c r="A122" s="122">
        <v>120</v>
      </c>
      <c r="B122" s="3" t="s">
        <v>20</v>
      </c>
      <c r="C122" s="15">
        <v>2.339422737512214E-4</v>
      </c>
      <c r="D122" s="7" t="s">
        <v>150</v>
      </c>
      <c r="E122" s="31" t="str">
        <f t="shared" si="7"/>
        <v>No</v>
      </c>
      <c r="F122" s="91">
        <v>1143.8900000000001</v>
      </c>
      <c r="G122" s="91">
        <v>634.86</v>
      </c>
      <c r="H122" s="91">
        <v>634.86</v>
      </c>
      <c r="I122" s="91">
        <v>634.86</v>
      </c>
      <c r="J122" s="23">
        <f>$C122*'Walgreens National Payments'!G$22</f>
        <v>831.86151301780296</v>
      </c>
      <c r="K122" s="23">
        <f>$C122*'Walgreens National Payments'!H$22</f>
        <v>831.86151301780296</v>
      </c>
      <c r="L122" s="23">
        <f>$C122*'Walgreens National Payments'!I$22</f>
        <v>831.86151301780296</v>
      </c>
      <c r="M122" s="23">
        <f>$C122*'Walgreens National Payments'!J$22</f>
        <v>1260.2686588690772</v>
      </c>
      <c r="N122" s="23">
        <f>$C122*'Walgreens National Payments'!K$22</f>
        <v>1260.2686588690772</v>
      </c>
      <c r="O122" s="23">
        <f>$C122*'Walgreens National Payments'!L$22</f>
        <v>1260.2686588690772</v>
      </c>
      <c r="P122" s="23">
        <f>$C122*'Walgreens National Payments'!M$22</f>
        <v>1260.2686588690772</v>
      </c>
      <c r="Q122" s="23">
        <f>$C122*'Walgreens National Payments'!N$22</f>
        <v>1260.2686588690772</v>
      </c>
      <c r="R122" s="23">
        <f>$C122*'Walgreens National Payments'!O$22</f>
        <v>1260.2686588690772</v>
      </c>
      <c r="S122" s="23">
        <f>$C122*'Walgreens National Payments'!P$22</f>
        <v>1260.2686588690772</v>
      </c>
      <c r="T122" s="23">
        <f>$C122*'Walgreens National Payments'!Q$22</f>
        <v>1260.2686588690772</v>
      </c>
      <c r="U122" s="24" t="s">
        <v>343</v>
      </c>
      <c r="V122" s="24">
        <f t="shared" si="2"/>
        <v>15626.203810006031</v>
      </c>
    </row>
    <row r="123" spans="1:22" x14ac:dyDescent="0.3">
      <c r="A123" s="122">
        <v>121</v>
      </c>
      <c r="B123" s="3" t="s">
        <v>151</v>
      </c>
      <c r="C123" s="15">
        <v>4.1796783504000007E-3</v>
      </c>
      <c r="D123" s="7" t="s">
        <v>151</v>
      </c>
      <c r="E123" s="31" t="str">
        <f t="shared" si="7"/>
        <v>No</v>
      </c>
      <c r="F123" s="91">
        <v>20437.13</v>
      </c>
      <c r="G123" s="91">
        <v>11342.55</v>
      </c>
      <c r="H123" s="91">
        <v>11342.55</v>
      </c>
      <c r="I123" s="91">
        <v>11342.55</v>
      </c>
      <c r="J123" s="23">
        <f>$C123*'Walgreens National Payments'!G$22</f>
        <v>14862.271366093135</v>
      </c>
      <c r="K123" s="23">
        <f>$C123*'Walgreens National Payments'!H$22</f>
        <v>14862.271366093135</v>
      </c>
      <c r="L123" s="23">
        <f>$C123*'Walgreens National Payments'!I$22</f>
        <v>14862.271366093135</v>
      </c>
      <c r="M123" s="23">
        <f>$C123*'Walgreens National Payments'!J$22</f>
        <v>22516.313724317744</v>
      </c>
      <c r="N123" s="23">
        <f>$C123*'Walgreens National Payments'!K$22</f>
        <v>22516.313724317744</v>
      </c>
      <c r="O123" s="23">
        <f>$C123*'Walgreens National Payments'!L$22</f>
        <v>22516.313724317744</v>
      </c>
      <c r="P123" s="23">
        <f>$C123*'Walgreens National Payments'!M$22</f>
        <v>22516.313724317744</v>
      </c>
      <c r="Q123" s="23">
        <f>$C123*'Walgreens National Payments'!N$22</f>
        <v>22516.313724317744</v>
      </c>
      <c r="R123" s="23">
        <f>$C123*'Walgreens National Payments'!O$22</f>
        <v>22516.313724317744</v>
      </c>
      <c r="S123" s="23">
        <f>$C123*'Walgreens National Payments'!P$22</f>
        <v>22516.313724317744</v>
      </c>
      <c r="T123" s="23">
        <f>$C123*'Walgreens National Payments'!Q$22</f>
        <v>22516.313724317744</v>
      </c>
      <c r="U123" s="24" t="s">
        <v>343</v>
      </c>
      <c r="V123" s="24">
        <f t="shared" si="2"/>
        <v>279182.10389282129</v>
      </c>
    </row>
    <row r="124" spans="1:22" x14ac:dyDescent="0.3">
      <c r="A124" s="122">
        <v>122</v>
      </c>
      <c r="B124" s="3" t="s">
        <v>22</v>
      </c>
      <c r="C124" s="15">
        <v>1.7432722105140133E-4</v>
      </c>
      <c r="D124" s="7" t="s">
        <v>152</v>
      </c>
      <c r="E124" s="31" t="str">
        <f t="shared" si="7"/>
        <v>No</v>
      </c>
      <c r="F124" s="91">
        <v>852.4</v>
      </c>
      <c r="G124" s="91">
        <v>473.08</v>
      </c>
      <c r="H124" s="91">
        <v>473.08</v>
      </c>
      <c r="I124" s="91">
        <v>473.08</v>
      </c>
      <c r="J124" s="23">
        <f>$C124*'Walgreens National Payments'!G$22</f>
        <v>619.87986839103962</v>
      </c>
      <c r="K124" s="23">
        <f>$C124*'Walgreens National Payments'!H$22</f>
        <v>619.87986839103962</v>
      </c>
      <c r="L124" s="23">
        <f>$C124*'Walgreens National Payments'!I$22</f>
        <v>619.87986839103962</v>
      </c>
      <c r="M124" s="23">
        <f>$C124*'Walgreens National Payments'!J$22</f>
        <v>939.11685800085399</v>
      </c>
      <c r="N124" s="23">
        <f>$C124*'Walgreens National Payments'!K$22</f>
        <v>939.11685800085399</v>
      </c>
      <c r="O124" s="23">
        <f>$C124*'Walgreens National Payments'!L$22</f>
        <v>939.11685800085399</v>
      </c>
      <c r="P124" s="23">
        <f>$C124*'Walgreens National Payments'!M$22</f>
        <v>939.11685800085399</v>
      </c>
      <c r="Q124" s="23">
        <f>$C124*'Walgreens National Payments'!N$22</f>
        <v>939.11685800085399</v>
      </c>
      <c r="R124" s="23">
        <f>$C124*'Walgreens National Payments'!O$22</f>
        <v>939.11685800085399</v>
      </c>
      <c r="S124" s="23">
        <f>$C124*'Walgreens National Payments'!P$22</f>
        <v>939.11685800085399</v>
      </c>
      <c r="T124" s="23">
        <f>$C124*'Walgreens National Payments'!Q$22</f>
        <v>939.11685800085399</v>
      </c>
      <c r="U124" s="24" t="s">
        <v>343</v>
      </c>
      <c r="V124" s="24">
        <f t="shared" si="2"/>
        <v>11644.214469179953</v>
      </c>
    </row>
    <row r="125" spans="1:22" x14ac:dyDescent="0.3">
      <c r="A125" s="122">
        <v>123</v>
      </c>
      <c r="B125" s="3" t="s">
        <v>153</v>
      </c>
      <c r="C125" s="15">
        <v>9.8946865237466131E-4</v>
      </c>
      <c r="D125" s="7" t="s">
        <v>154</v>
      </c>
      <c r="E125" s="31" t="str">
        <f t="shared" si="7"/>
        <v>No</v>
      </c>
      <c r="F125" s="91">
        <v>4838.1499999999996</v>
      </c>
      <c r="G125" s="91">
        <v>2685.16</v>
      </c>
      <c r="H125" s="91">
        <v>2685.16</v>
      </c>
      <c r="I125" s="91">
        <v>2685.16</v>
      </c>
      <c r="J125" s="23">
        <f>$C125*'Walgreens National Payments'!G$22</f>
        <v>3518.3931362630647</v>
      </c>
      <c r="K125" s="23">
        <f>$C125*'Walgreens National Payments'!H$22</f>
        <v>3518.3931362630647</v>
      </c>
      <c r="L125" s="23">
        <f>$C125*'Walgreens National Payments'!I$22</f>
        <v>3518.3931362630647</v>
      </c>
      <c r="M125" s="23">
        <f>$C125*'Walgreens National Payments'!J$22</f>
        <v>5330.3591160582064</v>
      </c>
      <c r="N125" s="23">
        <f>$C125*'Walgreens National Payments'!K$22</f>
        <v>5330.3591160582064</v>
      </c>
      <c r="O125" s="23">
        <f>$C125*'Walgreens National Payments'!L$22</f>
        <v>5330.3591160582064</v>
      </c>
      <c r="P125" s="23">
        <f>$C125*'Walgreens National Payments'!M$22</f>
        <v>5330.3591160582064</v>
      </c>
      <c r="Q125" s="23">
        <f>$C125*'Walgreens National Payments'!N$22</f>
        <v>5330.3591160582064</v>
      </c>
      <c r="R125" s="23">
        <f>$C125*'Walgreens National Payments'!O$22</f>
        <v>5330.3591160582064</v>
      </c>
      <c r="S125" s="23">
        <f>$C125*'Walgreens National Payments'!P$22</f>
        <v>5330.3591160582064</v>
      </c>
      <c r="T125" s="23">
        <f>$C125*'Walgreens National Payments'!Q$22</f>
        <v>5330.3591160582064</v>
      </c>
      <c r="U125" s="24" t="s">
        <v>343</v>
      </c>
      <c r="V125" s="24">
        <f t="shared" si="2"/>
        <v>66091.682337254853</v>
      </c>
    </row>
    <row r="126" spans="1:22" x14ac:dyDescent="0.3">
      <c r="A126" s="122">
        <v>124</v>
      </c>
      <c r="B126" s="3" t="s">
        <v>32</v>
      </c>
      <c r="C126" s="15">
        <v>2.4496551937617135E-5</v>
      </c>
      <c r="D126" s="7" t="s">
        <v>155</v>
      </c>
      <c r="E126" s="31" t="str">
        <f t="shared" si="7"/>
        <v>Yes</v>
      </c>
      <c r="F126" s="91">
        <v>1773.06</v>
      </c>
      <c r="G126" s="91">
        <v>0</v>
      </c>
      <c r="H126" s="101">
        <v>0</v>
      </c>
      <c r="I126" s="101">
        <v>0</v>
      </c>
      <c r="J126" s="90">
        <f>$C126*'Walgreens National Payments'!G$22</f>
        <v>87.105842102806321</v>
      </c>
      <c r="K126" s="90">
        <f>$C126*'Walgreens National Payments'!H$22</f>
        <v>87.105842102806321</v>
      </c>
      <c r="L126" s="90">
        <f>$C126*'Walgreens National Payments'!I$22</f>
        <v>87.105842102806321</v>
      </c>
      <c r="M126" s="90">
        <f>$C126*'Walgreens National Payments'!J$22</f>
        <v>131.96519022537822</v>
      </c>
      <c r="N126" s="90">
        <f>$C126*'Walgreens National Payments'!K$22</f>
        <v>131.96519022537822</v>
      </c>
      <c r="O126" s="90">
        <f>$C126*'Walgreens National Payments'!L$22</f>
        <v>131.96519022537822</v>
      </c>
      <c r="P126" s="90">
        <f>$C126*'Walgreens National Payments'!M$22</f>
        <v>131.96519022537822</v>
      </c>
      <c r="Q126" s="90">
        <f>$C126*'Walgreens National Payments'!N$22</f>
        <v>131.96519022537822</v>
      </c>
      <c r="R126" s="90">
        <f>$C126*'Walgreens National Payments'!O$22</f>
        <v>131.96519022537822</v>
      </c>
      <c r="S126" s="90">
        <f>$C126*'Walgreens National Payments'!P$22</f>
        <v>131.96519022537822</v>
      </c>
      <c r="T126" s="90">
        <f>$C126*'Walgreens National Payments'!Q$22</f>
        <v>131.96519022537822</v>
      </c>
      <c r="U126" s="24" t="s">
        <v>343</v>
      </c>
      <c r="V126" s="24">
        <f t="shared" si="2"/>
        <v>3090.0990481114441</v>
      </c>
    </row>
    <row r="127" spans="1:22" x14ac:dyDescent="0.3">
      <c r="A127" s="122">
        <v>125</v>
      </c>
      <c r="B127" s="3" t="s">
        <v>156</v>
      </c>
      <c r="C127" s="15">
        <v>2.4927201566399999E-3</v>
      </c>
      <c r="D127" s="7" t="s">
        <v>156</v>
      </c>
      <c r="E127" s="31" t="str">
        <f t="shared" si="7"/>
        <v>No</v>
      </c>
      <c r="F127" s="91">
        <v>12188.51</v>
      </c>
      <c r="G127" s="91">
        <v>6764.59</v>
      </c>
      <c r="H127" s="91">
        <v>6764.59</v>
      </c>
      <c r="I127" s="91">
        <v>6764.59</v>
      </c>
      <c r="J127" s="23">
        <f>$C127*'Walgreens National Payments'!G$22</f>
        <v>8863.7163680713311</v>
      </c>
      <c r="K127" s="23">
        <f>$C127*'Walgreens National Payments'!H$22</f>
        <v>8863.7163680713311</v>
      </c>
      <c r="L127" s="23">
        <f>$C127*'Walgreens National Payments'!I$22</f>
        <v>8863.7163680713311</v>
      </c>
      <c r="M127" s="23">
        <f>$C127*'Walgreens National Payments'!J$22</f>
        <v>13428.513959325433</v>
      </c>
      <c r="N127" s="23">
        <f>$C127*'Walgreens National Payments'!K$22</f>
        <v>13428.513959325433</v>
      </c>
      <c r="O127" s="23">
        <f>$C127*'Walgreens National Payments'!L$22</f>
        <v>13428.513959325433</v>
      </c>
      <c r="P127" s="23">
        <f>$C127*'Walgreens National Payments'!M$22</f>
        <v>13428.513959325433</v>
      </c>
      <c r="Q127" s="23">
        <f>$C127*'Walgreens National Payments'!N$22</f>
        <v>13428.513959325433</v>
      </c>
      <c r="R127" s="23">
        <f>$C127*'Walgreens National Payments'!O$22</f>
        <v>13428.513959325433</v>
      </c>
      <c r="S127" s="23">
        <f>$C127*'Walgreens National Payments'!P$22</f>
        <v>13428.513959325433</v>
      </c>
      <c r="T127" s="23">
        <f>$C127*'Walgreens National Payments'!Q$22</f>
        <v>13428.513959325433</v>
      </c>
      <c r="U127" s="24" t="s">
        <v>343</v>
      </c>
      <c r="V127" s="24">
        <f t="shared" si="2"/>
        <v>166501.54077881743</v>
      </c>
    </row>
    <row r="128" spans="1:22" x14ac:dyDescent="0.3">
      <c r="A128" s="122">
        <v>126</v>
      </c>
      <c r="B128" s="3" t="s">
        <v>20</v>
      </c>
      <c r="C128" s="15">
        <v>4.0472692288000007E-4</v>
      </c>
      <c r="D128" s="7" t="s">
        <v>157</v>
      </c>
      <c r="E128" s="31" t="str">
        <f t="shared" si="7"/>
        <v>No</v>
      </c>
      <c r="F128" s="91">
        <v>1978.97</v>
      </c>
      <c r="G128" s="91">
        <v>1098.32</v>
      </c>
      <c r="H128" s="91">
        <v>1098.32</v>
      </c>
      <c r="I128" s="91">
        <v>1098.32</v>
      </c>
      <c r="J128" s="23">
        <f>$C128*'Walgreens National Payments'!G$22</f>
        <v>1439.144559157465</v>
      </c>
      <c r="K128" s="23">
        <f>$C128*'Walgreens National Payments'!H$22</f>
        <v>1439.144559157465</v>
      </c>
      <c r="L128" s="23">
        <f>$C128*'Walgreens National Payments'!I$22</f>
        <v>1439.144559157465</v>
      </c>
      <c r="M128" s="23">
        <f>$C128*'Walgreens National Payments'!J$22</f>
        <v>2180.3013543785523</v>
      </c>
      <c r="N128" s="23">
        <f>$C128*'Walgreens National Payments'!K$22</f>
        <v>2180.3013543785523</v>
      </c>
      <c r="O128" s="23">
        <f>$C128*'Walgreens National Payments'!L$22</f>
        <v>2180.3013543785523</v>
      </c>
      <c r="P128" s="23">
        <f>$C128*'Walgreens National Payments'!M$22</f>
        <v>2180.3013543785523</v>
      </c>
      <c r="Q128" s="23">
        <f>$C128*'Walgreens National Payments'!N$22</f>
        <v>2180.3013543785523</v>
      </c>
      <c r="R128" s="23">
        <f>$C128*'Walgreens National Payments'!O$22</f>
        <v>2180.3013543785523</v>
      </c>
      <c r="S128" s="23">
        <f>$C128*'Walgreens National Payments'!P$22</f>
        <v>2180.3013543785523</v>
      </c>
      <c r="T128" s="23">
        <f>$C128*'Walgreens National Payments'!Q$22</f>
        <v>2180.3013543785523</v>
      </c>
      <c r="U128" s="24" t="s">
        <v>343</v>
      </c>
      <c r="V128" s="24">
        <f t="shared" si="2"/>
        <v>27033.774512500815</v>
      </c>
    </row>
    <row r="129" spans="1:22" x14ac:dyDescent="0.3">
      <c r="A129" s="122">
        <v>127</v>
      </c>
      <c r="B129" s="3" t="s">
        <v>158</v>
      </c>
      <c r="C129" s="15">
        <v>1.7506615174257315E-3</v>
      </c>
      <c r="D129" s="7" t="s">
        <v>158</v>
      </c>
      <c r="E129" s="31" t="str">
        <f t="shared" si="7"/>
        <v>No</v>
      </c>
      <c r="F129" s="91">
        <v>8560.11</v>
      </c>
      <c r="G129" s="91">
        <v>4750.84</v>
      </c>
      <c r="H129" s="91">
        <v>4750.84</v>
      </c>
      <c r="I129" s="91">
        <v>4750.84</v>
      </c>
      <c r="J129" s="23">
        <f>$C129*'Walgreens National Payments'!G$22</f>
        <v>6225.0738838952939</v>
      </c>
      <c r="K129" s="23">
        <f>$C129*'Walgreens National Payments'!H$22</f>
        <v>6225.0738838952939</v>
      </c>
      <c r="L129" s="23">
        <f>$C129*'Walgreens National Payments'!I$22</f>
        <v>6225.0738838952939</v>
      </c>
      <c r="M129" s="23">
        <f>$C129*'Walgreens National Payments'!J$22</f>
        <v>9430.9754595531322</v>
      </c>
      <c r="N129" s="23">
        <f>$C129*'Walgreens National Payments'!K$22</f>
        <v>9430.9754595531322</v>
      </c>
      <c r="O129" s="23">
        <f>$C129*'Walgreens National Payments'!L$22</f>
        <v>9430.9754595531322</v>
      </c>
      <c r="P129" s="23">
        <f>$C129*'Walgreens National Payments'!M$22</f>
        <v>9430.9754595531322</v>
      </c>
      <c r="Q129" s="23">
        <f>$C129*'Walgreens National Payments'!N$22</f>
        <v>9430.9754595531322</v>
      </c>
      <c r="R129" s="23">
        <f>$C129*'Walgreens National Payments'!O$22</f>
        <v>9430.9754595531322</v>
      </c>
      <c r="S129" s="23">
        <f>$C129*'Walgreens National Payments'!P$22</f>
        <v>9430.9754595531322</v>
      </c>
      <c r="T129" s="23">
        <f>$C129*'Walgreens National Payments'!Q$22</f>
        <v>9430.9754595531322</v>
      </c>
      <c r="U129" s="24" t="s">
        <v>343</v>
      </c>
      <c r="V129" s="24">
        <f t="shared" si="2"/>
        <v>116935.65532811092</v>
      </c>
    </row>
    <row r="130" spans="1:22" x14ac:dyDescent="0.3">
      <c r="A130" s="122">
        <v>128</v>
      </c>
      <c r="B130" s="3" t="s">
        <v>32</v>
      </c>
      <c r="C130" s="15">
        <v>4.9320093758848142E-4</v>
      </c>
      <c r="D130" s="7" t="s">
        <v>159</v>
      </c>
      <c r="E130" s="31" t="str">
        <f t="shared" si="7"/>
        <v>No</v>
      </c>
      <c r="F130" s="91">
        <v>2411.58</v>
      </c>
      <c r="G130" s="91">
        <v>1338.42</v>
      </c>
      <c r="H130" s="91">
        <v>1338.42</v>
      </c>
      <c r="I130" s="91">
        <v>1338.42</v>
      </c>
      <c r="J130" s="23">
        <f>$C130*'Walgreens National Payments'!G$22</f>
        <v>1753.7440821851937</v>
      </c>
      <c r="K130" s="23">
        <f>$C130*'Walgreens National Payments'!H$22</f>
        <v>1753.7440821851937</v>
      </c>
      <c r="L130" s="23">
        <f>$C130*'Walgreens National Payments'!I$22</f>
        <v>1753.7440821851937</v>
      </c>
      <c r="M130" s="23">
        <f>$C130*'Walgreens National Payments'!J$22</f>
        <v>2656.9190518708538</v>
      </c>
      <c r="N130" s="23">
        <f>$C130*'Walgreens National Payments'!K$22</f>
        <v>2656.9190518708538</v>
      </c>
      <c r="O130" s="23">
        <f>$C130*'Walgreens National Payments'!L$22</f>
        <v>2656.9190518708538</v>
      </c>
      <c r="P130" s="23">
        <f>$C130*'Walgreens National Payments'!M$22</f>
        <v>2656.9190518708538</v>
      </c>
      <c r="Q130" s="23">
        <f>$C130*'Walgreens National Payments'!N$22</f>
        <v>2656.9190518708538</v>
      </c>
      <c r="R130" s="23">
        <f>$C130*'Walgreens National Payments'!O$22</f>
        <v>2656.9190518708538</v>
      </c>
      <c r="S130" s="23">
        <f>$C130*'Walgreens National Payments'!P$22</f>
        <v>2656.9190518708538</v>
      </c>
      <c r="T130" s="23">
        <f>$C130*'Walgreens National Payments'!Q$22</f>
        <v>2656.9190518708538</v>
      </c>
      <c r="U130" s="24" t="s">
        <v>343</v>
      </c>
      <c r="V130" s="24">
        <f t="shared" si="2"/>
        <v>32943.424661522411</v>
      </c>
    </row>
    <row r="131" spans="1:22" x14ac:dyDescent="0.3">
      <c r="A131" s="122">
        <v>129</v>
      </c>
      <c r="B131" s="3" t="s">
        <v>88</v>
      </c>
      <c r="C131" s="15">
        <v>2.3910807429600001E-2</v>
      </c>
      <c r="D131" s="7" t="s">
        <v>88</v>
      </c>
      <c r="E131" s="31" t="str">
        <f t="shared" si="7"/>
        <v>No</v>
      </c>
      <c r="F131" s="91">
        <v>116915.26</v>
      </c>
      <c r="G131" s="91">
        <v>64887.65</v>
      </c>
      <c r="H131" s="91">
        <v>64887.65</v>
      </c>
      <c r="I131" s="91">
        <v>64887.65</v>
      </c>
      <c r="J131" s="23">
        <f>$C131*'Walgreens National Payments'!G$22</f>
        <v>85023.027804783545</v>
      </c>
      <c r="K131" s="23">
        <f>$C131*'Walgreens National Payments'!H$22</f>
        <v>85023.027804783545</v>
      </c>
      <c r="L131" s="23">
        <f>$C131*'Walgreens National Payments'!I$22</f>
        <v>85023.027804783545</v>
      </c>
      <c r="M131" s="23">
        <f>$C131*'Walgreens National Payments'!J$22</f>
        <v>128809.73040308166</v>
      </c>
      <c r="N131" s="23">
        <f>$C131*'Walgreens National Payments'!K$22</f>
        <v>128809.73040308166</v>
      </c>
      <c r="O131" s="23">
        <f>$C131*'Walgreens National Payments'!L$22</f>
        <v>128809.73040308166</v>
      </c>
      <c r="P131" s="23">
        <f>$C131*'Walgreens National Payments'!M$22</f>
        <v>128809.73040308166</v>
      </c>
      <c r="Q131" s="23">
        <f>$C131*'Walgreens National Payments'!N$22</f>
        <v>128809.73040308166</v>
      </c>
      <c r="R131" s="23">
        <f>$C131*'Walgreens National Payments'!O$22</f>
        <v>128809.73040308166</v>
      </c>
      <c r="S131" s="23">
        <f>$C131*'Walgreens National Payments'!P$22</f>
        <v>128809.73040308166</v>
      </c>
      <c r="T131" s="23">
        <f>$C131*'Walgreens National Payments'!Q$22</f>
        <v>128809.73040308166</v>
      </c>
      <c r="U131" s="24" t="s">
        <v>343</v>
      </c>
      <c r="V131" s="24">
        <f t="shared" si="2"/>
        <v>1597125.1366390041</v>
      </c>
    </row>
    <row r="132" spans="1:22" x14ac:dyDescent="0.3">
      <c r="A132" s="122">
        <v>130</v>
      </c>
      <c r="B132" s="3" t="s">
        <v>20</v>
      </c>
      <c r="C132" s="15">
        <v>9.9756728509450506E-4</v>
      </c>
      <c r="D132" s="7" t="s">
        <v>160</v>
      </c>
      <c r="E132" s="31" t="str">
        <f t="shared" si="7"/>
        <v>No</v>
      </c>
      <c r="F132" s="91">
        <v>4877.75</v>
      </c>
      <c r="G132" s="91">
        <v>2707.14</v>
      </c>
      <c r="H132" s="91">
        <v>2707.14</v>
      </c>
      <c r="I132" s="91">
        <v>2707.14</v>
      </c>
      <c r="J132" s="23">
        <f>$C132*'Walgreens National Payments'!G$22</f>
        <v>3547.1905859914914</v>
      </c>
      <c r="K132" s="23">
        <f>$C132*'Walgreens National Payments'!H$22</f>
        <v>3547.1905859914914</v>
      </c>
      <c r="L132" s="23">
        <f>$C132*'Walgreens National Payments'!I$22</f>
        <v>3547.1905859914914</v>
      </c>
      <c r="M132" s="23">
        <f>$C132*'Walgreens National Payments'!J$22</f>
        <v>5373.9871993150373</v>
      </c>
      <c r="N132" s="23">
        <f>$C132*'Walgreens National Payments'!K$22</f>
        <v>5373.9871993150373</v>
      </c>
      <c r="O132" s="23">
        <f>$C132*'Walgreens National Payments'!L$22</f>
        <v>5373.9871993150373</v>
      </c>
      <c r="P132" s="23">
        <f>$C132*'Walgreens National Payments'!M$22</f>
        <v>5373.9871993150373</v>
      </c>
      <c r="Q132" s="23">
        <f>$C132*'Walgreens National Payments'!N$22</f>
        <v>5373.9871993150373</v>
      </c>
      <c r="R132" s="23">
        <f>$C132*'Walgreens National Payments'!O$22</f>
        <v>5373.9871993150373</v>
      </c>
      <c r="S132" s="23">
        <f>$C132*'Walgreens National Payments'!P$22</f>
        <v>5373.9871993150373</v>
      </c>
      <c r="T132" s="23">
        <f>$C132*'Walgreens National Payments'!Q$22</f>
        <v>5373.9871993150373</v>
      </c>
      <c r="U132" s="24" t="s">
        <v>343</v>
      </c>
      <c r="V132" s="24">
        <f t="shared" ref="V132:V195" si="8">SUM(F132:T132)</f>
        <v>66632.639352494763</v>
      </c>
    </row>
    <row r="133" spans="1:22" x14ac:dyDescent="0.3">
      <c r="A133" s="122">
        <v>131</v>
      </c>
      <c r="B133" s="3" t="s">
        <v>161</v>
      </c>
      <c r="C133" s="15">
        <v>2.684628549727351E-4</v>
      </c>
      <c r="D133" s="7" t="s">
        <v>162</v>
      </c>
      <c r="E133" s="31" t="str">
        <f t="shared" si="7"/>
        <v>No</v>
      </c>
      <c r="F133" s="91">
        <v>1312.69</v>
      </c>
      <c r="G133" s="91">
        <v>728.54</v>
      </c>
      <c r="H133" s="91">
        <v>728.54</v>
      </c>
      <c r="I133" s="91">
        <v>728.54</v>
      </c>
      <c r="J133" s="23">
        <f>$C133*'Walgreens National Payments'!G$22</f>
        <v>954.61120876419818</v>
      </c>
      <c r="K133" s="23">
        <f>$C133*'Walgreens National Payments'!H$22</f>
        <v>954.61120876419818</v>
      </c>
      <c r="L133" s="23">
        <f>$C133*'Walgreens National Payments'!I$22</f>
        <v>954.61120876419818</v>
      </c>
      <c r="M133" s="23">
        <f>$C133*'Walgreens National Payments'!J$22</f>
        <v>1446.234221662924</v>
      </c>
      <c r="N133" s="23">
        <f>$C133*'Walgreens National Payments'!K$22</f>
        <v>1446.234221662924</v>
      </c>
      <c r="O133" s="23">
        <f>$C133*'Walgreens National Payments'!L$22</f>
        <v>1446.234221662924</v>
      </c>
      <c r="P133" s="23">
        <f>$C133*'Walgreens National Payments'!M$22</f>
        <v>1446.234221662924</v>
      </c>
      <c r="Q133" s="23">
        <f>$C133*'Walgreens National Payments'!N$22</f>
        <v>1446.234221662924</v>
      </c>
      <c r="R133" s="23">
        <f>$C133*'Walgreens National Payments'!O$22</f>
        <v>1446.234221662924</v>
      </c>
      <c r="S133" s="23">
        <f>$C133*'Walgreens National Payments'!P$22</f>
        <v>1446.234221662924</v>
      </c>
      <c r="T133" s="23">
        <f>$C133*'Walgreens National Payments'!Q$22</f>
        <v>1446.234221662924</v>
      </c>
      <c r="U133" s="24" t="s">
        <v>343</v>
      </c>
      <c r="V133" s="24">
        <f t="shared" si="8"/>
        <v>17932.017399595985</v>
      </c>
    </row>
    <row r="134" spans="1:22" x14ac:dyDescent="0.3">
      <c r="A134" s="122">
        <v>132</v>
      </c>
      <c r="B134" s="3" t="s">
        <v>161</v>
      </c>
      <c r="C134" s="15">
        <v>5.4943125126400002E-3</v>
      </c>
      <c r="D134" s="7" t="s">
        <v>161</v>
      </c>
      <c r="E134" s="31" t="str">
        <f t="shared" si="7"/>
        <v>No</v>
      </c>
      <c r="F134" s="91">
        <v>26865.22</v>
      </c>
      <c r="G134" s="91">
        <v>14910.12</v>
      </c>
      <c r="H134" s="91">
        <v>14910.12</v>
      </c>
      <c r="I134" s="91">
        <v>14910.12</v>
      </c>
      <c r="J134" s="23">
        <f>$C134*'Walgreens National Payments'!G$22</f>
        <v>19536.901332410405</v>
      </c>
      <c r="K134" s="23">
        <f>$C134*'Walgreens National Payments'!H$22</f>
        <v>19536.901332410405</v>
      </c>
      <c r="L134" s="23">
        <f>$C134*'Walgreens National Payments'!I$22</f>
        <v>19536.901332410405</v>
      </c>
      <c r="M134" s="23">
        <f>$C134*'Walgreens National Payments'!J$22</f>
        <v>29598.369506640956</v>
      </c>
      <c r="N134" s="23">
        <f>$C134*'Walgreens National Payments'!K$22</f>
        <v>29598.369506640956</v>
      </c>
      <c r="O134" s="23">
        <f>$C134*'Walgreens National Payments'!L$22</f>
        <v>29598.369506640956</v>
      </c>
      <c r="P134" s="23">
        <f>$C134*'Walgreens National Payments'!M$22</f>
        <v>29598.369506640956</v>
      </c>
      <c r="Q134" s="23">
        <f>$C134*'Walgreens National Payments'!N$22</f>
        <v>29598.369506640956</v>
      </c>
      <c r="R134" s="23">
        <f>$C134*'Walgreens National Payments'!O$22</f>
        <v>29598.369506640956</v>
      </c>
      <c r="S134" s="23">
        <f>$C134*'Walgreens National Payments'!P$22</f>
        <v>29598.369506640956</v>
      </c>
      <c r="T134" s="23">
        <f>$C134*'Walgreens National Payments'!Q$22</f>
        <v>29598.369506640956</v>
      </c>
      <c r="U134" s="24" t="s">
        <v>343</v>
      </c>
      <c r="V134" s="24">
        <f t="shared" si="8"/>
        <v>366993.24005035876</v>
      </c>
    </row>
    <row r="135" spans="1:22" x14ac:dyDescent="0.3">
      <c r="A135" s="122">
        <v>133</v>
      </c>
      <c r="B135" s="3" t="s">
        <v>163</v>
      </c>
      <c r="C135" s="15">
        <v>3.5979730057600005E-3</v>
      </c>
      <c r="D135" s="7" t="s">
        <v>163</v>
      </c>
      <c r="E135" s="31" t="str">
        <f t="shared" si="7"/>
        <v>No</v>
      </c>
      <c r="F135" s="91">
        <v>17592.8</v>
      </c>
      <c r="G135" s="91">
        <v>9763.9500000000007</v>
      </c>
      <c r="H135" s="91">
        <v>9763.9500000000007</v>
      </c>
      <c r="I135" s="91">
        <v>9763.9500000000007</v>
      </c>
      <c r="J135" s="23">
        <f>$C135*'Walgreens National Payments'!G$22</f>
        <v>12793.819690542781</v>
      </c>
      <c r="K135" s="23">
        <f>$C135*'Walgreens National Payments'!H$22</f>
        <v>12793.819690542781</v>
      </c>
      <c r="L135" s="23">
        <f>$C135*'Walgreens National Payments'!I$22</f>
        <v>12793.819690542781</v>
      </c>
      <c r="M135" s="23">
        <f>$C135*'Walgreens National Payments'!J$22</f>
        <v>19382.613248592588</v>
      </c>
      <c r="N135" s="23">
        <f>$C135*'Walgreens National Payments'!K$22</f>
        <v>19382.613248592588</v>
      </c>
      <c r="O135" s="23">
        <f>$C135*'Walgreens National Payments'!L$22</f>
        <v>19382.613248592588</v>
      </c>
      <c r="P135" s="23">
        <f>$C135*'Walgreens National Payments'!M$22</f>
        <v>19382.613248592588</v>
      </c>
      <c r="Q135" s="23">
        <f>$C135*'Walgreens National Payments'!N$22</f>
        <v>19382.613248592588</v>
      </c>
      <c r="R135" s="23">
        <f>$C135*'Walgreens National Payments'!O$22</f>
        <v>19382.613248592588</v>
      </c>
      <c r="S135" s="23">
        <f>$C135*'Walgreens National Payments'!P$22</f>
        <v>19382.613248592588</v>
      </c>
      <c r="T135" s="23">
        <f>$C135*'Walgreens National Payments'!Q$22</f>
        <v>19382.613248592588</v>
      </c>
      <c r="U135" s="24" t="s">
        <v>343</v>
      </c>
      <c r="V135" s="24">
        <f t="shared" si="8"/>
        <v>240327.01506036907</v>
      </c>
    </row>
    <row r="136" spans="1:22" x14ac:dyDescent="0.3">
      <c r="A136" s="122">
        <v>134</v>
      </c>
      <c r="B136" s="3" t="s">
        <v>164</v>
      </c>
      <c r="C136" s="15">
        <v>1.23477897536E-3</v>
      </c>
      <c r="D136" s="7" t="s">
        <v>164</v>
      </c>
      <c r="E136" s="31" t="str">
        <f t="shared" si="7"/>
        <v>No</v>
      </c>
      <c r="F136" s="91">
        <v>6037.63</v>
      </c>
      <c r="G136" s="91">
        <v>3350.87</v>
      </c>
      <c r="H136" s="91">
        <v>3350.87</v>
      </c>
      <c r="I136" s="91">
        <v>3350.87</v>
      </c>
      <c r="J136" s="23">
        <f>$C136*'Walgreens National Payments'!G$22</f>
        <v>4390.6776240785302</v>
      </c>
      <c r="K136" s="23">
        <f>$C136*'Walgreens National Payments'!H$22</f>
        <v>4390.6776240785302</v>
      </c>
      <c r="L136" s="23">
        <f>$C136*'Walgreens National Payments'!I$22</f>
        <v>4390.6776240785302</v>
      </c>
      <c r="M136" s="23">
        <f>$C136*'Walgreens National Payments'!J$22</f>
        <v>6651.8685072349208</v>
      </c>
      <c r="N136" s="23">
        <f>$C136*'Walgreens National Payments'!K$22</f>
        <v>6651.8685072349208</v>
      </c>
      <c r="O136" s="23">
        <f>$C136*'Walgreens National Payments'!L$22</f>
        <v>6651.8685072349208</v>
      </c>
      <c r="P136" s="23">
        <f>$C136*'Walgreens National Payments'!M$22</f>
        <v>6651.8685072349208</v>
      </c>
      <c r="Q136" s="23">
        <f>$C136*'Walgreens National Payments'!N$22</f>
        <v>6651.8685072349208</v>
      </c>
      <c r="R136" s="23">
        <f>$C136*'Walgreens National Payments'!O$22</f>
        <v>6651.8685072349208</v>
      </c>
      <c r="S136" s="23">
        <f>$C136*'Walgreens National Payments'!P$22</f>
        <v>6651.8685072349208</v>
      </c>
      <c r="T136" s="23">
        <f>$C136*'Walgreens National Payments'!Q$22</f>
        <v>6651.8685072349208</v>
      </c>
      <c r="U136" s="24" t="s">
        <v>343</v>
      </c>
      <c r="V136" s="24">
        <f t="shared" si="8"/>
        <v>82477.220930114941</v>
      </c>
    </row>
    <row r="137" spans="1:22" x14ac:dyDescent="0.3">
      <c r="A137" s="122">
        <v>135</v>
      </c>
      <c r="B137" s="3" t="s">
        <v>96</v>
      </c>
      <c r="C137" s="15">
        <v>1.0289042960000001E-4</v>
      </c>
      <c r="D137" s="7" t="s">
        <v>165</v>
      </c>
      <c r="E137" s="31" t="str">
        <f t="shared" si="7"/>
        <v>No</v>
      </c>
      <c r="F137" s="91">
        <v>503.1</v>
      </c>
      <c r="G137" s="91">
        <v>279.22000000000003</v>
      </c>
      <c r="H137" s="91">
        <v>279.22000000000003</v>
      </c>
      <c r="I137" s="91">
        <v>279.22000000000003</v>
      </c>
      <c r="J137" s="23">
        <f>$C137*'Walgreens National Payments'!G$22</f>
        <v>365.86200120943676</v>
      </c>
      <c r="K137" s="23">
        <f>$C137*'Walgreens National Payments'!H$22</f>
        <v>365.86200120943676</v>
      </c>
      <c r="L137" s="23">
        <f>$C137*'Walgreens National Payments'!I$22</f>
        <v>365.86200120943676</v>
      </c>
      <c r="M137" s="23">
        <f>$C137*'Walgreens National Payments'!J$22</f>
        <v>554.28025744653689</v>
      </c>
      <c r="N137" s="23">
        <f>$C137*'Walgreens National Payments'!K$22</f>
        <v>554.28025744653689</v>
      </c>
      <c r="O137" s="23">
        <f>$C137*'Walgreens National Payments'!L$22</f>
        <v>554.28025744653689</v>
      </c>
      <c r="P137" s="23">
        <f>$C137*'Walgreens National Payments'!M$22</f>
        <v>554.28025744653689</v>
      </c>
      <c r="Q137" s="23">
        <f>$C137*'Walgreens National Payments'!N$22</f>
        <v>554.28025744653689</v>
      </c>
      <c r="R137" s="23">
        <f>$C137*'Walgreens National Payments'!O$22</f>
        <v>554.28025744653689</v>
      </c>
      <c r="S137" s="23">
        <f>$C137*'Walgreens National Payments'!P$22</f>
        <v>554.28025744653689</v>
      </c>
      <c r="T137" s="23">
        <f>$C137*'Walgreens National Payments'!Q$22</f>
        <v>554.28025744653689</v>
      </c>
      <c r="U137" s="24" t="s">
        <v>343</v>
      </c>
      <c r="V137" s="24">
        <f t="shared" si="8"/>
        <v>6872.5880632006047</v>
      </c>
    </row>
    <row r="138" spans="1:22" x14ac:dyDescent="0.3">
      <c r="A138" s="122">
        <v>136</v>
      </c>
      <c r="B138" s="3" t="s">
        <v>166</v>
      </c>
      <c r="C138" s="15">
        <v>6.4066292393600011E-3</v>
      </c>
      <c r="D138" s="7" t="s">
        <v>166</v>
      </c>
      <c r="E138" s="31" t="str">
        <f t="shared" si="7"/>
        <v>No</v>
      </c>
      <c r="F138" s="91">
        <v>31326.12</v>
      </c>
      <c r="G138" s="91">
        <v>17385.91</v>
      </c>
      <c r="H138" s="91">
        <v>17385.91</v>
      </c>
      <c r="I138" s="91">
        <v>17385.91</v>
      </c>
      <c r="J138" s="23">
        <f>$C138*'Walgreens National Payments'!G$22</f>
        <v>22780.954493353009</v>
      </c>
      <c r="K138" s="23">
        <f>$C138*'Walgreens National Payments'!H$22</f>
        <v>22780.954493353009</v>
      </c>
      <c r="L138" s="23">
        <f>$C138*'Walgreens National Payments'!I$22</f>
        <v>22780.954493353009</v>
      </c>
      <c r="M138" s="23">
        <f>$C138*'Walgreens National Payments'!J$22</f>
        <v>34513.10406577379</v>
      </c>
      <c r="N138" s="23">
        <f>$C138*'Walgreens National Payments'!K$22</f>
        <v>34513.10406577379</v>
      </c>
      <c r="O138" s="23">
        <f>$C138*'Walgreens National Payments'!L$22</f>
        <v>34513.10406577379</v>
      </c>
      <c r="P138" s="23">
        <f>$C138*'Walgreens National Payments'!M$22</f>
        <v>34513.10406577379</v>
      </c>
      <c r="Q138" s="23">
        <f>$C138*'Walgreens National Payments'!N$22</f>
        <v>34513.10406577379</v>
      </c>
      <c r="R138" s="23">
        <f>$C138*'Walgreens National Payments'!O$22</f>
        <v>34513.10406577379</v>
      </c>
      <c r="S138" s="23">
        <f>$C138*'Walgreens National Payments'!P$22</f>
        <v>34513.10406577379</v>
      </c>
      <c r="T138" s="23">
        <f>$C138*'Walgreens National Payments'!Q$22</f>
        <v>34513.10406577379</v>
      </c>
      <c r="U138" s="24" t="s">
        <v>343</v>
      </c>
      <c r="V138" s="24">
        <f t="shared" si="8"/>
        <v>427931.54600624926</v>
      </c>
    </row>
    <row r="139" spans="1:22" x14ac:dyDescent="0.3">
      <c r="A139" s="122">
        <v>137</v>
      </c>
      <c r="B139" s="3" t="s">
        <v>53</v>
      </c>
      <c r="C139" s="15">
        <v>1.9759611312000001E-3</v>
      </c>
      <c r="D139" s="7" t="s">
        <v>167</v>
      </c>
      <c r="E139" s="31" t="str">
        <f t="shared" si="7"/>
        <v>No</v>
      </c>
      <c r="F139" s="91">
        <v>9661.74</v>
      </c>
      <c r="G139" s="91">
        <v>5362.24</v>
      </c>
      <c r="H139" s="91">
        <v>5362.24</v>
      </c>
      <c r="I139" s="91">
        <v>5362.24</v>
      </c>
      <c r="J139" s="23">
        <f>$C139*'Walgreens National Payments'!G$22</f>
        <v>7026.2034727950477</v>
      </c>
      <c r="K139" s="23">
        <f>$C139*'Walgreens National Payments'!H$22</f>
        <v>7026.2034727950477</v>
      </c>
      <c r="L139" s="23">
        <f>$C139*'Walgreens National Payments'!I$22</f>
        <v>7026.2034727950477</v>
      </c>
      <c r="M139" s="23">
        <f>$C139*'Walgreens National Payments'!J$22</f>
        <v>10644.685310030878</v>
      </c>
      <c r="N139" s="23">
        <f>$C139*'Walgreens National Payments'!K$22</f>
        <v>10644.685310030878</v>
      </c>
      <c r="O139" s="23">
        <f>$C139*'Walgreens National Payments'!L$22</f>
        <v>10644.685310030878</v>
      </c>
      <c r="P139" s="23">
        <f>$C139*'Walgreens National Payments'!M$22</f>
        <v>10644.685310030878</v>
      </c>
      <c r="Q139" s="23">
        <f>$C139*'Walgreens National Payments'!N$22</f>
        <v>10644.685310030878</v>
      </c>
      <c r="R139" s="23">
        <f>$C139*'Walgreens National Payments'!O$22</f>
        <v>10644.685310030878</v>
      </c>
      <c r="S139" s="23">
        <f>$C139*'Walgreens National Payments'!P$22</f>
        <v>10644.685310030878</v>
      </c>
      <c r="T139" s="23">
        <f>$C139*'Walgreens National Payments'!Q$22</f>
        <v>10644.685310030878</v>
      </c>
      <c r="U139" s="24" t="s">
        <v>343</v>
      </c>
      <c r="V139" s="24">
        <f t="shared" si="8"/>
        <v>131984.55289863216</v>
      </c>
    </row>
    <row r="140" spans="1:22" x14ac:dyDescent="0.3">
      <c r="A140" s="122">
        <v>138</v>
      </c>
      <c r="B140" s="3" t="s">
        <v>53</v>
      </c>
      <c r="C140" s="15">
        <v>6.4866012853422349E-3</v>
      </c>
      <c r="D140" s="7" t="s">
        <v>53</v>
      </c>
      <c r="E140" s="31" t="str">
        <f t="shared" si="7"/>
        <v>No</v>
      </c>
      <c r="F140" s="91">
        <v>31717.15</v>
      </c>
      <c r="G140" s="91">
        <v>17602.93</v>
      </c>
      <c r="H140" s="91">
        <v>17602.93</v>
      </c>
      <c r="I140" s="91">
        <v>17602.93</v>
      </c>
      <c r="J140" s="23">
        <f>$C140*'Walgreens National Payments'!G$22</f>
        <v>23065.322367970894</v>
      </c>
      <c r="K140" s="23">
        <f>$C140*'Walgreens National Payments'!H$22</f>
        <v>23065.322367970894</v>
      </c>
      <c r="L140" s="23">
        <f>$C140*'Walgreens National Payments'!I$22</f>
        <v>23065.322367970894</v>
      </c>
      <c r="M140" s="23">
        <f>$C140*'Walgreens National Payments'!J$22</f>
        <v>34943.920871650538</v>
      </c>
      <c r="N140" s="23">
        <f>$C140*'Walgreens National Payments'!K$22</f>
        <v>34943.920871650538</v>
      </c>
      <c r="O140" s="23">
        <f>$C140*'Walgreens National Payments'!L$22</f>
        <v>34943.920871650538</v>
      </c>
      <c r="P140" s="23">
        <f>$C140*'Walgreens National Payments'!M$22</f>
        <v>34943.920871650538</v>
      </c>
      <c r="Q140" s="23">
        <f>$C140*'Walgreens National Payments'!N$22</f>
        <v>34943.920871650538</v>
      </c>
      <c r="R140" s="23">
        <f>$C140*'Walgreens National Payments'!O$22</f>
        <v>34943.920871650538</v>
      </c>
      <c r="S140" s="23">
        <f>$C140*'Walgreens National Payments'!P$22</f>
        <v>34943.920871650538</v>
      </c>
      <c r="T140" s="23">
        <f>$C140*'Walgreens National Payments'!Q$22</f>
        <v>34943.920871650538</v>
      </c>
      <c r="U140" s="24" t="s">
        <v>343</v>
      </c>
      <c r="V140" s="24">
        <f t="shared" si="8"/>
        <v>433273.27407711709</v>
      </c>
    </row>
    <row r="141" spans="1:22" x14ac:dyDescent="0.3">
      <c r="A141" s="122">
        <v>139</v>
      </c>
      <c r="B141" s="3" t="s">
        <v>81</v>
      </c>
      <c r="C141" s="15">
        <v>3.1086096476003178E-4</v>
      </c>
      <c r="D141" s="7" t="s">
        <v>168</v>
      </c>
      <c r="E141" s="31" t="str">
        <f t="shared" si="7"/>
        <v>No</v>
      </c>
      <c r="F141" s="91">
        <v>1520</v>
      </c>
      <c r="G141" s="91">
        <v>843.59</v>
      </c>
      <c r="H141" s="91">
        <v>843.59</v>
      </c>
      <c r="I141" s="91">
        <v>843.59</v>
      </c>
      <c r="J141" s="23">
        <f>$C141*'Walgreens National Payments'!G$22</f>
        <v>1105.3721430375037</v>
      </c>
      <c r="K141" s="23">
        <f>$C141*'Walgreens National Payments'!H$22</f>
        <v>1105.3721430375037</v>
      </c>
      <c r="L141" s="23">
        <f>$C141*'Walgreens National Payments'!I$22</f>
        <v>1105.3721430375037</v>
      </c>
      <c r="M141" s="23">
        <f>$C141*'Walgreens National Payments'!J$22</f>
        <v>1674.6367591925111</v>
      </c>
      <c r="N141" s="23">
        <f>$C141*'Walgreens National Payments'!K$22</f>
        <v>1674.6367591925111</v>
      </c>
      <c r="O141" s="23">
        <f>$C141*'Walgreens National Payments'!L$22</f>
        <v>1674.6367591925111</v>
      </c>
      <c r="P141" s="23">
        <f>$C141*'Walgreens National Payments'!M$22</f>
        <v>1674.6367591925111</v>
      </c>
      <c r="Q141" s="23">
        <f>$C141*'Walgreens National Payments'!N$22</f>
        <v>1674.6367591925111</v>
      </c>
      <c r="R141" s="23">
        <f>$C141*'Walgreens National Payments'!O$22</f>
        <v>1674.6367591925111</v>
      </c>
      <c r="S141" s="23">
        <f>$C141*'Walgreens National Payments'!P$22</f>
        <v>1674.6367591925111</v>
      </c>
      <c r="T141" s="23">
        <f>$C141*'Walgreens National Payments'!Q$22</f>
        <v>1674.6367591925111</v>
      </c>
      <c r="U141" s="24" t="s">
        <v>343</v>
      </c>
      <c r="V141" s="24">
        <f t="shared" si="8"/>
        <v>20763.980502652605</v>
      </c>
    </row>
    <row r="142" spans="1:22" x14ac:dyDescent="0.3">
      <c r="A142" s="122">
        <v>140</v>
      </c>
      <c r="B142" s="3" t="s">
        <v>81</v>
      </c>
      <c r="C142" s="15">
        <v>2.2630631961371855E-3</v>
      </c>
      <c r="D142" s="7" t="s">
        <v>169</v>
      </c>
      <c r="E142" s="31" t="str">
        <f t="shared" si="7"/>
        <v>No</v>
      </c>
      <c r="F142" s="91">
        <v>11065.57</v>
      </c>
      <c r="G142" s="91">
        <v>6141.36</v>
      </c>
      <c r="H142" s="91">
        <v>6141.36</v>
      </c>
      <c r="I142" s="91">
        <v>6141.36</v>
      </c>
      <c r="J142" s="23">
        <f>$C142*'Walgreens National Payments'!G$22</f>
        <v>8047.0927473139318</v>
      </c>
      <c r="K142" s="23">
        <f>$C142*'Walgreens National Payments'!H$22</f>
        <v>8047.0927473139318</v>
      </c>
      <c r="L142" s="23">
        <f>$C142*'Walgreens National Payments'!I$22</f>
        <v>8047.0927473139318</v>
      </c>
      <c r="M142" s="23">
        <f>$C142*'Walgreens National Payments'!J$22</f>
        <v>12191.330679143181</v>
      </c>
      <c r="N142" s="23">
        <f>$C142*'Walgreens National Payments'!K$22</f>
        <v>12191.330679143181</v>
      </c>
      <c r="O142" s="23">
        <f>$C142*'Walgreens National Payments'!L$22</f>
        <v>12191.330679143181</v>
      </c>
      <c r="P142" s="23">
        <f>$C142*'Walgreens National Payments'!M$22</f>
        <v>12191.330679143181</v>
      </c>
      <c r="Q142" s="23">
        <f>$C142*'Walgreens National Payments'!N$22</f>
        <v>12191.330679143181</v>
      </c>
      <c r="R142" s="23">
        <f>$C142*'Walgreens National Payments'!O$22</f>
        <v>12191.330679143181</v>
      </c>
      <c r="S142" s="23">
        <f>$C142*'Walgreens National Payments'!P$22</f>
        <v>12191.330679143181</v>
      </c>
      <c r="T142" s="23">
        <f>$C142*'Walgreens National Payments'!Q$22</f>
        <v>12191.330679143181</v>
      </c>
      <c r="U142" s="24" t="s">
        <v>343</v>
      </c>
      <c r="V142" s="24">
        <f t="shared" si="8"/>
        <v>151161.57367508722</v>
      </c>
    </row>
    <row r="143" spans="1:22" x14ac:dyDescent="0.3">
      <c r="A143" s="122">
        <v>141</v>
      </c>
      <c r="B143" s="3" t="s">
        <v>81</v>
      </c>
      <c r="C143" s="15">
        <v>2.2227072397600002E-2</v>
      </c>
      <c r="D143" s="7" t="s">
        <v>81</v>
      </c>
      <c r="E143" s="31" t="str">
        <f t="shared" si="7"/>
        <v>No</v>
      </c>
      <c r="F143" s="91">
        <v>108682.4</v>
      </c>
      <c r="G143" s="91">
        <v>60318.43</v>
      </c>
      <c r="H143" s="91">
        <v>60318.43</v>
      </c>
      <c r="I143" s="91">
        <v>60318.43</v>
      </c>
      <c r="J143" s="23">
        <f>$C143*'Walgreens National Payments'!G$22</f>
        <v>79035.933857282376</v>
      </c>
      <c r="K143" s="23">
        <f>$C143*'Walgreens National Payments'!H$22</f>
        <v>79035.933857282376</v>
      </c>
      <c r="L143" s="23">
        <f>$C143*'Walgreens National Payments'!I$22</f>
        <v>79035.933857282376</v>
      </c>
      <c r="M143" s="23">
        <f>$C143*'Walgreens National Payments'!J$22</f>
        <v>119739.29410850222</v>
      </c>
      <c r="N143" s="23">
        <f>$C143*'Walgreens National Payments'!K$22</f>
        <v>119739.29410850222</v>
      </c>
      <c r="O143" s="23">
        <f>$C143*'Walgreens National Payments'!L$22</f>
        <v>119739.29410850222</v>
      </c>
      <c r="P143" s="23">
        <f>$C143*'Walgreens National Payments'!M$22</f>
        <v>119739.29410850222</v>
      </c>
      <c r="Q143" s="23">
        <f>$C143*'Walgreens National Payments'!N$22</f>
        <v>119739.29410850222</v>
      </c>
      <c r="R143" s="23">
        <f>$C143*'Walgreens National Payments'!O$22</f>
        <v>119739.29410850222</v>
      </c>
      <c r="S143" s="23">
        <f>$C143*'Walgreens National Payments'!P$22</f>
        <v>119739.29410850222</v>
      </c>
      <c r="T143" s="23">
        <f>$C143*'Walgreens National Payments'!Q$22</f>
        <v>119739.29410850222</v>
      </c>
      <c r="U143" s="24" t="s">
        <v>343</v>
      </c>
      <c r="V143" s="24">
        <f t="shared" si="8"/>
        <v>1484659.8444398646</v>
      </c>
    </row>
    <row r="144" spans="1:22" x14ac:dyDescent="0.3">
      <c r="A144" s="122">
        <v>142</v>
      </c>
      <c r="B144" s="3" t="s">
        <v>170</v>
      </c>
      <c r="C144" s="15">
        <v>9.8379769212851402E-4</v>
      </c>
      <c r="D144" s="7" t="s">
        <v>170</v>
      </c>
      <c r="E144" s="31" t="str">
        <f t="shared" si="7"/>
        <v>No</v>
      </c>
      <c r="F144" s="91">
        <v>4810.42</v>
      </c>
      <c r="G144" s="91">
        <v>2669.77</v>
      </c>
      <c r="H144" s="91">
        <v>2669.77</v>
      </c>
      <c r="I144" s="91">
        <v>2669.77</v>
      </c>
      <c r="J144" s="23">
        <f>$C144*'Walgreens National Payments'!G$22</f>
        <v>3498.2281036890863</v>
      </c>
      <c r="K144" s="23">
        <f>$C144*'Walgreens National Payments'!H$22</f>
        <v>3498.2281036890863</v>
      </c>
      <c r="L144" s="23">
        <f>$C144*'Walgreens National Payments'!I$22</f>
        <v>3498.2281036890863</v>
      </c>
      <c r="M144" s="23">
        <f>$C144*'Walgreens National Payments'!J$22</f>
        <v>5299.8091288784117</v>
      </c>
      <c r="N144" s="23">
        <f>$C144*'Walgreens National Payments'!K$22</f>
        <v>5299.8091288784117</v>
      </c>
      <c r="O144" s="23">
        <f>$C144*'Walgreens National Payments'!L$22</f>
        <v>5299.8091288784117</v>
      </c>
      <c r="P144" s="23">
        <f>$C144*'Walgreens National Payments'!M$22</f>
        <v>5299.8091288784117</v>
      </c>
      <c r="Q144" s="23">
        <f>$C144*'Walgreens National Payments'!N$22</f>
        <v>5299.8091288784117</v>
      </c>
      <c r="R144" s="23">
        <f>$C144*'Walgreens National Payments'!O$22</f>
        <v>5299.8091288784117</v>
      </c>
      <c r="S144" s="23">
        <f>$C144*'Walgreens National Payments'!P$22</f>
        <v>5299.8091288784117</v>
      </c>
      <c r="T144" s="23">
        <f>$C144*'Walgreens National Payments'!Q$22</f>
        <v>5299.8091288784117</v>
      </c>
      <c r="U144" s="24" t="s">
        <v>343</v>
      </c>
      <c r="V144" s="24">
        <f t="shared" si="8"/>
        <v>65712.88734209456</v>
      </c>
    </row>
    <row r="145" spans="1:22" x14ac:dyDescent="0.3">
      <c r="A145" s="122">
        <v>143</v>
      </c>
      <c r="B145" s="3" t="s">
        <v>12</v>
      </c>
      <c r="C145" s="15">
        <v>3.1145250536960004E-2</v>
      </c>
      <c r="D145" s="7" t="s">
        <v>12</v>
      </c>
      <c r="E145" s="31" t="str">
        <f t="shared" si="7"/>
        <v>No</v>
      </c>
      <c r="F145" s="91">
        <v>159540.51</v>
      </c>
      <c r="G145" s="91">
        <v>84752.88</v>
      </c>
      <c r="H145" s="91">
        <v>84752.88</v>
      </c>
      <c r="I145" s="91">
        <v>84752.88</v>
      </c>
      <c r="J145" s="23">
        <f>$C145*'Walgreens National Payments'!G$22</f>
        <v>110747.55673506751</v>
      </c>
      <c r="K145" s="23">
        <f>$C145*'Walgreens National Payments'!H$22</f>
        <v>110747.55673506751</v>
      </c>
      <c r="L145" s="23">
        <f>$C145*'Walgreens National Payments'!I$22</f>
        <v>110747.55673506751</v>
      </c>
      <c r="M145" s="23">
        <f>$C145*'Walgreens National Payments'!J$22</f>
        <v>167782.3443149768</v>
      </c>
      <c r="N145" s="23">
        <f>$C145*'Walgreens National Payments'!K$22</f>
        <v>167782.3443149768</v>
      </c>
      <c r="O145" s="23">
        <f>$C145*'Walgreens National Payments'!L$22</f>
        <v>167782.3443149768</v>
      </c>
      <c r="P145" s="23">
        <f>$C145*'Walgreens National Payments'!M$22</f>
        <v>167782.3443149768</v>
      </c>
      <c r="Q145" s="23">
        <f>$C145*'Walgreens National Payments'!N$22</f>
        <v>167782.3443149768</v>
      </c>
      <c r="R145" s="23">
        <f>$C145*'Walgreens National Payments'!O$22</f>
        <v>167782.3443149768</v>
      </c>
      <c r="S145" s="23">
        <f>$C145*'Walgreens National Payments'!P$22</f>
        <v>167782.3443149768</v>
      </c>
      <c r="T145" s="23">
        <f>$C145*'Walgreens National Payments'!Q$22</f>
        <v>167782.3443149768</v>
      </c>
      <c r="U145" s="24" t="s">
        <v>343</v>
      </c>
      <c r="V145" s="24">
        <f t="shared" si="8"/>
        <v>2088300.5747250172</v>
      </c>
    </row>
    <row r="146" spans="1:22" x14ac:dyDescent="0.3">
      <c r="A146" s="122">
        <v>144</v>
      </c>
      <c r="B146" s="3" t="s">
        <v>12</v>
      </c>
      <c r="C146" s="15">
        <v>8.5048985958722254E-4</v>
      </c>
      <c r="D146" s="7" t="s">
        <v>171</v>
      </c>
      <c r="E146" s="31" t="str">
        <f t="shared" si="7"/>
        <v>No</v>
      </c>
      <c r="F146" s="91">
        <v>4158.59</v>
      </c>
      <c r="G146" s="91">
        <v>2308.0100000000002</v>
      </c>
      <c r="H146" s="91">
        <v>2308.0100000000002</v>
      </c>
      <c r="I146" s="91">
        <v>2308.0100000000002</v>
      </c>
      <c r="J146" s="23">
        <f>$C146*'Walgreens National Payments'!G$22</f>
        <v>3024.2066560184144</v>
      </c>
      <c r="K146" s="23">
        <f>$C146*'Walgreens National Payments'!H$22</f>
        <v>3024.2066560184144</v>
      </c>
      <c r="L146" s="23">
        <f>$C146*'Walgreens National Payments'!I$22</f>
        <v>3024.2066560184144</v>
      </c>
      <c r="M146" s="23">
        <f>$C146*'Walgreens National Payments'!J$22</f>
        <v>4581.6675094111442</v>
      </c>
      <c r="N146" s="23">
        <f>$C146*'Walgreens National Payments'!K$22</f>
        <v>4581.6675094111442</v>
      </c>
      <c r="O146" s="23">
        <f>$C146*'Walgreens National Payments'!L$22</f>
        <v>4581.6675094111442</v>
      </c>
      <c r="P146" s="23">
        <f>$C146*'Walgreens National Payments'!M$22</f>
        <v>4581.6675094111442</v>
      </c>
      <c r="Q146" s="23">
        <f>$C146*'Walgreens National Payments'!N$22</f>
        <v>4581.6675094111442</v>
      </c>
      <c r="R146" s="23">
        <f>$C146*'Walgreens National Payments'!O$22</f>
        <v>4581.6675094111442</v>
      </c>
      <c r="S146" s="23">
        <f>$C146*'Walgreens National Payments'!P$22</f>
        <v>4581.6675094111442</v>
      </c>
      <c r="T146" s="23">
        <f>$C146*'Walgreens National Payments'!Q$22</f>
        <v>4581.6675094111442</v>
      </c>
      <c r="U146" s="24" t="s">
        <v>343</v>
      </c>
      <c r="V146" s="24">
        <f t="shared" si="8"/>
        <v>56808.580043344387</v>
      </c>
    </row>
    <row r="147" spans="1:22" x14ac:dyDescent="0.3">
      <c r="A147" s="122">
        <v>145</v>
      </c>
      <c r="B147" s="3" t="s">
        <v>172</v>
      </c>
      <c r="C147" s="15">
        <v>4.0439910399508605E-5</v>
      </c>
      <c r="D147" s="7" t="s">
        <v>172</v>
      </c>
      <c r="E147" s="31" t="str">
        <f t="shared" si="7"/>
        <v>Yes</v>
      </c>
      <c r="F147" s="91">
        <v>2927.03</v>
      </c>
      <c r="G147" s="91">
        <v>0</v>
      </c>
      <c r="H147" s="101">
        <v>0</v>
      </c>
      <c r="I147" s="101">
        <v>0</v>
      </c>
      <c r="J147" s="90">
        <f>$C147*'Walgreens National Payments'!G$22</f>
        <v>143.79788873478014</v>
      </c>
      <c r="K147" s="90">
        <f>$C147*'Walgreens National Payments'!H$22</f>
        <v>143.79788873478014</v>
      </c>
      <c r="L147" s="90">
        <f>$C147*'Walgreens National Payments'!I$22</f>
        <v>143.79788873478014</v>
      </c>
      <c r="M147" s="90">
        <f>$C147*'Walgreens National Payments'!J$22</f>
        <v>217.85353637355706</v>
      </c>
      <c r="N147" s="90">
        <f>$C147*'Walgreens National Payments'!K$22</f>
        <v>217.85353637355706</v>
      </c>
      <c r="O147" s="90">
        <f>$C147*'Walgreens National Payments'!L$22</f>
        <v>217.85353637355706</v>
      </c>
      <c r="P147" s="90">
        <f>$C147*'Walgreens National Payments'!M$22</f>
        <v>217.85353637355706</v>
      </c>
      <c r="Q147" s="90">
        <f>$C147*'Walgreens National Payments'!N$22</f>
        <v>217.85353637355706</v>
      </c>
      <c r="R147" s="90">
        <f>$C147*'Walgreens National Payments'!O$22</f>
        <v>217.85353637355706</v>
      </c>
      <c r="S147" s="90">
        <f>$C147*'Walgreens National Payments'!P$22</f>
        <v>217.85353637355706</v>
      </c>
      <c r="T147" s="90">
        <f>$C147*'Walgreens National Payments'!Q$22</f>
        <v>217.85353637355706</v>
      </c>
      <c r="U147" s="24" t="s">
        <v>343</v>
      </c>
      <c r="V147" s="24">
        <f t="shared" si="8"/>
        <v>5101.2519571927987</v>
      </c>
    </row>
    <row r="148" spans="1:22" x14ac:dyDescent="0.3">
      <c r="A148" s="122">
        <v>146</v>
      </c>
      <c r="B148" s="3" t="s">
        <v>173</v>
      </c>
      <c r="C148" s="15">
        <v>8.157508475200001E-4</v>
      </c>
      <c r="D148" s="7" t="s">
        <v>173</v>
      </c>
      <c r="E148" s="31" t="str">
        <f t="shared" si="7"/>
        <v>No</v>
      </c>
      <c r="F148" s="91">
        <v>3988.73</v>
      </c>
      <c r="G148" s="91">
        <v>2213.73</v>
      </c>
      <c r="H148" s="91">
        <v>2213.73</v>
      </c>
      <c r="I148" s="91">
        <v>2213.73</v>
      </c>
      <c r="J148" s="23">
        <f>$C148*'Walgreens National Payments'!G$22</f>
        <v>2900.6802549297677</v>
      </c>
      <c r="K148" s="23">
        <f>$C148*'Walgreens National Payments'!H$22</f>
        <v>2900.6802549297677</v>
      </c>
      <c r="L148" s="23">
        <f>$C148*'Walgreens National Payments'!I$22</f>
        <v>2900.6802549297677</v>
      </c>
      <c r="M148" s="23">
        <f>$C148*'Walgreens National Payments'!J$22</f>
        <v>4394.5252394554709</v>
      </c>
      <c r="N148" s="23">
        <f>$C148*'Walgreens National Payments'!K$22</f>
        <v>4394.5252394554709</v>
      </c>
      <c r="O148" s="23">
        <f>$C148*'Walgreens National Payments'!L$22</f>
        <v>4394.5252394554709</v>
      </c>
      <c r="P148" s="23">
        <f>$C148*'Walgreens National Payments'!M$22</f>
        <v>4394.5252394554709</v>
      </c>
      <c r="Q148" s="23">
        <f>$C148*'Walgreens National Payments'!N$22</f>
        <v>4394.5252394554709</v>
      </c>
      <c r="R148" s="23">
        <f>$C148*'Walgreens National Payments'!O$22</f>
        <v>4394.5252394554709</v>
      </c>
      <c r="S148" s="23">
        <f>$C148*'Walgreens National Payments'!P$22</f>
        <v>4394.5252394554709</v>
      </c>
      <c r="T148" s="23">
        <f>$C148*'Walgreens National Payments'!Q$22</f>
        <v>4394.5252394554709</v>
      </c>
      <c r="U148" s="24" t="s">
        <v>343</v>
      </c>
      <c r="V148" s="24">
        <f t="shared" si="8"/>
        <v>54488.162680433066</v>
      </c>
    </row>
    <row r="149" spans="1:22" x14ac:dyDescent="0.3">
      <c r="A149" s="122">
        <v>147</v>
      </c>
      <c r="B149" s="3" t="s">
        <v>174</v>
      </c>
      <c r="C149" s="15">
        <v>5.9449414360000005E-3</v>
      </c>
      <c r="D149" s="7" t="s">
        <v>175</v>
      </c>
      <c r="E149" s="31" t="str">
        <f t="shared" si="7"/>
        <v>No</v>
      </c>
      <c r="F149" s="91">
        <v>29068.63</v>
      </c>
      <c r="G149" s="91">
        <v>16133.01</v>
      </c>
      <c r="H149" s="91">
        <v>16133.01</v>
      </c>
      <c r="I149" s="91">
        <v>16133.01</v>
      </c>
      <c r="J149" s="23">
        <f>$C149*'Walgreens National Payments'!G$22</f>
        <v>21139.266103791859</v>
      </c>
      <c r="K149" s="23">
        <f>$C149*'Walgreens National Payments'!H$22</f>
        <v>21139.266103791859</v>
      </c>
      <c r="L149" s="23">
        <f>$C149*'Walgreens National Payments'!I$22</f>
        <v>21139.266103791859</v>
      </c>
      <c r="M149" s="23">
        <f>$C149*'Walgreens National Payments'!J$22</f>
        <v>32025.949181678454</v>
      </c>
      <c r="N149" s="23">
        <f>$C149*'Walgreens National Payments'!K$22</f>
        <v>32025.949181678454</v>
      </c>
      <c r="O149" s="23">
        <f>$C149*'Walgreens National Payments'!L$22</f>
        <v>32025.949181678454</v>
      </c>
      <c r="P149" s="23">
        <f>$C149*'Walgreens National Payments'!M$22</f>
        <v>32025.949181678454</v>
      </c>
      <c r="Q149" s="23">
        <f>$C149*'Walgreens National Payments'!N$22</f>
        <v>32025.949181678454</v>
      </c>
      <c r="R149" s="23">
        <f>$C149*'Walgreens National Payments'!O$22</f>
        <v>32025.949181678454</v>
      </c>
      <c r="S149" s="23">
        <f>$C149*'Walgreens National Payments'!P$22</f>
        <v>32025.949181678454</v>
      </c>
      <c r="T149" s="23">
        <f>$C149*'Walgreens National Payments'!Q$22</f>
        <v>32025.949181678454</v>
      </c>
      <c r="U149" s="24" t="s">
        <v>343</v>
      </c>
      <c r="V149" s="24">
        <f t="shared" si="8"/>
        <v>397093.05176480324</v>
      </c>
    </row>
    <row r="150" spans="1:22" x14ac:dyDescent="0.3">
      <c r="A150" s="122">
        <v>148</v>
      </c>
      <c r="B150" s="3" t="s">
        <v>176</v>
      </c>
      <c r="C150" s="15">
        <v>4.7307352990073126E-3</v>
      </c>
      <c r="D150" s="7" t="s">
        <v>176</v>
      </c>
      <c r="E150" s="31" t="str">
        <f t="shared" si="7"/>
        <v>No</v>
      </c>
      <c r="F150" s="91">
        <v>23131.599999999999</v>
      </c>
      <c r="G150" s="91">
        <v>12837.97</v>
      </c>
      <c r="H150" s="91">
        <v>12837.97</v>
      </c>
      <c r="I150" s="91">
        <v>12837.97</v>
      </c>
      <c r="J150" s="23">
        <f>$C150*'Walgreens National Payments'!G$22</f>
        <v>16821.742220492568</v>
      </c>
      <c r="K150" s="23">
        <f>$C150*'Walgreens National Payments'!H$22</f>
        <v>16821.742220492568</v>
      </c>
      <c r="L150" s="23">
        <f>$C150*'Walgreens National Payments'!I$22</f>
        <v>16821.742220492568</v>
      </c>
      <c r="M150" s="23">
        <f>$C150*'Walgreens National Payments'!J$22</f>
        <v>25484.908456881323</v>
      </c>
      <c r="N150" s="23">
        <f>$C150*'Walgreens National Payments'!K$22</f>
        <v>25484.908456881323</v>
      </c>
      <c r="O150" s="23">
        <f>$C150*'Walgreens National Payments'!L$22</f>
        <v>25484.908456881323</v>
      </c>
      <c r="P150" s="23">
        <f>$C150*'Walgreens National Payments'!M$22</f>
        <v>25484.908456881323</v>
      </c>
      <c r="Q150" s="23">
        <f>$C150*'Walgreens National Payments'!N$22</f>
        <v>25484.908456881323</v>
      </c>
      <c r="R150" s="23">
        <f>$C150*'Walgreens National Payments'!O$22</f>
        <v>25484.908456881323</v>
      </c>
      <c r="S150" s="23">
        <f>$C150*'Walgreens National Payments'!P$22</f>
        <v>25484.908456881323</v>
      </c>
      <c r="T150" s="23">
        <f>$C150*'Walgreens National Payments'!Q$22</f>
        <v>25484.908456881323</v>
      </c>
      <c r="U150" s="24" t="s">
        <v>343</v>
      </c>
      <c r="V150" s="24">
        <f t="shared" si="8"/>
        <v>315990.00431652827</v>
      </c>
    </row>
    <row r="151" spans="1:22" x14ac:dyDescent="0.3">
      <c r="A151" s="122">
        <v>149</v>
      </c>
      <c r="B151" s="3" t="s">
        <v>177</v>
      </c>
      <c r="C151" s="15">
        <v>1.38586949984E-3</v>
      </c>
      <c r="D151" s="7" t="s">
        <v>177</v>
      </c>
      <c r="E151" s="31" t="str">
        <f t="shared" si="7"/>
        <v>No</v>
      </c>
      <c r="F151" s="91">
        <v>6776.4</v>
      </c>
      <c r="G151" s="91">
        <v>3760.89</v>
      </c>
      <c r="H151" s="91">
        <v>3760.89</v>
      </c>
      <c r="I151" s="91">
        <v>3760.89</v>
      </c>
      <c r="J151" s="23">
        <f>$C151*'Walgreens National Payments'!G$22</f>
        <v>4927.9314956479056</v>
      </c>
      <c r="K151" s="23">
        <f>$C151*'Walgreens National Payments'!H$22</f>
        <v>4927.9314956479056</v>
      </c>
      <c r="L151" s="23">
        <f>$C151*'Walgreens National Payments'!I$22</f>
        <v>4927.9314956479056</v>
      </c>
      <c r="M151" s="23">
        <f>$C151*'Walgreens National Payments'!J$22</f>
        <v>7465.8071323537206</v>
      </c>
      <c r="N151" s="23">
        <f>$C151*'Walgreens National Payments'!K$22</f>
        <v>7465.8071323537206</v>
      </c>
      <c r="O151" s="23">
        <f>$C151*'Walgreens National Payments'!L$22</f>
        <v>7465.8071323537206</v>
      </c>
      <c r="P151" s="23">
        <f>$C151*'Walgreens National Payments'!M$22</f>
        <v>7465.8071323537206</v>
      </c>
      <c r="Q151" s="23">
        <f>$C151*'Walgreens National Payments'!N$22</f>
        <v>7465.8071323537206</v>
      </c>
      <c r="R151" s="23">
        <f>$C151*'Walgreens National Payments'!O$22</f>
        <v>7465.8071323537206</v>
      </c>
      <c r="S151" s="23">
        <f>$C151*'Walgreens National Payments'!P$22</f>
        <v>7465.8071323537206</v>
      </c>
      <c r="T151" s="23">
        <f>$C151*'Walgreens National Payments'!Q$22</f>
        <v>7465.8071323537206</v>
      </c>
      <c r="U151" s="24" t="s">
        <v>343</v>
      </c>
      <c r="V151" s="24">
        <f t="shared" si="8"/>
        <v>92569.321545773477</v>
      </c>
    </row>
    <row r="152" spans="1:22" x14ac:dyDescent="0.3">
      <c r="A152" s="122">
        <v>150</v>
      </c>
      <c r="B152" s="3" t="s">
        <v>14</v>
      </c>
      <c r="C152" s="15">
        <v>8.8237929539200007E-3</v>
      </c>
      <c r="D152" s="7" t="s">
        <v>14</v>
      </c>
      <c r="E152" s="31" t="str">
        <f t="shared" si="7"/>
        <v>No</v>
      </c>
      <c r="F152" s="91">
        <v>43145.18</v>
      </c>
      <c r="G152" s="91">
        <v>23945.46</v>
      </c>
      <c r="H152" s="91">
        <v>23945.46</v>
      </c>
      <c r="I152" s="91">
        <v>23945.46</v>
      </c>
      <c r="J152" s="23">
        <f>$C152*'Walgreens National Payments'!G$22</f>
        <v>31376.004171906949</v>
      </c>
      <c r="K152" s="23">
        <f>$C152*'Walgreens National Payments'!H$22</f>
        <v>31376.004171906949</v>
      </c>
      <c r="L152" s="23">
        <f>$C152*'Walgreens National Payments'!I$22</f>
        <v>31376.004171906949</v>
      </c>
      <c r="M152" s="23">
        <f>$C152*'Walgreens National Payments'!J$22</f>
        <v>47534.58848570806</v>
      </c>
      <c r="N152" s="23">
        <f>$C152*'Walgreens National Payments'!K$22</f>
        <v>47534.58848570806</v>
      </c>
      <c r="O152" s="23">
        <f>$C152*'Walgreens National Payments'!L$22</f>
        <v>47534.58848570806</v>
      </c>
      <c r="P152" s="23">
        <f>$C152*'Walgreens National Payments'!M$22</f>
        <v>47534.58848570806</v>
      </c>
      <c r="Q152" s="23">
        <f>$C152*'Walgreens National Payments'!N$22</f>
        <v>47534.58848570806</v>
      </c>
      <c r="R152" s="23">
        <f>$C152*'Walgreens National Payments'!O$22</f>
        <v>47534.58848570806</v>
      </c>
      <c r="S152" s="23">
        <f>$C152*'Walgreens National Payments'!P$22</f>
        <v>47534.58848570806</v>
      </c>
      <c r="T152" s="23">
        <f>$C152*'Walgreens National Payments'!Q$22</f>
        <v>47534.58848570806</v>
      </c>
      <c r="U152" s="24" t="s">
        <v>343</v>
      </c>
      <c r="V152" s="24">
        <f t="shared" si="8"/>
        <v>589386.28040138539</v>
      </c>
    </row>
    <row r="153" spans="1:22" x14ac:dyDescent="0.3">
      <c r="A153" s="122">
        <v>151</v>
      </c>
      <c r="B153" s="3" t="s">
        <v>73</v>
      </c>
      <c r="C153" s="15">
        <v>6.68759179371164E-5</v>
      </c>
      <c r="D153" s="7" t="s">
        <v>178</v>
      </c>
      <c r="E153" s="7" t="s">
        <v>334</v>
      </c>
      <c r="F153" s="91">
        <v>0</v>
      </c>
      <c r="G153" s="91">
        <v>0</v>
      </c>
      <c r="H153" s="91">
        <v>0</v>
      </c>
      <c r="I153" s="91">
        <v>0</v>
      </c>
      <c r="J153" s="91">
        <v>0</v>
      </c>
      <c r="K153" s="91">
        <v>0</v>
      </c>
      <c r="L153" s="91">
        <v>0</v>
      </c>
      <c r="M153" s="91">
        <v>0</v>
      </c>
      <c r="N153" s="91">
        <v>0</v>
      </c>
      <c r="O153" s="91">
        <v>0</v>
      </c>
      <c r="P153" s="91">
        <v>0</v>
      </c>
      <c r="Q153" s="91">
        <v>0</v>
      </c>
      <c r="R153" s="91">
        <v>0</v>
      </c>
      <c r="S153" s="91">
        <v>0</v>
      </c>
      <c r="T153" s="91">
        <v>0</v>
      </c>
      <c r="U153" s="24" t="s">
        <v>343</v>
      </c>
      <c r="V153" s="24">
        <f t="shared" si="8"/>
        <v>0</v>
      </c>
    </row>
    <row r="154" spans="1:22" x14ac:dyDescent="0.3">
      <c r="A154" s="122">
        <v>152</v>
      </c>
      <c r="B154" s="3" t="s">
        <v>53</v>
      </c>
      <c r="C154" s="15">
        <v>5.4332409981697403E-5</v>
      </c>
      <c r="D154" s="7" t="s">
        <v>179</v>
      </c>
      <c r="E154" s="31" t="str">
        <f t="shared" ref="E154:E177" si="9">IF(C154&lt;0.000083,"Yes","No")</f>
        <v>Yes</v>
      </c>
      <c r="F154" s="91">
        <v>3932.57</v>
      </c>
      <c r="G154" s="91">
        <v>0</v>
      </c>
      <c r="H154" s="101">
        <v>0</v>
      </c>
      <c r="I154" s="101">
        <v>0</v>
      </c>
      <c r="J154" s="90">
        <f>$C154*'Walgreens National Payments'!G$22</f>
        <v>193.19740741402626</v>
      </c>
      <c r="K154" s="90">
        <f>$C154*'Walgreens National Payments'!H$22</f>
        <v>193.19740741402626</v>
      </c>
      <c r="L154" s="90">
        <f>$C154*'Walgreens National Payments'!I$22</f>
        <v>193.19740741402626</v>
      </c>
      <c r="M154" s="90">
        <f>$C154*'Walgreens National Payments'!J$22</f>
        <v>292.69371611551736</v>
      </c>
      <c r="N154" s="90">
        <f>$C154*'Walgreens National Payments'!K$22</f>
        <v>292.69371611551736</v>
      </c>
      <c r="O154" s="90">
        <f>$C154*'Walgreens National Payments'!L$22</f>
        <v>292.69371611551736</v>
      </c>
      <c r="P154" s="90">
        <f>$C154*'Walgreens National Payments'!M$22</f>
        <v>292.69371611551736</v>
      </c>
      <c r="Q154" s="90">
        <f>$C154*'Walgreens National Payments'!N$22</f>
        <v>292.69371611551736</v>
      </c>
      <c r="R154" s="90">
        <f>$C154*'Walgreens National Payments'!O$22</f>
        <v>292.69371611551736</v>
      </c>
      <c r="S154" s="90">
        <f>$C154*'Walgreens National Payments'!P$22</f>
        <v>292.69371611551736</v>
      </c>
      <c r="T154" s="90">
        <f>$C154*'Walgreens National Payments'!Q$22</f>
        <v>292.69371611551736</v>
      </c>
      <c r="U154" s="24" t="s">
        <v>343</v>
      </c>
      <c r="V154" s="24">
        <f t="shared" si="8"/>
        <v>6853.7119511662186</v>
      </c>
    </row>
    <row r="155" spans="1:22" x14ac:dyDescent="0.3">
      <c r="A155" s="122">
        <v>153</v>
      </c>
      <c r="B155" s="3" t="s">
        <v>45</v>
      </c>
      <c r="C155" s="15">
        <v>1.0664953412549122E-4</v>
      </c>
      <c r="D155" s="7" t="s">
        <v>180</v>
      </c>
      <c r="E155" s="31" t="str">
        <f t="shared" si="9"/>
        <v>No</v>
      </c>
      <c r="F155" s="91">
        <v>521.48</v>
      </c>
      <c r="G155" s="91">
        <v>289.42</v>
      </c>
      <c r="H155" s="91">
        <v>289.42</v>
      </c>
      <c r="I155" s="91">
        <v>289.42</v>
      </c>
      <c r="J155" s="23">
        <f>$C155*'Walgreens National Payments'!G$22</f>
        <v>379.22877895347352</v>
      </c>
      <c r="K155" s="23">
        <f>$C155*'Walgreens National Payments'!H$22</f>
        <v>379.22877895347352</v>
      </c>
      <c r="L155" s="23">
        <f>$C155*'Walgreens National Payments'!I$22</f>
        <v>379.22877895347352</v>
      </c>
      <c r="M155" s="23">
        <f>$C155*'Walgreens National Payments'!J$22</f>
        <v>574.53090109005132</v>
      </c>
      <c r="N155" s="23">
        <f>$C155*'Walgreens National Payments'!K$22</f>
        <v>574.53090109005132</v>
      </c>
      <c r="O155" s="23">
        <f>$C155*'Walgreens National Payments'!L$22</f>
        <v>574.53090109005132</v>
      </c>
      <c r="P155" s="23">
        <f>$C155*'Walgreens National Payments'!M$22</f>
        <v>574.53090109005132</v>
      </c>
      <c r="Q155" s="23">
        <f>$C155*'Walgreens National Payments'!N$22</f>
        <v>574.53090109005132</v>
      </c>
      <c r="R155" s="23">
        <f>$C155*'Walgreens National Payments'!O$22</f>
        <v>574.53090109005132</v>
      </c>
      <c r="S155" s="23">
        <f>$C155*'Walgreens National Payments'!P$22</f>
        <v>574.53090109005132</v>
      </c>
      <c r="T155" s="23">
        <f>$C155*'Walgreens National Payments'!Q$22</f>
        <v>574.53090109005132</v>
      </c>
      <c r="U155" s="24" t="s">
        <v>343</v>
      </c>
      <c r="V155" s="24">
        <f t="shared" si="8"/>
        <v>7123.6735455808293</v>
      </c>
    </row>
    <row r="156" spans="1:22" x14ac:dyDescent="0.3">
      <c r="A156" s="122">
        <v>154</v>
      </c>
      <c r="B156" s="3" t="s">
        <v>20</v>
      </c>
      <c r="C156" s="15">
        <v>9.4938127254031108E-4</v>
      </c>
      <c r="D156" s="7" t="s">
        <v>181</v>
      </c>
      <c r="E156" s="31" t="str">
        <f t="shared" si="9"/>
        <v>No</v>
      </c>
      <c r="F156" s="91">
        <v>4642.13</v>
      </c>
      <c r="G156" s="91">
        <v>2576.37</v>
      </c>
      <c r="H156" s="91">
        <v>2576.37</v>
      </c>
      <c r="I156" s="91">
        <v>2576.37</v>
      </c>
      <c r="J156" s="23">
        <f>$C156*'Walgreens National Payments'!G$22</f>
        <v>3375.8487901420895</v>
      </c>
      <c r="K156" s="23">
        <f>$C156*'Walgreens National Payments'!H$22</f>
        <v>3375.8487901420895</v>
      </c>
      <c r="L156" s="23">
        <f>$C156*'Walgreens National Payments'!I$22</f>
        <v>3375.8487901420895</v>
      </c>
      <c r="M156" s="23">
        <f>$C156*'Walgreens National Payments'!J$22</f>
        <v>5114.4046944339352</v>
      </c>
      <c r="N156" s="23">
        <f>$C156*'Walgreens National Payments'!K$22</f>
        <v>5114.4046944339352</v>
      </c>
      <c r="O156" s="23">
        <f>$C156*'Walgreens National Payments'!L$22</f>
        <v>5114.4046944339352</v>
      </c>
      <c r="P156" s="23">
        <f>$C156*'Walgreens National Payments'!M$22</f>
        <v>5114.4046944339352</v>
      </c>
      <c r="Q156" s="23">
        <f>$C156*'Walgreens National Payments'!N$22</f>
        <v>5114.4046944339352</v>
      </c>
      <c r="R156" s="23">
        <f>$C156*'Walgreens National Payments'!O$22</f>
        <v>5114.4046944339352</v>
      </c>
      <c r="S156" s="23">
        <f>$C156*'Walgreens National Payments'!P$22</f>
        <v>5114.4046944339352</v>
      </c>
      <c r="T156" s="23">
        <f>$C156*'Walgreens National Payments'!Q$22</f>
        <v>5114.4046944339352</v>
      </c>
      <c r="U156" s="24" t="s">
        <v>343</v>
      </c>
      <c r="V156" s="24">
        <f t="shared" si="8"/>
        <v>63414.023925897745</v>
      </c>
    </row>
    <row r="157" spans="1:22" x14ac:dyDescent="0.3">
      <c r="A157" s="122">
        <v>155</v>
      </c>
      <c r="B157" s="3" t="s">
        <v>58</v>
      </c>
      <c r="C157" s="15">
        <v>1.4976536817760001E-2</v>
      </c>
      <c r="D157" s="7" t="s">
        <v>58</v>
      </c>
      <c r="E157" s="31" t="str">
        <f t="shared" si="9"/>
        <v>No</v>
      </c>
      <c r="F157" s="91">
        <v>73652.11</v>
      </c>
      <c r="G157" s="91">
        <v>40642.39</v>
      </c>
      <c r="H157" s="91">
        <v>40642.39</v>
      </c>
      <c r="I157" s="91">
        <v>40642.39</v>
      </c>
      <c r="J157" s="23">
        <f>$C157*'Walgreens National Payments'!G$22</f>
        <v>53254.18265463713</v>
      </c>
      <c r="K157" s="23">
        <f>$C157*'Walgreens National Payments'!H$22</f>
        <v>53254.18265463713</v>
      </c>
      <c r="L157" s="23">
        <f>$C157*'Walgreens National Payments'!I$22</f>
        <v>53254.18265463713</v>
      </c>
      <c r="M157" s="23">
        <f>$C157*'Walgreens National Payments'!J$22</f>
        <v>80679.988559456368</v>
      </c>
      <c r="N157" s="23">
        <f>$C157*'Walgreens National Payments'!K$22</f>
        <v>80679.988559456368</v>
      </c>
      <c r="O157" s="23">
        <f>$C157*'Walgreens National Payments'!L$22</f>
        <v>80679.988559456368</v>
      </c>
      <c r="P157" s="23">
        <f>$C157*'Walgreens National Payments'!M$22</f>
        <v>80679.988559456368</v>
      </c>
      <c r="Q157" s="23">
        <f>$C157*'Walgreens National Payments'!N$22</f>
        <v>80679.988559456368</v>
      </c>
      <c r="R157" s="23">
        <f>$C157*'Walgreens National Payments'!O$22</f>
        <v>80679.988559456368</v>
      </c>
      <c r="S157" s="23">
        <f>$C157*'Walgreens National Payments'!P$22</f>
        <v>80679.988559456368</v>
      </c>
      <c r="T157" s="23">
        <f>$C157*'Walgreens National Payments'!Q$22</f>
        <v>80679.988559456368</v>
      </c>
      <c r="U157" s="24" t="s">
        <v>343</v>
      </c>
      <c r="V157" s="24">
        <f t="shared" si="8"/>
        <v>1000781.7364395622</v>
      </c>
    </row>
    <row r="158" spans="1:22" x14ac:dyDescent="0.3">
      <c r="A158" s="122">
        <v>156</v>
      </c>
      <c r="B158" s="3" t="s">
        <v>20</v>
      </c>
      <c r="C158" s="15">
        <v>4.4797409664000002E-3</v>
      </c>
      <c r="D158" s="7" t="s">
        <v>182</v>
      </c>
      <c r="E158" s="31" t="str">
        <f t="shared" si="9"/>
        <v>No</v>
      </c>
      <c r="F158" s="91">
        <v>21904.32</v>
      </c>
      <c r="G158" s="91">
        <v>12156.84</v>
      </c>
      <c r="H158" s="91">
        <v>12156.84</v>
      </c>
      <c r="I158" s="91">
        <v>12156.84</v>
      </c>
      <c r="J158" s="23">
        <f>$C158*'Walgreens National Payments'!G$22</f>
        <v>15929.246298598408</v>
      </c>
      <c r="K158" s="23">
        <f>$C158*'Walgreens National Payments'!H$22</f>
        <v>15929.246298598408</v>
      </c>
      <c r="L158" s="23">
        <f>$C158*'Walgreens National Payments'!I$22</f>
        <v>15929.246298598408</v>
      </c>
      <c r="M158" s="23">
        <f>$C158*'Walgreens National Payments'!J$22</f>
        <v>24132.7787803307</v>
      </c>
      <c r="N158" s="23">
        <f>$C158*'Walgreens National Payments'!K$22</f>
        <v>24132.7787803307</v>
      </c>
      <c r="O158" s="23">
        <f>$C158*'Walgreens National Payments'!L$22</f>
        <v>24132.7787803307</v>
      </c>
      <c r="P158" s="23">
        <f>$C158*'Walgreens National Payments'!M$22</f>
        <v>24132.7787803307</v>
      </c>
      <c r="Q158" s="23">
        <f>$C158*'Walgreens National Payments'!N$22</f>
        <v>24132.7787803307</v>
      </c>
      <c r="R158" s="23">
        <f>$C158*'Walgreens National Payments'!O$22</f>
        <v>24132.7787803307</v>
      </c>
      <c r="S158" s="23">
        <f>$C158*'Walgreens National Payments'!P$22</f>
        <v>24132.7787803307</v>
      </c>
      <c r="T158" s="23">
        <f>$C158*'Walgreens National Payments'!Q$22</f>
        <v>24132.7787803307</v>
      </c>
      <c r="U158" s="24" t="s">
        <v>343</v>
      </c>
      <c r="V158" s="24">
        <f t="shared" si="8"/>
        <v>299224.80913844076</v>
      </c>
    </row>
    <row r="159" spans="1:22" x14ac:dyDescent="0.3">
      <c r="A159" s="122">
        <v>157</v>
      </c>
      <c r="B159" s="3" t="s">
        <v>183</v>
      </c>
      <c r="C159" s="15">
        <v>7.1513735216000008E-4</v>
      </c>
      <c r="D159" s="7" t="s">
        <v>183</v>
      </c>
      <c r="E159" s="31" t="str">
        <f t="shared" si="9"/>
        <v>No</v>
      </c>
      <c r="F159" s="91">
        <v>3496.76</v>
      </c>
      <c r="G159" s="91">
        <v>1940.69</v>
      </c>
      <c r="H159" s="91">
        <v>1940.69</v>
      </c>
      <c r="I159" s="91">
        <v>1940.69</v>
      </c>
      <c r="J159" s="23">
        <f>$C159*'Walgreens National Payments'!G$22</f>
        <v>2542.9146696931984</v>
      </c>
      <c r="K159" s="23">
        <f>$C159*'Walgreens National Payments'!H$22</f>
        <v>2542.9146696931984</v>
      </c>
      <c r="L159" s="23">
        <f>$C159*'Walgreens National Payments'!I$22</f>
        <v>2542.9146696931984</v>
      </c>
      <c r="M159" s="23">
        <f>$C159*'Walgreens National Payments'!J$22</f>
        <v>3852.5110372838749</v>
      </c>
      <c r="N159" s="23">
        <f>$C159*'Walgreens National Payments'!K$22</f>
        <v>3852.5110372838749</v>
      </c>
      <c r="O159" s="23">
        <f>$C159*'Walgreens National Payments'!L$22</f>
        <v>3852.5110372838749</v>
      </c>
      <c r="P159" s="23">
        <f>$C159*'Walgreens National Payments'!M$22</f>
        <v>3852.5110372838749</v>
      </c>
      <c r="Q159" s="23">
        <f>$C159*'Walgreens National Payments'!N$22</f>
        <v>3852.5110372838749</v>
      </c>
      <c r="R159" s="23">
        <f>$C159*'Walgreens National Payments'!O$22</f>
        <v>3852.5110372838749</v>
      </c>
      <c r="S159" s="23">
        <f>$C159*'Walgreens National Payments'!P$22</f>
        <v>3852.5110372838749</v>
      </c>
      <c r="T159" s="23">
        <f>$C159*'Walgreens National Payments'!Q$22</f>
        <v>3852.5110372838749</v>
      </c>
      <c r="U159" s="24" t="s">
        <v>343</v>
      </c>
      <c r="V159" s="24">
        <f t="shared" si="8"/>
        <v>47767.662307350598</v>
      </c>
    </row>
    <row r="160" spans="1:22" x14ac:dyDescent="0.3">
      <c r="A160" s="122">
        <v>158</v>
      </c>
      <c r="B160" s="3" t="s">
        <v>32</v>
      </c>
      <c r="C160" s="15">
        <v>3.6024341155030474E-5</v>
      </c>
      <c r="D160" s="7" t="s">
        <v>184</v>
      </c>
      <c r="E160" s="31" t="str">
        <f t="shared" si="9"/>
        <v>Yes</v>
      </c>
      <c r="F160" s="91">
        <v>2607.44</v>
      </c>
      <c r="G160" s="91">
        <v>0</v>
      </c>
      <c r="H160" s="101">
        <v>0</v>
      </c>
      <c r="I160" s="101">
        <v>0</v>
      </c>
      <c r="J160" s="90">
        <f>$C160*'Walgreens National Payments'!G$22</f>
        <v>128.09682687174745</v>
      </c>
      <c r="K160" s="90">
        <f>$C160*'Walgreens National Payments'!H$22</f>
        <v>128.09682687174745</v>
      </c>
      <c r="L160" s="90">
        <f>$C160*'Walgreens National Payments'!I$22</f>
        <v>128.09682687174745</v>
      </c>
      <c r="M160" s="90">
        <f>$C160*'Walgreens National Payments'!J$22</f>
        <v>194.06645659250083</v>
      </c>
      <c r="N160" s="90">
        <f>$C160*'Walgreens National Payments'!K$22</f>
        <v>194.06645659250083</v>
      </c>
      <c r="O160" s="90">
        <f>$C160*'Walgreens National Payments'!L$22</f>
        <v>194.06645659250083</v>
      </c>
      <c r="P160" s="90">
        <f>$C160*'Walgreens National Payments'!M$22</f>
        <v>194.06645659250083</v>
      </c>
      <c r="Q160" s="90">
        <f>$C160*'Walgreens National Payments'!N$22</f>
        <v>194.06645659250083</v>
      </c>
      <c r="R160" s="90">
        <f>$C160*'Walgreens National Payments'!O$22</f>
        <v>194.06645659250083</v>
      </c>
      <c r="S160" s="90">
        <f>$C160*'Walgreens National Payments'!P$22</f>
        <v>194.06645659250083</v>
      </c>
      <c r="T160" s="90">
        <f>$C160*'Walgreens National Payments'!Q$22</f>
        <v>194.06645659250083</v>
      </c>
      <c r="U160" s="24" t="s">
        <v>343</v>
      </c>
      <c r="V160" s="24">
        <f t="shared" si="8"/>
        <v>4544.2621333552488</v>
      </c>
    </row>
    <row r="161" spans="1:22" x14ac:dyDescent="0.3">
      <c r="A161" s="122">
        <v>159</v>
      </c>
      <c r="B161" s="3" t="s">
        <v>185</v>
      </c>
      <c r="C161" s="15">
        <v>5.4349003265225979E-4</v>
      </c>
      <c r="D161" s="7" t="s">
        <v>185</v>
      </c>
      <c r="E161" s="31" t="str">
        <f t="shared" si="9"/>
        <v>No</v>
      </c>
      <c r="F161" s="91">
        <v>2657.47</v>
      </c>
      <c r="G161" s="91">
        <v>1474.89</v>
      </c>
      <c r="H161" s="91">
        <v>1474.89</v>
      </c>
      <c r="I161" s="91">
        <v>1474.89</v>
      </c>
      <c r="J161" s="23">
        <f>$C161*'Walgreens National Payments'!G$22</f>
        <v>1932.5641049081387</v>
      </c>
      <c r="K161" s="23">
        <f>$C161*'Walgreens National Payments'!H$22</f>
        <v>1932.5641049081387</v>
      </c>
      <c r="L161" s="23">
        <f>$C161*'Walgreens National Payments'!I$22</f>
        <v>1932.5641049081387</v>
      </c>
      <c r="M161" s="23">
        <f>$C161*'Walgreens National Payments'!J$22</f>
        <v>2927.8310566809146</v>
      </c>
      <c r="N161" s="23">
        <f>$C161*'Walgreens National Payments'!K$22</f>
        <v>2927.8310566809146</v>
      </c>
      <c r="O161" s="23">
        <f>$C161*'Walgreens National Payments'!L$22</f>
        <v>2927.8310566809146</v>
      </c>
      <c r="P161" s="23">
        <f>$C161*'Walgreens National Payments'!M$22</f>
        <v>2927.8310566809146</v>
      </c>
      <c r="Q161" s="23">
        <f>$C161*'Walgreens National Payments'!N$22</f>
        <v>2927.8310566809146</v>
      </c>
      <c r="R161" s="23">
        <f>$C161*'Walgreens National Payments'!O$22</f>
        <v>2927.8310566809146</v>
      </c>
      <c r="S161" s="23">
        <f>$C161*'Walgreens National Payments'!P$22</f>
        <v>2927.8310566809146</v>
      </c>
      <c r="T161" s="23">
        <f>$C161*'Walgreens National Payments'!Q$22</f>
        <v>2927.8310566809146</v>
      </c>
      <c r="U161" s="24" t="s">
        <v>343</v>
      </c>
      <c r="V161" s="24">
        <f t="shared" si="8"/>
        <v>36302.480768171736</v>
      </c>
    </row>
    <row r="162" spans="1:22" x14ac:dyDescent="0.3">
      <c r="A162" s="122">
        <v>160</v>
      </c>
      <c r="B162" s="3" t="s">
        <v>73</v>
      </c>
      <c r="C162" s="15">
        <v>8.6511046550880003E-2</v>
      </c>
      <c r="D162" s="7" t="s">
        <v>73</v>
      </c>
      <c r="E162" s="31" t="str">
        <f t="shared" si="9"/>
        <v>No</v>
      </c>
      <c r="F162" s="91">
        <v>427848.42</v>
      </c>
      <c r="G162" s="91">
        <v>234768.25</v>
      </c>
      <c r="H162" s="91">
        <v>234768.25</v>
      </c>
      <c r="I162" s="91">
        <v>234768.25</v>
      </c>
      <c r="J162" s="23">
        <f>$C162*'Walgreens National Payments'!G$22</f>
        <v>307619.52050230041</v>
      </c>
      <c r="K162" s="23">
        <f>$C162*'Walgreens National Payments'!H$22</f>
        <v>307619.52050230041</v>
      </c>
      <c r="L162" s="23">
        <f>$C162*'Walgreens National Payments'!I$22</f>
        <v>307619.52050230041</v>
      </c>
      <c r="M162" s="23">
        <f>$C162*'Walgreens National Payments'!J$22</f>
        <v>466043.00653236947</v>
      </c>
      <c r="N162" s="23">
        <f>$C162*'Walgreens National Payments'!K$22</f>
        <v>466043.00653236947</v>
      </c>
      <c r="O162" s="23">
        <f>$C162*'Walgreens National Payments'!L$22</f>
        <v>466043.00653236947</v>
      </c>
      <c r="P162" s="23">
        <f>$C162*'Walgreens National Payments'!M$22</f>
        <v>466043.00653236947</v>
      </c>
      <c r="Q162" s="23">
        <f>$C162*'Walgreens National Payments'!N$22</f>
        <v>466043.00653236947</v>
      </c>
      <c r="R162" s="23">
        <f>$C162*'Walgreens National Payments'!O$22</f>
        <v>466043.00653236947</v>
      </c>
      <c r="S162" s="23">
        <f>$C162*'Walgreens National Payments'!P$22</f>
        <v>466043.00653236947</v>
      </c>
      <c r="T162" s="23">
        <f>$C162*'Walgreens National Payments'!Q$22</f>
        <v>466043.00653236947</v>
      </c>
      <c r="U162" s="24" t="s">
        <v>343</v>
      </c>
      <c r="V162" s="24">
        <f t="shared" si="8"/>
        <v>5783355.7837658571</v>
      </c>
    </row>
    <row r="163" spans="1:22" x14ac:dyDescent="0.3">
      <c r="A163" s="122">
        <v>161</v>
      </c>
      <c r="B163" s="3" t="s">
        <v>73</v>
      </c>
      <c r="C163" s="15">
        <v>6.4650348945139346E-4</v>
      </c>
      <c r="D163" s="7" t="s">
        <v>186</v>
      </c>
      <c r="E163" s="31" t="str">
        <f t="shared" si="9"/>
        <v>No</v>
      </c>
      <c r="F163" s="91">
        <v>3161.17</v>
      </c>
      <c r="G163" s="91">
        <v>1754.44</v>
      </c>
      <c r="H163" s="91">
        <v>1754.44</v>
      </c>
      <c r="I163" s="91">
        <v>1754.44</v>
      </c>
      <c r="J163" s="23">
        <f>$C163*'Walgreens National Payments'!G$22</f>
        <v>2298.8635712681557</v>
      </c>
      <c r="K163" s="23">
        <f>$C163*'Walgreens National Payments'!H$22</f>
        <v>2298.8635712681557</v>
      </c>
      <c r="L163" s="23">
        <f>$C163*'Walgreens National Payments'!I$22</f>
        <v>2298.8635712681557</v>
      </c>
      <c r="M163" s="23">
        <f>$C163*'Walgreens National Payments'!J$22</f>
        <v>3482.7740730242103</v>
      </c>
      <c r="N163" s="23">
        <f>$C163*'Walgreens National Payments'!K$22</f>
        <v>3482.7740730242103</v>
      </c>
      <c r="O163" s="23">
        <f>$C163*'Walgreens National Payments'!L$22</f>
        <v>3482.7740730242103</v>
      </c>
      <c r="P163" s="23">
        <f>$C163*'Walgreens National Payments'!M$22</f>
        <v>3482.7740730242103</v>
      </c>
      <c r="Q163" s="23">
        <f>$C163*'Walgreens National Payments'!N$22</f>
        <v>3482.7740730242103</v>
      </c>
      <c r="R163" s="23">
        <f>$C163*'Walgreens National Payments'!O$22</f>
        <v>3482.7740730242103</v>
      </c>
      <c r="S163" s="23">
        <f>$C163*'Walgreens National Payments'!P$22</f>
        <v>3482.7740730242103</v>
      </c>
      <c r="T163" s="23">
        <f>$C163*'Walgreens National Payments'!Q$22</f>
        <v>3482.7740730242103</v>
      </c>
      <c r="U163" s="24" t="s">
        <v>343</v>
      </c>
      <c r="V163" s="24">
        <f t="shared" si="8"/>
        <v>43183.273297998145</v>
      </c>
    </row>
    <row r="164" spans="1:22" x14ac:dyDescent="0.3">
      <c r="A164" s="122">
        <v>162</v>
      </c>
      <c r="B164" s="3" t="s">
        <v>32</v>
      </c>
      <c r="C164" s="15">
        <v>8.6236729860592748E-4</v>
      </c>
      <c r="D164" s="7" t="s">
        <v>187</v>
      </c>
      <c r="E164" s="31" t="str">
        <f t="shared" si="9"/>
        <v>No</v>
      </c>
      <c r="F164" s="91">
        <v>4216.67</v>
      </c>
      <c r="G164" s="91">
        <v>2340.2399999999998</v>
      </c>
      <c r="H164" s="91">
        <v>2340.2399999999998</v>
      </c>
      <c r="I164" s="91">
        <v>2340.2399999999998</v>
      </c>
      <c r="J164" s="23">
        <f>$C164*'Walgreens National Payments'!G$22</f>
        <v>3066.4409398630842</v>
      </c>
      <c r="K164" s="23">
        <f>$C164*'Walgreens National Payments'!H$22</f>
        <v>3066.4409398630842</v>
      </c>
      <c r="L164" s="23">
        <f>$C164*'Walgreens National Payments'!I$22</f>
        <v>3066.4409398630842</v>
      </c>
      <c r="M164" s="23">
        <f>$C164*'Walgreens National Payments'!J$22</f>
        <v>4645.6523715862486</v>
      </c>
      <c r="N164" s="23">
        <f>$C164*'Walgreens National Payments'!K$22</f>
        <v>4645.6523715862486</v>
      </c>
      <c r="O164" s="23">
        <f>$C164*'Walgreens National Payments'!L$22</f>
        <v>4645.6523715862486</v>
      </c>
      <c r="P164" s="23">
        <f>$C164*'Walgreens National Payments'!M$22</f>
        <v>4645.6523715862486</v>
      </c>
      <c r="Q164" s="23">
        <f>$C164*'Walgreens National Payments'!N$22</f>
        <v>4645.6523715862486</v>
      </c>
      <c r="R164" s="23">
        <f>$C164*'Walgreens National Payments'!O$22</f>
        <v>4645.6523715862486</v>
      </c>
      <c r="S164" s="23">
        <f>$C164*'Walgreens National Payments'!P$22</f>
        <v>4645.6523715862486</v>
      </c>
      <c r="T164" s="23">
        <f>$C164*'Walgreens National Payments'!Q$22</f>
        <v>4645.6523715862486</v>
      </c>
      <c r="U164" s="24" t="s">
        <v>343</v>
      </c>
      <c r="V164" s="24">
        <f t="shared" si="8"/>
        <v>57601.931792279247</v>
      </c>
    </row>
    <row r="165" spans="1:22" x14ac:dyDescent="0.3">
      <c r="A165" s="122">
        <v>163</v>
      </c>
      <c r="B165" s="3" t="s">
        <v>188</v>
      </c>
      <c r="C165" s="15">
        <v>3.4954682537600003E-3</v>
      </c>
      <c r="D165" s="7" t="s">
        <v>188</v>
      </c>
      <c r="E165" s="31" t="str">
        <f t="shared" si="9"/>
        <v>No</v>
      </c>
      <c r="F165" s="91">
        <v>17091.580000000002</v>
      </c>
      <c r="G165" s="91">
        <v>9485.7800000000007</v>
      </c>
      <c r="H165" s="91">
        <v>9485.7800000000007</v>
      </c>
      <c r="I165" s="91">
        <v>9485.7800000000007</v>
      </c>
      <c r="J165" s="23">
        <f>$C165*'Walgreens National Payments'!G$22</f>
        <v>12429.329097530455</v>
      </c>
      <c r="K165" s="23">
        <f>$C165*'Walgreens National Payments'!H$22</f>
        <v>12429.329097530455</v>
      </c>
      <c r="L165" s="23">
        <f>$C165*'Walgreens National Payments'!I$22</f>
        <v>12429.329097530455</v>
      </c>
      <c r="M165" s="23">
        <f>$C165*'Walgreens National Payments'!J$22</f>
        <v>18830.410672036785</v>
      </c>
      <c r="N165" s="23">
        <f>$C165*'Walgreens National Payments'!K$22</f>
        <v>18830.410672036785</v>
      </c>
      <c r="O165" s="23">
        <f>$C165*'Walgreens National Payments'!L$22</f>
        <v>18830.410672036785</v>
      </c>
      <c r="P165" s="23">
        <f>$C165*'Walgreens National Payments'!M$22</f>
        <v>18830.410672036785</v>
      </c>
      <c r="Q165" s="23">
        <f>$C165*'Walgreens National Payments'!N$22</f>
        <v>18830.410672036785</v>
      </c>
      <c r="R165" s="23">
        <f>$C165*'Walgreens National Payments'!O$22</f>
        <v>18830.410672036785</v>
      </c>
      <c r="S165" s="23">
        <f>$C165*'Walgreens National Payments'!P$22</f>
        <v>18830.410672036785</v>
      </c>
      <c r="T165" s="23">
        <f>$C165*'Walgreens National Payments'!Q$22</f>
        <v>18830.410672036785</v>
      </c>
      <c r="U165" s="24" t="s">
        <v>343</v>
      </c>
      <c r="V165" s="24">
        <f t="shared" si="8"/>
        <v>233480.19266888566</v>
      </c>
    </row>
    <row r="166" spans="1:22" x14ac:dyDescent="0.3">
      <c r="A166" s="122">
        <v>164</v>
      </c>
      <c r="B166" s="3" t="s">
        <v>58</v>
      </c>
      <c r="C166" s="15">
        <v>1.1882634073892149E-6</v>
      </c>
      <c r="D166" s="7" t="s">
        <v>189</v>
      </c>
      <c r="E166" s="31" t="str">
        <f t="shared" si="9"/>
        <v>Yes</v>
      </c>
      <c r="F166" s="91">
        <v>86.01</v>
      </c>
      <c r="G166" s="91">
        <v>0</v>
      </c>
      <c r="H166" s="101">
        <v>0</v>
      </c>
      <c r="I166" s="101">
        <v>0</v>
      </c>
      <c r="J166" s="90">
        <f>$C166*'Walgreens National Payments'!G$22</f>
        <v>4.2252756634555082</v>
      </c>
      <c r="K166" s="90">
        <f>$C166*'Walgreens National Payments'!H$22</f>
        <v>4.2252756634555082</v>
      </c>
      <c r="L166" s="90">
        <f>$C166*'Walgreens National Payments'!I$22</f>
        <v>4.2252756634555082</v>
      </c>
      <c r="M166" s="90">
        <f>$C166*'Walgreens National Payments'!J$22</f>
        <v>6.4012848417730108</v>
      </c>
      <c r="N166" s="90">
        <f>$C166*'Walgreens National Payments'!K$22</f>
        <v>6.4012848417730108</v>
      </c>
      <c r="O166" s="90">
        <f>$C166*'Walgreens National Payments'!L$22</f>
        <v>6.4012848417730108</v>
      </c>
      <c r="P166" s="90">
        <f>$C166*'Walgreens National Payments'!M$22</f>
        <v>6.4012848417730108</v>
      </c>
      <c r="Q166" s="90">
        <f>$C166*'Walgreens National Payments'!N$22</f>
        <v>6.4012848417730108</v>
      </c>
      <c r="R166" s="90">
        <f>$C166*'Walgreens National Payments'!O$22</f>
        <v>6.4012848417730108</v>
      </c>
      <c r="S166" s="90">
        <f>$C166*'Walgreens National Payments'!P$22</f>
        <v>6.4012848417730108</v>
      </c>
      <c r="T166" s="90">
        <f>$C166*'Walgreens National Payments'!Q$22</f>
        <v>6.4012848417730108</v>
      </c>
      <c r="U166" s="24" t="s">
        <v>343</v>
      </c>
      <c r="V166" s="24">
        <f t="shared" si="8"/>
        <v>149.89610572455061</v>
      </c>
    </row>
    <row r="167" spans="1:22" x14ac:dyDescent="0.3">
      <c r="A167" s="122">
        <v>165</v>
      </c>
      <c r="B167" s="3" t="s">
        <v>190</v>
      </c>
      <c r="C167" s="15">
        <v>1.8731634511339281E-4</v>
      </c>
      <c r="D167" s="7" t="s">
        <v>191</v>
      </c>
      <c r="E167" s="31" t="str">
        <f t="shared" si="9"/>
        <v>No</v>
      </c>
      <c r="F167" s="91">
        <v>915.91</v>
      </c>
      <c r="G167" s="91">
        <v>508.33</v>
      </c>
      <c r="H167" s="91">
        <v>508.33</v>
      </c>
      <c r="I167" s="91">
        <v>508.33</v>
      </c>
      <c r="J167" s="23">
        <f>$C167*'Walgreens National Payments'!G$22</f>
        <v>666.06712741748902</v>
      </c>
      <c r="K167" s="23">
        <f>$C167*'Walgreens National Payments'!H$22</f>
        <v>666.06712741748902</v>
      </c>
      <c r="L167" s="23">
        <f>$C167*'Walgreens National Payments'!I$22</f>
        <v>666.06712741748902</v>
      </c>
      <c r="M167" s="23">
        <f>$C167*'Walgreens National Payments'!J$22</f>
        <v>1009.0904702899181</v>
      </c>
      <c r="N167" s="23">
        <f>$C167*'Walgreens National Payments'!K$22</f>
        <v>1009.0904702899181</v>
      </c>
      <c r="O167" s="23">
        <f>$C167*'Walgreens National Payments'!L$22</f>
        <v>1009.0904702899181</v>
      </c>
      <c r="P167" s="23">
        <f>$C167*'Walgreens National Payments'!M$22</f>
        <v>1009.0904702899181</v>
      </c>
      <c r="Q167" s="23">
        <f>$C167*'Walgreens National Payments'!N$22</f>
        <v>1009.0904702899181</v>
      </c>
      <c r="R167" s="23">
        <f>$C167*'Walgreens National Payments'!O$22</f>
        <v>1009.0904702899181</v>
      </c>
      <c r="S167" s="23">
        <f>$C167*'Walgreens National Payments'!P$22</f>
        <v>1009.0904702899181</v>
      </c>
      <c r="T167" s="23">
        <f>$C167*'Walgreens National Payments'!Q$22</f>
        <v>1009.0904702899181</v>
      </c>
      <c r="U167" s="24" t="s">
        <v>343</v>
      </c>
      <c r="V167" s="24">
        <f t="shared" si="8"/>
        <v>12511.825144571814</v>
      </c>
    </row>
    <row r="168" spans="1:22" x14ac:dyDescent="0.3">
      <c r="A168" s="122">
        <v>166</v>
      </c>
      <c r="B168" s="3" t="s">
        <v>190</v>
      </c>
      <c r="C168" s="15">
        <v>6.0352741926400005E-3</v>
      </c>
      <c r="D168" s="7" t="s">
        <v>190</v>
      </c>
      <c r="E168" s="31" t="str">
        <f t="shared" si="9"/>
        <v>No</v>
      </c>
      <c r="F168" s="91">
        <v>29510.32</v>
      </c>
      <c r="G168" s="91">
        <v>16378.15</v>
      </c>
      <c r="H168" s="91">
        <v>16378.15</v>
      </c>
      <c r="I168" s="91">
        <v>16378.15</v>
      </c>
      <c r="J168" s="23">
        <f>$C168*'Walgreens National Payments'!G$22</f>
        <v>21460.475017463996</v>
      </c>
      <c r="K168" s="23">
        <f>$C168*'Walgreens National Payments'!H$22</f>
        <v>21460.475017463996</v>
      </c>
      <c r="L168" s="23">
        <f>$C168*'Walgreens National Payments'!I$22</f>
        <v>21460.475017463996</v>
      </c>
      <c r="M168" s="23">
        <f>$C168*'Walgreens National Payments'!J$22</f>
        <v>32512.580093814082</v>
      </c>
      <c r="N168" s="23">
        <f>$C168*'Walgreens National Payments'!K$22</f>
        <v>32512.580093814082</v>
      </c>
      <c r="O168" s="23">
        <f>$C168*'Walgreens National Payments'!L$22</f>
        <v>32512.580093814082</v>
      </c>
      <c r="P168" s="23">
        <f>$C168*'Walgreens National Payments'!M$22</f>
        <v>32512.580093814082</v>
      </c>
      <c r="Q168" s="23">
        <f>$C168*'Walgreens National Payments'!N$22</f>
        <v>32512.580093814082</v>
      </c>
      <c r="R168" s="23">
        <f>$C168*'Walgreens National Payments'!O$22</f>
        <v>32512.580093814082</v>
      </c>
      <c r="S168" s="23">
        <f>$C168*'Walgreens National Payments'!P$22</f>
        <v>32512.580093814082</v>
      </c>
      <c r="T168" s="23">
        <f>$C168*'Walgreens National Payments'!Q$22</f>
        <v>32512.580093814082</v>
      </c>
      <c r="U168" s="24" t="s">
        <v>343</v>
      </c>
      <c r="V168" s="24">
        <f t="shared" si="8"/>
        <v>403126.83580290456</v>
      </c>
    </row>
    <row r="169" spans="1:22" x14ac:dyDescent="0.3">
      <c r="A169" s="122">
        <v>167</v>
      </c>
      <c r="B169" s="3" t="s">
        <v>192</v>
      </c>
      <c r="C169" s="15">
        <v>2.7857703115200002E-3</v>
      </c>
      <c r="D169" s="7" t="s">
        <v>192</v>
      </c>
      <c r="E169" s="31" t="str">
        <f t="shared" si="9"/>
        <v>No</v>
      </c>
      <c r="F169" s="91">
        <v>13621.42</v>
      </c>
      <c r="G169" s="91">
        <v>7559.85</v>
      </c>
      <c r="H169" s="91">
        <v>7559.85</v>
      </c>
      <c r="I169" s="91">
        <v>7559.85</v>
      </c>
      <c r="J169" s="23">
        <f>$C169*'Walgreens National Payments'!G$22</f>
        <v>9905.7561042834168</v>
      </c>
      <c r="K169" s="23">
        <f>$C169*'Walgreens National Payments'!H$22</f>
        <v>9905.7561042834168</v>
      </c>
      <c r="L169" s="23">
        <f>$C169*'Walgreens National Payments'!I$22</f>
        <v>9905.7561042834168</v>
      </c>
      <c r="M169" s="23">
        <f>$C169*'Walgreens National Payments'!J$22</f>
        <v>15007.202238916736</v>
      </c>
      <c r="N169" s="23">
        <f>$C169*'Walgreens National Payments'!K$22</f>
        <v>15007.202238916736</v>
      </c>
      <c r="O169" s="23">
        <f>$C169*'Walgreens National Payments'!L$22</f>
        <v>15007.202238916736</v>
      </c>
      <c r="P169" s="23">
        <f>$C169*'Walgreens National Payments'!M$22</f>
        <v>15007.202238916736</v>
      </c>
      <c r="Q169" s="23">
        <f>$C169*'Walgreens National Payments'!N$22</f>
        <v>15007.202238916736</v>
      </c>
      <c r="R169" s="23">
        <f>$C169*'Walgreens National Payments'!O$22</f>
        <v>15007.202238916736</v>
      </c>
      <c r="S169" s="23">
        <f>$C169*'Walgreens National Payments'!P$22</f>
        <v>15007.202238916736</v>
      </c>
      <c r="T169" s="23">
        <f>$C169*'Walgreens National Payments'!Q$22</f>
        <v>15007.202238916736</v>
      </c>
      <c r="U169" s="24" t="s">
        <v>343</v>
      </c>
      <c r="V169" s="24">
        <f t="shared" si="8"/>
        <v>186075.85622418416</v>
      </c>
    </row>
    <row r="170" spans="1:22" x14ac:dyDescent="0.3">
      <c r="A170" s="122">
        <v>168</v>
      </c>
      <c r="B170" s="3" t="s">
        <v>50</v>
      </c>
      <c r="C170" s="15">
        <v>1.9846587479771158E-3</v>
      </c>
      <c r="D170" s="7" t="s">
        <v>50</v>
      </c>
      <c r="E170" s="31" t="str">
        <f t="shared" si="9"/>
        <v>No</v>
      </c>
      <c r="F170" s="91">
        <v>9704.27</v>
      </c>
      <c r="G170" s="91">
        <v>5385.84</v>
      </c>
      <c r="H170" s="91">
        <v>5385.84</v>
      </c>
      <c r="I170" s="91">
        <v>5385.84</v>
      </c>
      <c r="J170" s="23">
        <f>$C170*'Walgreens National Payments'!G$22</f>
        <v>7057.1308145526755</v>
      </c>
      <c r="K170" s="23">
        <f>$C170*'Walgreens National Payments'!H$22</f>
        <v>7057.1308145526755</v>
      </c>
      <c r="L170" s="23">
        <f>$C170*'Walgreens National Payments'!I$22</f>
        <v>7057.1308145526755</v>
      </c>
      <c r="M170" s="23">
        <f>$C170*'Walgreens National Payments'!J$22</f>
        <v>10691.540175785962</v>
      </c>
      <c r="N170" s="23">
        <f>$C170*'Walgreens National Payments'!K$22</f>
        <v>10691.540175785962</v>
      </c>
      <c r="O170" s="23">
        <f>$C170*'Walgreens National Payments'!L$22</f>
        <v>10691.540175785962</v>
      </c>
      <c r="P170" s="23">
        <f>$C170*'Walgreens National Payments'!M$22</f>
        <v>10691.540175785962</v>
      </c>
      <c r="Q170" s="23">
        <f>$C170*'Walgreens National Payments'!N$22</f>
        <v>10691.540175785962</v>
      </c>
      <c r="R170" s="23">
        <f>$C170*'Walgreens National Payments'!O$22</f>
        <v>10691.540175785962</v>
      </c>
      <c r="S170" s="23">
        <f>$C170*'Walgreens National Payments'!P$22</f>
        <v>10691.540175785962</v>
      </c>
      <c r="T170" s="23">
        <f>$C170*'Walgreens National Payments'!Q$22</f>
        <v>10691.540175785962</v>
      </c>
      <c r="U170" s="24" t="s">
        <v>343</v>
      </c>
      <c r="V170" s="24">
        <f t="shared" si="8"/>
        <v>132565.50384994576</v>
      </c>
    </row>
    <row r="171" spans="1:22" x14ac:dyDescent="0.3">
      <c r="A171" s="122">
        <v>169</v>
      </c>
      <c r="B171" s="3" t="s">
        <v>20</v>
      </c>
      <c r="C171" s="15">
        <v>3.1054294121660652E-4</v>
      </c>
      <c r="D171" s="7" t="s">
        <v>193</v>
      </c>
      <c r="E171" s="31" t="str">
        <f t="shared" si="9"/>
        <v>No</v>
      </c>
      <c r="F171" s="91">
        <v>1518.44</v>
      </c>
      <c r="G171" s="91">
        <v>842.73</v>
      </c>
      <c r="H171" s="91">
        <v>842.73</v>
      </c>
      <c r="I171" s="91">
        <v>842.73</v>
      </c>
      <c r="J171" s="23">
        <f>$C171*'Walgreens National Payments'!G$22</f>
        <v>1104.2413019040609</v>
      </c>
      <c r="K171" s="23">
        <f>$C171*'Walgreens National Payments'!H$22</f>
        <v>1104.2413019040609</v>
      </c>
      <c r="L171" s="23">
        <f>$C171*'Walgreens National Payments'!I$22</f>
        <v>1104.2413019040609</v>
      </c>
      <c r="M171" s="23">
        <f>$C171*'Walgreens National Payments'!J$22</f>
        <v>1672.9235369598011</v>
      </c>
      <c r="N171" s="23">
        <f>$C171*'Walgreens National Payments'!K$22</f>
        <v>1672.9235369598011</v>
      </c>
      <c r="O171" s="23">
        <f>$C171*'Walgreens National Payments'!L$22</f>
        <v>1672.9235369598011</v>
      </c>
      <c r="P171" s="23">
        <f>$C171*'Walgreens National Payments'!M$22</f>
        <v>1672.9235369598011</v>
      </c>
      <c r="Q171" s="23">
        <f>$C171*'Walgreens National Payments'!N$22</f>
        <v>1672.9235369598011</v>
      </c>
      <c r="R171" s="23">
        <f>$C171*'Walgreens National Payments'!O$22</f>
        <v>1672.9235369598011</v>
      </c>
      <c r="S171" s="23">
        <f>$C171*'Walgreens National Payments'!P$22</f>
        <v>1672.9235369598011</v>
      </c>
      <c r="T171" s="23">
        <f>$C171*'Walgreens National Payments'!Q$22</f>
        <v>1672.9235369598011</v>
      </c>
      <c r="U171" s="24" t="s">
        <v>343</v>
      </c>
      <c r="V171" s="24">
        <f t="shared" si="8"/>
        <v>20742.742201390596</v>
      </c>
    </row>
    <row r="172" spans="1:22" x14ac:dyDescent="0.3">
      <c r="A172" s="122">
        <v>170</v>
      </c>
      <c r="B172" s="3" t="s">
        <v>194</v>
      </c>
      <c r="C172" s="15">
        <v>9.4422835263283285E-4</v>
      </c>
      <c r="D172" s="7" t="s">
        <v>194</v>
      </c>
      <c r="E172" s="31" t="str">
        <f t="shared" si="9"/>
        <v>No</v>
      </c>
      <c r="F172" s="91">
        <v>4616.9399999999996</v>
      </c>
      <c r="G172" s="91">
        <v>2562.39</v>
      </c>
      <c r="H172" s="91">
        <v>2562.39</v>
      </c>
      <c r="I172" s="91">
        <v>2562.39</v>
      </c>
      <c r="J172" s="23">
        <f>$C172*'Walgreens National Payments'!G$22</f>
        <v>3357.5258266094161</v>
      </c>
      <c r="K172" s="23">
        <f>$C172*'Walgreens National Payments'!H$22</f>
        <v>3357.5258266094161</v>
      </c>
      <c r="L172" s="23">
        <f>$C172*'Walgreens National Payments'!I$22</f>
        <v>3357.5258266094161</v>
      </c>
      <c r="M172" s="23">
        <f>$C172*'Walgreens National Payments'!J$22</f>
        <v>5086.6454384562694</v>
      </c>
      <c r="N172" s="23">
        <f>$C172*'Walgreens National Payments'!K$22</f>
        <v>5086.6454384562694</v>
      </c>
      <c r="O172" s="23">
        <f>$C172*'Walgreens National Payments'!L$22</f>
        <v>5086.6454384562694</v>
      </c>
      <c r="P172" s="23">
        <f>$C172*'Walgreens National Payments'!M$22</f>
        <v>5086.6454384562694</v>
      </c>
      <c r="Q172" s="23">
        <f>$C172*'Walgreens National Payments'!N$22</f>
        <v>5086.6454384562694</v>
      </c>
      <c r="R172" s="23">
        <f>$C172*'Walgreens National Payments'!O$22</f>
        <v>5086.6454384562694</v>
      </c>
      <c r="S172" s="23">
        <f>$C172*'Walgreens National Payments'!P$22</f>
        <v>5086.6454384562694</v>
      </c>
      <c r="T172" s="23">
        <f>$C172*'Walgreens National Payments'!Q$22</f>
        <v>5086.6454384562694</v>
      </c>
      <c r="U172" s="24" t="s">
        <v>343</v>
      </c>
      <c r="V172" s="24">
        <f t="shared" si="8"/>
        <v>63069.850987478392</v>
      </c>
    </row>
    <row r="173" spans="1:22" x14ac:dyDescent="0.3">
      <c r="A173" s="122">
        <v>171</v>
      </c>
      <c r="B173" s="3" t="s">
        <v>88</v>
      </c>
      <c r="C173" s="15">
        <v>4.2307814899981359E-4</v>
      </c>
      <c r="D173" s="7" t="s">
        <v>195</v>
      </c>
      <c r="E173" s="31" t="str">
        <f t="shared" si="9"/>
        <v>No</v>
      </c>
      <c r="F173" s="91">
        <v>2068.6999999999998</v>
      </c>
      <c r="G173" s="91">
        <v>1148.1199999999999</v>
      </c>
      <c r="H173" s="91">
        <v>1148.1199999999999</v>
      </c>
      <c r="I173" s="91">
        <v>1148.1199999999999</v>
      </c>
      <c r="J173" s="23">
        <f>$C173*'Walgreens National Payments'!G$22</f>
        <v>1504.3986001692817</v>
      </c>
      <c r="K173" s="23">
        <f>$C173*'Walgreens National Payments'!H$22</f>
        <v>1504.3986001692817</v>
      </c>
      <c r="L173" s="23">
        <f>$C173*'Walgreens National Payments'!I$22</f>
        <v>1504.3986001692817</v>
      </c>
      <c r="M173" s="23">
        <f>$C173*'Walgreens National Payments'!J$22</f>
        <v>2279.1611062300485</v>
      </c>
      <c r="N173" s="23">
        <f>$C173*'Walgreens National Payments'!K$22</f>
        <v>2279.1611062300485</v>
      </c>
      <c r="O173" s="23">
        <f>$C173*'Walgreens National Payments'!L$22</f>
        <v>2279.1611062300485</v>
      </c>
      <c r="P173" s="23">
        <f>$C173*'Walgreens National Payments'!M$22</f>
        <v>2279.1611062300485</v>
      </c>
      <c r="Q173" s="23">
        <f>$C173*'Walgreens National Payments'!N$22</f>
        <v>2279.1611062300485</v>
      </c>
      <c r="R173" s="23">
        <f>$C173*'Walgreens National Payments'!O$22</f>
        <v>2279.1611062300485</v>
      </c>
      <c r="S173" s="23">
        <f>$C173*'Walgreens National Payments'!P$22</f>
        <v>2279.1611062300485</v>
      </c>
      <c r="T173" s="23">
        <f>$C173*'Walgreens National Payments'!Q$22</f>
        <v>2279.1611062300485</v>
      </c>
      <c r="U173" s="24" t="s">
        <v>343</v>
      </c>
      <c r="V173" s="24">
        <f t="shared" si="8"/>
        <v>28259.544650348227</v>
      </c>
    </row>
    <row r="174" spans="1:22" x14ac:dyDescent="0.3">
      <c r="A174" s="122">
        <v>172</v>
      </c>
      <c r="B174" s="3" t="s">
        <v>196</v>
      </c>
      <c r="C174" s="15">
        <v>1.8064208801171536E-3</v>
      </c>
      <c r="D174" s="7" t="s">
        <v>197</v>
      </c>
      <c r="E174" s="31" t="str">
        <f t="shared" si="9"/>
        <v>No</v>
      </c>
      <c r="F174" s="91">
        <v>8832.75</v>
      </c>
      <c r="G174" s="91">
        <v>4902.1499999999996</v>
      </c>
      <c r="H174" s="91">
        <v>4902.1499999999996</v>
      </c>
      <c r="I174" s="91">
        <v>4902.1499999999996</v>
      </c>
      <c r="J174" s="23">
        <f>$C174*'Walgreens National Payments'!G$22</f>
        <v>6423.3453081643438</v>
      </c>
      <c r="K174" s="23">
        <f>$C174*'Walgreens National Payments'!H$22</f>
        <v>6423.3453081643438</v>
      </c>
      <c r="L174" s="23">
        <f>$C174*'Walgreens National Payments'!I$22</f>
        <v>6423.3453081643438</v>
      </c>
      <c r="M174" s="23">
        <f>$C174*'Walgreens National Payments'!J$22</f>
        <v>9731.3563018511832</v>
      </c>
      <c r="N174" s="23">
        <f>$C174*'Walgreens National Payments'!K$22</f>
        <v>9731.3563018511832</v>
      </c>
      <c r="O174" s="23">
        <f>$C174*'Walgreens National Payments'!L$22</f>
        <v>9731.3563018511832</v>
      </c>
      <c r="P174" s="23">
        <f>$C174*'Walgreens National Payments'!M$22</f>
        <v>9731.3563018511832</v>
      </c>
      <c r="Q174" s="23">
        <f>$C174*'Walgreens National Payments'!N$22</f>
        <v>9731.3563018511832</v>
      </c>
      <c r="R174" s="23">
        <f>$C174*'Walgreens National Payments'!O$22</f>
        <v>9731.3563018511832</v>
      </c>
      <c r="S174" s="23">
        <f>$C174*'Walgreens National Payments'!P$22</f>
        <v>9731.3563018511832</v>
      </c>
      <c r="T174" s="23">
        <f>$C174*'Walgreens National Payments'!Q$22</f>
        <v>9731.3563018511832</v>
      </c>
      <c r="U174" s="24" t="s">
        <v>343</v>
      </c>
      <c r="V174" s="24">
        <f t="shared" si="8"/>
        <v>120660.08633930248</v>
      </c>
    </row>
    <row r="175" spans="1:22" x14ac:dyDescent="0.3">
      <c r="A175" s="122">
        <v>173</v>
      </c>
      <c r="B175" s="3" t="s">
        <v>198</v>
      </c>
      <c r="C175" s="15">
        <v>3.2176018624034916E-3</v>
      </c>
      <c r="D175" s="7" t="s">
        <v>198</v>
      </c>
      <c r="E175" s="31" t="str">
        <f t="shared" si="9"/>
        <v>No</v>
      </c>
      <c r="F175" s="91">
        <v>15732.92</v>
      </c>
      <c r="G175" s="91">
        <v>8731.73</v>
      </c>
      <c r="H175" s="91">
        <v>8731.73</v>
      </c>
      <c r="I175" s="91">
        <v>8731.73</v>
      </c>
      <c r="J175" s="23">
        <f>$C175*'Walgreens National Payments'!G$22</f>
        <v>11441.280409175704</v>
      </c>
      <c r="K175" s="23">
        <f>$C175*'Walgreens National Payments'!H$22</f>
        <v>11441.280409175704</v>
      </c>
      <c r="L175" s="23">
        <f>$C175*'Walgreens National Payments'!I$22</f>
        <v>11441.280409175704</v>
      </c>
      <c r="M175" s="23">
        <f>$C175*'Walgreens National Payments'!J$22</f>
        <v>17333.518730428779</v>
      </c>
      <c r="N175" s="23">
        <f>$C175*'Walgreens National Payments'!K$22</f>
        <v>17333.518730428779</v>
      </c>
      <c r="O175" s="23">
        <f>$C175*'Walgreens National Payments'!L$22</f>
        <v>17333.518730428779</v>
      </c>
      <c r="P175" s="23">
        <f>$C175*'Walgreens National Payments'!M$22</f>
        <v>17333.518730428779</v>
      </c>
      <c r="Q175" s="23">
        <f>$C175*'Walgreens National Payments'!N$22</f>
        <v>17333.518730428779</v>
      </c>
      <c r="R175" s="23">
        <f>$C175*'Walgreens National Payments'!O$22</f>
        <v>17333.518730428779</v>
      </c>
      <c r="S175" s="23">
        <f>$C175*'Walgreens National Payments'!P$22</f>
        <v>17333.518730428779</v>
      </c>
      <c r="T175" s="23">
        <f>$C175*'Walgreens National Payments'!Q$22</f>
        <v>17333.518730428779</v>
      </c>
      <c r="U175" s="24" t="s">
        <v>343</v>
      </c>
      <c r="V175" s="24">
        <f t="shared" si="8"/>
        <v>214920.10107095732</v>
      </c>
    </row>
    <row r="176" spans="1:22" x14ac:dyDescent="0.3">
      <c r="A176" s="122">
        <v>174</v>
      </c>
      <c r="B176" s="3" t="s">
        <v>32</v>
      </c>
      <c r="C176" s="15">
        <v>3.840748936462473E-5</v>
      </c>
      <c r="D176" s="7" t="s">
        <v>199</v>
      </c>
      <c r="E176" s="31" t="str">
        <f t="shared" si="9"/>
        <v>Yes</v>
      </c>
      <c r="F176" s="91">
        <v>2779.93</v>
      </c>
      <c r="G176" s="91">
        <v>0</v>
      </c>
      <c r="H176" s="101">
        <v>0</v>
      </c>
      <c r="I176" s="101">
        <v>0</v>
      </c>
      <c r="J176" s="90">
        <f>$C176*'Walgreens National Payments'!G$22</f>
        <v>136.57092282537968</v>
      </c>
      <c r="K176" s="90">
        <f>$C176*'Walgreens National Payments'!H$22</f>
        <v>136.57092282537968</v>
      </c>
      <c r="L176" s="90">
        <f>$C176*'Walgreens National Payments'!I$22</f>
        <v>136.57092282537968</v>
      </c>
      <c r="M176" s="90">
        <f>$C176*'Walgreens National Payments'!J$22</f>
        <v>206.90469634213017</v>
      </c>
      <c r="N176" s="90">
        <f>$C176*'Walgreens National Payments'!K$22</f>
        <v>206.90469634213017</v>
      </c>
      <c r="O176" s="90">
        <f>$C176*'Walgreens National Payments'!L$22</f>
        <v>206.90469634213017</v>
      </c>
      <c r="P176" s="90">
        <f>$C176*'Walgreens National Payments'!M$22</f>
        <v>206.90469634213017</v>
      </c>
      <c r="Q176" s="90">
        <f>$C176*'Walgreens National Payments'!N$22</f>
        <v>206.90469634213017</v>
      </c>
      <c r="R176" s="90">
        <f>$C176*'Walgreens National Payments'!O$22</f>
        <v>206.90469634213017</v>
      </c>
      <c r="S176" s="90">
        <f>$C176*'Walgreens National Payments'!P$22</f>
        <v>206.90469634213017</v>
      </c>
      <c r="T176" s="90">
        <f>$C176*'Walgreens National Payments'!Q$22</f>
        <v>206.90469634213017</v>
      </c>
      <c r="U176" s="24" t="s">
        <v>343</v>
      </c>
      <c r="V176" s="24">
        <f t="shared" si="8"/>
        <v>4844.8803392131813</v>
      </c>
    </row>
    <row r="177" spans="1:22" x14ac:dyDescent="0.3">
      <c r="A177" s="122">
        <v>175</v>
      </c>
      <c r="B177" s="3" t="s">
        <v>200</v>
      </c>
      <c r="C177" s="15">
        <v>5.9922724256234404E-4</v>
      </c>
      <c r="D177" s="7" t="s">
        <v>200</v>
      </c>
      <c r="E177" s="31" t="str">
        <f t="shared" si="9"/>
        <v>No</v>
      </c>
      <c r="F177" s="91">
        <v>2930.01</v>
      </c>
      <c r="G177" s="91">
        <v>1626.15</v>
      </c>
      <c r="H177" s="91">
        <v>1626.15</v>
      </c>
      <c r="I177" s="91">
        <v>1626.15</v>
      </c>
      <c r="J177" s="23">
        <f>$C177*'Walgreens National Payments'!G$22</f>
        <v>2130.7567574105233</v>
      </c>
      <c r="K177" s="23">
        <f>$C177*'Walgreens National Payments'!H$22</f>
        <v>2130.7567574105233</v>
      </c>
      <c r="L177" s="23">
        <f>$C177*'Walgreens National Payments'!I$22</f>
        <v>2130.7567574105233</v>
      </c>
      <c r="M177" s="23">
        <f>$C177*'Walgreens National Payments'!J$22</f>
        <v>3228.0925598976646</v>
      </c>
      <c r="N177" s="23">
        <f>$C177*'Walgreens National Payments'!K$22</f>
        <v>3228.0925598976646</v>
      </c>
      <c r="O177" s="23">
        <f>$C177*'Walgreens National Payments'!L$22</f>
        <v>3228.0925598976646</v>
      </c>
      <c r="P177" s="23">
        <f>$C177*'Walgreens National Payments'!M$22</f>
        <v>3228.0925598976646</v>
      </c>
      <c r="Q177" s="23">
        <f>$C177*'Walgreens National Payments'!N$22</f>
        <v>3228.0925598976646</v>
      </c>
      <c r="R177" s="23">
        <f>$C177*'Walgreens National Payments'!O$22</f>
        <v>3228.0925598976646</v>
      </c>
      <c r="S177" s="23">
        <f>$C177*'Walgreens National Payments'!P$22</f>
        <v>3228.0925598976646</v>
      </c>
      <c r="T177" s="23">
        <f>$C177*'Walgreens National Payments'!Q$22</f>
        <v>3228.0925598976646</v>
      </c>
      <c r="U177" s="24" t="s">
        <v>343</v>
      </c>
      <c r="V177" s="24">
        <f t="shared" si="8"/>
        <v>40025.470751412882</v>
      </c>
    </row>
    <row r="178" spans="1:22" x14ac:dyDescent="0.3">
      <c r="A178" s="122">
        <v>176</v>
      </c>
      <c r="B178" s="3" t="s">
        <v>34</v>
      </c>
      <c r="C178" s="15">
        <v>2.6396387324336113E-5</v>
      </c>
      <c r="D178" s="7" t="s">
        <v>201</v>
      </c>
      <c r="E178" s="7" t="s">
        <v>334</v>
      </c>
      <c r="F178" s="91">
        <v>0</v>
      </c>
      <c r="G178" s="91">
        <v>0</v>
      </c>
      <c r="H178" s="91">
        <v>0</v>
      </c>
      <c r="I178" s="91">
        <v>0</v>
      </c>
      <c r="J178" s="91">
        <v>0</v>
      </c>
      <c r="K178" s="91">
        <v>0</v>
      </c>
      <c r="L178" s="91">
        <v>0</v>
      </c>
      <c r="M178" s="91">
        <v>0</v>
      </c>
      <c r="N178" s="91">
        <v>0</v>
      </c>
      <c r="O178" s="91">
        <v>0</v>
      </c>
      <c r="P178" s="91">
        <v>0</v>
      </c>
      <c r="Q178" s="91">
        <v>0</v>
      </c>
      <c r="R178" s="91">
        <v>0</v>
      </c>
      <c r="S178" s="91">
        <v>0</v>
      </c>
      <c r="T178" s="91">
        <v>0</v>
      </c>
      <c r="U178" s="24" t="s">
        <v>343</v>
      </c>
      <c r="V178" s="24">
        <f t="shared" si="8"/>
        <v>0</v>
      </c>
    </row>
    <row r="179" spans="1:22" x14ac:dyDescent="0.3">
      <c r="A179" s="122">
        <v>177</v>
      </c>
      <c r="B179" s="3" t="s">
        <v>43</v>
      </c>
      <c r="C179" s="15">
        <v>7.1543601524750355E-5</v>
      </c>
      <c r="D179" s="7" t="s">
        <v>202</v>
      </c>
      <c r="E179" s="7" t="s">
        <v>334</v>
      </c>
      <c r="F179" s="91">
        <v>0</v>
      </c>
      <c r="G179" s="91">
        <v>0</v>
      </c>
      <c r="H179" s="91">
        <v>0</v>
      </c>
      <c r="I179" s="91">
        <v>0</v>
      </c>
      <c r="J179" s="91">
        <v>0</v>
      </c>
      <c r="K179" s="91">
        <v>0</v>
      </c>
      <c r="L179" s="91">
        <v>0</v>
      </c>
      <c r="M179" s="91">
        <v>0</v>
      </c>
      <c r="N179" s="91">
        <v>0</v>
      </c>
      <c r="O179" s="91">
        <v>0</v>
      </c>
      <c r="P179" s="91">
        <v>0</v>
      </c>
      <c r="Q179" s="91">
        <v>0</v>
      </c>
      <c r="R179" s="91">
        <v>0</v>
      </c>
      <c r="S179" s="91">
        <v>0</v>
      </c>
      <c r="T179" s="91">
        <v>0</v>
      </c>
      <c r="U179" s="24" t="s">
        <v>343</v>
      </c>
      <c r="V179" s="24">
        <f t="shared" si="8"/>
        <v>0</v>
      </c>
    </row>
    <row r="180" spans="1:22" x14ac:dyDescent="0.3">
      <c r="A180" s="122">
        <v>178</v>
      </c>
      <c r="B180" s="3" t="s">
        <v>43</v>
      </c>
      <c r="C180" s="15">
        <v>1.256002277532938E-3</v>
      </c>
      <c r="D180" s="7" t="s">
        <v>203</v>
      </c>
      <c r="E180" s="31" t="str">
        <f t="shared" ref="E180:E202" si="10">IF(C180&lt;0.000083,"Yes","No")</f>
        <v>No</v>
      </c>
      <c r="F180" s="91">
        <v>6141.4</v>
      </c>
      <c r="G180" s="91">
        <v>3408.46</v>
      </c>
      <c r="H180" s="91">
        <v>3408.46</v>
      </c>
      <c r="I180" s="91">
        <v>3408.46</v>
      </c>
      <c r="J180" s="23">
        <f>$C180*'Walgreens National Payments'!G$22</f>
        <v>4466.1443106834013</v>
      </c>
      <c r="K180" s="23">
        <f>$C180*'Walgreens National Payments'!H$22</f>
        <v>4466.1443106834013</v>
      </c>
      <c r="L180" s="23">
        <f>$C180*'Walgreens National Payments'!I$22</f>
        <v>4466.1443106834013</v>
      </c>
      <c r="M180" s="23">
        <f>$C180*'Walgreens National Payments'!J$22</f>
        <v>6766.2003983351378</v>
      </c>
      <c r="N180" s="23">
        <f>$C180*'Walgreens National Payments'!K$22</f>
        <v>6766.2003983351378</v>
      </c>
      <c r="O180" s="23">
        <f>$C180*'Walgreens National Payments'!L$22</f>
        <v>6766.2003983351378</v>
      </c>
      <c r="P180" s="23">
        <f>$C180*'Walgreens National Payments'!M$22</f>
        <v>6766.2003983351378</v>
      </c>
      <c r="Q180" s="23">
        <f>$C180*'Walgreens National Payments'!N$22</f>
        <v>6766.2003983351378</v>
      </c>
      <c r="R180" s="23">
        <f>$C180*'Walgreens National Payments'!O$22</f>
        <v>6766.2003983351378</v>
      </c>
      <c r="S180" s="23">
        <f>$C180*'Walgreens National Payments'!P$22</f>
        <v>6766.2003983351378</v>
      </c>
      <c r="T180" s="23">
        <f>$C180*'Walgreens National Payments'!Q$22</f>
        <v>6766.2003983351378</v>
      </c>
      <c r="U180" s="24" t="s">
        <v>343</v>
      </c>
      <c r="V180" s="24">
        <f t="shared" si="8"/>
        <v>83894.816118731294</v>
      </c>
    </row>
    <row r="181" spans="1:22" x14ac:dyDescent="0.3">
      <c r="A181" s="122">
        <v>179</v>
      </c>
      <c r="B181" s="3" t="s">
        <v>43</v>
      </c>
      <c r="C181" s="15">
        <v>1.7154393930240004E-2</v>
      </c>
      <c r="D181" s="7" t="s">
        <v>43</v>
      </c>
      <c r="E181" s="31" t="str">
        <f t="shared" si="10"/>
        <v>No</v>
      </c>
      <c r="F181" s="91">
        <v>89057.15</v>
      </c>
      <c r="G181" s="91">
        <v>46552.52</v>
      </c>
      <c r="H181" s="91">
        <v>46552.52</v>
      </c>
      <c r="I181" s="91">
        <v>46552.52</v>
      </c>
      <c r="J181" s="23">
        <f>$C181*'Walgreens National Payments'!G$22</f>
        <v>60998.296121922518</v>
      </c>
      <c r="K181" s="23">
        <f>$C181*'Walgreens National Payments'!H$22</f>
        <v>60998.296121922518</v>
      </c>
      <c r="L181" s="23">
        <f>$C181*'Walgreens National Payments'!I$22</f>
        <v>60998.296121922518</v>
      </c>
      <c r="M181" s="23">
        <f>$C181*'Walgreens National Payments'!J$22</f>
        <v>92412.306187831666</v>
      </c>
      <c r="N181" s="23">
        <f>$C181*'Walgreens National Payments'!K$22</f>
        <v>92412.306187831666</v>
      </c>
      <c r="O181" s="23">
        <f>$C181*'Walgreens National Payments'!L$22</f>
        <v>92412.306187831666</v>
      </c>
      <c r="P181" s="23">
        <f>$C181*'Walgreens National Payments'!M$22</f>
        <v>92412.306187831666</v>
      </c>
      <c r="Q181" s="23">
        <f>$C181*'Walgreens National Payments'!N$22</f>
        <v>92412.306187831666</v>
      </c>
      <c r="R181" s="23">
        <f>$C181*'Walgreens National Payments'!O$22</f>
        <v>92412.306187831666</v>
      </c>
      <c r="S181" s="23">
        <f>$C181*'Walgreens National Payments'!P$22</f>
        <v>92412.306187831666</v>
      </c>
      <c r="T181" s="23">
        <f>$C181*'Walgreens National Payments'!Q$22</f>
        <v>92412.306187831666</v>
      </c>
      <c r="U181" s="24" t="s">
        <v>343</v>
      </c>
      <c r="V181" s="24">
        <f t="shared" si="8"/>
        <v>1151008.0478684206</v>
      </c>
    </row>
    <row r="182" spans="1:22" x14ac:dyDescent="0.3">
      <c r="A182" s="122">
        <v>180</v>
      </c>
      <c r="B182" s="3" t="s">
        <v>204</v>
      </c>
      <c r="C182" s="15">
        <v>6.9578341280000008E-3</v>
      </c>
      <c r="D182" s="7" t="s">
        <v>204</v>
      </c>
      <c r="E182" s="31" t="str">
        <f t="shared" si="10"/>
        <v>No</v>
      </c>
      <c r="F182" s="91">
        <v>34021.31</v>
      </c>
      <c r="G182" s="91">
        <v>18881.73</v>
      </c>
      <c r="H182" s="91">
        <v>18881.73</v>
      </c>
      <c r="I182" s="91">
        <v>18881.73</v>
      </c>
      <c r="J182" s="23">
        <f>$C182*'Walgreens National Payments'!G$22</f>
        <v>24740.951398976336</v>
      </c>
      <c r="K182" s="23">
        <f>$C182*'Walgreens National Payments'!H$22</f>
        <v>24740.951398976336</v>
      </c>
      <c r="L182" s="23">
        <f>$C182*'Walgreens National Payments'!I$22</f>
        <v>24740.951398976336</v>
      </c>
      <c r="M182" s="23">
        <f>$C182*'Walgreens National Payments'!J$22</f>
        <v>37482.495764971907</v>
      </c>
      <c r="N182" s="23">
        <f>$C182*'Walgreens National Payments'!K$22</f>
        <v>37482.495764971907</v>
      </c>
      <c r="O182" s="23">
        <f>$C182*'Walgreens National Payments'!L$22</f>
        <v>37482.495764971907</v>
      </c>
      <c r="P182" s="23">
        <f>$C182*'Walgreens National Payments'!M$22</f>
        <v>37482.495764971907</v>
      </c>
      <c r="Q182" s="23">
        <f>$C182*'Walgreens National Payments'!N$22</f>
        <v>37482.495764971907</v>
      </c>
      <c r="R182" s="23">
        <f>$C182*'Walgreens National Payments'!O$22</f>
        <v>37482.495764971907</v>
      </c>
      <c r="S182" s="23">
        <f>$C182*'Walgreens National Payments'!P$22</f>
        <v>37482.495764971907</v>
      </c>
      <c r="T182" s="23">
        <f>$C182*'Walgreens National Payments'!Q$22</f>
        <v>37482.495764971907</v>
      </c>
      <c r="U182" s="24" t="s">
        <v>343</v>
      </c>
      <c r="V182" s="24">
        <f t="shared" si="8"/>
        <v>464749.32031670411</v>
      </c>
    </row>
    <row r="183" spans="1:22" x14ac:dyDescent="0.3">
      <c r="A183" s="122">
        <v>181</v>
      </c>
      <c r="B183" s="3" t="s">
        <v>205</v>
      </c>
      <c r="C183" s="15">
        <v>9.8584816064000011E-4</v>
      </c>
      <c r="D183" s="7" t="s">
        <v>205</v>
      </c>
      <c r="E183" s="31" t="str">
        <f t="shared" si="10"/>
        <v>No</v>
      </c>
      <c r="F183" s="91">
        <v>4820.4399999999996</v>
      </c>
      <c r="G183" s="91">
        <v>2675.33</v>
      </c>
      <c r="H183" s="91">
        <v>2675.33</v>
      </c>
      <c r="I183" s="91">
        <v>2675.33</v>
      </c>
      <c r="J183" s="23">
        <f>$C183*'Walgreens National Payments'!G$22</f>
        <v>3505.5192435545305</v>
      </c>
      <c r="K183" s="23">
        <f>$C183*'Walgreens National Payments'!H$22</f>
        <v>3505.5192435545305</v>
      </c>
      <c r="L183" s="23">
        <f>$C183*'Walgreens National Payments'!I$22</f>
        <v>3505.5192435545305</v>
      </c>
      <c r="M183" s="23">
        <f>$C183*'Walgreens National Payments'!J$22</f>
        <v>5310.8551923349542</v>
      </c>
      <c r="N183" s="23">
        <f>$C183*'Walgreens National Payments'!K$22</f>
        <v>5310.8551923349542</v>
      </c>
      <c r="O183" s="23">
        <f>$C183*'Walgreens National Payments'!L$22</f>
        <v>5310.8551923349542</v>
      </c>
      <c r="P183" s="23">
        <f>$C183*'Walgreens National Payments'!M$22</f>
        <v>5310.8551923349542</v>
      </c>
      <c r="Q183" s="23">
        <f>$C183*'Walgreens National Payments'!N$22</f>
        <v>5310.8551923349542</v>
      </c>
      <c r="R183" s="23">
        <f>$C183*'Walgreens National Payments'!O$22</f>
        <v>5310.8551923349542</v>
      </c>
      <c r="S183" s="23">
        <f>$C183*'Walgreens National Payments'!P$22</f>
        <v>5310.8551923349542</v>
      </c>
      <c r="T183" s="23">
        <f>$C183*'Walgreens National Payments'!Q$22</f>
        <v>5310.8551923349542</v>
      </c>
      <c r="U183" s="24" t="s">
        <v>343</v>
      </c>
      <c r="V183" s="24">
        <f t="shared" si="8"/>
        <v>65849.829269343216</v>
      </c>
    </row>
    <row r="184" spans="1:22" x14ac:dyDescent="0.3">
      <c r="A184" s="122">
        <v>182</v>
      </c>
      <c r="B184" s="3" t="s">
        <v>73</v>
      </c>
      <c r="C184" s="15">
        <v>3.0056747918547061E-4</v>
      </c>
      <c r="D184" s="7" t="s">
        <v>206</v>
      </c>
      <c r="E184" s="31" t="str">
        <f t="shared" si="10"/>
        <v>No</v>
      </c>
      <c r="F184" s="91">
        <v>1469.67</v>
      </c>
      <c r="G184" s="91">
        <v>815.66</v>
      </c>
      <c r="H184" s="91">
        <v>815.66</v>
      </c>
      <c r="I184" s="91">
        <v>815.66</v>
      </c>
      <c r="J184" s="23">
        <f>$C184*'Walgreens National Payments'!G$22</f>
        <v>1068.7701456858529</v>
      </c>
      <c r="K184" s="23">
        <f>$C184*'Walgreens National Payments'!H$22</f>
        <v>1068.7701456858529</v>
      </c>
      <c r="L184" s="23">
        <f>$C184*'Walgreens National Payments'!I$22</f>
        <v>1068.7701456858529</v>
      </c>
      <c r="M184" s="23">
        <f>$C184*'Walgreens National Payments'!J$22</f>
        <v>1619.1848006724549</v>
      </c>
      <c r="N184" s="23">
        <f>$C184*'Walgreens National Payments'!K$22</f>
        <v>1619.1848006724549</v>
      </c>
      <c r="O184" s="23">
        <f>$C184*'Walgreens National Payments'!L$22</f>
        <v>1619.1848006724549</v>
      </c>
      <c r="P184" s="23">
        <f>$C184*'Walgreens National Payments'!M$22</f>
        <v>1619.1848006724549</v>
      </c>
      <c r="Q184" s="23">
        <f>$C184*'Walgreens National Payments'!N$22</f>
        <v>1619.1848006724549</v>
      </c>
      <c r="R184" s="23">
        <f>$C184*'Walgreens National Payments'!O$22</f>
        <v>1619.1848006724549</v>
      </c>
      <c r="S184" s="23">
        <f>$C184*'Walgreens National Payments'!P$22</f>
        <v>1619.1848006724549</v>
      </c>
      <c r="T184" s="23">
        <f>$C184*'Walgreens National Payments'!Q$22</f>
        <v>1619.1848006724549</v>
      </c>
      <c r="U184" s="24" t="s">
        <v>343</v>
      </c>
      <c r="V184" s="24">
        <f t="shared" si="8"/>
        <v>20076.438842437194</v>
      </c>
    </row>
    <row r="185" spans="1:22" x14ac:dyDescent="0.3">
      <c r="A185" s="122">
        <v>183</v>
      </c>
      <c r="B185" s="3" t="s">
        <v>61</v>
      </c>
      <c r="C185" s="15">
        <v>1.4878159422548442E-4</v>
      </c>
      <c r="D185" s="7" t="s">
        <v>207</v>
      </c>
      <c r="E185" s="31" t="str">
        <f t="shared" si="10"/>
        <v>No</v>
      </c>
      <c r="F185" s="91">
        <v>727.49</v>
      </c>
      <c r="G185" s="91">
        <v>403.75</v>
      </c>
      <c r="H185" s="91">
        <v>403.75</v>
      </c>
      <c r="I185" s="91">
        <v>403.75</v>
      </c>
      <c r="J185" s="23">
        <f>$C185*'Walgreens National Payments'!G$22</f>
        <v>529.04368285839189</v>
      </c>
      <c r="K185" s="23">
        <f>$C185*'Walgreens National Payments'!H$22</f>
        <v>529.04368285839189</v>
      </c>
      <c r="L185" s="23">
        <f>$C185*'Walgreens National Payments'!I$22</f>
        <v>529.04368285839189</v>
      </c>
      <c r="M185" s="23">
        <f>$C185*'Walgreens National Payments'!J$22</f>
        <v>801.50020435532986</v>
      </c>
      <c r="N185" s="23">
        <f>$C185*'Walgreens National Payments'!K$22</f>
        <v>801.50020435532986</v>
      </c>
      <c r="O185" s="23">
        <f>$C185*'Walgreens National Payments'!L$22</f>
        <v>801.50020435532986</v>
      </c>
      <c r="P185" s="23">
        <f>$C185*'Walgreens National Payments'!M$22</f>
        <v>801.50020435532986</v>
      </c>
      <c r="Q185" s="23">
        <f>$C185*'Walgreens National Payments'!N$22</f>
        <v>801.50020435532986</v>
      </c>
      <c r="R185" s="23">
        <f>$C185*'Walgreens National Payments'!O$22</f>
        <v>801.50020435532986</v>
      </c>
      <c r="S185" s="23">
        <f>$C185*'Walgreens National Payments'!P$22</f>
        <v>801.50020435532986</v>
      </c>
      <c r="T185" s="23">
        <f>$C185*'Walgreens National Payments'!Q$22</f>
        <v>801.50020435532986</v>
      </c>
      <c r="U185" s="24" t="s">
        <v>343</v>
      </c>
      <c r="V185" s="24">
        <f t="shared" si="8"/>
        <v>9937.8726834178142</v>
      </c>
    </row>
    <row r="186" spans="1:22" x14ac:dyDescent="0.3">
      <c r="A186" s="122">
        <v>184</v>
      </c>
      <c r="B186" s="3" t="s">
        <v>166</v>
      </c>
      <c r="C186" s="15">
        <v>2.1378856446827648E-4</v>
      </c>
      <c r="D186" s="7" t="s">
        <v>208</v>
      </c>
      <c r="E186" s="31" t="str">
        <f t="shared" si="10"/>
        <v>No</v>
      </c>
      <c r="F186" s="91">
        <v>1045.3499999999999</v>
      </c>
      <c r="G186" s="91">
        <v>580.16999999999996</v>
      </c>
      <c r="H186" s="91">
        <v>580.16999999999996</v>
      </c>
      <c r="I186" s="91">
        <v>580.16999999999996</v>
      </c>
      <c r="J186" s="23">
        <f>$C186*'Walgreens National Payments'!G$22</f>
        <v>760.19812859306307</v>
      </c>
      <c r="K186" s="23">
        <f>$C186*'Walgreens National Payments'!H$22</f>
        <v>760.19812859306307</v>
      </c>
      <c r="L186" s="23">
        <f>$C186*'Walgreens National Payments'!I$22</f>
        <v>760.19812859306307</v>
      </c>
      <c r="M186" s="23">
        <f>$C186*'Walgreens National Payments'!J$22</f>
        <v>1151.6987635612109</v>
      </c>
      <c r="N186" s="23">
        <f>$C186*'Walgreens National Payments'!K$22</f>
        <v>1151.6987635612109</v>
      </c>
      <c r="O186" s="23">
        <f>$C186*'Walgreens National Payments'!L$22</f>
        <v>1151.6987635612109</v>
      </c>
      <c r="P186" s="23">
        <f>$C186*'Walgreens National Payments'!M$22</f>
        <v>1151.6987635612109</v>
      </c>
      <c r="Q186" s="23">
        <f>$C186*'Walgreens National Payments'!N$22</f>
        <v>1151.6987635612109</v>
      </c>
      <c r="R186" s="23">
        <f>$C186*'Walgreens National Payments'!O$22</f>
        <v>1151.6987635612109</v>
      </c>
      <c r="S186" s="23">
        <f>$C186*'Walgreens National Payments'!P$22</f>
        <v>1151.6987635612109</v>
      </c>
      <c r="T186" s="23">
        <f>$C186*'Walgreens National Payments'!Q$22</f>
        <v>1151.6987635612109</v>
      </c>
      <c r="U186" s="24" t="s">
        <v>343</v>
      </c>
      <c r="V186" s="24">
        <f t="shared" si="8"/>
        <v>14280.044494268879</v>
      </c>
    </row>
    <row r="187" spans="1:22" x14ac:dyDescent="0.3">
      <c r="A187" s="122">
        <v>185</v>
      </c>
      <c r="B187" s="3" t="s">
        <v>61</v>
      </c>
      <c r="C187" s="15">
        <v>9.0106553717547258E-5</v>
      </c>
      <c r="D187" s="7" t="s">
        <v>209</v>
      </c>
      <c r="E187" s="31" t="str">
        <f t="shared" si="10"/>
        <v>No</v>
      </c>
      <c r="F187" s="91">
        <v>440.59</v>
      </c>
      <c r="G187" s="91">
        <v>244.53</v>
      </c>
      <c r="H187" s="91">
        <v>244.53</v>
      </c>
      <c r="I187" s="91">
        <v>244.53</v>
      </c>
      <c r="J187" s="23">
        <f>$C187*'Walgreens National Payments'!G$22</f>
        <v>320.4045720612624</v>
      </c>
      <c r="K187" s="23">
        <f>$C187*'Walgreens National Payments'!H$22</f>
        <v>320.4045720612624</v>
      </c>
      <c r="L187" s="23">
        <f>$C187*'Walgreens National Payments'!I$22</f>
        <v>320.4045720612624</v>
      </c>
      <c r="M187" s="23">
        <f>$C187*'Walgreens National Payments'!J$22</f>
        <v>485.41233607777934</v>
      </c>
      <c r="N187" s="23">
        <f>$C187*'Walgreens National Payments'!K$22</f>
        <v>485.41233607777934</v>
      </c>
      <c r="O187" s="23">
        <f>$C187*'Walgreens National Payments'!L$22</f>
        <v>485.41233607777934</v>
      </c>
      <c r="P187" s="23">
        <f>$C187*'Walgreens National Payments'!M$22</f>
        <v>485.41233607777934</v>
      </c>
      <c r="Q187" s="23">
        <f>$C187*'Walgreens National Payments'!N$22</f>
        <v>485.41233607777934</v>
      </c>
      <c r="R187" s="23">
        <f>$C187*'Walgreens National Payments'!O$22</f>
        <v>485.41233607777934</v>
      </c>
      <c r="S187" s="23">
        <f>$C187*'Walgreens National Payments'!P$22</f>
        <v>485.41233607777934</v>
      </c>
      <c r="T187" s="23">
        <f>$C187*'Walgreens National Payments'!Q$22</f>
        <v>485.41233607777934</v>
      </c>
      <c r="U187" s="24" t="s">
        <v>343</v>
      </c>
      <c r="V187" s="24">
        <f t="shared" si="8"/>
        <v>6018.6924048060218</v>
      </c>
    </row>
    <row r="188" spans="1:22" x14ac:dyDescent="0.3">
      <c r="A188" s="122">
        <v>186</v>
      </c>
      <c r="B188" s="3" t="s">
        <v>103</v>
      </c>
      <c r="C188" s="15">
        <v>2.1563493333176328E-4</v>
      </c>
      <c r="D188" s="7" t="s">
        <v>210</v>
      </c>
      <c r="E188" s="31" t="str">
        <f t="shared" si="10"/>
        <v>No</v>
      </c>
      <c r="F188" s="91">
        <v>1054.3800000000001</v>
      </c>
      <c r="G188" s="91">
        <v>585.17999999999995</v>
      </c>
      <c r="H188" s="91">
        <v>585.17999999999995</v>
      </c>
      <c r="I188" s="91">
        <v>585.17999999999995</v>
      </c>
      <c r="J188" s="23">
        <f>$C188*'Walgreens National Payments'!G$22</f>
        <v>766.76352257569329</v>
      </c>
      <c r="K188" s="23">
        <f>$C188*'Walgreens National Payments'!H$22</f>
        <v>766.76352257569329</v>
      </c>
      <c r="L188" s="23">
        <f>$C188*'Walgreens National Payments'!I$22</f>
        <v>766.76352257569329</v>
      </c>
      <c r="M188" s="23">
        <f>$C188*'Walgreens National Payments'!J$22</f>
        <v>1161.6453233430425</v>
      </c>
      <c r="N188" s="23">
        <f>$C188*'Walgreens National Payments'!K$22</f>
        <v>1161.6453233430425</v>
      </c>
      <c r="O188" s="23">
        <f>$C188*'Walgreens National Payments'!L$22</f>
        <v>1161.6453233430425</v>
      </c>
      <c r="P188" s="23">
        <f>$C188*'Walgreens National Payments'!M$22</f>
        <v>1161.6453233430425</v>
      </c>
      <c r="Q188" s="23">
        <f>$C188*'Walgreens National Payments'!N$22</f>
        <v>1161.6453233430425</v>
      </c>
      <c r="R188" s="23">
        <f>$C188*'Walgreens National Payments'!O$22</f>
        <v>1161.6453233430425</v>
      </c>
      <c r="S188" s="23">
        <f>$C188*'Walgreens National Payments'!P$22</f>
        <v>1161.6453233430425</v>
      </c>
      <c r="T188" s="23">
        <f>$C188*'Walgreens National Payments'!Q$22</f>
        <v>1161.6453233430425</v>
      </c>
      <c r="U188" s="24" t="s">
        <v>343</v>
      </c>
      <c r="V188" s="24">
        <f t="shared" si="8"/>
        <v>14403.373154471416</v>
      </c>
    </row>
    <row r="189" spans="1:22" x14ac:dyDescent="0.3">
      <c r="A189" s="122">
        <v>187</v>
      </c>
      <c r="B189" s="3" t="s">
        <v>103</v>
      </c>
      <c r="C189" s="15">
        <v>1.0446192327570199E-3</v>
      </c>
      <c r="D189" s="7" t="s">
        <v>211</v>
      </c>
      <c r="E189" s="31" t="str">
        <f t="shared" si="10"/>
        <v>No</v>
      </c>
      <c r="F189" s="91">
        <v>5107.8100000000004</v>
      </c>
      <c r="G189" s="91">
        <v>2834.82</v>
      </c>
      <c r="H189" s="91">
        <v>2834.82</v>
      </c>
      <c r="I189" s="91">
        <v>2834.82</v>
      </c>
      <c r="J189" s="23">
        <f>$C189*'Walgreens National Payments'!G$22</f>
        <v>3714.4998274781201</v>
      </c>
      <c r="K189" s="23">
        <f>$C189*'Walgreens National Payments'!H$22</f>
        <v>3714.4998274781201</v>
      </c>
      <c r="L189" s="23">
        <f>$C189*'Walgreens National Payments'!I$22</f>
        <v>3714.4998274781201</v>
      </c>
      <c r="M189" s="23">
        <f>$C189*'Walgreens National Payments'!J$22</f>
        <v>5627.4603917696613</v>
      </c>
      <c r="N189" s="23">
        <f>$C189*'Walgreens National Payments'!K$22</f>
        <v>5627.4603917696613</v>
      </c>
      <c r="O189" s="23">
        <f>$C189*'Walgreens National Payments'!L$22</f>
        <v>5627.4603917696613</v>
      </c>
      <c r="P189" s="23">
        <f>$C189*'Walgreens National Payments'!M$22</f>
        <v>5627.4603917696613</v>
      </c>
      <c r="Q189" s="23">
        <f>$C189*'Walgreens National Payments'!N$22</f>
        <v>5627.4603917696613</v>
      </c>
      <c r="R189" s="23">
        <f>$C189*'Walgreens National Payments'!O$22</f>
        <v>5627.4603917696613</v>
      </c>
      <c r="S189" s="23">
        <f>$C189*'Walgreens National Payments'!P$22</f>
        <v>5627.4603917696613</v>
      </c>
      <c r="T189" s="23">
        <f>$C189*'Walgreens National Payments'!Q$22</f>
        <v>5627.4603917696613</v>
      </c>
      <c r="U189" s="24" t="s">
        <v>343</v>
      </c>
      <c r="V189" s="24">
        <f t="shared" si="8"/>
        <v>69775.452616591647</v>
      </c>
    </row>
    <row r="190" spans="1:22" x14ac:dyDescent="0.3">
      <c r="A190" s="122">
        <v>188</v>
      </c>
      <c r="B190" s="3" t="s">
        <v>103</v>
      </c>
      <c r="C190" s="15">
        <v>1.9100374032320001E-2</v>
      </c>
      <c r="D190" s="7" t="s">
        <v>103</v>
      </c>
      <c r="E190" s="31" t="str">
        <f t="shared" si="10"/>
        <v>No</v>
      </c>
      <c r="F190" s="91">
        <v>93393.97</v>
      </c>
      <c r="G190" s="91">
        <v>51833.4</v>
      </c>
      <c r="H190" s="91">
        <v>51833.4</v>
      </c>
      <c r="I190" s="91">
        <v>51833.4</v>
      </c>
      <c r="J190" s="23">
        <f>$C190*'Walgreens National Payments'!G$22</f>
        <v>67917.891824152262</v>
      </c>
      <c r="K190" s="23">
        <f>$C190*'Walgreens National Payments'!H$22</f>
        <v>67917.891824152262</v>
      </c>
      <c r="L190" s="23">
        <f>$C190*'Walgreens National Payments'!I$22</f>
        <v>67917.891824152262</v>
      </c>
      <c r="M190" s="23">
        <f>$C190*'Walgreens National Payments'!J$22</f>
        <v>102895.48092196397</v>
      </c>
      <c r="N190" s="23">
        <f>$C190*'Walgreens National Payments'!K$22</f>
        <v>102895.48092196397</v>
      </c>
      <c r="O190" s="23">
        <f>$C190*'Walgreens National Payments'!L$22</f>
        <v>102895.48092196397</v>
      </c>
      <c r="P190" s="23">
        <f>$C190*'Walgreens National Payments'!M$22</f>
        <v>102895.48092196397</v>
      </c>
      <c r="Q190" s="23">
        <f>$C190*'Walgreens National Payments'!N$22</f>
        <v>102895.48092196397</v>
      </c>
      <c r="R190" s="23">
        <f>$C190*'Walgreens National Payments'!O$22</f>
        <v>102895.48092196397</v>
      </c>
      <c r="S190" s="23">
        <f>$C190*'Walgreens National Payments'!P$22</f>
        <v>102895.48092196397</v>
      </c>
      <c r="T190" s="23">
        <f>$C190*'Walgreens National Payments'!Q$22</f>
        <v>102895.48092196397</v>
      </c>
      <c r="U190" s="24" t="s">
        <v>343</v>
      </c>
      <c r="V190" s="24">
        <f t="shared" si="8"/>
        <v>1275811.6928481683</v>
      </c>
    </row>
    <row r="191" spans="1:22" x14ac:dyDescent="0.3">
      <c r="A191" s="122">
        <v>189</v>
      </c>
      <c r="B191" s="3" t="s">
        <v>103</v>
      </c>
      <c r="C191" s="15">
        <v>2.9904211561436055E-4</v>
      </c>
      <c r="D191" s="7" t="s">
        <v>212</v>
      </c>
      <c r="E191" s="31" t="str">
        <f t="shared" si="10"/>
        <v>No</v>
      </c>
      <c r="F191" s="91">
        <v>1462.21</v>
      </c>
      <c r="G191" s="91">
        <v>811.52</v>
      </c>
      <c r="H191" s="91">
        <v>811.52</v>
      </c>
      <c r="I191" s="91">
        <v>811.52</v>
      </c>
      <c r="J191" s="23">
        <f>$C191*'Walgreens National Payments'!G$22</f>
        <v>1063.3461954616398</v>
      </c>
      <c r="K191" s="23">
        <f>$C191*'Walgreens National Payments'!H$22</f>
        <v>1063.3461954616398</v>
      </c>
      <c r="L191" s="23">
        <f>$C191*'Walgreens National Payments'!I$22</f>
        <v>1063.3461954616398</v>
      </c>
      <c r="M191" s="23">
        <f>$C191*'Walgreens National Payments'!J$22</f>
        <v>1610.9675260806257</v>
      </c>
      <c r="N191" s="23">
        <f>$C191*'Walgreens National Payments'!K$22</f>
        <v>1610.9675260806257</v>
      </c>
      <c r="O191" s="23">
        <f>$C191*'Walgreens National Payments'!L$22</f>
        <v>1610.9675260806257</v>
      </c>
      <c r="P191" s="23">
        <f>$C191*'Walgreens National Payments'!M$22</f>
        <v>1610.9675260806257</v>
      </c>
      <c r="Q191" s="23">
        <f>$C191*'Walgreens National Payments'!N$22</f>
        <v>1610.9675260806257</v>
      </c>
      <c r="R191" s="23">
        <f>$C191*'Walgreens National Payments'!O$22</f>
        <v>1610.9675260806257</v>
      </c>
      <c r="S191" s="23">
        <f>$C191*'Walgreens National Payments'!P$22</f>
        <v>1610.9675260806257</v>
      </c>
      <c r="T191" s="23">
        <f>$C191*'Walgreens National Payments'!Q$22</f>
        <v>1610.9675260806257</v>
      </c>
      <c r="U191" s="24" t="s">
        <v>343</v>
      </c>
      <c r="V191" s="24">
        <f t="shared" si="8"/>
        <v>19974.548795029921</v>
      </c>
    </row>
    <row r="192" spans="1:22" x14ac:dyDescent="0.3">
      <c r="A192" s="122">
        <v>190</v>
      </c>
      <c r="B192" s="3" t="s">
        <v>73</v>
      </c>
      <c r="C192" s="15">
        <v>2.8708523658912223E-4</v>
      </c>
      <c r="D192" s="7" t="s">
        <v>213</v>
      </c>
      <c r="E192" s="31" t="str">
        <f t="shared" si="10"/>
        <v>No</v>
      </c>
      <c r="F192" s="91">
        <v>1403.74</v>
      </c>
      <c r="G192" s="91">
        <v>779.07</v>
      </c>
      <c r="H192" s="91">
        <v>779.07</v>
      </c>
      <c r="I192" s="91">
        <v>779.07</v>
      </c>
      <c r="J192" s="23">
        <f>$C192*'Walgreens National Payments'!G$22</f>
        <v>1020.8294355900023</v>
      </c>
      <c r="K192" s="23">
        <f>$C192*'Walgreens National Payments'!H$22</f>
        <v>1020.8294355900023</v>
      </c>
      <c r="L192" s="23">
        <f>$C192*'Walgreens National Payments'!I$22</f>
        <v>1020.8294355900023</v>
      </c>
      <c r="M192" s="23">
        <f>$C192*'Walgreens National Payments'!J$22</f>
        <v>1546.5547132453473</v>
      </c>
      <c r="N192" s="23">
        <f>$C192*'Walgreens National Payments'!K$22</f>
        <v>1546.5547132453473</v>
      </c>
      <c r="O192" s="23">
        <f>$C192*'Walgreens National Payments'!L$22</f>
        <v>1546.5547132453473</v>
      </c>
      <c r="P192" s="23">
        <f>$C192*'Walgreens National Payments'!M$22</f>
        <v>1546.5547132453473</v>
      </c>
      <c r="Q192" s="23">
        <f>$C192*'Walgreens National Payments'!N$22</f>
        <v>1546.5547132453473</v>
      </c>
      <c r="R192" s="23">
        <f>$C192*'Walgreens National Payments'!O$22</f>
        <v>1546.5547132453473</v>
      </c>
      <c r="S192" s="23">
        <f>$C192*'Walgreens National Payments'!P$22</f>
        <v>1546.5547132453473</v>
      </c>
      <c r="T192" s="23">
        <f>$C192*'Walgreens National Payments'!Q$22</f>
        <v>1546.5547132453473</v>
      </c>
      <c r="U192" s="24" t="s">
        <v>343</v>
      </c>
      <c r="V192" s="24">
        <f t="shared" si="8"/>
        <v>19175.876012732781</v>
      </c>
    </row>
    <row r="193" spans="1:22" x14ac:dyDescent="0.3">
      <c r="A193" s="122">
        <v>191</v>
      </c>
      <c r="B193" s="3" t="s">
        <v>214</v>
      </c>
      <c r="C193" s="15">
        <v>5.2318127209600006E-3</v>
      </c>
      <c r="D193" s="7" t="s">
        <v>214</v>
      </c>
      <c r="E193" s="31" t="str">
        <f t="shared" si="10"/>
        <v>No</v>
      </c>
      <c r="F193" s="91">
        <v>25581.69</v>
      </c>
      <c r="G193" s="91">
        <v>14197.77</v>
      </c>
      <c r="H193" s="91">
        <v>14197.77</v>
      </c>
      <c r="I193" s="91">
        <v>14197.77</v>
      </c>
      <c r="J193" s="23">
        <f>$C193*'Walgreens National Payments'!G$22</f>
        <v>18603.493828189963</v>
      </c>
      <c r="K193" s="23">
        <f>$C193*'Walgreens National Payments'!H$22</f>
        <v>18603.493828189963</v>
      </c>
      <c r="L193" s="23">
        <f>$C193*'Walgreens National Payments'!I$22</f>
        <v>18603.493828189963</v>
      </c>
      <c r="M193" s="23">
        <f>$C193*'Walgreens National Payments'!J$22</f>
        <v>28184.258858277481</v>
      </c>
      <c r="N193" s="23">
        <f>$C193*'Walgreens National Payments'!K$22</f>
        <v>28184.258858277481</v>
      </c>
      <c r="O193" s="23">
        <f>$C193*'Walgreens National Payments'!L$22</f>
        <v>28184.258858277481</v>
      </c>
      <c r="P193" s="23">
        <f>$C193*'Walgreens National Payments'!M$22</f>
        <v>28184.258858277481</v>
      </c>
      <c r="Q193" s="23">
        <f>$C193*'Walgreens National Payments'!N$22</f>
        <v>28184.258858277481</v>
      </c>
      <c r="R193" s="23">
        <f>$C193*'Walgreens National Payments'!O$22</f>
        <v>28184.258858277481</v>
      </c>
      <c r="S193" s="23">
        <f>$C193*'Walgreens National Payments'!P$22</f>
        <v>28184.258858277481</v>
      </c>
      <c r="T193" s="23">
        <f>$C193*'Walgreens National Payments'!Q$22</f>
        <v>28184.258858277481</v>
      </c>
      <c r="U193" s="24" t="s">
        <v>343</v>
      </c>
      <c r="V193" s="24">
        <f t="shared" si="8"/>
        <v>349459.55235078972</v>
      </c>
    </row>
    <row r="194" spans="1:22" x14ac:dyDescent="0.3">
      <c r="A194" s="122">
        <v>192</v>
      </c>
      <c r="B194" s="3" t="s">
        <v>215</v>
      </c>
      <c r="C194" s="15">
        <v>3.4855560519191808E-4</v>
      </c>
      <c r="D194" s="7" t="s">
        <v>216</v>
      </c>
      <c r="E194" s="31" t="str">
        <f t="shared" si="10"/>
        <v>No</v>
      </c>
      <c r="F194" s="91">
        <v>1704.31</v>
      </c>
      <c r="G194" s="91">
        <v>945.89</v>
      </c>
      <c r="H194" s="91">
        <v>945.89</v>
      </c>
      <c r="I194" s="91">
        <v>945.89</v>
      </c>
      <c r="J194" s="23">
        <f>$C194*'Walgreens National Payments'!G$22</f>
        <v>1239.4082884486418</v>
      </c>
      <c r="K194" s="23">
        <f>$C194*'Walgreens National Payments'!H$22</f>
        <v>1239.4082884486418</v>
      </c>
      <c r="L194" s="23">
        <f>$C194*'Walgreens National Payments'!I$22</f>
        <v>1239.4082884486418</v>
      </c>
      <c r="M194" s="23">
        <f>$C194*'Walgreens National Payments'!J$22</f>
        <v>1877.7012724243675</v>
      </c>
      <c r="N194" s="23">
        <f>$C194*'Walgreens National Payments'!K$22</f>
        <v>1877.7012724243675</v>
      </c>
      <c r="O194" s="23">
        <f>$C194*'Walgreens National Payments'!L$22</f>
        <v>1877.7012724243675</v>
      </c>
      <c r="P194" s="23">
        <f>$C194*'Walgreens National Payments'!M$22</f>
        <v>1877.7012724243675</v>
      </c>
      <c r="Q194" s="23">
        <f>$C194*'Walgreens National Payments'!N$22</f>
        <v>1877.7012724243675</v>
      </c>
      <c r="R194" s="23">
        <f>$C194*'Walgreens National Payments'!O$22</f>
        <v>1877.7012724243675</v>
      </c>
      <c r="S194" s="23">
        <f>$C194*'Walgreens National Payments'!P$22</f>
        <v>1877.7012724243675</v>
      </c>
      <c r="T194" s="23">
        <f>$C194*'Walgreens National Payments'!Q$22</f>
        <v>1877.7012724243675</v>
      </c>
      <c r="U194" s="24" t="s">
        <v>343</v>
      </c>
      <c r="V194" s="24">
        <f t="shared" si="8"/>
        <v>23281.815044740866</v>
      </c>
    </row>
    <row r="195" spans="1:22" x14ac:dyDescent="0.3">
      <c r="A195" s="122">
        <v>193</v>
      </c>
      <c r="B195" s="3" t="s">
        <v>45</v>
      </c>
      <c r="C195" s="15">
        <v>1.2868028544570567E-4</v>
      </c>
      <c r="D195" s="7" t="s">
        <v>217</v>
      </c>
      <c r="E195" s="31" t="str">
        <f t="shared" si="10"/>
        <v>No</v>
      </c>
      <c r="F195" s="91">
        <v>0</v>
      </c>
      <c r="G195" s="91">
        <v>0</v>
      </c>
      <c r="H195" s="91">
        <v>0</v>
      </c>
      <c r="I195" s="91">
        <v>349.2</v>
      </c>
      <c r="J195" s="23">
        <f>$C195*'Walgreens National Payments'!G$22</f>
        <v>457.56662628773228</v>
      </c>
      <c r="K195" s="23">
        <f>$C195*'Walgreens National Payments'!H$22</f>
        <v>457.56662628773228</v>
      </c>
      <c r="L195" s="23">
        <f>$C195*'Walgreens National Payments'!I$22</f>
        <v>457.56662628773228</v>
      </c>
      <c r="M195" s="23">
        <f>$C195*'Walgreens National Payments'!J$22</f>
        <v>693.21259540294102</v>
      </c>
      <c r="N195" s="23">
        <f>$C195*'Walgreens National Payments'!K$22</f>
        <v>693.21259540294102</v>
      </c>
      <c r="O195" s="23">
        <f>$C195*'Walgreens National Payments'!L$22</f>
        <v>693.21259540294102</v>
      </c>
      <c r="P195" s="23">
        <f>$C195*'Walgreens National Payments'!M$22</f>
        <v>693.21259540294102</v>
      </c>
      <c r="Q195" s="23">
        <f>$C195*'Walgreens National Payments'!N$22</f>
        <v>693.21259540294102</v>
      </c>
      <c r="R195" s="23">
        <f>$C195*'Walgreens National Payments'!O$22</f>
        <v>693.21259540294102</v>
      </c>
      <c r="S195" s="23">
        <f>$C195*'Walgreens National Payments'!P$22</f>
        <v>693.21259540294102</v>
      </c>
      <c r="T195" s="23">
        <f>$C195*'Walgreens National Payments'!Q$22</f>
        <v>693.21259540294102</v>
      </c>
      <c r="U195" s="24" t="s">
        <v>343</v>
      </c>
      <c r="V195" s="24">
        <f t="shared" si="8"/>
        <v>7267.6006420867234</v>
      </c>
    </row>
    <row r="196" spans="1:22" x14ac:dyDescent="0.3">
      <c r="A196" s="122">
        <v>194</v>
      </c>
      <c r="B196" s="3" t="s">
        <v>20</v>
      </c>
      <c r="C196" s="15">
        <v>9.3741051152000014E-4</v>
      </c>
      <c r="D196" s="7" t="s">
        <v>218</v>
      </c>
      <c r="E196" s="31" t="str">
        <f t="shared" si="10"/>
        <v>No</v>
      </c>
      <c r="F196" s="91">
        <v>4583.6000000000004</v>
      </c>
      <c r="G196" s="91">
        <v>2543.89</v>
      </c>
      <c r="H196" s="91">
        <v>2543.89</v>
      </c>
      <c r="I196" s="91">
        <v>2543.89</v>
      </c>
      <c r="J196" s="23">
        <f>$C196*'Walgreens National Payments'!G$22</f>
        <v>3333.2826681041379</v>
      </c>
      <c r="K196" s="23">
        <f>$C196*'Walgreens National Payments'!H$22</f>
        <v>3333.2826681041379</v>
      </c>
      <c r="L196" s="23">
        <f>$C196*'Walgreens National Payments'!I$22</f>
        <v>3333.2826681041379</v>
      </c>
      <c r="M196" s="23">
        <f>$C196*'Walgreens National Payments'!J$22</f>
        <v>5049.9170980076797</v>
      </c>
      <c r="N196" s="23">
        <f>$C196*'Walgreens National Payments'!K$22</f>
        <v>5049.9170980076797</v>
      </c>
      <c r="O196" s="23">
        <f>$C196*'Walgreens National Payments'!L$22</f>
        <v>5049.9170980076797</v>
      </c>
      <c r="P196" s="23">
        <f>$C196*'Walgreens National Payments'!M$22</f>
        <v>5049.9170980076797</v>
      </c>
      <c r="Q196" s="23">
        <f>$C196*'Walgreens National Payments'!N$22</f>
        <v>5049.9170980076797</v>
      </c>
      <c r="R196" s="23">
        <f>$C196*'Walgreens National Payments'!O$22</f>
        <v>5049.9170980076797</v>
      </c>
      <c r="S196" s="23">
        <f>$C196*'Walgreens National Payments'!P$22</f>
        <v>5049.9170980076797</v>
      </c>
      <c r="T196" s="23">
        <f>$C196*'Walgreens National Payments'!Q$22</f>
        <v>5049.9170980076797</v>
      </c>
      <c r="U196" s="24" t="s">
        <v>343</v>
      </c>
      <c r="V196" s="24">
        <f t="shared" ref="V196:V259" si="11">SUM(F196:T196)</f>
        <v>62614.454788373863</v>
      </c>
    </row>
    <row r="197" spans="1:22" x14ac:dyDescent="0.3">
      <c r="A197" s="122">
        <v>195</v>
      </c>
      <c r="B197" s="3" t="s">
        <v>103</v>
      </c>
      <c r="C197" s="15">
        <v>4.1937412125987635E-4</v>
      </c>
      <c r="D197" s="7" t="s">
        <v>219</v>
      </c>
      <c r="E197" s="31" t="str">
        <f t="shared" si="10"/>
        <v>No</v>
      </c>
      <c r="F197" s="91">
        <v>2050.59</v>
      </c>
      <c r="G197" s="91">
        <v>1138.07</v>
      </c>
      <c r="H197" s="91">
        <v>1138.07</v>
      </c>
      <c r="I197" s="91">
        <v>1138.07</v>
      </c>
      <c r="J197" s="23">
        <f>$C197*'Walgreens National Payments'!G$22</f>
        <v>1491.2276667137887</v>
      </c>
      <c r="K197" s="23">
        <f>$C197*'Walgreens National Payments'!H$22</f>
        <v>1491.2276667137887</v>
      </c>
      <c r="L197" s="23">
        <f>$C197*'Walgreens National Payments'!I$22</f>
        <v>1491.2276667137887</v>
      </c>
      <c r="M197" s="23">
        <f>$C197*'Walgreens National Payments'!J$22</f>
        <v>2259.207166322682</v>
      </c>
      <c r="N197" s="23">
        <f>$C197*'Walgreens National Payments'!K$22</f>
        <v>2259.207166322682</v>
      </c>
      <c r="O197" s="23">
        <f>$C197*'Walgreens National Payments'!L$22</f>
        <v>2259.207166322682</v>
      </c>
      <c r="P197" s="23">
        <f>$C197*'Walgreens National Payments'!M$22</f>
        <v>2259.207166322682</v>
      </c>
      <c r="Q197" s="23">
        <f>$C197*'Walgreens National Payments'!N$22</f>
        <v>2259.207166322682</v>
      </c>
      <c r="R197" s="23">
        <f>$C197*'Walgreens National Payments'!O$22</f>
        <v>2259.207166322682</v>
      </c>
      <c r="S197" s="23">
        <f>$C197*'Walgreens National Payments'!P$22</f>
        <v>2259.207166322682</v>
      </c>
      <c r="T197" s="23">
        <f>$C197*'Walgreens National Payments'!Q$22</f>
        <v>2259.207166322682</v>
      </c>
      <c r="U197" s="24" t="s">
        <v>343</v>
      </c>
      <c r="V197" s="24">
        <f t="shared" si="11"/>
        <v>28012.140330722817</v>
      </c>
    </row>
    <row r="198" spans="1:22" x14ac:dyDescent="0.3">
      <c r="A198" s="122">
        <v>196</v>
      </c>
      <c r="B198" s="3" t="s">
        <v>32</v>
      </c>
      <c r="C198" s="15">
        <v>8.7589028181219765E-4</v>
      </c>
      <c r="D198" s="7" t="s">
        <v>220</v>
      </c>
      <c r="E198" s="31" t="str">
        <f t="shared" si="10"/>
        <v>No</v>
      </c>
      <c r="F198" s="91">
        <v>4282.79</v>
      </c>
      <c r="G198" s="91">
        <v>2376.94</v>
      </c>
      <c r="H198" s="91">
        <v>2376.94</v>
      </c>
      <c r="I198" s="91">
        <v>2376.94</v>
      </c>
      <c r="J198" s="23">
        <f>$C198*'Walgreens National Payments'!G$22</f>
        <v>3114.5265170873395</v>
      </c>
      <c r="K198" s="23">
        <f>$C198*'Walgreens National Payments'!H$22</f>
        <v>3114.5265170873395</v>
      </c>
      <c r="L198" s="23">
        <f>$C198*'Walgreens National Payments'!I$22</f>
        <v>3114.5265170873395</v>
      </c>
      <c r="M198" s="23">
        <f>$C198*'Walgreens National Payments'!J$22</f>
        <v>4718.501932445859</v>
      </c>
      <c r="N198" s="23">
        <f>$C198*'Walgreens National Payments'!K$22</f>
        <v>4718.501932445859</v>
      </c>
      <c r="O198" s="23">
        <f>$C198*'Walgreens National Payments'!L$22</f>
        <v>4718.501932445859</v>
      </c>
      <c r="P198" s="23">
        <f>$C198*'Walgreens National Payments'!M$22</f>
        <v>4718.501932445859</v>
      </c>
      <c r="Q198" s="23">
        <f>$C198*'Walgreens National Payments'!N$22</f>
        <v>4718.501932445859</v>
      </c>
      <c r="R198" s="23">
        <f>$C198*'Walgreens National Payments'!O$22</f>
        <v>4718.501932445859</v>
      </c>
      <c r="S198" s="23">
        <f>$C198*'Walgreens National Payments'!P$22</f>
        <v>4718.501932445859</v>
      </c>
      <c r="T198" s="23">
        <f>$C198*'Walgreens National Payments'!Q$22</f>
        <v>4718.501932445859</v>
      </c>
      <c r="U198" s="24" t="s">
        <v>343</v>
      </c>
      <c r="V198" s="24">
        <f t="shared" si="11"/>
        <v>58505.205010828868</v>
      </c>
    </row>
    <row r="199" spans="1:22" x14ac:dyDescent="0.3">
      <c r="A199" s="122">
        <v>197</v>
      </c>
      <c r="B199" s="3" t="s">
        <v>32</v>
      </c>
      <c r="C199" s="15">
        <v>6.2011746176264277E-4</v>
      </c>
      <c r="D199" s="7" t="s">
        <v>221</v>
      </c>
      <c r="E199" s="31" t="str">
        <f t="shared" si="10"/>
        <v>No</v>
      </c>
      <c r="F199" s="91">
        <v>3032.15</v>
      </c>
      <c r="G199" s="91">
        <v>1682.84</v>
      </c>
      <c r="H199" s="91">
        <v>1682.84</v>
      </c>
      <c r="I199" s="91">
        <v>1682.84</v>
      </c>
      <c r="J199" s="23">
        <f>$C199*'Walgreens National Payments'!G$22</f>
        <v>2205.0390539471209</v>
      </c>
      <c r="K199" s="23">
        <f>$C199*'Walgreens National Payments'!H$22</f>
        <v>2205.0390539471209</v>
      </c>
      <c r="L199" s="23">
        <f>$C199*'Walgreens National Payments'!I$22</f>
        <v>2205.0390539471209</v>
      </c>
      <c r="M199" s="23">
        <f>$C199*'Walgreens National Payments'!J$22</f>
        <v>3340.6301022276089</v>
      </c>
      <c r="N199" s="23">
        <f>$C199*'Walgreens National Payments'!K$22</f>
        <v>3340.6301022276089</v>
      </c>
      <c r="O199" s="23">
        <f>$C199*'Walgreens National Payments'!L$22</f>
        <v>3340.6301022276089</v>
      </c>
      <c r="P199" s="23">
        <f>$C199*'Walgreens National Payments'!M$22</f>
        <v>3340.6301022276089</v>
      </c>
      <c r="Q199" s="23">
        <f>$C199*'Walgreens National Payments'!N$22</f>
        <v>3340.6301022276089</v>
      </c>
      <c r="R199" s="23">
        <f>$C199*'Walgreens National Payments'!O$22</f>
        <v>3340.6301022276089</v>
      </c>
      <c r="S199" s="23">
        <f>$C199*'Walgreens National Payments'!P$22</f>
        <v>3340.6301022276089</v>
      </c>
      <c r="T199" s="23">
        <f>$C199*'Walgreens National Payments'!Q$22</f>
        <v>3340.6301022276089</v>
      </c>
      <c r="U199" s="24" t="s">
        <v>343</v>
      </c>
      <c r="V199" s="24">
        <f t="shared" si="11"/>
        <v>41420.827979662237</v>
      </c>
    </row>
    <row r="200" spans="1:22" x14ac:dyDescent="0.3">
      <c r="A200" s="122">
        <v>198</v>
      </c>
      <c r="B200" s="3" t="s">
        <v>32</v>
      </c>
      <c r="C200" s="15">
        <v>1.6393846172607529E-4</v>
      </c>
      <c r="D200" s="7" t="s">
        <v>222</v>
      </c>
      <c r="E200" s="31" t="str">
        <f t="shared" si="10"/>
        <v>No</v>
      </c>
      <c r="F200" s="91">
        <v>801.6</v>
      </c>
      <c r="G200" s="91">
        <v>444.89</v>
      </c>
      <c r="H200" s="91">
        <v>444.89</v>
      </c>
      <c r="I200" s="91">
        <v>444.89</v>
      </c>
      <c r="J200" s="23">
        <f>$C200*'Walgreens National Payments'!G$22</f>
        <v>582.93909273655663</v>
      </c>
      <c r="K200" s="23">
        <f>$C200*'Walgreens National Payments'!H$22</f>
        <v>582.93909273655663</v>
      </c>
      <c r="L200" s="23">
        <f>$C200*'Walgreens National Payments'!I$22</f>
        <v>582.93909273655663</v>
      </c>
      <c r="M200" s="23">
        <f>$C200*'Walgreens National Payments'!J$22</f>
        <v>883.1516509764698</v>
      </c>
      <c r="N200" s="23">
        <f>$C200*'Walgreens National Payments'!K$22</f>
        <v>883.1516509764698</v>
      </c>
      <c r="O200" s="23">
        <f>$C200*'Walgreens National Payments'!L$22</f>
        <v>883.1516509764698</v>
      </c>
      <c r="P200" s="23">
        <f>$C200*'Walgreens National Payments'!M$22</f>
        <v>883.1516509764698</v>
      </c>
      <c r="Q200" s="23">
        <f>$C200*'Walgreens National Payments'!N$22</f>
        <v>883.1516509764698</v>
      </c>
      <c r="R200" s="23">
        <f>$C200*'Walgreens National Payments'!O$22</f>
        <v>883.1516509764698</v>
      </c>
      <c r="S200" s="23">
        <f>$C200*'Walgreens National Payments'!P$22</f>
        <v>883.1516509764698</v>
      </c>
      <c r="T200" s="23">
        <f>$C200*'Walgreens National Payments'!Q$22</f>
        <v>883.1516509764698</v>
      </c>
      <c r="U200" s="24" t="s">
        <v>343</v>
      </c>
      <c r="V200" s="24">
        <f t="shared" si="11"/>
        <v>10950.300486021428</v>
      </c>
    </row>
    <row r="201" spans="1:22" x14ac:dyDescent="0.3">
      <c r="A201" s="122">
        <v>199</v>
      </c>
      <c r="B201" s="3" t="s">
        <v>32</v>
      </c>
      <c r="C201" s="15">
        <v>5.8535727113920008E-2</v>
      </c>
      <c r="D201" s="7" t="s">
        <v>32</v>
      </c>
      <c r="E201" s="31" t="str">
        <f t="shared" si="10"/>
        <v>No</v>
      </c>
      <c r="F201" s="91">
        <v>287191.02</v>
      </c>
      <c r="G201" s="91">
        <v>159390.22</v>
      </c>
      <c r="H201" s="91">
        <v>159390.22</v>
      </c>
      <c r="I201" s="91">
        <v>159390.22</v>
      </c>
      <c r="J201" s="23">
        <f>$C201*'Walgreens National Payments'!G$22</f>
        <v>208143.73452813592</v>
      </c>
      <c r="K201" s="23">
        <f>$C201*'Walgreens National Payments'!H$22</f>
        <v>208143.73452813592</v>
      </c>
      <c r="L201" s="23">
        <f>$C201*'Walgreens National Payments'!I$22</f>
        <v>208143.73452813592</v>
      </c>
      <c r="M201" s="23">
        <f>$C201*'Walgreens National Payments'!J$22</f>
        <v>315337.37414314196</v>
      </c>
      <c r="N201" s="23">
        <f>$C201*'Walgreens National Payments'!K$22</f>
        <v>315337.37414314196</v>
      </c>
      <c r="O201" s="23">
        <f>$C201*'Walgreens National Payments'!L$22</f>
        <v>315337.37414314196</v>
      </c>
      <c r="P201" s="23">
        <f>$C201*'Walgreens National Payments'!M$22</f>
        <v>315337.37414314196</v>
      </c>
      <c r="Q201" s="23">
        <f>$C201*'Walgreens National Payments'!N$22</f>
        <v>315337.37414314196</v>
      </c>
      <c r="R201" s="23">
        <f>$C201*'Walgreens National Payments'!O$22</f>
        <v>315337.37414314196</v>
      </c>
      <c r="S201" s="23">
        <f>$C201*'Walgreens National Payments'!P$22</f>
        <v>315337.37414314196</v>
      </c>
      <c r="T201" s="23">
        <f>$C201*'Walgreens National Payments'!Q$22</f>
        <v>315337.37414314196</v>
      </c>
      <c r="U201" s="24" t="s">
        <v>343</v>
      </c>
      <c r="V201" s="24">
        <f t="shared" si="11"/>
        <v>3912491.8767295429</v>
      </c>
    </row>
    <row r="202" spans="1:22" x14ac:dyDescent="0.3">
      <c r="A202" s="122">
        <v>200</v>
      </c>
      <c r="B202" s="3" t="s">
        <v>223</v>
      </c>
      <c r="C202" s="15">
        <v>2.4376421473599999E-3</v>
      </c>
      <c r="D202" s="7" t="s">
        <v>223</v>
      </c>
      <c r="E202" s="31" t="str">
        <f t="shared" si="10"/>
        <v>No</v>
      </c>
      <c r="F202" s="91">
        <v>11919.19</v>
      </c>
      <c r="G202" s="91">
        <v>6615.12</v>
      </c>
      <c r="H202" s="91">
        <v>6615.12</v>
      </c>
      <c r="I202" s="91">
        <v>6615.12</v>
      </c>
      <c r="J202" s="23">
        <f>$C202*'Walgreens National Payments'!G$22</f>
        <v>8667.8677281526107</v>
      </c>
      <c r="K202" s="23">
        <f>$C202*'Walgreens National Payments'!H$22</f>
        <v>8667.8677281526107</v>
      </c>
      <c r="L202" s="23">
        <f>$C202*'Walgreens National Payments'!I$22</f>
        <v>8667.8677281526107</v>
      </c>
      <c r="M202" s="23">
        <f>$C202*'Walgreens National Payments'!J$22</f>
        <v>13131.803630852268</v>
      </c>
      <c r="N202" s="23">
        <f>$C202*'Walgreens National Payments'!K$22</f>
        <v>13131.803630852268</v>
      </c>
      <c r="O202" s="23">
        <f>$C202*'Walgreens National Payments'!L$22</f>
        <v>13131.803630852268</v>
      </c>
      <c r="P202" s="23">
        <f>$C202*'Walgreens National Payments'!M$22</f>
        <v>13131.803630852268</v>
      </c>
      <c r="Q202" s="23">
        <f>$C202*'Walgreens National Payments'!N$22</f>
        <v>13131.803630852268</v>
      </c>
      <c r="R202" s="23">
        <f>$C202*'Walgreens National Payments'!O$22</f>
        <v>13131.803630852268</v>
      </c>
      <c r="S202" s="23">
        <f>$C202*'Walgreens National Payments'!P$22</f>
        <v>13131.803630852268</v>
      </c>
      <c r="T202" s="23">
        <f>$C202*'Walgreens National Payments'!Q$22</f>
        <v>13131.803630852268</v>
      </c>
      <c r="U202" s="24" t="s">
        <v>343</v>
      </c>
      <c r="V202" s="24">
        <f t="shared" si="11"/>
        <v>162822.58223127597</v>
      </c>
    </row>
    <row r="203" spans="1:22" x14ac:dyDescent="0.3">
      <c r="A203" s="122">
        <v>201</v>
      </c>
      <c r="B203" s="3" t="s">
        <v>58</v>
      </c>
      <c r="C203" s="15">
        <v>2.1604790854926307E-6</v>
      </c>
      <c r="D203" s="7" t="s">
        <v>224</v>
      </c>
      <c r="E203" s="7" t="s">
        <v>334</v>
      </c>
      <c r="F203" s="91">
        <v>0</v>
      </c>
      <c r="G203" s="91">
        <v>0</v>
      </c>
      <c r="H203" s="91">
        <v>0</v>
      </c>
      <c r="I203" s="91">
        <v>0</v>
      </c>
      <c r="J203" s="91">
        <v>0</v>
      </c>
      <c r="K203" s="91">
        <v>0</v>
      </c>
      <c r="L203" s="91">
        <v>0</v>
      </c>
      <c r="M203" s="91">
        <v>0</v>
      </c>
      <c r="N203" s="91">
        <v>0</v>
      </c>
      <c r="O203" s="91">
        <v>0</v>
      </c>
      <c r="P203" s="91">
        <v>0</v>
      </c>
      <c r="Q203" s="91">
        <v>0</v>
      </c>
      <c r="R203" s="91">
        <v>0</v>
      </c>
      <c r="S203" s="91">
        <v>0</v>
      </c>
      <c r="T203" s="91">
        <v>0</v>
      </c>
      <c r="U203" s="24" t="s">
        <v>343</v>
      </c>
      <c r="V203" s="24">
        <f t="shared" si="11"/>
        <v>0</v>
      </c>
    </row>
    <row r="204" spans="1:22" x14ac:dyDescent="0.3">
      <c r="A204" s="122">
        <v>202</v>
      </c>
      <c r="B204" s="3" t="s">
        <v>225</v>
      </c>
      <c r="C204" s="15">
        <v>6.2312530156800007E-3</v>
      </c>
      <c r="D204" s="7" t="s">
        <v>225</v>
      </c>
      <c r="E204" s="31" t="str">
        <f t="shared" ref="E204:E263" si="12">IF(C204&lt;0.000083,"Yes","No")</f>
        <v>No</v>
      </c>
      <c r="F204" s="91">
        <v>30468.59</v>
      </c>
      <c r="G204" s="91">
        <v>16909.98</v>
      </c>
      <c r="H204" s="91">
        <v>16909.98</v>
      </c>
      <c r="I204" s="91">
        <v>16909.98</v>
      </c>
      <c r="J204" s="23">
        <f>$C204*'Walgreens National Payments'!G$22</f>
        <v>22157.344538476129</v>
      </c>
      <c r="K204" s="23">
        <f>$C204*'Walgreens National Payments'!H$22</f>
        <v>22157.344538476129</v>
      </c>
      <c r="L204" s="23">
        <f>$C204*'Walgreens National Payments'!I$22</f>
        <v>22157.344538476129</v>
      </c>
      <c r="M204" s="23">
        <f>$C204*'Walgreens National Payments'!J$22</f>
        <v>33568.336133622477</v>
      </c>
      <c r="N204" s="23">
        <f>$C204*'Walgreens National Payments'!K$22</f>
        <v>33568.336133622477</v>
      </c>
      <c r="O204" s="23">
        <f>$C204*'Walgreens National Payments'!L$22</f>
        <v>33568.336133622477</v>
      </c>
      <c r="P204" s="23">
        <f>$C204*'Walgreens National Payments'!M$22</f>
        <v>33568.336133622477</v>
      </c>
      <c r="Q204" s="23">
        <f>$C204*'Walgreens National Payments'!N$22</f>
        <v>33568.336133622477</v>
      </c>
      <c r="R204" s="23">
        <f>$C204*'Walgreens National Payments'!O$22</f>
        <v>33568.336133622477</v>
      </c>
      <c r="S204" s="23">
        <f>$C204*'Walgreens National Payments'!P$22</f>
        <v>33568.336133622477</v>
      </c>
      <c r="T204" s="23">
        <f>$C204*'Walgreens National Payments'!Q$22</f>
        <v>33568.336133622477</v>
      </c>
      <c r="U204" s="24" t="s">
        <v>343</v>
      </c>
      <c r="V204" s="24">
        <f t="shared" si="11"/>
        <v>416217.2526844081</v>
      </c>
    </row>
    <row r="205" spans="1:22" x14ac:dyDescent="0.3">
      <c r="A205" s="122">
        <v>203</v>
      </c>
      <c r="B205" s="3" t="s">
        <v>226</v>
      </c>
      <c r="C205" s="15">
        <v>5.6487088447999996E-4</v>
      </c>
      <c r="D205" s="7" t="s">
        <v>226</v>
      </c>
      <c r="E205" s="31" t="str">
        <f t="shared" si="12"/>
        <v>No</v>
      </c>
      <c r="F205" s="91">
        <v>2762.02</v>
      </c>
      <c r="G205" s="91">
        <v>1532.91</v>
      </c>
      <c r="H205" s="91">
        <v>1532.91</v>
      </c>
      <c r="I205" s="91">
        <v>1532.91</v>
      </c>
      <c r="J205" s="23">
        <f>$C205*'Walgreens National Payments'!G$22</f>
        <v>2008.5910130245711</v>
      </c>
      <c r="K205" s="23">
        <f>$C205*'Walgreens National Payments'!H$22</f>
        <v>2008.5910130245711</v>
      </c>
      <c r="L205" s="23">
        <f>$C205*'Walgreens National Payments'!I$22</f>
        <v>2008.5910130245711</v>
      </c>
      <c r="M205" s="23">
        <f>$C205*'Walgreens National Payments'!J$22</f>
        <v>3043.0116823385033</v>
      </c>
      <c r="N205" s="23">
        <f>$C205*'Walgreens National Payments'!K$22</f>
        <v>3043.0116823385033</v>
      </c>
      <c r="O205" s="23">
        <f>$C205*'Walgreens National Payments'!L$22</f>
        <v>3043.0116823385033</v>
      </c>
      <c r="P205" s="23">
        <f>$C205*'Walgreens National Payments'!M$22</f>
        <v>3043.0116823385033</v>
      </c>
      <c r="Q205" s="23">
        <f>$C205*'Walgreens National Payments'!N$22</f>
        <v>3043.0116823385033</v>
      </c>
      <c r="R205" s="23">
        <f>$C205*'Walgreens National Payments'!O$22</f>
        <v>3043.0116823385033</v>
      </c>
      <c r="S205" s="23">
        <f>$C205*'Walgreens National Payments'!P$22</f>
        <v>3043.0116823385033</v>
      </c>
      <c r="T205" s="23">
        <f>$C205*'Walgreens National Payments'!Q$22</f>
        <v>3043.0116823385033</v>
      </c>
      <c r="U205" s="24" t="s">
        <v>343</v>
      </c>
      <c r="V205" s="24">
        <f t="shared" si="11"/>
        <v>37730.616497781739</v>
      </c>
    </row>
    <row r="206" spans="1:22" x14ac:dyDescent="0.3">
      <c r="A206" s="122">
        <v>204</v>
      </c>
      <c r="B206" s="3" t="s">
        <v>32</v>
      </c>
      <c r="C206" s="15">
        <v>2.8958027866277504E-4</v>
      </c>
      <c r="D206" s="7" t="s">
        <v>227</v>
      </c>
      <c r="E206" s="31" t="str">
        <f t="shared" si="12"/>
        <v>No</v>
      </c>
      <c r="F206" s="91">
        <v>1415.94</v>
      </c>
      <c r="G206" s="91">
        <v>785.84</v>
      </c>
      <c r="H206" s="91">
        <v>785.84</v>
      </c>
      <c r="I206" s="91">
        <v>785.84</v>
      </c>
      <c r="J206" s="23">
        <f>$C206*'Walgreens National Payments'!G$22</f>
        <v>1029.7014083256313</v>
      </c>
      <c r="K206" s="23">
        <f>$C206*'Walgreens National Payments'!H$22</f>
        <v>1029.7014083256313</v>
      </c>
      <c r="L206" s="23">
        <f>$C206*'Walgreens National Payments'!I$22</f>
        <v>1029.7014083256313</v>
      </c>
      <c r="M206" s="23">
        <f>$C206*'Walgreens National Payments'!J$22</f>
        <v>1559.9957355863039</v>
      </c>
      <c r="N206" s="23">
        <f>$C206*'Walgreens National Payments'!K$22</f>
        <v>1559.9957355863039</v>
      </c>
      <c r="O206" s="23">
        <f>$C206*'Walgreens National Payments'!L$22</f>
        <v>1559.9957355863039</v>
      </c>
      <c r="P206" s="23">
        <f>$C206*'Walgreens National Payments'!M$22</f>
        <v>1559.9957355863039</v>
      </c>
      <c r="Q206" s="23">
        <f>$C206*'Walgreens National Payments'!N$22</f>
        <v>1559.9957355863039</v>
      </c>
      <c r="R206" s="23">
        <f>$C206*'Walgreens National Payments'!O$22</f>
        <v>1559.9957355863039</v>
      </c>
      <c r="S206" s="23">
        <f>$C206*'Walgreens National Payments'!P$22</f>
        <v>1559.9957355863039</v>
      </c>
      <c r="T206" s="23">
        <f>$C206*'Walgreens National Payments'!Q$22</f>
        <v>1559.9957355863039</v>
      </c>
      <c r="U206" s="24" t="s">
        <v>343</v>
      </c>
      <c r="V206" s="24">
        <f t="shared" si="11"/>
        <v>19342.530109667328</v>
      </c>
    </row>
    <row r="207" spans="1:22" x14ac:dyDescent="0.3">
      <c r="A207" s="122">
        <v>205</v>
      </c>
      <c r="B207" s="3" t="s">
        <v>228</v>
      </c>
      <c r="C207" s="15">
        <v>2.1551218640000003E-3</v>
      </c>
      <c r="D207" s="7" t="s">
        <v>228</v>
      </c>
      <c r="E207" s="31" t="str">
        <f t="shared" si="12"/>
        <v>No</v>
      </c>
      <c r="F207" s="91">
        <v>10537.77</v>
      </c>
      <c r="G207" s="91">
        <v>5848.43</v>
      </c>
      <c r="H207" s="91">
        <v>5848.43</v>
      </c>
      <c r="I207" s="91">
        <v>5848.43</v>
      </c>
      <c r="J207" s="23">
        <f>$C207*'Walgreens National Payments'!G$22</f>
        <v>7663.2705401130097</v>
      </c>
      <c r="K207" s="23">
        <f>$C207*'Walgreens National Payments'!H$22</f>
        <v>7663.2705401130097</v>
      </c>
      <c r="L207" s="23">
        <f>$C207*'Walgreens National Payments'!I$22</f>
        <v>7663.2705401130097</v>
      </c>
      <c r="M207" s="23">
        <f>$C207*'Walgreens National Payments'!J$22</f>
        <v>11609.840742725215</v>
      </c>
      <c r="N207" s="23">
        <f>$C207*'Walgreens National Payments'!K$22</f>
        <v>11609.840742725215</v>
      </c>
      <c r="O207" s="23">
        <f>$C207*'Walgreens National Payments'!L$22</f>
        <v>11609.840742725215</v>
      </c>
      <c r="P207" s="23">
        <f>$C207*'Walgreens National Payments'!M$22</f>
        <v>11609.840742725215</v>
      </c>
      <c r="Q207" s="23">
        <f>$C207*'Walgreens National Payments'!N$22</f>
        <v>11609.840742725215</v>
      </c>
      <c r="R207" s="23">
        <f>$C207*'Walgreens National Payments'!O$22</f>
        <v>11609.840742725215</v>
      </c>
      <c r="S207" s="23">
        <f>$C207*'Walgreens National Payments'!P$22</f>
        <v>11609.840742725215</v>
      </c>
      <c r="T207" s="23">
        <f>$C207*'Walgreens National Payments'!Q$22</f>
        <v>11609.840742725215</v>
      </c>
      <c r="U207" s="24" t="s">
        <v>343</v>
      </c>
      <c r="V207" s="24">
        <f t="shared" si="11"/>
        <v>143951.59756214073</v>
      </c>
    </row>
    <row r="208" spans="1:22" x14ac:dyDescent="0.3">
      <c r="A208" s="122">
        <v>206</v>
      </c>
      <c r="B208" s="3" t="s">
        <v>229</v>
      </c>
      <c r="C208" s="15">
        <v>5.8661152369835065E-4</v>
      </c>
      <c r="D208" s="7" t="s">
        <v>229</v>
      </c>
      <c r="E208" s="31" t="str">
        <f t="shared" si="12"/>
        <v>No</v>
      </c>
      <c r="F208" s="91">
        <v>2868.32</v>
      </c>
      <c r="G208" s="91">
        <v>1591.91</v>
      </c>
      <c r="H208" s="91">
        <v>1591.91</v>
      </c>
      <c r="I208" s="91">
        <v>1591.91</v>
      </c>
      <c r="J208" s="23">
        <f>$C208*'Walgreens National Payments'!G$22</f>
        <v>2085.8972678717969</v>
      </c>
      <c r="K208" s="23">
        <f>$C208*'Walgreens National Payments'!H$22</f>
        <v>2085.8972678717969</v>
      </c>
      <c r="L208" s="23">
        <f>$C208*'Walgreens National Payments'!I$22</f>
        <v>2085.8972678717969</v>
      </c>
      <c r="M208" s="23">
        <f>$C208*'Walgreens National Payments'!J$22</f>
        <v>3160.1305159350509</v>
      </c>
      <c r="N208" s="23">
        <f>$C208*'Walgreens National Payments'!K$22</f>
        <v>3160.1305159350509</v>
      </c>
      <c r="O208" s="23">
        <f>$C208*'Walgreens National Payments'!L$22</f>
        <v>3160.1305159350509</v>
      </c>
      <c r="P208" s="23">
        <f>$C208*'Walgreens National Payments'!M$22</f>
        <v>3160.1305159350509</v>
      </c>
      <c r="Q208" s="23">
        <f>$C208*'Walgreens National Payments'!N$22</f>
        <v>3160.1305159350509</v>
      </c>
      <c r="R208" s="23">
        <f>$C208*'Walgreens National Payments'!O$22</f>
        <v>3160.1305159350509</v>
      </c>
      <c r="S208" s="23">
        <f>$C208*'Walgreens National Payments'!P$22</f>
        <v>3160.1305159350509</v>
      </c>
      <c r="T208" s="23">
        <f>$C208*'Walgreens National Payments'!Q$22</f>
        <v>3160.1305159350509</v>
      </c>
      <c r="U208" s="24" t="s">
        <v>343</v>
      </c>
      <c r="V208" s="24">
        <f t="shared" si="11"/>
        <v>39182.785931095808</v>
      </c>
    </row>
    <row r="209" spans="1:22" x14ac:dyDescent="0.3">
      <c r="A209" s="122">
        <v>207</v>
      </c>
      <c r="B209" s="3" t="s">
        <v>81</v>
      </c>
      <c r="C209" s="15">
        <v>7.4328491705644338E-5</v>
      </c>
      <c r="D209" s="7" t="s">
        <v>230</v>
      </c>
      <c r="E209" s="31" t="str">
        <f t="shared" si="12"/>
        <v>Yes</v>
      </c>
      <c r="F209" s="91">
        <v>5379.89</v>
      </c>
      <c r="G209" s="91">
        <v>0</v>
      </c>
      <c r="H209" s="101">
        <v>0</v>
      </c>
      <c r="I209" s="101">
        <v>0</v>
      </c>
      <c r="J209" s="92">
        <v>0</v>
      </c>
      <c r="K209" s="92">
        <v>0</v>
      </c>
      <c r="L209" s="92">
        <v>0</v>
      </c>
      <c r="M209" s="92">
        <v>0</v>
      </c>
      <c r="N209" s="92">
        <v>0</v>
      </c>
      <c r="O209" s="92">
        <v>0</v>
      </c>
      <c r="P209" s="92">
        <v>0</v>
      </c>
      <c r="Q209" s="92">
        <v>0</v>
      </c>
      <c r="R209" s="92">
        <v>0</v>
      </c>
      <c r="S209" s="92">
        <v>0</v>
      </c>
      <c r="T209" s="92">
        <v>0</v>
      </c>
      <c r="U209" s="24" t="s">
        <v>343</v>
      </c>
      <c r="V209" s="24">
        <f t="shared" si="11"/>
        <v>5379.89</v>
      </c>
    </row>
    <row r="210" spans="1:22" x14ac:dyDescent="0.3">
      <c r="A210" s="122">
        <v>208</v>
      </c>
      <c r="B210" s="3" t="s">
        <v>231</v>
      </c>
      <c r="C210" s="15">
        <v>3.1792059880000004E-3</v>
      </c>
      <c r="D210" s="7" t="s">
        <v>231</v>
      </c>
      <c r="E210" s="31" t="str">
        <f t="shared" si="12"/>
        <v>No</v>
      </c>
      <c r="F210" s="91">
        <v>15545.18</v>
      </c>
      <c r="G210" s="91">
        <v>8627.5300000000007</v>
      </c>
      <c r="H210" s="91">
        <v>8627.5300000000007</v>
      </c>
      <c r="I210" s="91">
        <v>8627.5300000000007</v>
      </c>
      <c r="J210" s="23">
        <f>$C210*'Walgreens National Payments'!G$22</f>
        <v>11304.750787304562</v>
      </c>
      <c r="K210" s="23">
        <f>$C210*'Walgreens National Payments'!H$22</f>
        <v>11304.750787304562</v>
      </c>
      <c r="L210" s="23">
        <f>$C210*'Walgreens National Payments'!I$22</f>
        <v>11304.750787304562</v>
      </c>
      <c r="M210" s="23">
        <f>$C210*'Walgreens National Payments'!J$22</f>
        <v>17126.676604956188</v>
      </c>
      <c r="N210" s="23">
        <f>$C210*'Walgreens National Payments'!K$22</f>
        <v>17126.676604956188</v>
      </c>
      <c r="O210" s="23">
        <f>$C210*'Walgreens National Payments'!L$22</f>
        <v>17126.676604956188</v>
      </c>
      <c r="P210" s="23">
        <f>$C210*'Walgreens National Payments'!M$22</f>
        <v>17126.676604956188</v>
      </c>
      <c r="Q210" s="23">
        <f>$C210*'Walgreens National Payments'!N$22</f>
        <v>17126.676604956188</v>
      </c>
      <c r="R210" s="23">
        <f>$C210*'Walgreens National Payments'!O$22</f>
        <v>17126.676604956188</v>
      </c>
      <c r="S210" s="23">
        <f>$C210*'Walgreens National Payments'!P$22</f>
        <v>17126.676604956188</v>
      </c>
      <c r="T210" s="23">
        <f>$C210*'Walgreens National Payments'!Q$22</f>
        <v>17126.676604956188</v>
      </c>
      <c r="U210" s="24" t="s">
        <v>343</v>
      </c>
      <c r="V210" s="24">
        <f t="shared" si="11"/>
        <v>212355.43520156317</v>
      </c>
    </row>
    <row r="211" spans="1:22" x14ac:dyDescent="0.3">
      <c r="A211" s="122">
        <v>209</v>
      </c>
      <c r="B211" s="3" t="s">
        <v>22</v>
      </c>
      <c r="C211" s="15">
        <v>8.8613450937211676E-3</v>
      </c>
      <c r="D211" s="7" t="s">
        <v>22</v>
      </c>
      <c r="E211" s="31" t="str">
        <f t="shared" si="12"/>
        <v>No</v>
      </c>
      <c r="F211" s="91">
        <v>53606.22</v>
      </c>
      <c r="G211" s="91">
        <v>24991</v>
      </c>
      <c r="H211" s="91">
        <v>24991</v>
      </c>
      <c r="I211" s="91">
        <v>24991</v>
      </c>
      <c r="J211" s="23">
        <f>$C211*'Walgreens National Payments'!G$22</f>
        <v>31509.533607742364</v>
      </c>
      <c r="K211" s="23">
        <f>$C211*'Walgreens National Payments'!H$22</f>
        <v>31509.533607742364</v>
      </c>
      <c r="L211" s="23">
        <f>$C211*'Walgreens National Payments'!I$22</f>
        <v>31509.533607742364</v>
      </c>
      <c r="M211" s="23">
        <f>$C211*'Walgreens National Payments'!J$22</f>
        <v>47736.885334866703</v>
      </c>
      <c r="N211" s="23">
        <f>$C211*'Walgreens National Payments'!K$22</f>
        <v>47736.885334866703</v>
      </c>
      <c r="O211" s="23">
        <f>$C211*'Walgreens National Payments'!L$22</f>
        <v>47736.885334866703</v>
      </c>
      <c r="P211" s="23">
        <f>$C211*'Walgreens National Payments'!M$22</f>
        <v>47736.885334866703</v>
      </c>
      <c r="Q211" s="23">
        <f>$C211*'Walgreens National Payments'!N$22</f>
        <v>47736.885334866703</v>
      </c>
      <c r="R211" s="23">
        <f>$C211*'Walgreens National Payments'!O$22</f>
        <v>47736.885334866703</v>
      </c>
      <c r="S211" s="23">
        <f>$C211*'Walgreens National Payments'!P$22</f>
        <v>47736.885334866703</v>
      </c>
      <c r="T211" s="23">
        <f>$C211*'Walgreens National Payments'!Q$22</f>
        <v>47736.885334866703</v>
      </c>
      <c r="U211" s="24" t="s">
        <v>343</v>
      </c>
      <c r="V211" s="24">
        <f t="shared" si="11"/>
        <v>605002.9035021608</v>
      </c>
    </row>
    <row r="212" spans="1:22" x14ac:dyDescent="0.3">
      <c r="A212" s="122">
        <v>210</v>
      </c>
      <c r="B212" s="3" t="s">
        <v>232</v>
      </c>
      <c r="C212" s="15">
        <v>3.587611178190589E-4</v>
      </c>
      <c r="D212" s="7" t="s">
        <v>233</v>
      </c>
      <c r="E212" s="31" t="str">
        <f t="shared" si="12"/>
        <v>No</v>
      </c>
      <c r="F212" s="91">
        <v>1754.21</v>
      </c>
      <c r="G212" s="91">
        <v>973.58</v>
      </c>
      <c r="H212" s="91">
        <v>973.58</v>
      </c>
      <c r="I212" s="91">
        <v>973.58</v>
      </c>
      <c r="J212" s="23">
        <f>$C212*'Walgreens National Payments'!G$22</f>
        <v>1275.6974679928385</v>
      </c>
      <c r="K212" s="23">
        <f>$C212*'Walgreens National Payments'!H$22</f>
        <v>1275.6974679928385</v>
      </c>
      <c r="L212" s="23">
        <f>$C212*'Walgreens National Payments'!I$22</f>
        <v>1275.6974679928385</v>
      </c>
      <c r="M212" s="23">
        <f>$C212*'Walgreens National Payments'!J$22</f>
        <v>1932.6793125427409</v>
      </c>
      <c r="N212" s="23">
        <f>$C212*'Walgreens National Payments'!K$22</f>
        <v>1932.6793125427409</v>
      </c>
      <c r="O212" s="23">
        <f>$C212*'Walgreens National Payments'!L$22</f>
        <v>1932.6793125427409</v>
      </c>
      <c r="P212" s="23">
        <f>$C212*'Walgreens National Payments'!M$22</f>
        <v>1932.6793125427409</v>
      </c>
      <c r="Q212" s="23">
        <f>$C212*'Walgreens National Payments'!N$22</f>
        <v>1932.6793125427409</v>
      </c>
      <c r="R212" s="23">
        <f>$C212*'Walgreens National Payments'!O$22</f>
        <v>1932.6793125427409</v>
      </c>
      <c r="S212" s="23">
        <f>$C212*'Walgreens National Payments'!P$22</f>
        <v>1932.6793125427409</v>
      </c>
      <c r="T212" s="23">
        <f>$C212*'Walgreens National Payments'!Q$22</f>
        <v>1932.6793125427409</v>
      </c>
      <c r="U212" s="24" t="s">
        <v>343</v>
      </c>
      <c r="V212" s="24">
        <f t="shared" si="11"/>
        <v>23963.47690432044</v>
      </c>
    </row>
    <row r="213" spans="1:22" x14ac:dyDescent="0.3">
      <c r="A213" s="122">
        <v>211</v>
      </c>
      <c r="B213" s="3" t="s">
        <v>32</v>
      </c>
      <c r="C213" s="15">
        <v>1.3184908745622357E-4</v>
      </c>
      <c r="D213" s="7" t="s">
        <v>234</v>
      </c>
      <c r="E213" s="31" t="str">
        <f t="shared" si="12"/>
        <v>No</v>
      </c>
      <c r="F213" s="91">
        <v>644.69000000000005</v>
      </c>
      <c r="G213" s="91">
        <v>357.8</v>
      </c>
      <c r="H213" s="91">
        <v>357.8</v>
      </c>
      <c r="I213" s="91">
        <v>357.8</v>
      </c>
      <c r="J213" s="23">
        <f>$C213*'Walgreens National Payments'!G$22</f>
        <v>468.83438218603754</v>
      </c>
      <c r="K213" s="23">
        <f>$C213*'Walgreens National Payments'!H$22</f>
        <v>468.83438218603754</v>
      </c>
      <c r="L213" s="23">
        <f>$C213*'Walgreens National Payments'!I$22</f>
        <v>468.83438218603754</v>
      </c>
      <c r="M213" s="23">
        <f>$C213*'Walgreens National Payments'!J$22</f>
        <v>710.28322481925522</v>
      </c>
      <c r="N213" s="23">
        <f>$C213*'Walgreens National Payments'!K$22</f>
        <v>710.28322481925522</v>
      </c>
      <c r="O213" s="23">
        <f>$C213*'Walgreens National Payments'!L$22</f>
        <v>710.28322481925522</v>
      </c>
      <c r="P213" s="23">
        <f>$C213*'Walgreens National Payments'!M$22</f>
        <v>710.28322481925522</v>
      </c>
      <c r="Q213" s="23">
        <f>$C213*'Walgreens National Payments'!N$22</f>
        <v>710.28322481925522</v>
      </c>
      <c r="R213" s="23">
        <f>$C213*'Walgreens National Payments'!O$22</f>
        <v>710.28322481925522</v>
      </c>
      <c r="S213" s="23">
        <f>$C213*'Walgreens National Payments'!P$22</f>
        <v>710.28322481925522</v>
      </c>
      <c r="T213" s="23">
        <f>$C213*'Walgreens National Payments'!Q$22</f>
        <v>710.28322481925522</v>
      </c>
      <c r="U213" s="24" t="s">
        <v>343</v>
      </c>
      <c r="V213" s="24">
        <f t="shared" si="11"/>
        <v>8806.8589451121552</v>
      </c>
    </row>
    <row r="214" spans="1:22" x14ac:dyDescent="0.3">
      <c r="A214" s="122">
        <v>212</v>
      </c>
      <c r="B214" s="3" t="s">
        <v>22</v>
      </c>
      <c r="C214" s="15">
        <v>4.1475564429802469E-5</v>
      </c>
      <c r="D214" s="7" t="s">
        <v>235</v>
      </c>
      <c r="E214" s="31" t="str">
        <f t="shared" si="12"/>
        <v>Yes</v>
      </c>
      <c r="F214" s="91">
        <v>3002</v>
      </c>
      <c r="G214" s="91">
        <v>0</v>
      </c>
      <c r="H214" s="101">
        <v>0</v>
      </c>
      <c r="I214" s="101">
        <v>0</v>
      </c>
      <c r="J214" s="92">
        <v>0</v>
      </c>
      <c r="K214" s="92">
        <v>0</v>
      </c>
      <c r="L214" s="92">
        <v>0</v>
      </c>
      <c r="M214" s="92">
        <v>0</v>
      </c>
      <c r="N214" s="92">
        <v>0</v>
      </c>
      <c r="O214" s="92">
        <v>0</v>
      </c>
      <c r="P214" s="92">
        <v>0</v>
      </c>
      <c r="Q214" s="92">
        <v>0</v>
      </c>
      <c r="R214" s="92">
        <v>0</v>
      </c>
      <c r="S214" s="92">
        <v>0</v>
      </c>
      <c r="T214" s="92">
        <v>0</v>
      </c>
      <c r="U214" s="24" t="s">
        <v>343</v>
      </c>
      <c r="V214" s="24">
        <f t="shared" si="11"/>
        <v>3002</v>
      </c>
    </row>
    <row r="215" spans="1:22" x14ac:dyDescent="0.3">
      <c r="A215" s="122">
        <v>213</v>
      </c>
      <c r="B215" s="3" t="s">
        <v>26</v>
      </c>
      <c r="C215" s="15">
        <v>2.8482037360000003E-4</v>
      </c>
      <c r="D215" s="7" t="s">
        <v>236</v>
      </c>
      <c r="E215" s="31" t="str">
        <f t="shared" si="12"/>
        <v>No</v>
      </c>
      <c r="F215" s="91">
        <v>1392.67</v>
      </c>
      <c r="G215" s="91">
        <v>772.93</v>
      </c>
      <c r="H215" s="91">
        <v>772.93</v>
      </c>
      <c r="I215" s="91">
        <v>772.93</v>
      </c>
      <c r="J215" s="23">
        <f>$C215*'Walgreens National Payments'!G$22</f>
        <v>1012.7759430651208</v>
      </c>
      <c r="K215" s="23">
        <f>$C215*'Walgreens National Payments'!H$22</f>
        <v>1012.7759430651208</v>
      </c>
      <c r="L215" s="23">
        <f>$C215*'Walgreens National Payments'!I$22</f>
        <v>1012.7759430651208</v>
      </c>
      <c r="M215" s="23">
        <f>$C215*'Walgreens National Payments'!J$22</f>
        <v>1534.3536869149862</v>
      </c>
      <c r="N215" s="23">
        <f>$C215*'Walgreens National Payments'!K$22</f>
        <v>1534.3536869149862</v>
      </c>
      <c r="O215" s="23">
        <f>$C215*'Walgreens National Payments'!L$22</f>
        <v>1534.3536869149862</v>
      </c>
      <c r="P215" s="23">
        <f>$C215*'Walgreens National Payments'!M$22</f>
        <v>1534.3536869149862</v>
      </c>
      <c r="Q215" s="23">
        <f>$C215*'Walgreens National Payments'!N$22</f>
        <v>1534.3536869149862</v>
      </c>
      <c r="R215" s="23">
        <f>$C215*'Walgreens National Payments'!O$22</f>
        <v>1534.3536869149862</v>
      </c>
      <c r="S215" s="23">
        <f>$C215*'Walgreens National Payments'!P$22</f>
        <v>1534.3536869149862</v>
      </c>
      <c r="T215" s="23">
        <f>$C215*'Walgreens National Payments'!Q$22</f>
        <v>1534.3536869149862</v>
      </c>
      <c r="U215" s="24" t="s">
        <v>343</v>
      </c>
      <c r="V215" s="24">
        <f t="shared" si="11"/>
        <v>19024.617324515253</v>
      </c>
    </row>
    <row r="216" spans="1:22" x14ac:dyDescent="0.3">
      <c r="A216" s="122">
        <v>214</v>
      </c>
      <c r="B216" s="3" t="s">
        <v>12</v>
      </c>
      <c r="C216" s="15">
        <v>8.7988886930075511E-5</v>
      </c>
      <c r="D216" s="7" t="s">
        <v>237</v>
      </c>
      <c r="E216" s="31" t="str">
        <f t="shared" si="12"/>
        <v>No</v>
      </c>
      <c r="F216" s="91">
        <v>430.23</v>
      </c>
      <c r="G216" s="91">
        <v>238.78</v>
      </c>
      <c r="H216" s="91">
        <v>238.78</v>
      </c>
      <c r="I216" s="91">
        <v>238.78</v>
      </c>
      <c r="J216" s="23">
        <f>$C216*'Walgreens National Payments'!G$22</f>
        <v>312.87448581542588</v>
      </c>
      <c r="K216" s="23">
        <f>$C216*'Walgreens National Payments'!H$22</f>
        <v>312.87448581542588</v>
      </c>
      <c r="L216" s="23">
        <f>$C216*'Walgreens National Payments'!I$22</f>
        <v>312.87448581542588</v>
      </c>
      <c r="M216" s="23">
        <f>$C216*'Walgreens National Payments'!J$22</f>
        <v>474.00426929538713</v>
      </c>
      <c r="N216" s="23">
        <f>$C216*'Walgreens National Payments'!K$22</f>
        <v>474.00426929538713</v>
      </c>
      <c r="O216" s="23">
        <f>$C216*'Walgreens National Payments'!L$22</f>
        <v>474.00426929538713</v>
      </c>
      <c r="P216" s="23">
        <f>$C216*'Walgreens National Payments'!M$22</f>
        <v>474.00426929538713</v>
      </c>
      <c r="Q216" s="23">
        <f>$C216*'Walgreens National Payments'!N$22</f>
        <v>474.00426929538713</v>
      </c>
      <c r="R216" s="23">
        <f>$C216*'Walgreens National Payments'!O$22</f>
        <v>474.00426929538713</v>
      </c>
      <c r="S216" s="23">
        <f>$C216*'Walgreens National Payments'!P$22</f>
        <v>474.00426929538713</v>
      </c>
      <c r="T216" s="23">
        <f>$C216*'Walgreens National Payments'!Q$22</f>
        <v>474.00426929538713</v>
      </c>
      <c r="U216" s="24" t="s">
        <v>343</v>
      </c>
      <c r="V216" s="24">
        <f t="shared" si="11"/>
        <v>5877.227611809376</v>
      </c>
    </row>
    <row r="217" spans="1:22" x14ac:dyDescent="0.3">
      <c r="A217" s="122">
        <v>215</v>
      </c>
      <c r="B217" s="3" t="s">
        <v>20</v>
      </c>
      <c r="C217" s="15">
        <v>3.6990834623853557E-4</v>
      </c>
      <c r="D217" s="7" t="s">
        <v>238</v>
      </c>
      <c r="E217" s="31" t="str">
        <f t="shared" si="12"/>
        <v>No</v>
      </c>
      <c r="F217" s="91">
        <v>1808.72</v>
      </c>
      <c r="G217" s="91">
        <v>1003.83</v>
      </c>
      <c r="H217" s="91">
        <v>1003.83</v>
      </c>
      <c r="I217" s="91">
        <v>1003.83</v>
      </c>
      <c r="J217" s="23">
        <f>$C217*'Walgreens National Payments'!G$22</f>
        <v>1315.3352390988932</v>
      </c>
      <c r="K217" s="23">
        <f>$C217*'Walgreens National Payments'!H$22</f>
        <v>1315.3352390988932</v>
      </c>
      <c r="L217" s="23">
        <f>$C217*'Walgreens National Payments'!I$22</f>
        <v>1315.3352390988932</v>
      </c>
      <c r="M217" s="23">
        <f>$C217*'Walgreens National Payments'!J$22</f>
        <v>1992.7304627049411</v>
      </c>
      <c r="N217" s="23">
        <f>$C217*'Walgreens National Payments'!K$22</f>
        <v>1992.7304627049411</v>
      </c>
      <c r="O217" s="23">
        <f>$C217*'Walgreens National Payments'!L$22</f>
        <v>1992.7304627049411</v>
      </c>
      <c r="P217" s="23">
        <f>$C217*'Walgreens National Payments'!M$22</f>
        <v>1992.7304627049411</v>
      </c>
      <c r="Q217" s="23">
        <f>$C217*'Walgreens National Payments'!N$22</f>
        <v>1992.7304627049411</v>
      </c>
      <c r="R217" s="23">
        <f>$C217*'Walgreens National Payments'!O$22</f>
        <v>1992.7304627049411</v>
      </c>
      <c r="S217" s="23">
        <f>$C217*'Walgreens National Payments'!P$22</f>
        <v>1992.7304627049411</v>
      </c>
      <c r="T217" s="23">
        <f>$C217*'Walgreens National Payments'!Q$22</f>
        <v>1992.7304627049411</v>
      </c>
      <c r="U217" s="24" t="s">
        <v>343</v>
      </c>
      <c r="V217" s="24">
        <f t="shared" si="11"/>
        <v>24708.059418936213</v>
      </c>
    </row>
    <row r="218" spans="1:22" x14ac:dyDescent="0.3">
      <c r="A218" s="122">
        <v>216</v>
      </c>
      <c r="B218" s="3" t="s">
        <v>32</v>
      </c>
      <c r="C218" s="15">
        <v>3.3688147393600002E-3</v>
      </c>
      <c r="D218" s="7" t="s">
        <v>239</v>
      </c>
      <c r="E218" s="31" t="str">
        <f t="shared" si="12"/>
        <v>No</v>
      </c>
      <c r="F218" s="91">
        <v>16472.29</v>
      </c>
      <c r="G218" s="91">
        <v>9142.08</v>
      </c>
      <c r="H218" s="91">
        <v>9142.08</v>
      </c>
      <c r="I218" s="91">
        <v>9142.08</v>
      </c>
      <c r="J218" s="23">
        <f>$C218*'Walgreens National Payments'!G$22</f>
        <v>11978.969346689331</v>
      </c>
      <c r="K218" s="23">
        <f>$C218*'Walgreens National Payments'!H$22</f>
        <v>11978.969346689331</v>
      </c>
      <c r="L218" s="23">
        <f>$C218*'Walgreens National Payments'!I$22</f>
        <v>11978.969346689331</v>
      </c>
      <c r="M218" s="23">
        <f>$C218*'Walgreens National Payments'!J$22</f>
        <v>18148.116479651173</v>
      </c>
      <c r="N218" s="23">
        <f>$C218*'Walgreens National Payments'!K$22</f>
        <v>18148.116479651173</v>
      </c>
      <c r="O218" s="23">
        <f>$C218*'Walgreens National Payments'!L$22</f>
        <v>18148.116479651173</v>
      </c>
      <c r="P218" s="23">
        <f>$C218*'Walgreens National Payments'!M$22</f>
        <v>18148.116479651173</v>
      </c>
      <c r="Q218" s="23">
        <f>$C218*'Walgreens National Payments'!N$22</f>
        <v>18148.116479651173</v>
      </c>
      <c r="R218" s="23">
        <f>$C218*'Walgreens National Payments'!O$22</f>
        <v>18148.116479651173</v>
      </c>
      <c r="S218" s="23">
        <f>$C218*'Walgreens National Payments'!P$22</f>
        <v>18148.116479651173</v>
      </c>
      <c r="T218" s="23">
        <f>$C218*'Walgreens National Payments'!Q$22</f>
        <v>18148.116479651173</v>
      </c>
      <c r="U218" s="24" t="s">
        <v>343</v>
      </c>
      <c r="V218" s="24">
        <f t="shared" si="11"/>
        <v>225020.36987727747</v>
      </c>
    </row>
    <row r="219" spans="1:22" x14ac:dyDescent="0.3">
      <c r="A219" s="122">
        <v>217</v>
      </c>
      <c r="B219" s="3" t="s">
        <v>119</v>
      </c>
      <c r="C219" s="15">
        <v>8.6247881362653192E-5</v>
      </c>
      <c r="D219" s="7" t="s">
        <v>240</v>
      </c>
      <c r="E219" s="31" t="str">
        <f t="shared" si="12"/>
        <v>No</v>
      </c>
      <c r="F219" s="91">
        <v>421.72</v>
      </c>
      <c r="G219" s="91">
        <v>234.05</v>
      </c>
      <c r="H219" s="91">
        <v>234.05</v>
      </c>
      <c r="I219" s="91">
        <v>234.05</v>
      </c>
      <c r="J219" s="23">
        <f>$C219*'Walgreens National Payments'!G$22</f>
        <v>306.68374695380197</v>
      </c>
      <c r="K219" s="23">
        <f>$C219*'Walgreens National Payments'!H$22</f>
        <v>306.68374695380197</v>
      </c>
      <c r="L219" s="23">
        <f>$C219*'Walgreens National Payments'!I$22</f>
        <v>306.68374695380197</v>
      </c>
      <c r="M219" s="23">
        <f>$C219*'Walgreens National Payments'!J$22</f>
        <v>464.62531133128613</v>
      </c>
      <c r="N219" s="23">
        <f>$C219*'Walgreens National Payments'!K$22</f>
        <v>464.62531133128613</v>
      </c>
      <c r="O219" s="23">
        <f>$C219*'Walgreens National Payments'!L$22</f>
        <v>464.62531133128613</v>
      </c>
      <c r="P219" s="23">
        <f>$C219*'Walgreens National Payments'!M$22</f>
        <v>464.62531133128613</v>
      </c>
      <c r="Q219" s="23">
        <f>$C219*'Walgreens National Payments'!N$22</f>
        <v>464.62531133128613</v>
      </c>
      <c r="R219" s="23">
        <f>$C219*'Walgreens National Payments'!O$22</f>
        <v>464.62531133128613</v>
      </c>
      <c r="S219" s="23">
        <f>$C219*'Walgreens National Payments'!P$22</f>
        <v>464.62531133128613</v>
      </c>
      <c r="T219" s="23">
        <f>$C219*'Walgreens National Payments'!Q$22</f>
        <v>464.62531133128613</v>
      </c>
      <c r="U219" s="24" t="s">
        <v>343</v>
      </c>
      <c r="V219" s="24">
        <f t="shared" si="11"/>
        <v>5760.9237315116943</v>
      </c>
    </row>
    <row r="220" spans="1:22" x14ac:dyDescent="0.3">
      <c r="A220" s="122">
        <v>218</v>
      </c>
      <c r="B220" s="3" t="s">
        <v>119</v>
      </c>
      <c r="C220" s="15">
        <v>1.5570980204524306E-3</v>
      </c>
      <c r="D220" s="7" t="s">
        <v>241</v>
      </c>
      <c r="E220" s="31" t="str">
        <f t="shared" si="12"/>
        <v>No</v>
      </c>
      <c r="F220" s="91">
        <v>7613.65</v>
      </c>
      <c r="G220" s="91">
        <v>4225.55</v>
      </c>
      <c r="H220" s="91">
        <v>4225.55</v>
      </c>
      <c r="I220" s="91">
        <v>4225.55</v>
      </c>
      <c r="J220" s="23">
        <f>$C220*'Walgreens National Payments'!G$22</f>
        <v>5536.7928781782311</v>
      </c>
      <c r="K220" s="23">
        <f>$C220*'Walgreens National Payments'!H$22</f>
        <v>5536.7928781782311</v>
      </c>
      <c r="L220" s="23">
        <f>$C220*'Walgreens National Payments'!I$22</f>
        <v>5536.7928781782311</v>
      </c>
      <c r="M220" s="23">
        <f>$C220*'Walgreens National Payments'!J$22</f>
        <v>8388.2310045857375</v>
      </c>
      <c r="N220" s="23">
        <f>$C220*'Walgreens National Payments'!K$22</f>
        <v>8388.2310045857375</v>
      </c>
      <c r="O220" s="23">
        <f>$C220*'Walgreens National Payments'!L$22</f>
        <v>8388.2310045857375</v>
      </c>
      <c r="P220" s="23">
        <f>$C220*'Walgreens National Payments'!M$22</f>
        <v>8388.2310045857375</v>
      </c>
      <c r="Q220" s="23">
        <f>$C220*'Walgreens National Payments'!N$22</f>
        <v>8388.2310045857375</v>
      </c>
      <c r="R220" s="23">
        <f>$C220*'Walgreens National Payments'!O$22</f>
        <v>8388.2310045857375</v>
      </c>
      <c r="S220" s="23">
        <f>$C220*'Walgreens National Payments'!P$22</f>
        <v>8388.2310045857375</v>
      </c>
      <c r="T220" s="23">
        <f>$C220*'Walgreens National Payments'!Q$22</f>
        <v>8388.2310045857375</v>
      </c>
      <c r="U220" s="24" t="s">
        <v>343</v>
      </c>
      <c r="V220" s="24">
        <f t="shared" si="11"/>
        <v>104006.52667122061</v>
      </c>
    </row>
    <row r="221" spans="1:22" x14ac:dyDescent="0.3">
      <c r="A221" s="122">
        <v>219</v>
      </c>
      <c r="B221" s="3" t="s">
        <v>81</v>
      </c>
      <c r="C221" s="15">
        <v>5.8689546567199742E-4</v>
      </c>
      <c r="D221" s="7" t="s">
        <v>242</v>
      </c>
      <c r="E221" s="31" t="str">
        <f t="shared" si="12"/>
        <v>No</v>
      </c>
      <c r="F221" s="91">
        <v>2869.71</v>
      </c>
      <c r="G221" s="91">
        <v>1592.68</v>
      </c>
      <c r="H221" s="91">
        <v>1592.68</v>
      </c>
      <c r="I221" s="91">
        <v>1592.68</v>
      </c>
      <c r="J221" s="23">
        <f>$C221*'Walgreens National Payments'!G$22</f>
        <v>2086.9069203643526</v>
      </c>
      <c r="K221" s="23">
        <f>$C221*'Walgreens National Payments'!H$22</f>
        <v>2086.9069203643526</v>
      </c>
      <c r="L221" s="23">
        <f>$C221*'Walgreens National Payments'!I$22</f>
        <v>2086.9069203643526</v>
      </c>
      <c r="M221" s="23">
        <f>$C221*'Walgreens National Payments'!J$22</f>
        <v>3161.6601376002013</v>
      </c>
      <c r="N221" s="23">
        <f>$C221*'Walgreens National Payments'!K$22</f>
        <v>3161.6601376002013</v>
      </c>
      <c r="O221" s="23">
        <f>$C221*'Walgreens National Payments'!L$22</f>
        <v>3161.6601376002013</v>
      </c>
      <c r="P221" s="23">
        <f>$C221*'Walgreens National Payments'!M$22</f>
        <v>3161.6601376002013</v>
      </c>
      <c r="Q221" s="23">
        <f>$C221*'Walgreens National Payments'!N$22</f>
        <v>3161.6601376002013</v>
      </c>
      <c r="R221" s="23">
        <f>$C221*'Walgreens National Payments'!O$22</f>
        <v>3161.6601376002013</v>
      </c>
      <c r="S221" s="23">
        <f>$C221*'Walgreens National Payments'!P$22</f>
        <v>3161.6601376002013</v>
      </c>
      <c r="T221" s="23">
        <f>$C221*'Walgreens National Payments'!Q$22</f>
        <v>3161.6601376002013</v>
      </c>
      <c r="U221" s="24" t="s">
        <v>343</v>
      </c>
      <c r="V221" s="24">
        <f t="shared" si="11"/>
        <v>39201.751861894663</v>
      </c>
    </row>
    <row r="222" spans="1:22" x14ac:dyDescent="0.3">
      <c r="A222" s="122">
        <v>220</v>
      </c>
      <c r="B222" s="3" t="s">
        <v>243</v>
      </c>
      <c r="C222" s="15">
        <v>1.6298467953600002E-3</v>
      </c>
      <c r="D222" s="7" t="s">
        <v>243</v>
      </c>
      <c r="E222" s="31" t="str">
        <f t="shared" si="12"/>
        <v>No</v>
      </c>
      <c r="F222" s="91">
        <v>7969.37</v>
      </c>
      <c r="G222" s="91">
        <v>4422.9799999999996</v>
      </c>
      <c r="H222" s="91">
        <v>4422.9799999999996</v>
      </c>
      <c r="I222" s="91">
        <v>4422.9799999999996</v>
      </c>
      <c r="J222" s="23">
        <f>$C222*'Walgreens National Payments'!G$22</f>
        <v>5795.4759498369995</v>
      </c>
      <c r="K222" s="23">
        <f>$C222*'Walgreens National Payments'!H$22</f>
        <v>5795.4759498369995</v>
      </c>
      <c r="L222" s="23">
        <f>$C222*'Walgreens National Payments'!I$22</f>
        <v>5795.4759498369995</v>
      </c>
      <c r="M222" s="23">
        <f>$C222*'Walgreens National Payments'!J$22</f>
        <v>8780.1353813236874</v>
      </c>
      <c r="N222" s="23">
        <f>$C222*'Walgreens National Payments'!K$22</f>
        <v>8780.1353813236874</v>
      </c>
      <c r="O222" s="23">
        <f>$C222*'Walgreens National Payments'!L$22</f>
        <v>8780.1353813236874</v>
      </c>
      <c r="P222" s="23">
        <f>$C222*'Walgreens National Payments'!M$22</f>
        <v>8780.1353813236874</v>
      </c>
      <c r="Q222" s="23">
        <f>$C222*'Walgreens National Payments'!N$22</f>
        <v>8780.1353813236874</v>
      </c>
      <c r="R222" s="23">
        <f>$C222*'Walgreens National Payments'!O$22</f>
        <v>8780.1353813236874</v>
      </c>
      <c r="S222" s="23">
        <f>$C222*'Walgreens National Payments'!P$22</f>
        <v>8780.1353813236874</v>
      </c>
      <c r="T222" s="23">
        <f>$C222*'Walgreens National Payments'!Q$22</f>
        <v>8780.1353813236874</v>
      </c>
      <c r="U222" s="24" t="s">
        <v>343</v>
      </c>
      <c r="V222" s="24">
        <f t="shared" si="11"/>
        <v>108865.82090010052</v>
      </c>
    </row>
    <row r="223" spans="1:22" x14ac:dyDescent="0.3">
      <c r="A223" s="122">
        <v>221</v>
      </c>
      <c r="B223" s="3" t="s">
        <v>20</v>
      </c>
      <c r="C223" s="15">
        <v>1.2666525541676524E-3</v>
      </c>
      <c r="D223" s="7" t="s">
        <v>244</v>
      </c>
      <c r="E223" s="31" t="str">
        <f t="shared" si="12"/>
        <v>No</v>
      </c>
      <c r="F223" s="91">
        <v>6193.48</v>
      </c>
      <c r="G223" s="91">
        <v>3437.36</v>
      </c>
      <c r="H223" s="91">
        <v>3437.36</v>
      </c>
      <c r="I223" s="91">
        <v>3437.36</v>
      </c>
      <c r="J223" s="23">
        <f>$C223*'Walgreens National Payments'!G$22</f>
        <v>4504.015000291356</v>
      </c>
      <c r="K223" s="23">
        <f>$C223*'Walgreens National Payments'!H$22</f>
        <v>4504.015000291356</v>
      </c>
      <c r="L223" s="23">
        <f>$C223*'Walgreens National Payments'!I$22</f>
        <v>4504.015000291356</v>
      </c>
      <c r="M223" s="23">
        <f>$C223*'Walgreens National Payments'!J$22</f>
        <v>6823.5744232849402</v>
      </c>
      <c r="N223" s="23">
        <f>$C223*'Walgreens National Payments'!K$22</f>
        <v>6823.5744232849402</v>
      </c>
      <c r="O223" s="23">
        <f>$C223*'Walgreens National Payments'!L$22</f>
        <v>6823.5744232849402</v>
      </c>
      <c r="P223" s="23">
        <f>$C223*'Walgreens National Payments'!M$22</f>
        <v>6823.5744232849402</v>
      </c>
      <c r="Q223" s="23">
        <f>$C223*'Walgreens National Payments'!N$22</f>
        <v>6823.5744232849402</v>
      </c>
      <c r="R223" s="23">
        <f>$C223*'Walgreens National Payments'!O$22</f>
        <v>6823.5744232849402</v>
      </c>
      <c r="S223" s="23">
        <f>$C223*'Walgreens National Payments'!P$22</f>
        <v>6823.5744232849402</v>
      </c>
      <c r="T223" s="23">
        <f>$C223*'Walgreens National Payments'!Q$22</f>
        <v>6823.5744232849402</v>
      </c>
      <c r="U223" s="24" t="s">
        <v>343</v>
      </c>
      <c r="V223" s="24">
        <f t="shared" si="11"/>
        <v>84606.200387153585</v>
      </c>
    </row>
    <row r="224" spans="1:22" x14ac:dyDescent="0.3">
      <c r="A224" s="122">
        <v>222</v>
      </c>
      <c r="B224" s="3" t="s">
        <v>20</v>
      </c>
      <c r="C224" s="15">
        <v>2.8839077355712506E-4</v>
      </c>
      <c r="D224" s="7" t="s">
        <v>245</v>
      </c>
      <c r="E224" s="31" t="str">
        <f t="shared" si="12"/>
        <v>No</v>
      </c>
      <c r="F224" s="91">
        <v>1410.13</v>
      </c>
      <c r="G224" s="91">
        <v>782.62</v>
      </c>
      <c r="H224" s="91">
        <v>782.62</v>
      </c>
      <c r="I224" s="91">
        <v>782.62</v>
      </c>
      <c r="J224" s="23">
        <f>$C224*'Walgreens National Payments'!G$22</f>
        <v>1025.4717173806735</v>
      </c>
      <c r="K224" s="23">
        <f>$C224*'Walgreens National Payments'!H$22</f>
        <v>1025.4717173806735</v>
      </c>
      <c r="L224" s="23">
        <f>$C224*'Walgreens National Payments'!I$22</f>
        <v>1025.4717173806735</v>
      </c>
      <c r="M224" s="23">
        <f>$C224*'Walgreens National Payments'!J$22</f>
        <v>1553.5877616011935</v>
      </c>
      <c r="N224" s="23">
        <f>$C224*'Walgreens National Payments'!K$22</f>
        <v>1553.5877616011935</v>
      </c>
      <c r="O224" s="23">
        <f>$C224*'Walgreens National Payments'!L$22</f>
        <v>1553.5877616011935</v>
      </c>
      <c r="P224" s="23">
        <f>$C224*'Walgreens National Payments'!M$22</f>
        <v>1553.5877616011935</v>
      </c>
      <c r="Q224" s="23">
        <f>$C224*'Walgreens National Payments'!N$22</f>
        <v>1553.5877616011935</v>
      </c>
      <c r="R224" s="23">
        <f>$C224*'Walgreens National Payments'!O$22</f>
        <v>1553.5877616011935</v>
      </c>
      <c r="S224" s="23">
        <f>$C224*'Walgreens National Payments'!P$22</f>
        <v>1553.5877616011935</v>
      </c>
      <c r="T224" s="23">
        <f>$C224*'Walgreens National Payments'!Q$22</f>
        <v>1553.5877616011935</v>
      </c>
      <c r="U224" s="24" t="s">
        <v>343</v>
      </c>
      <c r="V224" s="24">
        <f t="shared" si="11"/>
        <v>19263.107244951563</v>
      </c>
    </row>
    <row r="225" spans="1:22" x14ac:dyDescent="0.3">
      <c r="A225" s="122">
        <v>223</v>
      </c>
      <c r="B225" s="3" t="s">
        <v>32</v>
      </c>
      <c r="C225" s="15">
        <v>2.3853655851105939E-4</v>
      </c>
      <c r="D225" s="7" t="s">
        <v>246</v>
      </c>
      <c r="E225" s="31" t="str">
        <f t="shared" si="12"/>
        <v>No</v>
      </c>
      <c r="F225" s="91">
        <v>1166.3599999999999</v>
      </c>
      <c r="G225" s="91">
        <v>647.33000000000004</v>
      </c>
      <c r="H225" s="91">
        <v>647.33000000000004</v>
      </c>
      <c r="I225" s="91">
        <v>647.33000000000004</v>
      </c>
      <c r="J225" s="23">
        <f>$C225*'Walgreens National Payments'!G$22</f>
        <v>848.19805882575577</v>
      </c>
      <c r="K225" s="23">
        <f>$C225*'Walgreens National Payments'!H$22</f>
        <v>848.19805882575577</v>
      </c>
      <c r="L225" s="23">
        <f>$C225*'Walgreens National Payments'!I$22</f>
        <v>848.19805882575577</v>
      </c>
      <c r="M225" s="23">
        <f>$C225*'Walgreens National Payments'!J$22</f>
        <v>1285.018495655313</v>
      </c>
      <c r="N225" s="23">
        <f>$C225*'Walgreens National Payments'!K$22</f>
        <v>1285.018495655313</v>
      </c>
      <c r="O225" s="23">
        <f>$C225*'Walgreens National Payments'!L$22</f>
        <v>1285.018495655313</v>
      </c>
      <c r="P225" s="23">
        <f>$C225*'Walgreens National Payments'!M$22</f>
        <v>1285.018495655313</v>
      </c>
      <c r="Q225" s="23">
        <f>$C225*'Walgreens National Payments'!N$22</f>
        <v>1285.018495655313</v>
      </c>
      <c r="R225" s="23">
        <f>$C225*'Walgreens National Payments'!O$22</f>
        <v>1285.018495655313</v>
      </c>
      <c r="S225" s="23">
        <f>$C225*'Walgreens National Payments'!P$22</f>
        <v>1285.018495655313</v>
      </c>
      <c r="T225" s="23">
        <f>$C225*'Walgreens National Payments'!Q$22</f>
        <v>1285.018495655313</v>
      </c>
      <c r="U225" s="24" t="s">
        <v>343</v>
      </c>
      <c r="V225" s="24">
        <f t="shared" si="11"/>
        <v>15933.092141719771</v>
      </c>
    </row>
    <row r="226" spans="1:22" x14ac:dyDescent="0.3">
      <c r="A226" s="122">
        <v>224</v>
      </c>
      <c r="B226" s="3" t="s">
        <v>32</v>
      </c>
      <c r="C226" s="15">
        <v>4.0386057204984545E-4</v>
      </c>
      <c r="D226" s="7" t="s">
        <v>247</v>
      </c>
      <c r="E226" s="31" t="str">
        <f t="shared" si="12"/>
        <v>No</v>
      </c>
      <c r="F226" s="91">
        <v>1974.73</v>
      </c>
      <c r="G226" s="91">
        <v>1095.97</v>
      </c>
      <c r="H226" s="91">
        <v>1095.97</v>
      </c>
      <c r="I226" s="91">
        <v>1095.97</v>
      </c>
      <c r="J226" s="23">
        <f>$C226*'Walgreens National Payments'!G$22</f>
        <v>1436.0639534130621</v>
      </c>
      <c r="K226" s="23">
        <f>$C226*'Walgreens National Payments'!H$22</f>
        <v>1436.0639534130621</v>
      </c>
      <c r="L226" s="23">
        <f>$C226*'Walgreens National Payments'!I$22</f>
        <v>1436.0639534130621</v>
      </c>
      <c r="M226" s="23">
        <f>$C226*'Walgreens National Payments'!J$22</f>
        <v>2175.6342423541982</v>
      </c>
      <c r="N226" s="23">
        <f>$C226*'Walgreens National Payments'!K$22</f>
        <v>2175.6342423541982</v>
      </c>
      <c r="O226" s="23">
        <f>$C226*'Walgreens National Payments'!L$22</f>
        <v>2175.6342423541982</v>
      </c>
      <c r="P226" s="23">
        <f>$C226*'Walgreens National Payments'!M$22</f>
        <v>2175.6342423541982</v>
      </c>
      <c r="Q226" s="23">
        <f>$C226*'Walgreens National Payments'!N$22</f>
        <v>2175.6342423541982</v>
      </c>
      <c r="R226" s="23">
        <f>$C226*'Walgreens National Payments'!O$22</f>
        <v>2175.6342423541982</v>
      </c>
      <c r="S226" s="23">
        <f>$C226*'Walgreens National Payments'!P$22</f>
        <v>2175.6342423541982</v>
      </c>
      <c r="T226" s="23">
        <f>$C226*'Walgreens National Payments'!Q$22</f>
        <v>2175.6342423541982</v>
      </c>
      <c r="U226" s="24" t="s">
        <v>343</v>
      </c>
      <c r="V226" s="24">
        <f t="shared" si="11"/>
        <v>26975.905799072767</v>
      </c>
    </row>
    <row r="227" spans="1:22" x14ac:dyDescent="0.3">
      <c r="A227" s="122">
        <v>225</v>
      </c>
      <c r="B227" s="3" t="s">
        <v>20</v>
      </c>
      <c r="C227" s="15">
        <v>1.0430545820800002E-3</v>
      </c>
      <c r="D227" s="7" t="s">
        <v>248</v>
      </c>
      <c r="E227" s="31" t="str">
        <f t="shared" si="12"/>
        <v>No</v>
      </c>
      <c r="F227" s="91">
        <v>5100.16</v>
      </c>
      <c r="G227" s="91">
        <v>2830.58</v>
      </c>
      <c r="H227" s="91">
        <v>2830.58</v>
      </c>
      <c r="I227" s="91">
        <v>2830.58</v>
      </c>
      <c r="J227" s="23">
        <f>$C227*'Walgreens National Payments'!G$22</f>
        <v>3708.9361785545652</v>
      </c>
      <c r="K227" s="23">
        <f>$C227*'Walgreens National Payments'!H$22</f>
        <v>3708.9361785545652</v>
      </c>
      <c r="L227" s="23">
        <f>$C227*'Walgreens National Payments'!I$22</f>
        <v>3708.9361785545652</v>
      </c>
      <c r="M227" s="23">
        <f>$C227*'Walgreens National Payments'!J$22</f>
        <v>5619.0314739058331</v>
      </c>
      <c r="N227" s="23">
        <f>$C227*'Walgreens National Payments'!K$22</f>
        <v>5619.0314739058331</v>
      </c>
      <c r="O227" s="23">
        <f>$C227*'Walgreens National Payments'!L$22</f>
        <v>5619.0314739058331</v>
      </c>
      <c r="P227" s="23">
        <f>$C227*'Walgreens National Payments'!M$22</f>
        <v>5619.0314739058331</v>
      </c>
      <c r="Q227" s="23">
        <f>$C227*'Walgreens National Payments'!N$22</f>
        <v>5619.0314739058331</v>
      </c>
      <c r="R227" s="23">
        <f>$C227*'Walgreens National Payments'!O$22</f>
        <v>5619.0314739058331</v>
      </c>
      <c r="S227" s="23">
        <f>$C227*'Walgreens National Payments'!P$22</f>
        <v>5619.0314739058331</v>
      </c>
      <c r="T227" s="23">
        <f>$C227*'Walgreens National Payments'!Q$22</f>
        <v>5619.0314739058331</v>
      </c>
      <c r="U227" s="24" t="s">
        <v>343</v>
      </c>
      <c r="V227" s="24">
        <f t="shared" si="11"/>
        <v>69670.960326910354</v>
      </c>
    </row>
    <row r="228" spans="1:22" x14ac:dyDescent="0.3">
      <c r="A228" s="122">
        <v>226</v>
      </c>
      <c r="B228" s="3" t="s">
        <v>249</v>
      </c>
      <c r="C228" s="15">
        <v>4.3018366798400001E-3</v>
      </c>
      <c r="D228" s="7" t="s">
        <v>249</v>
      </c>
      <c r="E228" s="31" t="str">
        <f t="shared" si="12"/>
        <v>No</v>
      </c>
      <c r="F228" s="91">
        <v>21034.44</v>
      </c>
      <c r="G228" s="91">
        <v>11674.05</v>
      </c>
      <c r="H228" s="91">
        <v>11674.05</v>
      </c>
      <c r="I228" s="91">
        <v>11674.05</v>
      </c>
      <c r="J228" s="23">
        <f>$C228*'Walgreens National Payments'!G$22</f>
        <v>15296.646954251042</v>
      </c>
      <c r="K228" s="23">
        <f>$C228*'Walgreens National Payments'!H$22</f>
        <v>15296.646954251042</v>
      </c>
      <c r="L228" s="23">
        <f>$C228*'Walgreens National Payments'!I$22</f>
        <v>15296.646954251042</v>
      </c>
      <c r="M228" s="23">
        <f>$C228*'Walgreens National Payments'!J$22</f>
        <v>23174.391939701556</v>
      </c>
      <c r="N228" s="23">
        <f>$C228*'Walgreens National Payments'!K$22</f>
        <v>23174.391939701556</v>
      </c>
      <c r="O228" s="23">
        <f>$C228*'Walgreens National Payments'!L$22</f>
        <v>23174.391939701556</v>
      </c>
      <c r="P228" s="23">
        <f>$C228*'Walgreens National Payments'!M$22</f>
        <v>23174.391939701556</v>
      </c>
      <c r="Q228" s="23">
        <f>$C228*'Walgreens National Payments'!N$22</f>
        <v>23174.391939701556</v>
      </c>
      <c r="R228" s="23">
        <f>$C228*'Walgreens National Payments'!O$22</f>
        <v>23174.391939701556</v>
      </c>
      <c r="S228" s="23">
        <f>$C228*'Walgreens National Payments'!P$22</f>
        <v>23174.391939701556</v>
      </c>
      <c r="T228" s="23">
        <f>$C228*'Walgreens National Payments'!Q$22</f>
        <v>23174.391939701556</v>
      </c>
      <c r="U228" s="24" t="s">
        <v>343</v>
      </c>
      <c r="V228" s="24">
        <f t="shared" si="11"/>
        <v>287341.66638036567</v>
      </c>
    </row>
    <row r="229" spans="1:22" x14ac:dyDescent="0.3">
      <c r="A229" s="122">
        <v>227</v>
      </c>
      <c r="B229" s="3" t="s">
        <v>73</v>
      </c>
      <c r="C229" s="15">
        <v>2.5535928015214338E-3</v>
      </c>
      <c r="D229" s="7" t="s">
        <v>250</v>
      </c>
      <c r="E229" s="31" t="str">
        <f t="shared" si="12"/>
        <v>No</v>
      </c>
      <c r="F229" s="91">
        <v>12486.15</v>
      </c>
      <c r="G229" s="91">
        <v>6929.78</v>
      </c>
      <c r="H229" s="91">
        <v>6929.78</v>
      </c>
      <c r="I229" s="91">
        <v>6929.78</v>
      </c>
      <c r="J229" s="23">
        <f>$C229*'Walgreens National Payments'!G$22</f>
        <v>9080.1698104547868</v>
      </c>
      <c r="K229" s="23">
        <f>$C229*'Walgreens National Payments'!H$22</f>
        <v>9080.1698104547868</v>
      </c>
      <c r="L229" s="23">
        <f>$C229*'Walgreens National Payments'!I$22</f>
        <v>9080.1698104547868</v>
      </c>
      <c r="M229" s="23">
        <f>$C229*'Walgreens National Payments'!J$22</f>
        <v>13756.440525552276</v>
      </c>
      <c r="N229" s="23">
        <f>$C229*'Walgreens National Payments'!K$22</f>
        <v>13756.440525552276</v>
      </c>
      <c r="O229" s="23">
        <f>$C229*'Walgreens National Payments'!L$22</f>
        <v>13756.440525552276</v>
      </c>
      <c r="P229" s="23">
        <f>$C229*'Walgreens National Payments'!M$22</f>
        <v>13756.440525552276</v>
      </c>
      <c r="Q229" s="23">
        <f>$C229*'Walgreens National Payments'!N$22</f>
        <v>13756.440525552276</v>
      </c>
      <c r="R229" s="23">
        <f>$C229*'Walgreens National Payments'!O$22</f>
        <v>13756.440525552276</v>
      </c>
      <c r="S229" s="23">
        <f>$C229*'Walgreens National Payments'!P$22</f>
        <v>13756.440525552276</v>
      </c>
      <c r="T229" s="23">
        <f>$C229*'Walgreens National Payments'!Q$22</f>
        <v>13756.440525552276</v>
      </c>
      <c r="U229" s="24" t="s">
        <v>343</v>
      </c>
      <c r="V229" s="24">
        <f t="shared" si="11"/>
        <v>170567.52363578256</v>
      </c>
    </row>
    <row r="230" spans="1:22" x14ac:dyDescent="0.3">
      <c r="A230" s="122">
        <v>228</v>
      </c>
      <c r="B230" s="3" t="s">
        <v>32</v>
      </c>
      <c r="C230" s="15">
        <v>1.5512635402572228E-3</v>
      </c>
      <c r="D230" s="7" t="s">
        <v>251</v>
      </c>
      <c r="E230" s="31" t="str">
        <f t="shared" si="12"/>
        <v>No</v>
      </c>
      <c r="F230" s="91">
        <v>7585.12</v>
      </c>
      <c r="G230" s="91">
        <v>4209.72</v>
      </c>
      <c r="H230" s="91">
        <v>4209.72</v>
      </c>
      <c r="I230" s="91">
        <v>4209.72</v>
      </c>
      <c r="J230" s="23">
        <f>$C230*'Walgreens National Payments'!G$22</f>
        <v>5516.0463946759837</v>
      </c>
      <c r="K230" s="23">
        <f>$C230*'Walgreens National Payments'!H$22</f>
        <v>5516.0463946759837</v>
      </c>
      <c r="L230" s="23">
        <f>$C230*'Walgreens National Payments'!I$22</f>
        <v>5516.0463946759837</v>
      </c>
      <c r="M230" s="23">
        <f>$C230*'Walgreens National Payments'!J$22</f>
        <v>8356.8001203213917</v>
      </c>
      <c r="N230" s="23">
        <f>$C230*'Walgreens National Payments'!K$22</f>
        <v>8356.8001203213917</v>
      </c>
      <c r="O230" s="23">
        <f>$C230*'Walgreens National Payments'!L$22</f>
        <v>8356.8001203213917</v>
      </c>
      <c r="P230" s="23">
        <f>$C230*'Walgreens National Payments'!M$22</f>
        <v>8356.8001203213917</v>
      </c>
      <c r="Q230" s="23">
        <f>$C230*'Walgreens National Payments'!N$22</f>
        <v>8356.8001203213917</v>
      </c>
      <c r="R230" s="23">
        <f>$C230*'Walgreens National Payments'!O$22</f>
        <v>8356.8001203213917</v>
      </c>
      <c r="S230" s="23">
        <f>$C230*'Walgreens National Payments'!P$22</f>
        <v>8356.8001203213917</v>
      </c>
      <c r="T230" s="23">
        <f>$C230*'Walgreens National Payments'!Q$22</f>
        <v>8356.8001203213917</v>
      </c>
      <c r="U230" s="24" t="s">
        <v>343</v>
      </c>
      <c r="V230" s="24">
        <f t="shared" si="11"/>
        <v>103616.8201465991</v>
      </c>
    </row>
    <row r="231" spans="1:22" x14ac:dyDescent="0.3">
      <c r="A231" s="122">
        <v>229</v>
      </c>
      <c r="B231" s="3" t="s">
        <v>252</v>
      </c>
      <c r="C231" s="15">
        <v>4.1352700239291102E-4</v>
      </c>
      <c r="D231" s="7" t="s">
        <v>253</v>
      </c>
      <c r="E231" s="31" t="str">
        <f t="shared" si="12"/>
        <v>No</v>
      </c>
      <c r="F231" s="91">
        <v>2022</v>
      </c>
      <c r="G231" s="91">
        <v>1122.2</v>
      </c>
      <c r="H231" s="91">
        <v>1122.2</v>
      </c>
      <c r="I231" s="91">
        <v>1122.2</v>
      </c>
      <c r="J231" s="23">
        <f>$C231*'Walgreens National Payments'!G$22</f>
        <v>1470.4362421051642</v>
      </c>
      <c r="K231" s="23">
        <f>$C231*'Walgreens National Payments'!H$22</f>
        <v>1470.4362421051642</v>
      </c>
      <c r="L231" s="23">
        <f>$C231*'Walgreens National Payments'!I$22</f>
        <v>1470.4362421051642</v>
      </c>
      <c r="M231" s="23">
        <f>$C231*'Walgreens National Payments'!J$22</f>
        <v>2227.708196365013</v>
      </c>
      <c r="N231" s="23">
        <f>$C231*'Walgreens National Payments'!K$22</f>
        <v>2227.708196365013</v>
      </c>
      <c r="O231" s="23">
        <f>$C231*'Walgreens National Payments'!L$22</f>
        <v>2227.708196365013</v>
      </c>
      <c r="P231" s="23">
        <f>$C231*'Walgreens National Payments'!M$22</f>
        <v>2227.708196365013</v>
      </c>
      <c r="Q231" s="23">
        <f>$C231*'Walgreens National Payments'!N$22</f>
        <v>2227.708196365013</v>
      </c>
      <c r="R231" s="23">
        <f>$C231*'Walgreens National Payments'!O$22</f>
        <v>2227.708196365013</v>
      </c>
      <c r="S231" s="23">
        <f>$C231*'Walgreens National Payments'!P$22</f>
        <v>2227.708196365013</v>
      </c>
      <c r="T231" s="23">
        <f>$C231*'Walgreens National Payments'!Q$22</f>
        <v>2227.708196365013</v>
      </c>
      <c r="U231" s="24" t="s">
        <v>343</v>
      </c>
      <c r="V231" s="24">
        <f t="shared" si="11"/>
        <v>27621.574297235595</v>
      </c>
    </row>
    <row r="232" spans="1:22" x14ac:dyDescent="0.3">
      <c r="A232" s="122">
        <v>230</v>
      </c>
      <c r="B232" s="3" t="s">
        <v>252</v>
      </c>
      <c r="C232" s="15">
        <v>2.5740509013613654E-3</v>
      </c>
      <c r="D232" s="7" t="s">
        <v>254</v>
      </c>
      <c r="E232" s="31" t="str">
        <f t="shared" si="12"/>
        <v>No</v>
      </c>
      <c r="F232" s="91">
        <v>12586.18</v>
      </c>
      <c r="G232" s="91">
        <v>6985.3</v>
      </c>
      <c r="H232" s="91">
        <v>6985.3</v>
      </c>
      <c r="I232" s="91">
        <v>6985.3</v>
      </c>
      <c r="J232" s="23">
        <f>$C232*'Walgreens National Payments'!G$22</f>
        <v>9152.9155592817497</v>
      </c>
      <c r="K232" s="23">
        <f>$C232*'Walgreens National Payments'!H$22</f>
        <v>9152.9155592817497</v>
      </c>
      <c r="L232" s="23">
        <f>$C232*'Walgreens National Payments'!I$22</f>
        <v>9152.9155592817497</v>
      </c>
      <c r="M232" s="23">
        <f>$C232*'Walgreens National Payments'!J$22</f>
        <v>13866.650200934409</v>
      </c>
      <c r="N232" s="23">
        <f>$C232*'Walgreens National Payments'!K$22</f>
        <v>13866.650200934409</v>
      </c>
      <c r="O232" s="23">
        <f>$C232*'Walgreens National Payments'!L$22</f>
        <v>13866.650200934409</v>
      </c>
      <c r="P232" s="23">
        <f>$C232*'Walgreens National Payments'!M$22</f>
        <v>13866.650200934409</v>
      </c>
      <c r="Q232" s="23">
        <f>$C232*'Walgreens National Payments'!N$22</f>
        <v>13866.650200934409</v>
      </c>
      <c r="R232" s="23">
        <f>$C232*'Walgreens National Payments'!O$22</f>
        <v>13866.650200934409</v>
      </c>
      <c r="S232" s="23">
        <f>$C232*'Walgreens National Payments'!P$22</f>
        <v>13866.650200934409</v>
      </c>
      <c r="T232" s="23">
        <f>$C232*'Walgreens National Payments'!Q$22</f>
        <v>13866.650200934409</v>
      </c>
      <c r="U232" s="24" t="s">
        <v>343</v>
      </c>
      <c r="V232" s="24">
        <f t="shared" si="11"/>
        <v>171934.02828532053</v>
      </c>
    </row>
    <row r="233" spans="1:22" x14ac:dyDescent="0.3">
      <c r="A233" s="122">
        <v>231</v>
      </c>
      <c r="B233" s="3" t="s">
        <v>252</v>
      </c>
      <c r="C233" s="15">
        <v>1.8052764385600002E-2</v>
      </c>
      <c r="D233" s="7" t="s">
        <v>252</v>
      </c>
      <c r="E233" s="31" t="str">
        <f t="shared" si="12"/>
        <v>No</v>
      </c>
      <c r="F233" s="91">
        <v>88271.54</v>
      </c>
      <c r="G233" s="91">
        <v>48990.46</v>
      </c>
      <c r="H233" s="91">
        <v>48990.46</v>
      </c>
      <c r="I233" s="91">
        <v>48990.46</v>
      </c>
      <c r="J233" s="23">
        <f>$C233*'Walgreens National Payments'!G$22</f>
        <v>64192.758560297269</v>
      </c>
      <c r="K233" s="23">
        <f>$C233*'Walgreens National Payments'!H$22</f>
        <v>64192.758560297269</v>
      </c>
      <c r="L233" s="23">
        <f>$C233*'Walgreens National Payments'!I$22</f>
        <v>64192.758560297269</v>
      </c>
      <c r="M233" s="23">
        <f>$C233*'Walgreens National Payments'!J$22</f>
        <v>97251.910893683744</v>
      </c>
      <c r="N233" s="23">
        <f>$C233*'Walgreens National Payments'!K$22</f>
        <v>97251.910893683744</v>
      </c>
      <c r="O233" s="23">
        <f>$C233*'Walgreens National Payments'!L$22</f>
        <v>97251.910893683744</v>
      </c>
      <c r="P233" s="23">
        <f>$C233*'Walgreens National Payments'!M$22</f>
        <v>97251.910893683744</v>
      </c>
      <c r="Q233" s="23">
        <f>$C233*'Walgreens National Payments'!N$22</f>
        <v>97251.910893683744</v>
      </c>
      <c r="R233" s="23">
        <f>$C233*'Walgreens National Payments'!O$22</f>
        <v>97251.910893683744</v>
      </c>
      <c r="S233" s="23">
        <f>$C233*'Walgreens National Payments'!P$22</f>
        <v>97251.910893683744</v>
      </c>
      <c r="T233" s="23">
        <f>$C233*'Walgreens National Payments'!Q$22</f>
        <v>97251.910893683744</v>
      </c>
      <c r="U233" s="24" t="s">
        <v>343</v>
      </c>
      <c r="V233" s="24">
        <f t="shared" si="11"/>
        <v>1205836.4828303619</v>
      </c>
    </row>
    <row r="234" spans="1:22" x14ac:dyDescent="0.3">
      <c r="A234" s="122">
        <v>232</v>
      </c>
      <c r="B234" s="3" t="s">
        <v>255</v>
      </c>
      <c r="C234" s="15">
        <v>3.8845852225600007E-3</v>
      </c>
      <c r="D234" s="7" t="s">
        <v>255</v>
      </c>
      <c r="E234" s="31" t="str">
        <f t="shared" si="12"/>
        <v>No</v>
      </c>
      <c r="F234" s="91">
        <v>18994.23</v>
      </c>
      <c r="G234" s="91">
        <v>10541.74</v>
      </c>
      <c r="H234" s="91">
        <v>10541.74</v>
      </c>
      <c r="I234" s="91">
        <v>10541.74</v>
      </c>
      <c r="J234" s="23">
        <f>$C234*'Walgreens National Payments'!G$22</f>
        <v>13812.967143004396</v>
      </c>
      <c r="K234" s="23">
        <f>$C234*'Walgreens National Payments'!H$22</f>
        <v>13812.967143004396</v>
      </c>
      <c r="L234" s="23">
        <f>$C234*'Walgreens National Payments'!I$22</f>
        <v>13812.967143004396</v>
      </c>
      <c r="M234" s="23">
        <f>$C234*'Walgreens National Payments'!J$22</f>
        <v>20926.61976049879</v>
      </c>
      <c r="N234" s="23">
        <f>$C234*'Walgreens National Payments'!K$22</f>
        <v>20926.61976049879</v>
      </c>
      <c r="O234" s="23">
        <f>$C234*'Walgreens National Payments'!L$22</f>
        <v>20926.61976049879</v>
      </c>
      <c r="P234" s="23">
        <f>$C234*'Walgreens National Payments'!M$22</f>
        <v>20926.61976049879</v>
      </c>
      <c r="Q234" s="23">
        <f>$C234*'Walgreens National Payments'!N$22</f>
        <v>20926.61976049879</v>
      </c>
      <c r="R234" s="23">
        <f>$C234*'Walgreens National Payments'!O$22</f>
        <v>20926.61976049879</v>
      </c>
      <c r="S234" s="23">
        <f>$C234*'Walgreens National Payments'!P$22</f>
        <v>20926.61976049879</v>
      </c>
      <c r="T234" s="23">
        <f>$C234*'Walgreens National Payments'!Q$22</f>
        <v>20926.61976049879</v>
      </c>
      <c r="U234" s="24" t="s">
        <v>343</v>
      </c>
      <c r="V234" s="24">
        <f t="shared" si="11"/>
        <v>259471.30951300345</v>
      </c>
    </row>
    <row r="235" spans="1:22" x14ac:dyDescent="0.3">
      <c r="A235" s="122">
        <v>233</v>
      </c>
      <c r="B235" s="3" t="s">
        <v>75</v>
      </c>
      <c r="C235" s="15">
        <v>1.1028617297600002E-3</v>
      </c>
      <c r="D235" s="7" t="s">
        <v>256</v>
      </c>
      <c r="E235" s="31" t="str">
        <f t="shared" si="12"/>
        <v>No</v>
      </c>
      <c r="F235" s="91">
        <v>5392.6</v>
      </c>
      <c r="G235" s="91">
        <v>2992.88</v>
      </c>
      <c r="H235" s="91">
        <v>2992.88</v>
      </c>
      <c r="I235" s="91">
        <v>2992.88</v>
      </c>
      <c r="J235" s="23">
        <f>$C235*'Walgreens National Payments'!G$22</f>
        <v>3921.6008823749203</v>
      </c>
      <c r="K235" s="23">
        <f>$C235*'Walgreens National Payments'!H$22</f>
        <v>3921.6008823749203</v>
      </c>
      <c r="L235" s="23">
        <f>$C235*'Walgreens National Payments'!I$22</f>
        <v>3921.6008823749203</v>
      </c>
      <c r="M235" s="23">
        <f>$C235*'Walgreens National Payments'!J$22</f>
        <v>5941.2181081932795</v>
      </c>
      <c r="N235" s="23">
        <f>$C235*'Walgreens National Payments'!K$22</f>
        <v>5941.2181081932795</v>
      </c>
      <c r="O235" s="23">
        <f>$C235*'Walgreens National Payments'!L$22</f>
        <v>5941.2181081932795</v>
      </c>
      <c r="P235" s="23">
        <f>$C235*'Walgreens National Payments'!M$22</f>
        <v>5941.2181081932795</v>
      </c>
      <c r="Q235" s="23">
        <f>$C235*'Walgreens National Payments'!N$22</f>
        <v>5941.2181081932795</v>
      </c>
      <c r="R235" s="23">
        <f>$C235*'Walgreens National Payments'!O$22</f>
        <v>5941.2181081932795</v>
      </c>
      <c r="S235" s="23">
        <f>$C235*'Walgreens National Payments'!P$22</f>
        <v>5941.2181081932795</v>
      </c>
      <c r="T235" s="23">
        <f>$C235*'Walgreens National Payments'!Q$22</f>
        <v>5941.2181081932795</v>
      </c>
      <c r="U235" s="24" t="s">
        <v>343</v>
      </c>
      <c r="V235" s="24">
        <f t="shared" si="11"/>
        <v>73665.787512670999</v>
      </c>
    </row>
    <row r="236" spans="1:22" x14ac:dyDescent="0.3">
      <c r="A236" s="122">
        <v>234</v>
      </c>
      <c r="B236" s="3" t="s">
        <v>257</v>
      </c>
      <c r="C236" s="15">
        <v>4.7180115840645136E-4</v>
      </c>
      <c r="D236" s="7" t="s">
        <v>257</v>
      </c>
      <c r="E236" s="31" t="str">
        <f t="shared" si="12"/>
        <v>No</v>
      </c>
      <c r="F236" s="91">
        <v>2306.94</v>
      </c>
      <c r="G236" s="91">
        <v>1280.3399999999999</v>
      </c>
      <c r="H236" s="91">
        <v>1280.3399999999999</v>
      </c>
      <c r="I236" s="91">
        <v>1280.3399999999999</v>
      </c>
      <c r="J236" s="23">
        <f>$C236*'Walgreens National Payments'!G$22</f>
        <v>1677.6498714076197</v>
      </c>
      <c r="K236" s="23">
        <f>$C236*'Walgreens National Payments'!H$22</f>
        <v>1677.6498714076197</v>
      </c>
      <c r="L236" s="23">
        <f>$C236*'Walgreens National Payments'!I$22</f>
        <v>1677.6498714076197</v>
      </c>
      <c r="M236" s="23">
        <f>$C236*'Walgreens National Payments'!J$22</f>
        <v>2541.6364628056926</v>
      </c>
      <c r="N236" s="23">
        <f>$C236*'Walgreens National Payments'!K$22</f>
        <v>2541.6364628056926</v>
      </c>
      <c r="O236" s="23">
        <f>$C236*'Walgreens National Payments'!L$22</f>
        <v>2541.6364628056926</v>
      </c>
      <c r="P236" s="23">
        <f>$C236*'Walgreens National Payments'!M$22</f>
        <v>2541.6364628056926</v>
      </c>
      <c r="Q236" s="23">
        <f>$C236*'Walgreens National Payments'!N$22</f>
        <v>2541.6364628056926</v>
      </c>
      <c r="R236" s="23">
        <f>$C236*'Walgreens National Payments'!O$22</f>
        <v>2541.6364628056926</v>
      </c>
      <c r="S236" s="23">
        <f>$C236*'Walgreens National Payments'!P$22</f>
        <v>2541.6364628056926</v>
      </c>
      <c r="T236" s="23">
        <f>$C236*'Walgreens National Payments'!Q$22</f>
        <v>2541.6364628056926</v>
      </c>
      <c r="U236" s="24" t="s">
        <v>343</v>
      </c>
      <c r="V236" s="24">
        <f t="shared" si="11"/>
        <v>31514.001316668393</v>
      </c>
    </row>
    <row r="237" spans="1:22" x14ac:dyDescent="0.3">
      <c r="A237" s="122">
        <v>235</v>
      </c>
      <c r="B237" s="3" t="s">
        <v>26</v>
      </c>
      <c r="C237" s="15">
        <v>3.0790140802788518E-5</v>
      </c>
      <c r="D237" s="7" t="s">
        <v>258</v>
      </c>
      <c r="E237" s="31" t="str">
        <f t="shared" si="12"/>
        <v>Yes</v>
      </c>
      <c r="F237" s="91">
        <v>2228.59</v>
      </c>
      <c r="G237" s="91">
        <v>0</v>
      </c>
      <c r="H237" s="101">
        <v>0</v>
      </c>
      <c r="I237" s="101">
        <v>0</v>
      </c>
      <c r="J237" s="92">
        <v>0</v>
      </c>
      <c r="K237" s="92">
        <v>0</v>
      </c>
      <c r="L237" s="92">
        <v>0</v>
      </c>
      <c r="M237" s="92">
        <v>0</v>
      </c>
      <c r="N237" s="92">
        <v>0</v>
      </c>
      <c r="O237" s="92">
        <v>0</v>
      </c>
      <c r="P237" s="92">
        <v>0</v>
      </c>
      <c r="Q237" s="92">
        <v>0</v>
      </c>
      <c r="R237" s="92">
        <v>0</v>
      </c>
      <c r="S237" s="92">
        <v>0</v>
      </c>
      <c r="T237" s="92">
        <v>0</v>
      </c>
      <c r="U237" s="24" t="s">
        <v>343</v>
      </c>
      <c r="V237" s="24">
        <f t="shared" si="11"/>
        <v>2228.59</v>
      </c>
    </row>
    <row r="238" spans="1:22" x14ac:dyDescent="0.3">
      <c r="A238" s="122">
        <v>236</v>
      </c>
      <c r="B238" s="3" t="s">
        <v>73</v>
      </c>
      <c r="C238" s="15">
        <v>3.0268607449793141E-3</v>
      </c>
      <c r="D238" s="7" t="s">
        <v>259</v>
      </c>
      <c r="E238" s="31" t="str">
        <f t="shared" si="12"/>
        <v>No</v>
      </c>
      <c r="F238" s="91">
        <v>14800.26</v>
      </c>
      <c r="G238" s="91">
        <v>8214.1</v>
      </c>
      <c r="H238" s="91">
        <v>8214.1</v>
      </c>
      <c r="I238" s="91">
        <v>8214.1</v>
      </c>
      <c r="J238" s="23">
        <f>$C238*'Walgreens National Payments'!G$22</f>
        <v>10763.03533618853</v>
      </c>
      <c r="K238" s="23">
        <f>$C238*'Walgreens National Payments'!H$22</f>
        <v>10763.03533618853</v>
      </c>
      <c r="L238" s="23">
        <f>$C238*'Walgreens National Payments'!I$22</f>
        <v>10763.03533618853</v>
      </c>
      <c r="M238" s="23">
        <f>$C238*'Walgreens National Payments'!J$22</f>
        <v>16305.978695048139</v>
      </c>
      <c r="N238" s="23">
        <f>$C238*'Walgreens National Payments'!K$22</f>
        <v>16305.978695048139</v>
      </c>
      <c r="O238" s="23">
        <f>$C238*'Walgreens National Payments'!L$22</f>
        <v>16305.978695048139</v>
      </c>
      <c r="P238" s="23">
        <f>$C238*'Walgreens National Payments'!M$22</f>
        <v>16305.978695048139</v>
      </c>
      <c r="Q238" s="23">
        <f>$C238*'Walgreens National Payments'!N$22</f>
        <v>16305.978695048139</v>
      </c>
      <c r="R238" s="23">
        <f>$C238*'Walgreens National Payments'!O$22</f>
        <v>16305.978695048139</v>
      </c>
      <c r="S238" s="23">
        <f>$C238*'Walgreens National Payments'!P$22</f>
        <v>16305.978695048139</v>
      </c>
      <c r="T238" s="23">
        <f>$C238*'Walgreens National Payments'!Q$22</f>
        <v>16305.978695048139</v>
      </c>
      <c r="U238" s="24" t="s">
        <v>343</v>
      </c>
      <c r="V238" s="24">
        <f t="shared" si="11"/>
        <v>202179.49556895069</v>
      </c>
    </row>
    <row r="239" spans="1:22" x14ac:dyDescent="0.3">
      <c r="A239" s="122">
        <v>237</v>
      </c>
      <c r="B239" s="3" t="s">
        <v>232</v>
      </c>
      <c r="C239" s="15">
        <v>8.1260410302400003E-3</v>
      </c>
      <c r="D239" s="7" t="s">
        <v>232</v>
      </c>
      <c r="E239" s="31" t="str">
        <f t="shared" si="12"/>
        <v>No</v>
      </c>
      <c r="F239" s="91">
        <v>39733.42</v>
      </c>
      <c r="G239" s="91">
        <v>22051.94</v>
      </c>
      <c r="H239" s="91">
        <v>22051.94</v>
      </c>
      <c r="I239" s="91">
        <v>22051.94</v>
      </c>
      <c r="J239" s="23">
        <f>$C239*'Walgreens National Payments'!G$22</f>
        <v>28894.909320444698</v>
      </c>
      <c r="K239" s="23">
        <f>$C239*'Walgreens National Payments'!H$22</f>
        <v>28894.909320444698</v>
      </c>
      <c r="L239" s="23">
        <f>$C239*'Walgreens National Payments'!I$22</f>
        <v>28894.909320444698</v>
      </c>
      <c r="M239" s="23">
        <f>$C239*'Walgreens National Payments'!J$22</f>
        <v>43775.734359092894</v>
      </c>
      <c r="N239" s="23">
        <f>$C239*'Walgreens National Payments'!K$22</f>
        <v>43775.734359092894</v>
      </c>
      <c r="O239" s="23">
        <f>$C239*'Walgreens National Payments'!L$22</f>
        <v>43775.734359092894</v>
      </c>
      <c r="P239" s="23">
        <f>$C239*'Walgreens National Payments'!M$22</f>
        <v>43775.734359092894</v>
      </c>
      <c r="Q239" s="23">
        <f>$C239*'Walgreens National Payments'!N$22</f>
        <v>43775.734359092894</v>
      </c>
      <c r="R239" s="23">
        <f>$C239*'Walgreens National Payments'!O$22</f>
        <v>43775.734359092894</v>
      </c>
      <c r="S239" s="23">
        <f>$C239*'Walgreens National Payments'!P$22</f>
        <v>43775.734359092894</v>
      </c>
      <c r="T239" s="23">
        <f>$C239*'Walgreens National Payments'!Q$22</f>
        <v>43775.734359092894</v>
      </c>
      <c r="U239" s="24" t="s">
        <v>343</v>
      </c>
      <c r="V239" s="24">
        <f t="shared" si="11"/>
        <v>542779.84283407731</v>
      </c>
    </row>
    <row r="240" spans="1:22" x14ac:dyDescent="0.3">
      <c r="A240" s="122">
        <v>238</v>
      </c>
      <c r="B240" s="3" t="s">
        <v>32</v>
      </c>
      <c r="C240" s="15">
        <v>1.547383996257214E-4</v>
      </c>
      <c r="D240" s="7" t="s">
        <v>260</v>
      </c>
      <c r="E240" s="31" t="str">
        <f t="shared" si="12"/>
        <v>No</v>
      </c>
      <c r="F240" s="91">
        <v>756.62</v>
      </c>
      <c r="G240" s="91">
        <v>419.92</v>
      </c>
      <c r="H240" s="91">
        <v>419.92</v>
      </c>
      <c r="I240" s="91">
        <v>419.92</v>
      </c>
      <c r="J240" s="23">
        <f>$C240*'Walgreens National Payments'!G$22</f>
        <v>550.22513533184804</v>
      </c>
      <c r="K240" s="23">
        <f>$C240*'Walgreens National Payments'!H$22</f>
        <v>550.22513533184804</v>
      </c>
      <c r="L240" s="23">
        <f>$C240*'Walgreens National Payments'!I$22</f>
        <v>550.22513533184804</v>
      </c>
      <c r="M240" s="23">
        <f>$C240*'Walgreens National Payments'!J$22</f>
        <v>833.59006580928838</v>
      </c>
      <c r="N240" s="23">
        <f>$C240*'Walgreens National Payments'!K$22</f>
        <v>833.59006580928838</v>
      </c>
      <c r="O240" s="23">
        <f>$C240*'Walgreens National Payments'!L$22</f>
        <v>833.59006580928838</v>
      </c>
      <c r="P240" s="23">
        <f>$C240*'Walgreens National Payments'!M$22</f>
        <v>833.59006580928838</v>
      </c>
      <c r="Q240" s="23">
        <f>$C240*'Walgreens National Payments'!N$22</f>
        <v>833.59006580928838</v>
      </c>
      <c r="R240" s="23">
        <f>$C240*'Walgreens National Payments'!O$22</f>
        <v>833.59006580928838</v>
      </c>
      <c r="S240" s="23">
        <f>$C240*'Walgreens National Payments'!P$22</f>
        <v>833.59006580928838</v>
      </c>
      <c r="T240" s="23">
        <f>$C240*'Walgreens National Payments'!Q$22</f>
        <v>833.59006580928838</v>
      </c>
      <c r="U240" s="24" t="s">
        <v>343</v>
      </c>
      <c r="V240" s="24">
        <f t="shared" si="11"/>
        <v>10335.775932469853</v>
      </c>
    </row>
    <row r="241" spans="1:22" x14ac:dyDescent="0.3">
      <c r="A241" s="122">
        <v>239</v>
      </c>
      <c r="B241" s="3" t="s">
        <v>32</v>
      </c>
      <c r="C241" s="15">
        <v>2.3508376415386128E-3</v>
      </c>
      <c r="D241" s="7" t="s">
        <v>261</v>
      </c>
      <c r="E241" s="31" t="str">
        <f t="shared" si="12"/>
        <v>No</v>
      </c>
      <c r="F241" s="91">
        <v>11494.75</v>
      </c>
      <c r="G241" s="91">
        <v>6379.56</v>
      </c>
      <c r="H241" s="91">
        <v>6379.56</v>
      </c>
      <c r="I241" s="91">
        <v>6379.56</v>
      </c>
      <c r="J241" s="23">
        <f>$C241*'Walgreens National Payments'!G$22</f>
        <v>8359.2047131640047</v>
      </c>
      <c r="K241" s="23">
        <f>$C241*'Walgreens National Payments'!H$22</f>
        <v>8359.2047131640047</v>
      </c>
      <c r="L241" s="23">
        <f>$C241*'Walgreens National Payments'!I$22</f>
        <v>8359.2047131640047</v>
      </c>
      <c r="M241" s="23">
        <f>$C241*'Walgreens National Payments'!J$22</f>
        <v>12664.179732096596</v>
      </c>
      <c r="N241" s="23">
        <f>$C241*'Walgreens National Payments'!K$22</f>
        <v>12664.179732096596</v>
      </c>
      <c r="O241" s="23">
        <f>$C241*'Walgreens National Payments'!L$22</f>
        <v>12664.179732096596</v>
      </c>
      <c r="P241" s="23">
        <f>$C241*'Walgreens National Payments'!M$22</f>
        <v>12664.179732096596</v>
      </c>
      <c r="Q241" s="23">
        <f>$C241*'Walgreens National Payments'!N$22</f>
        <v>12664.179732096596</v>
      </c>
      <c r="R241" s="23">
        <f>$C241*'Walgreens National Payments'!O$22</f>
        <v>12664.179732096596</v>
      </c>
      <c r="S241" s="23">
        <f>$C241*'Walgreens National Payments'!P$22</f>
        <v>12664.179732096596</v>
      </c>
      <c r="T241" s="23">
        <f>$C241*'Walgreens National Payments'!Q$22</f>
        <v>12664.179732096596</v>
      </c>
      <c r="U241" s="24" t="s">
        <v>343</v>
      </c>
      <c r="V241" s="24">
        <f t="shared" si="11"/>
        <v>157024.48199626477</v>
      </c>
    </row>
    <row r="242" spans="1:22" x14ac:dyDescent="0.3">
      <c r="A242" s="122">
        <v>240</v>
      </c>
      <c r="B242" s="3" t="s">
        <v>32</v>
      </c>
      <c r="C242" s="15">
        <v>6.650644637706374E-7</v>
      </c>
      <c r="D242" s="7" t="s">
        <v>262</v>
      </c>
      <c r="E242" s="31" t="str">
        <f t="shared" si="12"/>
        <v>Yes</v>
      </c>
      <c r="F242" s="91">
        <v>48.14</v>
      </c>
      <c r="G242" s="91">
        <v>0</v>
      </c>
      <c r="H242" s="101">
        <v>0</v>
      </c>
      <c r="I242" s="101">
        <v>0</v>
      </c>
      <c r="J242" s="92">
        <v>0</v>
      </c>
      <c r="K242" s="92">
        <v>0</v>
      </c>
      <c r="L242" s="92">
        <v>0</v>
      </c>
      <c r="M242" s="92">
        <v>0</v>
      </c>
      <c r="N242" s="92">
        <v>0</v>
      </c>
      <c r="O242" s="92">
        <v>0</v>
      </c>
      <c r="P242" s="92">
        <v>0</v>
      </c>
      <c r="Q242" s="92">
        <v>0</v>
      </c>
      <c r="R242" s="92">
        <v>0</v>
      </c>
      <c r="S242" s="92">
        <v>0</v>
      </c>
      <c r="T242" s="92">
        <v>0</v>
      </c>
      <c r="U242" s="24" t="s">
        <v>343</v>
      </c>
      <c r="V242" s="24">
        <f t="shared" si="11"/>
        <v>48.14</v>
      </c>
    </row>
    <row r="243" spans="1:22" x14ac:dyDescent="0.3">
      <c r="A243" s="122">
        <v>241</v>
      </c>
      <c r="B243" s="3" t="s">
        <v>20</v>
      </c>
      <c r="C243" s="15">
        <v>5.308730362373128E-4</v>
      </c>
      <c r="D243" s="7" t="s">
        <v>263</v>
      </c>
      <c r="E243" s="31" t="str">
        <f t="shared" si="12"/>
        <v>No</v>
      </c>
      <c r="F243" s="91">
        <v>2595.7800000000002</v>
      </c>
      <c r="G243" s="91">
        <v>1440.65</v>
      </c>
      <c r="H243" s="91">
        <v>1440.65</v>
      </c>
      <c r="I243" s="91">
        <v>1440.65</v>
      </c>
      <c r="J243" s="23">
        <f>$C243*'Walgreens National Payments'!G$22</f>
        <v>1887.7000726014373</v>
      </c>
      <c r="K243" s="23">
        <f>$C243*'Walgreens National Payments'!H$22</f>
        <v>1887.7000726014373</v>
      </c>
      <c r="L243" s="23">
        <f>$C243*'Walgreens National Payments'!I$22</f>
        <v>1887.7000726014373</v>
      </c>
      <c r="M243" s="23">
        <f>$C243*'Walgreens National Payments'!J$22</f>
        <v>2859.8621304331923</v>
      </c>
      <c r="N243" s="23">
        <f>$C243*'Walgreens National Payments'!K$22</f>
        <v>2859.8621304331923</v>
      </c>
      <c r="O243" s="23">
        <f>$C243*'Walgreens National Payments'!L$22</f>
        <v>2859.8621304331923</v>
      </c>
      <c r="P243" s="23">
        <f>$C243*'Walgreens National Payments'!M$22</f>
        <v>2859.8621304331923</v>
      </c>
      <c r="Q243" s="23">
        <f>$C243*'Walgreens National Payments'!N$22</f>
        <v>2859.8621304331923</v>
      </c>
      <c r="R243" s="23">
        <f>$C243*'Walgreens National Payments'!O$22</f>
        <v>2859.8621304331923</v>
      </c>
      <c r="S243" s="23">
        <f>$C243*'Walgreens National Payments'!P$22</f>
        <v>2859.8621304331923</v>
      </c>
      <c r="T243" s="23">
        <f>$C243*'Walgreens National Payments'!Q$22</f>
        <v>2859.8621304331923</v>
      </c>
      <c r="U243" s="24" t="s">
        <v>343</v>
      </c>
      <c r="V243" s="24">
        <f t="shared" si="11"/>
        <v>35459.727261269858</v>
      </c>
    </row>
    <row r="244" spans="1:22" x14ac:dyDescent="0.3">
      <c r="A244" s="122">
        <v>242</v>
      </c>
      <c r="B244" s="3" t="s">
        <v>22</v>
      </c>
      <c r="C244" s="15">
        <v>6.2120900177538814E-5</v>
      </c>
      <c r="D244" s="7" t="s">
        <v>264</v>
      </c>
      <c r="E244" s="31" t="str">
        <f t="shared" si="12"/>
        <v>Yes</v>
      </c>
      <c r="F244" s="91">
        <v>4496.3</v>
      </c>
      <c r="G244" s="91">
        <v>0</v>
      </c>
      <c r="H244" s="101">
        <v>0</v>
      </c>
      <c r="I244" s="101">
        <v>0</v>
      </c>
      <c r="J244" s="92">
        <v>0</v>
      </c>
      <c r="K244" s="92">
        <v>0</v>
      </c>
      <c r="L244" s="92">
        <v>0</v>
      </c>
      <c r="M244" s="92">
        <v>0</v>
      </c>
      <c r="N244" s="92">
        <v>0</v>
      </c>
      <c r="O244" s="92">
        <v>0</v>
      </c>
      <c r="P244" s="92">
        <v>0</v>
      </c>
      <c r="Q244" s="92">
        <v>0</v>
      </c>
      <c r="R244" s="92">
        <v>0</v>
      </c>
      <c r="S244" s="92">
        <v>0</v>
      </c>
      <c r="T244" s="92">
        <v>0</v>
      </c>
      <c r="U244" s="24" t="s">
        <v>343</v>
      </c>
      <c r="V244" s="24">
        <f t="shared" si="11"/>
        <v>4496.3</v>
      </c>
    </row>
    <row r="245" spans="1:22" x14ac:dyDescent="0.3">
      <c r="A245" s="122">
        <v>243</v>
      </c>
      <c r="B245" s="3" t="s">
        <v>32</v>
      </c>
      <c r="C245" s="15">
        <v>2.6713434479427391E-5</v>
      </c>
      <c r="D245" s="7" t="s">
        <v>265</v>
      </c>
      <c r="E245" s="31" t="str">
        <f t="shared" si="12"/>
        <v>Yes</v>
      </c>
      <c r="F245" s="91">
        <v>1933.51</v>
      </c>
      <c r="G245" s="91">
        <v>0</v>
      </c>
      <c r="H245" s="101">
        <v>0</v>
      </c>
      <c r="I245" s="101">
        <v>0</v>
      </c>
      <c r="J245" s="92">
        <v>0</v>
      </c>
      <c r="K245" s="92">
        <v>0</v>
      </c>
      <c r="L245" s="92">
        <v>0</v>
      </c>
      <c r="M245" s="92">
        <v>0</v>
      </c>
      <c r="N245" s="92">
        <v>0</v>
      </c>
      <c r="O245" s="92">
        <v>0</v>
      </c>
      <c r="P245" s="92">
        <v>0</v>
      </c>
      <c r="Q245" s="92">
        <v>0</v>
      </c>
      <c r="R245" s="92">
        <v>0</v>
      </c>
      <c r="S245" s="92">
        <v>0</v>
      </c>
      <c r="T245" s="92">
        <v>0</v>
      </c>
      <c r="U245" s="24" t="s">
        <v>343</v>
      </c>
      <c r="V245" s="24">
        <f t="shared" si="11"/>
        <v>1933.51</v>
      </c>
    </row>
    <row r="246" spans="1:22" x14ac:dyDescent="0.3">
      <c r="A246" s="122">
        <v>244</v>
      </c>
      <c r="B246" s="3" t="s">
        <v>119</v>
      </c>
      <c r="C246" s="15">
        <v>2.2355271010240003E-2</v>
      </c>
      <c r="D246" s="7" t="s">
        <v>119</v>
      </c>
      <c r="E246" s="31" t="str">
        <f t="shared" si="12"/>
        <v>No</v>
      </c>
      <c r="F246" s="91">
        <v>109770.91</v>
      </c>
      <c r="G246" s="91">
        <v>60922.55</v>
      </c>
      <c r="H246" s="91">
        <v>60922.55</v>
      </c>
      <c r="I246" s="91">
        <v>60922.55</v>
      </c>
      <c r="J246" s="23">
        <f>$C246*'Walgreens National Payments'!G$22</f>
        <v>79491.787731691162</v>
      </c>
      <c r="K246" s="23">
        <f>$C246*'Walgreens National Payments'!H$22</f>
        <v>79491.787731691162</v>
      </c>
      <c r="L246" s="23">
        <f>$C246*'Walgreens National Payments'!I$22</f>
        <v>79491.787731691162</v>
      </c>
      <c r="M246" s="23">
        <f>$C246*'Walgreens National Payments'!J$22</f>
        <v>120429.91188796562</v>
      </c>
      <c r="N246" s="23">
        <f>$C246*'Walgreens National Payments'!K$22</f>
        <v>120429.91188796562</v>
      </c>
      <c r="O246" s="23">
        <f>$C246*'Walgreens National Payments'!L$22</f>
        <v>120429.91188796562</v>
      </c>
      <c r="P246" s="23">
        <f>$C246*'Walgreens National Payments'!M$22</f>
        <v>120429.91188796562</v>
      </c>
      <c r="Q246" s="23">
        <f>$C246*'Walgreens National Payments'!N$22</f>
        <v>120429.91188796562</v>
      </c>
      <c r="R246" s="23">
        <f>$C246*'Walgreens National Payments'!O$22</f>
        <v>120429.91188796562</v>
      </c>
      <c r="S246" s="23">
        <f>$C246*'Walgreens National Payments'!P$22</f>
        <v>120429.91188796562</v>
      </c>
      <c r="T246" s="23">
        <f>$C246*'Walgreens National Payments'!Q$22</f>
        <v>120429.91188796562</v>
      </c>
      <c r="U246" s="24" t="s">
        <v>343</v>
      </c>
      <c r="V246" s="24">
        <f t="shared" si="11"/>
        <v>1494453.2182987984</v>
      </c>
    </row>
    <row r="247" spans="1:22" x14ac:dyDescent="0.3">
      <c r="A247" s="122">
        <v>245</v>
      </c>
      <c r="B247" s="3" t="s">
        <v>266</v>
      </c>
      <c r="C247" s="15">
        <v>2.5489421581211444E-3</v>
      </c>
      <c r="D247" s="7" t="s">
        <v>266</v>
      </c>
      <c r="E247" s="31" t="str">
        <f t="shared" si="12"/>
        <v>No</v>
      </c>
      <c r="F247" s="91">
        <v>12463.41</v>
      </c>
      <c r="G247" s="91">
        <v>6917.16</v>
      </c>
      <c r="H247" s="91">
        <v>6917.16</v>
      </c>
      <c r="I247" s="91">
        <v>6917.16</v>
      </c>
      <c r="J247" s="23">
        <f>$C247*'Walgreens National Payments'!G$22</f>
        <v>9063.6328622861765</v>
      </c>
      <c r="K247" s="23">
        <f>$C247*'Walgreens National Payments'!H$22</f>
        <v>9063.6328622861765</v>
      </c>
      <c r="L247" s="23">
        <f>$C247*'Walgreens National Payments'!I$22</f>
        <v>9063.6328622861765</v>
      </c>
      <c r="M247" s="23">
        <f>$C247*'Walgreens National Payments'!J$22</f>
        <v>13731.387079559041</v>
      </c>
      <c r="N247" s="23">
        <f>$C247*'Walgreens National Payments'!K$22</f>
        <v>13731.387079559041</v>
      </c>
      <c r="O247" s="23">
        <f>$C247*'Walgreens National Payments'!L$22</f>
        <v>13731.387079559041</v>
      </c>
      <c r="P247" s="23">
        <f>$C247*'Walgreens National Payments'!M$22</f>
        <v>13731.387079559041</v>
      </c>
      <c r="Q247" s="23">
        <f>$C247*'Walgreens National Payments'!N$22</f>
        <v>13731.387079559041</v>
      </c>
      <c r="R247" s="23">
        <f>$C247*'Walgreens National Payments'!O$22</f>
        <v>13731.387079559041</v>
      </c>
      <c r="S247" s="23">
        <f>$C247*'Walgreens National Payments'!P$22</f>
        <v>13731.387079559041</v>
      </c>
      <c r="T247" s="23">
        <f>$C247*'Walgreens National Payments'!Q$22</f>
        <v>13731.387079559041</v>
      </c>
      <c r="U247" s="24" t="s">
        <v>343</v>
      </c>
      <c r="V247" s="24">
        <f t="shared" si="11"/>
        <v>170256.88522333081</v>
      </c>
    </row>
    <row r="248" spans="1:22" x14ac:dyDescent="0.3">
      <c r="A248" s="122">
        <v>246</v>
      </c>
      <c r="B248" s="3" t="s">
        <v>73</v>
      </c>
      <c r="C248" s="15">
        <v>2.0311040435780645E-3</v>
      </c>
      <c r="D248" s="7" t="s">
        <v>267</v>
      </c>
      <c r="E248" s="31" t="str">
        <f t="shared" si="12"/>
        <v>No</v>
      </c>
      <c r="F248" s="91">
        <v>9931.3700000000008</v>
      </c>
      <c r="G248" s="91">
        <v>5511.88</v>
      </c>
      <c r="H248" s="91">
        <v>5511.88</v>
      </c>
      <c r="I248" s="91">
        <v>5511.88</v>
      </c>
      <c r="J248" s="23">
        <f>$C248*'Walgreens National Payments'!G$22</f>
        <v>7222.2828978065572</v>
      </c>
      <c r="K248" s="23">
        <f>$C248*'Walgreens National Payments'!H$22</f>
        <v>7222.2828978065572</v>
      </c>
      <c r="L248" s="23">
        <f>$C248*'Walgreens National Payments'!I$22</f>
        <v>7222.2828978065572</v>
      </c>
      <c r="M248" s="23">
        <f>$C248*'Walgreens National Payments'!J$22</f>
        <v>10941.745277494219</v>
      </c>
      <c r="N248" s="23">
        <f>$C248*'Walgreens National Payments'!K$22</f>
        <v>10941.745277494219</v>
      </c>
      <c r="O248" s="23">
        <f>$C248*'Walgreens National Payments'!L$22</f>
        <v>10941.745277494219</v>
      </c>
      <c r="P248" s="23">
        <f>$C248*'Walgreens National Payments'!M$22</f>
        <v>10941.745277494219</v>
      </c>
      <c r="Q248" s="23">
        <f>$C248*'Walgreens National Payments'!N$22</f>
        <v>10941.745277494219</v>
      </c>
      <c r="R248" s="23">
        <f>$C248*'Walgreens National Payments'!O$22</f>
        <v>10941.745277494219</v>
      </c>
      <c r="S248" s="23">
        <f>$C248*'Walgreens National Payments'!P$22</f>
        <v>10941.745277494219</v>
      </c>
      <c r="T248" s="23">
        <f>$C248*'Walgreens National Payments'!Q$22</f>
        <v>10941.745277494219</v>
      </c>
      <c r="U248" s="24" t="s">
        <v>343</v>
      </c>
      <c r="V248" s="24">
        <f t="shared" si="11"/>
        <v>135667.82091337343</v>
      </c>
    </row>
    <row r="249" spans="1:22" x14ac:dyDescent="0.3">
      <c r="A249" s="122">
        <v>247</v>
      </c>
      <c r="B249" s="3" t="s">
        <v>73</v>
      </c>
      <c r="C249" s="15">
        <v>1.053645978224E-2</v>
      </c>
      <c r="D249" s="7" t="s">
        <v>269</v>
      </c>
      <c r="E249" s="31" t="str">
        <f t="shared" si="12"/>
        <v>No</v>
      </c>
      <c r="F249" s="91">
        <v>51519.5</v>
      </c>
      <c r="G249" s="91">
        <v>28593.18</v>
      </c>
      <c r="H249" s="91">
        <v>28593.18</v>
      </c>
      <c r="I249" s="91">
        <v>28593.18</v>
      </c>
      <c r="J249" s="23">
        <f>$C249*'Walgreens National Payments'!G$22</f>
        <v>37465.974985034685</v>
      </c>
      <c r="K249" s="23">
        <f>$C249*'Walgreens National Payments'!H$22</f>
        <v>37465.974985034685</v>
      </c>
      <c r="L249" s="23">
        <f>$C249*'Walgreens National Payments'!I$22</f>
        <v>37465.974985034685</v>
      </c>
      <c r="M249" s="23">
        <f>$C249*'Walgreens National Payments'!J$22</f>
        <v>56760.883042080997</v>
      </c>
      <c r="N249" s="23">
        <f>$C249*'Walgreens National Payments'!K$22</f>
        <v>56760.883042080997</v>
      </c>
      <c r="O249" s="23">
        <f>$C249*'Walgreens National Payments'!L$22</f>
        <v>56760.883042080997</v>
      </c>
      <c r="P249" s="23">
        <f>$C249*'Walgreens National Payments'!M$22</f>
        <v>56760.883042080997</v>
      </c>
      <c r="Q249" s="23">
        <f>$C249*'Walgreens National Payments'!N$22</f>
        <v>56760.883042080997</v>
      </c>
      <c r="R249" s="23">
        <f>$C249*'Walgreens National Payments'!O$22</f>
        <v>56760.883042080997</v>
      </c>
      <c r="S249" s="23">
        <f>$C249*'Walgreens National Payments'!P$22</f>
        <v>56760.883042080997</v>
      </c>
      <c r="T249" s="23">
        <f>$C249*'Walgreens National Payments'!Q$22</f>
        <v>56760.883042080997</v>
      </c>
      <c r="U249" s="24" t="s">
        <v>343</v>
      </c>
      <c r="V249" s="24">
        <f t="shared" si="11"/>
        <v>703784.02929175214</v>
      </c>
    </row>
    <row r="250" spans="1:22" x14ac:dyDescent="0.3">
      <c r="A250" s="122">
        <v>248</v>
      </c>
      <c r="B250" s="3" t="s">
        <v>266</v>
      </c>
      <c r="C250" s="15">
        <v>3.5811995813821466E-4</v>
      </c>
      <c r="D250" s="7" t="s">
        <v>270</v>
      </c>
      <c r="E250" s="31" t="str">
        <f t="shared" si="12"/>
        <v>No</v>
      </c>
      <c r="F250" s="91">
        <v>1751.08</v>
      </c>
      <c r="G250" s="91">
        <v>971.84</v>
      </c>
      <c r="H250" s="91">
        <v>971.84</v>
      </c>
      <c r="I250" s="91">
        <v>971.84</v>
      </c>
      <c r="J250" s="23">
        <f>$C250*'Walgreens National Payments'!G$22</f>
        <v>1273.4176061549549</v>
      </c>
      <c r="K250" s="23">
        <f>$C250*'Walgreens National Payments'!H$22</f>
        <v>1273.4176061549549</v>
      </c>
      <c r="L250" s="23">
        <f>$C250*'Walgreens National Payments'!I$22</f>
        <v>1273.4176061549549</v>
      </c>
      <c r="M250" s="23">
        <f>$C250*'Walgreens National Payments'!J$22</f>
        <v>1929.225326060769</v>
      </c>
      <c r="N250" s="23">
        <f>$C250*'Walgreens National Payments'!K$22</f>
        <v>1929.225326060769</v>
      </c>
      <c r="O250" s="23">
        <f>$C250*'Walgreens National Payments'!L$22</f>
        <v>1929.225326060769</v>
      </c>
      <c r="P250" s="23">
        <f>$C250*'Walgreens National Payments'!M$22</f>
        <v>1929.225326060769</v>
      </c>
      <c r="Q250" s="23">
        <f>$C250*'Walgreens National Payments'!N$22</f>
        <v>1929.225326060769</v>
      </c>
      <c r="R250" s="23">
        <f>$C250*'Walgreens National Payments'!O$22</f>
        <v>1929.225326060769</v>
      </c>
      <c r="S250" s="23">
        <f>$C250*'Walgreens National Payments'!P$22</f>
        <v>1929.225326060769</v>
      </c>
      <c r="T250" s="23">
        <f>$C250*'Walgreens National Payments'!Q$22</f>
        <v>1929.225326060769</v>
      </c>
      <c r="U250" s="24" t="s">
        <v>343</v>
      </c>
      <c r="V250" s="24">
        <f t="shared" si="11"/>
        <v>23920.655426951016</v>
      </c>
    </row>
    <row r="251" spans="1:22" x14ac:dyDescent="0.3">
      <c r="A251" s="122">
        <v>249</v>
      </c>
      <c r="B251" s="3" t="s">
        <v>53</v>
      </c>
      <c r="C251" s="15">
        <v>8.7972621758440581E-5</v>
      </c>
      <c r="D251" s="7" t="s">
        <v>271</v>
      </c>
      <c r="E251" s="31" t="str">
        <f t="shared" si="12"/>
        <v>No</v>
      </c>
      <c r="F251" s="91">
        <v>430.15</v>
      </c>
      <c r="G251" s="91">
        <v>238.73</v>
      </c>
      <c r="H251" s="91">
        <v>238.73</v>
      </c>
      <c r="I251" s="91">
        <v>238.73</v>
      </c>
      <c r="J251" s="23">
        <f>$C251*'Walgreens National Payments'!G$22</f>
        <v>312.81664945234036</v>
      </c>
      <c r="K251" s="23">
        <f>$C251*'Walgreens National Payments'!H$22</f>
        <v>312.81664945234036</v>
      </c>
      <c r="L251" s="23">
        <f>$C251*'Walgreens National Payments'!I$22</f>
        <v>312.81664945234036</v>
      </c>
      <c r="M251" s="23">
        <f>$C251*'Walgreens National Payments'!J$22</f>
        <v>473.91664731192117</v>
      </c>
      <c r="N251" s="23">
        <f>$C251*'Walgreens National Payments'!K$22</f>
        <v>473.91664731192117</v>
      </c>
      <c r="O251" s="23">
        <f>$C251*'Walgreens National Payments'!L$22</f>
        <v>473.91664731192117</v>
      </c>
      <c r="P251" s="23">
        <f>$C251*'Walgreens National Payments'!M$22</f>
        <v>473.91664731192117</v>
      </c>
      <c r="Q251" s="23">
        <f>$C251*'Walgreens National Payments'!N$22</f>
        <v>473.91664731192117</v>
      </c>
      <c r="R251" s="23">
        <f>$C251*'Walgreens National Payments'!O$22</f>
        <v>473.91664731192117</v>
      </c>
      <c r="S251" s="23">
        <f>$C251*'Walgreens National Payments'!P$22</f>
        <v>473.91664731192117</v>
      </c>
      <c r="T251" s="23">
        <f>$C251*'Walgreens National Payments'!Q$22</f>
        <v>473.91664731192117</v>
      </c>
      <c r="U251" s="24" t="s">
        <v>343</v>
      </c>
      <c r="V251" s="24">
        <f t="shared" si="11"/>
        <v>5876.1231268523907</v>
      </c>
    </row>
    <row r="252" spans="1:22" x14ac:dyDescent="0.3">
      <c r="A252" s="122">
        <v>250</v>
      </c>
      <c r="B252" s="3" t="s">
        <v>26</v>
      </c>
      <c r="C252" s="15">
        <v>7.2444420150405935E-5</v>
      </c>
      <c r="D252" s="7" t="s">
        <v>272</v>
      </c>
      <c r="E252" s="31" t="str">
        <f t="shared" si="12"/>
        <v>Yes</v>
      </c>
      <c r="F252" s="91">
        <v>5243.52</v>
      </c>
      <c r="G252" s="91">
        <v>0</v>
      </c>
      <c r="H252" s="101">
        <v>0</v>
      </c>
      <c r="I252" s="101">
        <v>0</v>
      </c>
      <c r="J252" s="92">
        <v>0</v>
      </c>
      <c r="K252" s="92">
        <v>0</v>
      </c>
      <c r="L252" s="92">
        <v>0</v>
      </c>
      <c r="M252" s="92">
        <v>0</v>
      </c>
      <c r="N252" s="92">
        <v>0</v>
      </c>
      <c r="O252" s="92">
        <v>0</v>
      </c>
      <c r="P252" s="92">
        <v>0</v>
      </c>
      <c r="Q252" s="92">
        <v>0</v>
      </c>
      <c r="R252" s="92">
        <v>0</v>
      </c>
      <c r="S252" s="92">
        <v>0</v>
      </c>
      <c r="T252" s="92">
        <v>0</v>
      </c>
      <c r="U252" s="24" t="s">
        <v>343</v>
      </c>
      <c r="V252" s="24">
        <f t="shared" si="11"/>
        <v>5243.52</v>
      </c>
    </row>
    <row r="253" spans="1:22" x14ac:dyDescent="0.3">
      <c r="A253" s="122">
        <v>251</v>
      </c>
      <c r="B253" s="3" t="s">
        <v>20</v>
      </c>
      <c r="C253" s="15">
        <v>2.2496241948760823E-3</v>
      </c>
      <c r="D253" s="7" t="s">
        <v>273</v>
      </c>
      <c r="E253" s="31" t="str">
        <f t="shared" si="12"/>
        <v>No</v>
      </c>
      <c r="F253" s="91">
        <v>10999.85</v>
      </c>
      <c r="G253" s="91">
        <v>6104.89</v>
      </c>
      <c r="H253" s="91">
        <v>6104.89</v>
      </c>
      <c r="I253" s="91">
        <v>6104.89</v>
      </c>
      <c r="J253" s="23">
        <f>$C253*'Walgreens National Payments'!G$22</f>
        <v>7999.3057965279531</v>
      </c>
      <c r="K253" s="23">
        <f>$C253*'Walgreens National Payments'!H$22</f>
        <v>7999.3057965279531</v>
      </c>
      <c r="L253" s="23">
        <f>$C253*'Walgreens National Payments'!I$22</f>
        <v>7999.3057965279531</v>
      </c>
      <c r="M253" s="23">
        <f>$C253*'Walgreens National Payments'!J$22</f>
        <v>12118.933536787108</v>
      </c>
      <c r="N253" s="23">
        <f>$C253*'Walgreens National Payments'!K$22</f>
        <v>12118.933536787108</v>
      </c>
      <c r="O253" s="23">
        <f>$C253*'Walgreens National Payments'!L$22</f>
        <v>12118.933536787108</v>
      </c>
      <c r="P253" s="23">
        <f>$C253*'Walgreens National Payments'!M$22</f>
        <v>12118.933536787108</v>
      </c>
      <c r="Q253" s="23">
        <f>$C253*'Walgreens National Payments'!N$22</f>
        <v>12118.933536787108</v>
      </c>
      <c r="R253" s="23">
        <f>$C253*'Walgreens National Payments'!O$22</f>
        <v>12118.933536787108</v>
      </c>
      <c r="S253" s="23">
        <f>$C253*'Walgreens National Payments'!P$22</f>
        <v>12118.933536787108</v>
      </c>
      <c r="T253" s="23">
        <f>$C253*'Walgreens National Payments'!Q$22</f>
        <v>12118.933536787108</v>
      </c>
      <c r="U253" s="24" t="s">
        <v>343</v>
      </c>
      <c r="V253" s="24">
        <f t="shared" si="11"/>
        <v>150263.90568388073</v>
      </c>
    </row>
    <row r="254" spans="1:22" x14ac:dyDescent="0.3">
      <c r="A254" s="122">
        <v>252</v>
      </c>
      <c r="B254" s="3" t="s">
        <v>81</v>
      </c>
      <c r="C254" s="15">
        <v>3.1110081270188996E-5</v>
      </c>
      <c r="D254" s="7" t="s">
        <v>274</v>
      </c>
      <c r="E254" s="31" t="str">
        <f t="shared" si="12"/>
        <v>Yes</v>
      </c>
      <c r="F254" s="91">
        <v>2251.7399999999998</v>
      </c>
      <c r="G254" s="91">
        <v>0</v>
      </c>
      <c r="H254" s="101">
        <v>0</v>
      </c>
      <c r="I254" s="101">
        <v>0</v>
      </c>
      <c r="J254" s="92">
        <v>0</v>
      </c>
      <c r="K254" s="92">
        <v>0</v>
      </c>
      <c r="L254" s="92">
        <v>0</v>
      </c>
      <c r="M254" s="92">
        <v>0</v>
      </c>
      <c r="N254" s="92">
        <v>0</v>
      </c>
      <c r="O254" s="92">
        <v>0</v>
      </c>
      <c r="P254" s="92">
        <v>0</v>
      </c>
      <c r="Q254" s="92">
        <v>0</v>
      </c>
      <c r="R254" s="92">
        <v>0</v>
      </c>
      <c r="S254" s="92">
        <v>0</v>
      </c>
      <c r="T254" s="92">
        <v>0</v>
      </c>
      <c r="U254" s="24" t="s">
        <v>343</v>
      </c>
      <c r="V254" s="24">
        <f t="shared" si="11"/>
        <v>2251.7399999999998</v>
      </c>
    </row>
    <row r="255" spans="1:22" x14ac:dyDescent="0.3">
      <c r="A255" s="122">
        <v>253</v>
      </c>
      <c r="B255" s="3" t="s">
        <v>252</v>
      </c>
      <c r="C255" s="15">
        <v>7.5956312712067208E-5</v>
      </c>
      <c r="D255" s="7" t="s">
        <v>275</v>
      </c>
      <c r="E255" s="31" t="str">
        <f t="shared" si="12"/>
        <v>Yes</v>
      </c>
      <c r="F255" s="91">
        <v>5497.71</v>
      </c>
      <c r="G255" s="91">
        <v>0</v>
      </c>
      <c r="H255" s="101">
        <v>0</v>
      </c>
      <c r="I255" s="101">
        <v>0</v>
      </c>
      <c r="J255" s="92">
        <v>0</v>
      </c>
      <c r="K255" s="92">
        <v>0</v>
      </c>
      <c r="L255" s="92">
        <v>0</v>
      </c>
      <c r="M255" s="92">
        <v>0</v>
      </c>
      <c r="N255" s="92">
        <v>0</v>
      </c>
      <c r="O255" s="92">
        <v>0</v>
      </c>
      <c r="P255" s="92">
        <v>0</v>
      </c>
      <c r="Q255" s="92">
        <v>0</v>
      </c>
      <c r="R255" s="92">
        <v>0</v>
      </c>
      <c r="S255" s="92">
        <v>0</v>
      </c>
      <c r="T255" s="92">
        <v>0</v>
      </c>
      <c r="U255" s="24" t="s">
        <v>343</v>
      </c>
      <c r="V255" s="24">
        <f t="shared" si="11"/>
        <v>5497.71</v>
      </c>
    </row>
    <row r="256" spans="1:22" x14ac:dyDescent="0.3">
      <c r="A256" s="122">
        <v>254</v>
      </c>
      <c r="B256" s="3" t="s">
        <v>276</v>
      </c>
      <c r="C256" s="15">
        <v>6.9474875120000001E-4</v>
      </c>
      <c r="D256" s="7" t="s">
        <v>277</v>
      </c>
      <c r="E256" s="31" t="str">
        <f t="shared" si="12"/>
        <v>No</v>
      </c>
      <c r="F256" s="91">
        <v>3397.07</v>
      </c>
      <c r="G256" s="91">
        <v>1885.37</v>
      </c>
      <c r="H256" s="91">
        <v>1885.37</v>
      </c>
      <c r="I256" s="91">
        <v>1885.37</v>
      </c>
      <c r="J256" s="23">
        <f>$C256*'Walgreens National Payments'!G$22</f>
        <v>2470.4160478283106</v>
      </c>
      <c r="K256" s="23">
        <f>$C256*'Walgreens National Payments'!H$22</f>
        <v>2470.4160478283106</v>
      </c>
      <c r="L256" s="23">
        <f>$C256*'Walgreens National Payments'!I$22</f>
        <v>2470.4160478283106</v>
      </c>
      <c r="M256" s="23">
        <f>$C256*'Walgreens National Payments'!J$22</f>
        <v>3742.67575879376</v>
      </c>
      <c r="N256" s="23">
        <f>$C256*'Walgreens National Payments'!K$22</f>
        <v>3742.67575879376</v>
      </c>
      <c r="O256" s="23">
        <f>$C256*'Walgreens National Payments'!L$22</f>
        <v>3742.67575879376</v>
      </c>
      <c r="P256" s="23">
        <f>$C256*'Walgreens National Payments'!M$22</f>
        <v>3742.67575879376</v>
      </c>
      <c r="Q256" s="23">
        <f>$C256*'Walgreens National Payments'!N$22</f>
        <v>3742.67575879376</v>
      </c>
      <c r="R256" s="23">
        <f>$C256*'Walgreens National Payments'!O$22</f>
        <v>3742.67575879376</v>
      </c>
      <c r="S256" s="23">
        <f>$C256*'Walgreens National Payments'!P$22</f>
        <v>3742.67575879376</v>
      </c>
      <c r="T256" s="23">
        <f>$C256*'Walgreens National Payments'!Q$22</f>
        <v>3742.67575879376</v>
      </c>
      <c r="U256" s="24" t="s">
        <v>343</v>
      </c>
      <c r="V256" s="24">
        <f t="shared" si="11"/>
        <v>46405.83421383502</v>
      </c>
    </row>
    <row r="257" spans="1:22" x14ac:dyDescent="0.3">
      <c r="A257" s="122">
        <v>255</v>
      </c>
      <c r="B257" s="3" t="s">
        <v>20</v>
      </c>
      <c r="C257" s="15">
        <v>2.8792492159318973E-4</v>
      </c>
      <c r="D257" s="7" t="s">
        <v>278</v>
      </c>
      <c r="E257" s="31" t="str">
        <f t="shared" si="12"/>
        <v>No</v>
      </c>
      <c r="F257" s="91">
        <v>1407.85</v>
      </c>
      <c r="G257" s="91">
        <v>781.35</v>
      </c>
      <c r="H257" s="91">
        <v>781.35</v>
      </c>
      <c r="I257" s="91">
        <v>781.35</v>
      </c>
      <c r="J257" s="23">
        <f>$C257*'Walgreens National Payments'!G$22</f>
        <v>1023.815221898486</v>
      </c>
      <c r="K257" s="23">
        <f>$C257*'Walgreens National Payments'!H$22</f>
        <v>1023.815221898486</v>
      </c>
      <c r="L257" s="23">
        <f>$C257*'Walgreens National Payments'!I$22</f>
        <v>1023.815221898486</v>
      </c>
      <c r="M257" s="23">
        <f>$C257*'Walgreens National Payments'!J$22</f>
        <v>1551.078173999063</v>
      </c>
      <c r="N257" s="23">
        <f>$C257*'Walgreens National Payments'!K$22</f>
        <v>1551.078173999063</v>
      </c>
      <c r="O257" s="23">
        <f>$C257*'Walgreens National Payments'!L$22</f>
        <v>1551.078173999063</v>
      </c>
      <c r="P257" s="23">
        <f>$C257*'Walgreens National Payments'!M$22</f>
        <v>1551.078173999063</v>
      </c>
      <c r="Q257" s="23">
        <f>$C257*'Walgreens National Payments'!N$22</f>
        <v>1551.078173999063</v>
      </c>
      <c r="R257" s="23">
        <f>$C257*'Walgreens National Payments'!O$22</f>
        <v>1551.078173999063</v>
      </c>
      <c r="S257" s="23">
        <f>$C257*'Walgreens National Payments'!P$22</f>
        <v>1551.078173999063</v>
      </c>
      <c r="T257" s="23">
        <f>$C257*'Walgreens National Payments'!Q$22</f>
        <v>1551.078173999063</v>
      </c>
      <c r="U257" s="24" t="s">
        <v>343</v>
      </c>
      <c r="V257" s="24">
        <f t="shared" si="11"/>
        <v>19231.971057687962</v>
      </c>
    </row>
    <row r="258" spans="1:22" x14ac:dyDescent="0.3">
      <c r="A258" s="122">
        <v>256</v>
      </c>
      <c r="B258" s="3" t="s">
        <v>32</v>
      </c>
      <c r="C258" s="15">
        <v>1.4103252340808051E-3</v>
      </c>
      <c r="D258" s="7" t="s">
        <v>279</v>
      </c>
      <c r="E258" s="31" t="str">
        <f t="shared" si="12"/>
        <v>No</v>
      </c>
      <c r="F258" s="91">
        <v>6895.98</v>
      </c>
      <c r="G258" s="91">
        <v>3827.25</v>
      </c>
      <c r="H258" s="91">
        <v>3827.25</v>
      </c>
      <c r="I258" s="91">
        <v>3827.25</v>
      </c>
      <c r="J258" s="23">
        <f>$C258*'Walgreens National Payments'!G$22</f>
        <v>5014.8921965135869</v>
      </c>
      <c r="K258" s="23">
        <f>$C258*'Walgreens National Payments'!H$22</f>
        <v>5014.8921965135869</v>
      </c>
      <c r="L258" s="23">
        <f>$C258*'Walgreens National Payments'!I$22</f>
        <v>5014.8921965135869</v>
      </c>
      <c r="M258" s="23">
        <f>$C258*'Walgreens National Payments'!J$22</f>
        <v>7597.5524338723917</v>
      </c>
      <c r="N258" s="23">
        <f>$C258*'Walgreens National Payments'!K$22</f>
        <v>7597.5524338723917</v>
      </c>
      <c r="O258" s="23">
        <f>$C258*'Walgreens National Payments'!L$22</f>
        <v>7597.5524338723917</v>
      </c>
      <c r="P258" s="23">
        <f>$C258*'Walgreens National Payments'!M$22</f>
        <v>7597.5524338723917</v>
      </c>
      <c r="Q258" s="23">
        <f>$C258*'Walgreens National Payments'!N$22</f>
        <v>7597.5524338723917</v>
      </c>
      <c r="R258" s="23">
        <f>$C258*'Walgreens National Payments'!O$22</f>
        <v>7597.5524338723917</v>
      </c>
      <c r="S258" s="23">
        <f>$C258*'Walgreens National Payments'!P$22</f>
        <v>7597.5524338723917</v>
      </c>
      <c r="T258" s="23">
        <f>$C258*'Walgreens National Payments'!Q$22</f>
        <v>7597.5524338723917</v>
      </c>
      <c r="U258" s="24" t="s">
        <v>343</v>
      </c>
      <c r="V258" s="24">
        <f t="shared" si="11"/>
        <v>94202.826060519903</v>
      </c>
    </row>
    <row r="259" spans="1:22" x14ac:dyDescent="0.3">
      <c r="A259" s="122">
        <v>257</v>
      </c>
      <c r="B259" s="3" t="s">
        <v>280</v>
      </c>
      <c r="C259" s="15">
        <v>4.9641098763200005E-3</v>
      </c>
      <c r="D259" s="7" t="s">
        <v>280</v>
      </c>
      <c r="E259" s="31" t="str">
        <f t="shared" si="12"/>
        <v>No</v>
      </c>
      <c r="F259" s="91">
        <v>24272.71</v>
      </c>
      <c r="G259" s="91">
        <v>13471.29</v>
      </c>
      <c r="H259" s="91">
        <v>13471.29</v>
      </c>
      <c r="I259" s="91">
        <v>13471.29</v>
      </c>
      <c r="J259" s="23">
        <f>$C259*'Walgreens National Payments'!G$22</f>
        <v>17651.585095276583</v>
      </c>
      <c r="K259" s="23">
        <f>$C259*'Walgreens National Payments'!H$22</f>
        <v>17651.585095276583</v>
      </c>
      <c r="L259" s="23">
        <f>$C259*'Walgreens National Payments'!I$22</f>
        <v>17651.585095276583</v>
      </c>
      <c r="M259" s="23">
        <f>$C259*'Walgreens National Payments'!J$22</f>
        <v>26742.118882547129</v>
      </c>
      <c r="N259" s="23">
        <f>$C259*'Walgreens National Payments'!K$22</f>
        <v>26742.118882547129</v>
      </c>
      <c r="O259" s="23">
        <f>$C259*'Walgreens National Payments'!L$22</f>
        <v>26742.118882547129</v>
      </c>
      <c r="P259" s="23">
        <f>$C259*'Walgreens National Payments'!M$22</f>
        <v>26742.118882547129</v>
      </c>
      <c r="Q259" s="23">
        <f>$C259*'Walgreens National Payments'!N$22</f>
        <v>26742.118882547129</v>
      </c>
      <c r="R259" s="23">
        <f>$C259*'Walgreens National Payments'!O$22</f>
        <v>26742.118882547129</v>
      </c>
      <c r="S259" s="23">
        <f>$C259*'Walgreens National Payments'!P$22</f>
        <v>26742.118882547129</v>
      </c>
      <c r="T259" s="23">
        <f>$C259*'Walgreens National Payments'!Q$22</f>
        <v>26742.118882547129</v>
      </c>
      <c r="U259" s="24" t="s">
        <v>343</v>
      </c>
      <c r="V259" s="24">
        <f t="shared" si="11"/>
        <v>331578.28634620679</v>
      </c>
    </row>
    <row r="260" spans="1:22" x14ac:dyDescent="0.3">
      <c r="A260" s="122">
        <v>258</v>
      </c>
      <c r="B260" s="3" t="s">
        <v>58</v>
      </c>
      <c r="C260" s="15">
        <v>5.757676198157949E-5</v>
      </c>
      <c r="D260" s="7" t="s">
        <v>281</v>
      </c>
      <c r="E260" s="31" t="str">
        <f t="shared" si="12"/>
        <v>Yes</v>
      </c>
      <c r="F260" s="91">
        <v>4167.3999999999996</v>
      </c>
      <c r="G260" s="91">
        <v>0</v>
      </c>
      <c r="H260" s="101">
        <v>0</v>
      </c>
      <c r="I260" s="101">
        <v>0</v>
      </c>
      <c r="J260" s="92">
        <v>0</v>
      </c>
      <c r="K260" s="92">
        <v>0</v>
      </c>
      <c r="L260" s="92">
        <v>0</v>
      </c>
      <c r="M260" s="92">
        <v>0</v>
      </c>
      <c r="N260" s="92">
        <v>0</v>
      </c>
      <c r="O260" s="92">
        <v>0</v>
      </c>
      <c r="P260" s="92">
        <v>0</v>
      </c>
      <c r="Q260" s="92">
        <v>0</v>
      </c>
      <c r="R260" s="92">
        <v>0</v>
      </c>
      <c r="S260" s="92">
        <v>0</v>
      </c>
      <c r="T260" s="92">
        <v>0</v>
      </c>
      <c r="U260" s="24" t="s">
        <v>343</v>
      </c>
      <c r="V260" s="24">
        <f t="shared" ref="V260:V281" si="13">SUM(F260:T260)</f>
        <v>4167.3999999999996</v>
      </c>
    </row>
    <row r="261" spans="1:22" x14ac:dyDescent="0.3">
      <c r="A261" s="122">
        <v>259</v>
      </c>
      <c r="B261" s="3" t="s">
        <v>166</v>
      </c>
      <c r="C261" s="15">
        <v>3.0609535252973091E-7</v>
      </c>
      <c r="D261" s="7" t="s">
        <v>282</v>
      </c>
      <c r="E261" s="31" t="str">
        <f t="shared" si="12"/>
        <v>Yes</v>
      </c>
      <c r="F261" s="91">
        <v>22.16</v>
      </c>
      <c r="G261" s="91">
        <v>0</v>
      </c>
      <c r="H261" s="101">
        <v>0</v>
      </c>
      <c r="I261" s="101">
        <v>0</v>
      </c>
      <c r="J261" s="92">
        <v>0</v>
      </c>
      <c r="K261" s="92">
        <v>0</v>
      </c>
      <c r="L261" s="92">
        <v>0</v>
      </c>
      <c r="M261" s="92">
        <v>0</v>
      </c>
      <c r="N261" s="92">
        <v>0</v>
      </c>
      <c r="O261" s="92">
        <v>0</v>
      </c>
      <c r="P261" s="92">
        <v>0</v>
      </c>
      <c r="Q261" s="92">
        <v>0</v>
      </c>
      <c r="R261" s="92">
        <v>0</v>
      </c>
      <c r="S261" s="92">
        <v>0</v>
      </c>
      <c r="T261" s="92">
        <v>0</v>
      </c>
      <c r="U261" s="24" t="s">
        <v>343</v>
      </c>
      <c r="V261" s="24">
        <f t="shared" si="13"/>
        <v>22.16</v>
      </c>
    </row>
    <row r="262" spans="1:22" x14ac:dyDescent="0.3">
      <c r="A262" s="122">
        <v>260</v>
      </c>
      <c r="B262" s="3" t="s">
        <v>20</v>
      </c>
      <c r="C262" s="15">
        <v>7.6929149136000007E-4</v>
      </c>
      <c r="D262" s="7" t="s">
        <v>283</v>
      </c>
      <c r="E262" s="31" t="str">
        <f t="shared" si="12"/>
        <v>No</v>
      </c>
      <c r="F262" s="91">
        <v>3761.56</v>
      </c>
      <c r="G262" s="91">
        <v>2087.65</v>
      </c>
      <c r="H262" s="91">
        <v>2087.65</v>
      </c>
      <c r="I262" s="91">
        <v>2087.65</v>
      </c>
      <c r="J262" s="23">
        <f>$C262*'Walgreens National Payments'!G$22</f>
        <v>2735.4781745644659</v>
      </c>
      <c r="K262" s="23">
        <f>$C262*'Walgreens National Payments'!H$22</f>
        <v>2735.4781745644659</v>
      </c>
      <c r="L262" s="23">
        <f>$C262*'Walgreens National Payments'!I$22</f>
        <v>2735.4781745644659</v>
      </c>
      <c r="M262" s="23">
        <f>$C262*'Walgreens National Payments'!J$22</f>
        <v>4144.2443922155717</v>
      </c>
      <c r="N262" s="23">
        <f>$C262*'Walgreens National Payments'!K$22</f>
        <v>4144.2443922155717</v>
      </c>
      <c r="O262" s="23">
        <f>$C262*'Walgreens National Payments'!L$22</f>
        <v>4144.2443922155717</v>
      </c>
      <c r="P262" s="23">
        <f>$C262*'Walgreens National Payments'!M$22</f>
        <v>4144.2443922155717</v>
      </c>
      <c r="Q262" s="23">
        <f>$C262*'Walgreens National Payments'!N$22</f>
        <v>4144.2443922155717</v>
      </c>
      <c r="R262" s="23">
        <f>$C262*'Walgreens National Payments'!O$22</f>
        <v>4144.2443922155717</v>
      </c>
      <c r="S262" s="23">
        <f>$C262*'Walgreens National Payments'!P$22</f>
        <v>4144.2443922155717</v>
      </c>
      <c r="T262" s="23">
        <f>$C262*'Walgreens National Payments'!Q$22</f>
        <v>4144.2443922155717</v>
      </c>
      <c r="U262" s="24" t="s">
        <v>343</v>
      </c>
      <c r="V262" s="24">
        <f t="shared" si="13"/>
        <v>51384.899661417978</v>
      </c>
    </row>
    <row r="263" spans="1:22" x14ac:dyDescent="0.3">
      <c r="A263" s="122">
        <v>261</v>
      </c>
      <c r="B263" s="3" t="s">
        <v>29</v>
      </c>
      <c r="C263" s="15">
        <v>4.5586529889378655E-3</v>
      </c>
      <c r="D263" s="7" t="s">
        <v>29</v>
      </c>
      <c r="E263" s="31" t="str">
        <f t="shared" si="12"/>
        <v>No</v>
      </c>
      <c r="F263" s="91">
        <v>22858.18</v>
      </c>
      <c r="G263" s="91">
        <v>12370.99</v>
      </c>
      <c r="H263" s="91">
        <v>12370.99</v>
      </c>
      <c r="I263" s="91">
        <v>12370.99</v>
      </c>
      <c r="J263" s="23">
        <f>$C263*'Walgreens National Payments'!G$22</f>
        <v>16209.844898462623</v>
      </c>
      <c r="K263" s="23">
        <f>$C263*'Walgreens National Payments'!H$22</f>
        <v>16209.844898462623</v>
      </c>
      <c r="L263" s="23">
        <f>$C263*'Walgreens National Payments'!I$22</f>
        <v>16209.844898462623</v>
      </c>
      <c r="M263" s="23">
        <f>$C263*'Walgreens National Payments'!J$22</f>
        <v>24557.885141903465</v>
      </c>
      <c r="N263" s="23">
        <f>$C263*'Walgreens National Payments'!K$22</f>
        <v>24557.885141903465</v>
      </c>
      <c r="O263" s="23">
        <f>$C263*'Walgreens National Payments'!L$22</f>
        <v>24557.885141903465</v>
      </c>
      <c r="P263" s="23">
        <f>$C263*'Walgreens National Payments'!M$22</f>
        <v>24557.885141903465</v>
      </c>
      <c r="Q263" s="23">
        <f>$C263*'Walgreens National Payments'!N$22</f>
        <v>24557.885141903465</v>
      </c>
      <c r="R263" s="23">
        <f>$C263*'Walgreens National Payments'!O$22</f>
        <v>24557.885141903465</v>
      </c>
      <c r="S263" s="23">
        <f>$C263*'Walgreens National Payments'!P$22</f>
        <v>24557.885141903465</v>
      </c>
      <c r="T263" s="23">
        <f>$C263*'Walgreens National Payments'!Q$22</f>
        <v>24557.885141903465</v>
      </c>
      <c r="U263" s="24" t="s">
        <v>343</v>
      </c>
      <c r="V263" s="24">
        <f t="shared" si="13"/>
        <v>305063.76583061565</v>
      </c>
    </row>
    <row r="264" spans="1:22" x14ac:dyDescent="0.3">
      <c r="A264" s="122">
        <v>262</v>
      </c>
      <c r="B264" s="3" t="s">
        <v>61</v>
      </c>
      <c r="C264" s="15">
        <v>5.1656580704585642E-5</v>
      </c>
      <c r="D264" s="7" t="s">
        <v>284</v>
      </c>
      <c r="E264" s="7" t="s">
        <v>334</v>
      </c>
      <c r="F264" s="91">
        <v>0</v>
      </c>
      <c r="G264" s="91">
        <v>0</v>
      </c>
      <c r="H264" s="91">
        <v>0</v>
      </c>
      <c r="I264" s="91">
        <v>0</v>
      </c>
      <c r="J264" s="91">
        <v>0</v>
      </c>
      <c r="K264" s="91">
        <v>0</v>
      </c>
      <c r="L264" s="91">
        <v>0</v>
      </c>
      <c r="M264" s="91">
        <v>0</v>
      </c>
      <c r="N264" s="91">
        <v>0</v>
      </c>
      <c r="O264" s="91">
        <v>0</v>
      </c>
      <c r="P264" s="91">
        <v>0</v>
      </c>
      <c r="Q264" s="91">
        <v>0</v>
      </c>
      <c r="R264" s="91">
        <v>0</v>
      </c>
      <c r="S264" s="91">
        <v>0</v>
      </c>
      <c r="T264" s="91">
        <v>0</v>
      </c>
      <c r="U264" s="24" t="s">
        <v>343</v>
      </c>
      <c r="V264" s="24">
        <f t="shared" si="13"/>
        <v>0</v>
      </c>
    </row>
    <row r="265" spans="1:22" x14ac:dyDescent="0.3">
      <c r="A265" s="122">
        <v>263</v>
      </c>
      <c r="B265" s="3" t="s">
        <v>12</v>
      </c>
      <c r="C265" s="15">
        <v>3.4487897129946177E-4</v>
      </c>
      <c r="D265" s="7" t="s">
        <v>285</v>
      </c>
      <c r="E265" s="31" t="str">
        <f t="shared" ref="E265:E276" si="14">IF(C265&lt;0.000083,"Yes","No")</f>
        <v>No</v>
      </c>
      <c r="F265" s="91">
        <v>1686.33</v>
      </c>
      <c r="G265" s="91">
        <v>935.91</v>
      </c>
      <c r="H265" s="91">
        <v>935.91</v>
      </c>
      <c r="I265" s="91">
        <v>935.91</v>
      </c>
      <c r="J265" s="23">
        <f>$C265*'Walgreens National Payments'!G$22</f>
        <v>1226.3347631573399</v>
      </c>
      <c r="K265" s="23">
        <f>$C265*'Walgreens National Payments'!H$22</f>
        <v>1226.3347631573399</v>
      </c>
      <c r="L265" s="23">
        <f>$C265*'Walgreens National Payments'!I$22</f>
        <v>1226.3347631573399</v>
      </c>
      <c r="M265" s="23">
        <f>$C265*'Walgreens National Payments'!J$22</f>
        <v>1857.8949057062005</v>
      </c>
      <c r="N265" s="23">
        <f>$C265*'Walgreens National Payments'!K$22</f>
        <v>1857.8949057062005</v>
      </c>
      <c r="O265" s="23">
        <f>$C265*'Walgreens National Payments'!L$22</f>
        <v>1857.8949057062005</v>
      </c>
      <c r="P265" s="23">
        <f>$C265*'Walgreens National Payments'!M$22</f>
        <v>1857.8949057062005</v>
      </c>
      <c r="Q265" s="23">
        <f>$C265*'Walgreens National Payments'!N$22</f>
        <v>1857.8949057062005</v>
      </c>
      <c r="R265" s="23">
        <f>$C265*'Walgreens National Payments'!O$22</f>
        <v>1857.8949057062005</v>
      </c>
      <c r="S265" s="23">
        <f>$C265*'Walgreens National Payments'!P$22</f>
        <v>1857.8949057062005</v>
      </c>
      <c r="T265" s="23">
        <f>$C265*'Walgreens National Payments'!Q$22</f>
        <v>1857.8949057062005</v>
      </c>
      <c r="U265" s="24" t="s">
        <v>343</v>
      </c>
      <c r="V265" s="24">
        <f t="shared" si="13"/>
        <v>23036.223535121626</v>
      </c>
    </row>
    <row r="266" spans="1:22" x14ac:dyDescent="0.3">
      <c r="A266" s="122">
        <v>264</v>
      </c>
      <c r="B266" s="3" t="s">
        <v>73</v>
      </c>
      <c r="C266" s="15">
        <v>1.3154129039520002E-2</v>
      </c>
      <c r="D266" s="7" t="s">
        <v>286</v>
      </c>
      <c r="E266" s="31" t="str">
        <f t="shared" si="14"/>
        <v>No</v>
      </c>
      <c r="F266" s="91">
        <v>64318.97</v>
      </c>
      <c r="G266" s="91">
        <v>35696.85</v>
      </c>
      <c r="H266" s="91">
        <v>35696.85</v>
      </c>
      <c r="I266" s="91">
        <v>35696.85</v>
      </c>
      <c r="J266" s="23">
        <f>$C266*'Walgreens National Payments'!G$22</f>
        <v>46773.990479732172</v>
      </c>
      <c r="K266" s="23">
        <f>$C266*'Walgreens National Payments'!H$22</f>
        <v>46773.990479732172</v>
      </c>
      <c r="L266" s="23">
        <f>$C266*'Walgreens National Payments'!I$22</f>
        <v>46773.990479732172</v>
      </c>
      <c r="M266" s="23">
        <f>$C266*'Walgreens National Payments'!J$22</f>
        <v>70862.509359277799</v>
      </c>
      <c r="N266" s="23">
        <f>$C266*'Walgreens National Payments'!K$22</f>
        <v>70862.509359277799</v>
      </c>
      <c r="O266" s="23">
        <f>$C266*'Walgreens National Payments'!L$22</f>
        <v>70862.509359277799</v>
      </c>
      <c r="P266" s="23">
        <f>$C266*'Walgreens National Payments'!M$22</f>
        <v>70862.509359277799</v>
      </c>
      <c r="Q266" s="23">
        <f>$C266*'Walgreens National Payments'!N$22</f>
        <v>70862.509359277799</v>
      </c>
      <c r="R266" s="23">
        <f>$C266*'Walgreens National Payments'!O$22</f>
        <v>70862.509359277799</v>
      </c>
      <c r="S266" s="23">
        <f>$C266*'Walgreens National Payments'!P$22</f>
        <v>70862.509359277799</v>
      </c>
      <c r="T266" s="23">
        <f>$C266*'Walgreens National Payments'!Q$22</f>
        <v>70862.509359277799</v>
      </c>
      <c r="U266" s="24" t="s">
        <v>343</v>
      </c>
      <c r="V266" s="24">
        <f t="shared" si="13"/>
        <v>878631.56631341879</v>
      </c>
    </row>
    <row r="267" spans="1:22" x14ac:dyDescent="0.3">
      <c r="A267" s="122">
        <v>265</v>
      </c>
      <c r="B267" s="3" t="s">
        <v>73</v>
      </c>
      <c r="C267" s="15">
        <v>4.8332605371401058E-4</v>
      </c>
      <c r="D267" s="7" t="s">
        <v>287</v>
      </c>
      <c r="E267" s="31" t="str">
        <f t="shared" si="14"/>
        <v>No</v>
      </c>
      <c r="F267" s="91">
        <v>2363.29</v>
      </c>
      <c r="G267" s="91">
        <v>1311.62</v>
      </c>
      <c r="H267" s="91">
        <v>1311.62</v>
      </c>
      <c r="I267" s="91">
        <v>1311.62</v>
      </c>
      <c r="J267" s="23">
        <f>$C267*'Walgreens National Payments'!G$22</f>
        <v>1718.6305658934443</v>
      </c>
      <c r="K267" s="23">
        <f>$C267*'Walgreens National Payments'!H$22</f>
        <v>1718.6305658934443</v>
      </c>
      <c r="L267" s="23">
        <f>$C267*'Walgreens National Payments'!I$22</f>
        <v>1718.6305658934443</v>
      </c>
      <c r="M267" s="23">
        <f>$C267*'Walgreens National Payments'!J$22</f>
        <v>2603.7221394128619</v>
      </c>
      <c r="N267" s="23">
        <f>$C267*'Walgreens National Payments'!K$22</f>
        <v>2603.7221394128619</v>
      </c>
      <c r="O267" s="23">
        <f>$C267*'Walgreens National Payments'!L$22</f>
        <v>2603.7221394128619</v>
      </c>
      <c r="P267" s="23">
        <f>$C267*'Walgreens National Payments'!M$22</f>
        <v>2603.7221394128619</v>
      </c>
      <c r="Q267" s="23">
        <f>$C267*'Walgreens National Payments'!N$22</f>
        <v>2603.7221394128619</v>
      </c>
      <c r="R267" s="23">
        <f>$C267*'Walgreens National Payments'!O$22</f>
        <v>2603.7221394128619</v>
      </c>
      <c r="S267" s="23">
        <f>$C267*'Walgreens National Payments'!P$22</f>
        <v>2603.7221394128619</v>
      </c>
      <c r="T267" s="23">
        <f>$C267*'Walgreens National Payments'!Q$22</f>
        <v>2603.7221394128619</v>
      </c>
      <c r="U267" s="24" t="s">
        <v>343</v>
      </c>
      <c r="V267" s="24">
        <f t="shared" si="13"/>
        <v>32283.81881298322</v>
      </c>
    </row>
    <row r="268" spans="1:22" x14ac:dyDescent="0.3">
      <c r="A268" s="122">
        <v>266</v>
      </c>
      <c r="B268" s="3" t="s">
        <v>26</v>
      </c>
      <c r="C268" s="15">
        <v>2.6615292034240005E-2</v>
      </c>
      <c r="D268" s="7" t="s">
        <v>26</v>
      </c>
      <c r="E268" s="31" t="str">
        <f t="shared" si="14"/>
        <v>No</v>
      </c>
      <c r="F268" s="91">
        <v>130139.22</v>
      </c>
      <c r="G268" s="91">
        <v>72226.91</v>
      </c>
      <c r="H268" s="91">
        <v>72226.91</v>
      </c>
      <c r="I268" s="91">
        <v>72226.91</v>
      </c>
      <c r="J268" s="23">
        <f>$C268*'Walgreens National Payments'!G$22</f>
        <v>94639.74486525642</v>
      </c>
      <c r="K268" s="23">
        <f>$C268*'Walgreens National Payments'!H$22</f>
        <v>94639.74486525642</v>
      </c>
      <c r="L268" s="23">
        <f>$C268*'Walgreens National Payments'!I$22</f>
        <v>94639.74486525642</v>
      </c>
      <c r="M268" s="23">
        <f>$C268*'Walgreens National Payments'!J$22</f>
        <v>143379.03902340506</v>
      </c>
      <c r="N268" s="23">
        <f>$C268*'Walgreens National Payments'!K$22</f>
        <v>143379.03902340506</v>
      </c>
      <c r="O268" s="23">
        <f>$C268*'Walgreens National Payments'!L$22</f>
        <v>143379.03902340506</v>
      </c>
      <c r="P268" s="23">
        <f>$C268*'Walgreens National Payments'!M$22</f>
        <v>143379.03902340506</v>
      </c>
      <c r="Q268" s="23">
        <f>$C268*'Walgreens National Payments'!N$22</f>
        <v>143379.03902340506</v>
      </c>
      <c r="R268" s="23">
        <f>$C268*'Walgreens National Payments'!O$22</f>
        <v>143379.03902340506</v>
      </c>
      <c r="S268" s="23">
        <f>$C268*'Walgreens National Payments'!P$22</f>
        <v>143379.03902340506</v>
      </c>
      <c r="T268" s="23">
        <f>$C268*'Walgreens National Payments'!Q$22</f>
        <v>143379.03902340506</v>
      </c>
      <c r="U268" s="24" t="s">
        <v>343</v>
      </c>
      <c r="V268" s="24">
        <f t="shared" si="13"/>
        <v>1777771.4967830093</v>
      </c>
    </row>
    <row r="269" spans="1:22" x14ac:dyDescent="0.3">
      <c r="A269" s="122">
        <v>267</v>
      </c>
      <c r="B269" s="3" t="s">
        <v>32</v>
      </c>
      <c r="C269" s="15">
        <v>1.306353444363766E-3</v>
      </c>
      <c r="D269" s="7" t="s">
        <v>288</v>
      </c>
      <c r="E269" s="31" t="str">
        <f t="shared" si="14"/>
        <v>No</v>
      </c>
      <c r="F269" s="91">
        <v>6387.6</v>
      </c>
      <c r="G269" s="91">
        <v>3545.1</v>
      </c>
      <c r="H269" s="91">
        <v>3545.1</v>
      </c>
      <c r="I269" s="91">
        <v>3545.1</v>
      </c>
      <c r="J269" s="23">
        <f>$C269*'Walgreens National Payments'!G$22</f>
        <v>4645.1850507364188</v>
      </c>
      <c r="K269" s="23">
        <f>$C269*'Walgreens National Payments'!H$22</f>
        <v>4645.1850507364188</v>
      </c>
      <c r="L269" s="23">
        <f>$C269*'Walgreens National Payments'!I$22</f>
        <v>4645.1850507364188</v>
      </c>
      <c r="M269" s="23">
        <f>$C269*'Walgreens National Payments'!J$22</f>
        <v>7037.446789493416</v>
      </c>
      <c r="N269" s="23">
        <f>$C269*'Walgreens National Payments'!K$22</f>
        <v>7037.446789493416</v>
      </c>
      <c r="O269" s="23">
        <f>$C269*'Walgreens National Payments'!L$22</f>
        <v>7037.446789493416</v>
      </c>
      <c r="P269" s="23">
        <f>$C269*'Walgreens National Payments'!M$22</f>
        <v>7037.446789493416</v>
      </c>
      <c r="Q269" s="23">
        <f>$C269*'Walgreens National Payments'!N$22</f>
        <v>7037.446789493416</v>
      </c>
      <c r="R269" s="23">
        <f>$C269*'Walgreens National Payments'!O$22</f>
        <v>7037.446789493416</v>
      </c>
      <c r="S269" s="23">
        <f>$C269*'Walgreens National Payments'!P$22</f>
        <v>7037.446789493416</v>
      </c>
      <c r="T269" s="23">
        <f>$C269*'Walgreens National Payments'!Q$22</f>
        <v>7037.446789493416</v>
      </c>
      <c r="U269" s="24" t="s">
        <v>343</v>
      </c>
      <c r="V269" s="24">
        <f t="shared" si="13"/>
        <v>87258.029468156587</v>
      </c>
    </row>
    <row r="270" spans="1:22" x14ac:dyDescent="0.3">
      <c r="A270" s="122">
        <v>268</v>
      </c>
      <c r="B270" s="3" t="s">
        <v>20</v>
      </c>
      <c r="C270" s="15">
        <v>9.3847771248000008E-4</v>
      </c>
      <c r="D270" s="7" t="s">
        <v>289</v>
      </c>
      <c r="E270" s="31" t="str">
        <f t="shared" si="14"/>
        <v>No</v>
      </c>
      <c r="F270" s="91">
        <v>4588.82</v>
      </c>
      <c r="G270" s="91">
        <v>2546.7800000000002</v>
      </c>
      <c r="H270" s="91">
        <v>2546.7800000000002</v>
      </c>
      <c r="I270" s="91">
        <v>2546.7800000000002</v>
      </c>
      <c r="J270" s="23">
        <f>$C270*'Walgreens National Payments'!G$22</f>
        <v>3337.0774649616897</v>
      </c>
      <c r="K270" s="23">
        <f>$C270*'Walgreens National Payments'!H$22</f>
        <v>3337.0774649616897</v>
      </c>
      <c r="L270" s="23">
        <f>$C270*'Walgreens National Payments'!I$22</f>
        <v>3337.0774649616897</v>
      </c>
      <c r="M270" s="23">
        <f>$C270*'Walgreens National Payments'!J$22</f>
        <v>5055.6662082520006</v>
      </c>
      <c r="N270" s="23">
        <f>$C270*'Walgreens National Payments'!K$22</f>
        <v>5055.6662082520006</v>
      </c>
      <c r="O270" s="23">
        <f>$C270*'Walgreens National Payments'!L$22</f>
        <v>5055.6662082520006</v>
      </c>
      <c r="P270" s="23">
        <f>$C270*'Walgreens National Payments'!M$22</f>
        <v>5055.6662082520006</v>
      </c>
      <c r="Q270" s="23">
        <f>$C270*'Walgreens National Payments'!N$22</f>
        <v>5055.6662082520006</v>
      </c>
      <c r="R270" s="23">
        <f>$C270*'Walgreens National Payments'!O$22</f>
        <v>5055.6662082520006</v>
      </c>
      <c r="S270" s="23">
        <f>$C270*'Walgreens National Payments'!P$22</f>
        <v>5055.6662082520006</v>
      </c>
      <c r="T270" s="23">
        <f>$C270*'Walgreens National Payments'!Q$22</f>
        <v>5055.6662082520006</v>
      </c>
      <c r="U270" s="24" t="s">
        <v>343</v>
      </c>
      <c r="V270" s="24">
        <f t="shared" si="13"/>
        <v>62685.722060901062</v>
      </c>
    </row>
    <row r="271" spans="1:22" x14ac:dyDescent="0.3">
      <c r="A271" s="122">
        <v>269</v>
      </c>
      <c r="B271" s="3" t="s">
        <v>20</v>
      </c>
      <c r="C271" s="15">
        <v>0.11408752734624</v>
      </c>
      <c r="D271" s="7" t="s">
        <v>20</v>
      </c>
      <c r="E271" s="31" t="str">
        <f t="shared" si="14"/>
        <v>No</v>
      </c>
      <c r="F271" s="91">
        <v>557847.04000000004</v>
      </c>
      <c r="G271" s="91">
        <v>309603.57</v>
      </c>
      <c r="H271" s="91">
        <v>309603.57</v>
      </c>
      <c r="I271" s="91">
        <v>309603.57</v>
      </c>
      <c r="J271" s="23">
        <f>$C271*'Walgreens National Payments'!G$22</f>
        <v>405677.09970890923</v>
      </c>
      <c r="K271" s="23">
        <f>$C271*'Walgreens National Payments'!H$22</f>
        <v>405677.09970890923</v>
      </c>
      <c r="L271" s="23">
        <f>$C271*'Walgreens National Payments'!I$22</f>
        <v>405677.09970890923</v>
      </c>
      <c r="M271" s="23">
        <f>$C271*'Walgreens National Payments'!J$22</f>
        <v>614600.05828290095</v>
      </c>
      <c r="N271" s="23">
        <f>$C271*'Walgreens National Payments'!K$22</f>
        <v>614600.05828290095</v>
      </c>
      <c r="O271" s="23">
        <f>$C271*'Walgreens National Payments'!L$22</f>
        <v>614600.05828290095</v>
      </c>
      <c r="P271" s="23">
        <f>$C271*'Walgreens National Payments'!M$22</f>
        <v>614600.05828290095</v>
      </c>
      <c r="Q271" s="23">
        <f>$C271*'Walgreens National Payments'!N$22</f>
        <v>614600.05828290095</v>
      </c>
      <c r="R271" s="23">
        <f>$C271*'Walgreens National Payments'!O$22</f>
        <v>614600.05828290095</v>
      </c>
      <c r="S271" s="23">
        <f>$C271*'Walgreens National Payments'!P$22</f>
        <v>614600.05828290095</v>
      </c>
      <c r="T271" s="23">
        <f>$C271*'Walgreens National Payments'!Q$22</f>
        <v>614600.05828290095</v>
      </c>
      <c r="U271" s="24" t="s">
        <v>343</v>
      </c>
      <c r="V271" s="24">
        <f t="shared" si="13"/>
        <v>7620489.5153899342</v>
      </c>
    </row>
    <row r="272" spans="1:22" x14ac:dyDescent="0.3">
      <c r="A272" s="122">
        <v>270</v>
      </c>
      <c r="B272" s="3" t="s">
        <v>32</v>
      </c>
      <c r="C272" s="15">
        <v>1.5671696722706324E-3</v>
      </c>
      <c r="D272" s="7" t="s">
        <v>290</v>
      </c>
      <c r="E272" s="31" t="str">
        <f t="shared" si="14"/>
        <v>No</v>
      </c>
      <c r="F272" s="91">
        <v>7662.9</v>
      </c>
      <c r="G272" s="91">
        <v>4252.8900000000003</v>
      </c>
      <c r="H272" s="91">
        <v>4252.8900000000003</v>
      </c>
      <c r="I272" s="91">
        <v>4252.8900000000003</v>
      </c>
      <c r="J272" s="23">
        <f>$C272*'Walgreens National Payments'!G$22</f>
        <v>5572.6060699786467</v>
      </c>
      <c r="K272" s="23">
        <f>$C272*'Walgreens National Payments'!H$22</f>
        <v>5572.6060699786467</v>
      </c>
      <c r="L272" s="23">
        <f>$C272*'Walgreens National Payments'!I$22</f>
        <v>5572.6060699786467</v>
      </c>
      <c r="M272" s="23">
        <f>$C272*'Walgreens National Payments'!J$22</f>
        <v>8442.4879241496619</v>
      </c>
      <c r="N272" s="23">
        <f>$C272*'Walgreens National Payments'!K$22</f>
        <v>8442.4879241496619</v>
      </c>
      <c r="O272" s="23">
        <f>$C272*'Walgreens National Payments'!L$22</f>
        <v>8442.4879241496619</v>
      </c>
      <c r="P272" s="23">
        <f>$C272*'Walgreens National Payments'!M$22</f>
        <v>8442.4879241496619</v>
      </c>
      <c r="Q272" s="23">
        <f>$C272*'Walgreens National Payments'!N$22</f>
        <v>8442.4879241496619</v>
      </c>
      <c r="R272" s="23">
        <f>$C272*'Walgreens National Payments'!O$22</f>
        <v>8442.4879241496619</v>
      </c>
      <c r="S272" s="23">
        <f>$C272*'Walgreens National Payments'!P$22</f>
        <v>8442.4879241496619</v>
      </c>
      <c r="T272" s="23">
        <f>$C272*'Walgreens National Payments'!Q$22</f>
        <v>8442.4879241496619</v>
      </c>
      <c r="U272" s="24" t="s">
        <v>343</v>
      </c>
      <c r="V272" s="24">
        <f t="shared" si="13"/>
        <v>104679.29160313326</v>
      </c>
    </row>
    <row r="273" spans="1:25" x14ac:dyDescent="0.3">
      <c r="A273" s="122">
        <v>271</v>
      </c>
      <c r="B273" s="3" t="s">
        <v>20</v>
      </c>
      <c r="C273" s="15">
        <v>3.6531164913600001E-3</v>
      </c>
      <c r="D273" s="7" t="s">
        <v>291</v>
      </c>
      <c r="E273" s="31" t="str">
        <f t="shared" si="14"/>
        <v>No</v>
      </c>
      <c r="F273" s="91">
        <v>17862.43</v>
      </c>
      <c r="G273" s="91">
        <v>9913.6</v>
      </c>
      <c r="H273" s="91">
        <v>9913.6</v>
      </c>
      <c r="I273" s="91">
        <v>9913.6</v>
      </c>
      <c r="J273" s="23">
        <f>$C273*'Walgreens National Payments'!G$22</f>
        <v>12989.901153840314</v>
      </c>
      <c r="K273" s="23">
        <f>$C273*'Walgreens National Payments'!H$22</f>
        <v>12989.901153840314</v>
      </c>
      <c r="L273" s="23">
        <f>$C273*'Walgreens National Payments'!I$22</f>
        <v>12989.901153840314</v>
      </c>
      <c r="M273" s="23">
        <f>$C273*'Walgreens National Payments'!J$22</f>
        <v>19679.676304055494</v>
      </c>
      <c r="N273" s="23">
        <f>$C273*'Walgreens National Payments'!K$22</f>
        <v>19679.676304055494</v>
      </c>
      <c r="O273" s="23">
        <f>$C273*'Walgreens National Payments'!L$22</f>
        <v>19679.676304055494</v>
      </c>
      <c r="P273" s="23">
        <f>$C273*'Walgreens National Payments'!M$22</f>
        <v>19679.676304055494</v>
      </c>
      <c r="Q273" s="23">
        <f>$C273*'Walgreens National Payments'!N$22</f>
        <v>19679.676304055494</v>
      </c>
      <c r="R273" s="23">
        <f>$C273*'Walgreens National Payments'!O$22</f>
        <v>19679.676304055494</v>
      </c>
      <c r="S273" s="23">
        <f>$C273*'Walgreens National Payments'!P$22</f>
        <v>19679.676304055494</v>
      </c>
      <c r="T273" s="23">
        <f>$C273*'Walgreens National Payments'!Q$22</f>
        <v>19679.676304055494</v>
      </c>
      <c r="U273" s="24" t="s">
        <v>343</v>
      </c>
      <c r="V273" s="24">
        <f t="shared" si="13"/>
        <v>244010.34389396489</v>
      </c>
    </row>
    <row r="274" spans="1:25" x14ac:dyDescent="0.3">
      <c r="A274" s="122">
        <v>272</v>
      </c>
      <c r="B274" s="3" t="s">
        <v>64</v>
      </c>
      <c r="C274" s="15">
        <v>3.3453814497600002E-3</v>
      </c>
      <c r="D274" s="7" t="s">
        <v>64</v>
      </c>
      <c r="E274" s="31" t="str">
        <f t="shared" si="14"/>
        <v>No</v>
      </c>
      <c r="F274" s="91">
        <v>16357.71</v>
      </c>
      <c r="G274" s="91">
        <v>9078.49</v>
      </c>
      <c r="H274" s="91">
        <v>9078.49</v>
      </c>
      <c r="I274" s="91">
        <v>9078.49</v>
      </c>
      <c r="J274" s="23">
        <f>$C274*'Walgreens National Payments'!G$22</f>
        <v>11895.644296329387</v>
      </c>
      <c r="K274" s="23">
        <f>$C274*'Walgreens National Payments'!H$22</f>
        <v>11895.644296329387</v>
      </c>
      <c r="L274" s="23">
        <f>$C274*'Walgreens National Payments'!I$22</f>
        <v>11895.644296329387</v>
      </c>
      <c r="M274" s="23">
        <f>$C274*'Walgreens National Payments'!J$22</f>
        <v>18021.879181947177</v>
      </c>
      <c r="N274" s="23">
        <f>$C274*'Walgreens National Payments'!K$22</f>
        <v>18021.879181947177</v>
      </c>
      <c r="O274" s="23">
        <f>$C274*'Walgreens National Payments'!L$22</f>
        <v>18021.879181947177</v>
      </c>
      <c r="P274" s="23">
        <f>$C274*'Walgreens National Payments'!M$22</f>
        <v>18021.879181947177</v>
      </c>
      <c r="Q274" s="23">
        <f>$C274*'Walgreens National Payments'!N$22</f>
        <v>18021.879181947177</v>
      </c>
      <c r="R274" s="23">
        <f>$C274*'Walgreens National Payments'!O$22</f>
        <v>18021.879181947177</v>
      </c>
      <c r="S274" s="23">
        <f>$C274*'Walgreens National Payments'!P$22</f>
        <v>18021.879181947177</v>
      </c>
      <c r="T274" s="23">
        <f>$C274*'Walgreens National Payments'!Q$22</f>
        <v>18021.879181947177</v>
      </c>
      <c r="U274" s="24" t="s">
        <v>343</v>
      </c>
      <c r="V274" s="24">
        <f t="shared" si="13"/>
        <v>223455.14634456558</v>
      </c>
    </row>
    <row r="275" spans="1:25" x14ac:dyDescent="0.3">
      <c r="A275" s="122">
        <v>273</v>
      </c>
      <c r="B275" s="3" t="s">
        <v>32</v>
      </c>
      <c r="C275" s="15">
        <v>3.4982406091484461E-4</v>
      </c>
      <c r="D275" s="7" t="s">
        <v>292</v>
      </c>
      <c r="E275" s="31" t="str">
        <f t="shared" si="14"/>
        <v>No</v>
      </c>
      <c r="F275" s="91">
        <v>1710.51</v>
      </c>
      <c r="G275" s="91">
        <v>949.33</v>
      </c>
      <c r="H275" s="91">
        <v>949.33</v>
      </c>
      <c r="I275" s="91">
        <v>949.33</v>
      </c>
      <c r="J275" s="23">
        <f>$C275*'Walgreens National Payments'!G$22</f>
        <v>1243.9187152302154</v>
      </c>
      <c r="K275" s="23">
        <f>$C275*'Walgreens National Payments'!H$22</f>
        <v>1243.9187152302154</v>
      </c>
      <c r="L275" s="23">
        <f>$C275*'Walgreens National Payments'!I$22</f>
        <v>1243.9187152302154</v>
      </c>
      <c r="M275" s="23">
        <f>$C275*'Walgreens National Payments'!J$22</f>
        <v>1884.5345606844764</v>
      </c>
      <c r="N275" s="23">
        <f>$C275*'Walgreens National Payments'!K$22</f>
        <v>1884.5345606844764</v>
      </c>
      <c r="O275" s="23">
        <f>$C275*'Walgreens National Payments'!L$22</f>
        <v>1884.5345606844764</v>
      </c>
      <c r="P275" s="23">
        <f>$C275*'Walgreens National Payments'!M$22</f>
        <v>1884.5345606844764</v>
      </c>
      <c r="Q275" s="23">
        <f>$C275*'Walgreens National Payments'!N$22</f>
        <v>1884.5345606844764</v>
      </c>
      <c r="R275" s="23">
        <f>$C275*'Walgreens National Payments'!O$22</f>
        <v>1884.5345606844764</v>
      </c>
      <c r="S275" s="23">
        <f>$C275*'Walgreens National Payments'!P$22</f>
        <v>1884.5345606844764</v>
      </c>
      <c r="T275" s="23">
        <f>$C275*'Walgreens National Payments'!Q$22</f>
        <v>1884.5345606844764</v>
      </c>
      <c r="U275" s="24" t="s">
        <v>343</v>
      </c>
      <c r="V275" s="24">
        <f t="shared" si="13"/>
        <v>23366.532631166454</v>
      </c>
    </row>
    <row r="276" spans="1:25" x14ac:dyDescent="0.3">
      <c r="A276" s="122">
        <v>274</v>
      </c>
      <c r="B276" s="3" t="s">
        <v>32</v>
      </c>
      <c r="C276" s="15">
        <v>2.2074607648649763E-4</v>
      </c>
      <c r="D276" s="7" t="s">
        <v>293</v>
      </c>
      <c r="E276" s="31" t="str">
        <f t="shared" si="14"/>
        <v>No</v>
      </c>
      <c r="F276" s="91">
        <v>1079.3699999999999</v>
      </c>
      <c r="G276" s="91">
        <v>599.04999999999995</v>
      </c>
      <c r="H276" s="91">
        <v>599.04999999999995</v>
      </c>
      <c r="I276" s="91">
        <v>599.04999999999995</v>
      </c>
      <c r="J276" s="23">
        <f>$C276*'Walgreens National Payments'!G$22</f>
        <v>784.93793462090275</v>
      </c>
      <c r="K276" s="23">
        <f>$C276*'Walgreens National Payments'!H$22</f>
        <v>784.93793462090275</v>
      </c>
      <c r="L276" s="23">
        <f>$C276*'Walgreens National Payments'!I$22</f>
        <v>784.93793462090275</v>
      </c>
      <c r="M276" s="23">
        <f>$C276*'Walgreens National Payments'!J$22</f>
        <v>1189.1795240910221</v>
      </c>
      <c r="N276" s="23">
        <f>$C276*'Walgreens National Payments'!K$22</f>
        <v>1189.1795240910221</v>
      </c>
      <c r="O276" s="23">
        <f>$C276*'Walgreens National Payments'!L$22</f>
        <v>1189.1795240910221</v>
      </c>
      <c r="P276" s="23">
        <f>$C276*'Walgreens National Payments'!M$22</f>
        <v>1189.1795240910221</v>
      </c>
      <c r="Q276" s="23">
        <f>$C276*'Walgreens National Payments'!N$22</f>
        <v>1189.1795240910221</v>
      </c>
      <c r="R276" s="23">
        <f>$C276*'Walgreens National Payments'!O$22</f>
        <v>1189.1795240910221</v>
      </c>
      <c r="S276" s="23">
        <f>$C276*'Walgreens National Payments'!P$22</f>
        <v>1189.1795240910221</v>
      </c>
      <c r="T276" s="23">
        <f>$C276*'Walgreens National Payments'!Q$22</f>
        <v>1189.1795240910221</v>
      </c>
      <c r="U276" s="24" t="s">
        <v>343</v>
      </c>
      <c r="V276" s="24">
        <f t="shared" si="13"/>
        <v>14744.769996590881</v>
      </c>
    </row>
    <row r="277" spans="1:25" x14ac:dyDescent="0.3">
      <c r="A277" s="122">
        <v>275</v>
      </c>
      <c r="B277" s="3" t="s">
        <v>20</v>
      </c>
      <c r="C277" s="15">
        <v>3.4175249817315688E-4</v>
      </c>
      <c r="D277" s="7" t="s">
        <v>294</v>
      </c>
      <c r="E277" s="7" t="s">
        <v>333</v>
      </c>
      <c r="F277" s="91">
        <v>1671.05</v>
      </c>
      <c r="G277" s="91">
        <v>927.43</v>
      </c>
      <c r="H277" s="91">
        <v>927.43</v>
      </c>
      <c r="I277" s="91">
        <v>927.43</v>
      </c>
      <c r="J277" s="23">
        <f>$C277*'Walgreens National Payments'!G$22</f>
        <v>1215.2175220381773</v>
      </c>
      <c r="K277" s="23">
        <f>$C277*'Walgreens National Payments'!H$22</f>
        <v>1215.2175220381773</v>
      </c>
      <c r="L277" s="23">
        <f>$C277*'Walgreens National Payments'!I$22</f>
        <v>1215.2175220381773</v>
      </c>
      <c r="M277" s="23">
        <f>$C277*'Walgreens National Payments'!J$22</f>
        <v>1841.0523059028465</v>
      </c>
      <c r="N277" s="23">
        <f>$C277*'Walgreens National Payments'!K$22</f>
        <v>1841.0523059028465</v>
      </c>
      <c r="O277" s="23">
        <f>$C277*'Walgreens National Payments'!L$22</f>
        <v>1841.0523059028465</v>
      </c>
      <c r="P277" s="23">
        <f>$C277*'Walgreens National Payments'!M$22</f>
        <v>1841.0523059028465</v>
      </c>
      <c r="Q277" s="23">
        <f>$C277*'Walgreens National Payments'!N$22</f>
        <v>1841.0523059028465</v>
      </c>
      <c r="R277" s="23">
        <f>$C277*'Walgreens National Payments'!O$22</f>
        <v>1841.0523059028465</v>
      </c>
      <c r="S277" s="23">
        <f>$C277*'Walgreens National Payments'!P$22</f>
        <v>1841.0523059028465</v>
      </c>
      <c r="T277" s="23">
        <f>$C277*'Walgreens National Payments'!Q$22</f>
        <v>1841.0523059028465</v>
      </c>
      <c r="U277" s="24" t="s">
        <v>343</v>
      </c>
      <c r="V277" s="24">
        <f t="shared" si="13"/>
        <v>22827.4110133373</v>
      </c>
    </row>
    <row r="278" spans="1:25" x14ac:dyDescent="0.3">
      <c r="A278" s="122">
        <v>276</v>
      </c>
      <c r="B278" s="3" t="s">
        <v>20</v>
      </c>
      <c r="C278" s="15">
        <v>5.8366538543403043E-4</v>
      </c>
      <c r="D278" s="7" t="s">
        <v>295</v>
      </c>
      <c r="E278" s="31" t="str">
        <f t="shared" ref="E278:E282" si="15">IF(C278&lt;0.000083,"Yes","No")</f>
        <v>No</v>
      </c>
      <c r="F278" s="91">
        <v>2853.91</v>
      </c>
      <c r="G278" s="91">
        <v>1583.91</v>
      </c>
      <c r="H278" s="91">
        <v>1583.91</v>
      </c>
      <c r="I278" s="91">
        <v>1583.91</v>
      </c>
      <c r="J278" s="23">
        <f>$C278*'Walgreens National Payments'!G$22</f>
        <v>2075.4212688365678</v>
      </c>
      <c r="K278" s="23">
        <f>$C278*'Walgreens National Payments'!H$22</f>
        <v>2075.4212688365678</v>
      </c>
      <c r="L278" s="23">
        <f>$C278*'Walgreens National Payments'!I$22</f>
        <v>2075.4212688365678</v>
      </c>
      <c r="M278" s="23">
        <f>$C278*'Walgreens National Payments'!J$22</f>
        <v>3144.2593967068683</v>
      </c>
      <c r="N278" s="23">
        <f>$C278*'Walgreens National Payments'!K$22</f>
        <v>3144.2593967068683</v>
      </c>
      <c r="O278" s="23">
        <f>$C278*'Walgreens National Payments'!L$22</f>
        <v>3144.2593967068683</v>
      </c>
      <c r="P278" s="23">
        <f>$C278*'Walgreens National Payments'!M$22</f>
        <v>3144.2593967068683</v>
      </c>
      <c r="Q278" s="23">
        <f>$C278*'Walgreens National Payments'!N$22</f>
        <v>3144.2593967068683</v>
      </c>
      <c r="R278" s="23">
        <f>$C278*'Walgreens National Payments'!O$22</f>
        <v>3144.2593967068683</v>
      </c>
      <c r="S278" s="23">
        <f>$C278*'Walgreens National Payments'!P$22</f>
        <v>3144.2593967068683</v>
      </c>
      <c r="T278" s="23">
        <f>$C278*'Walgreens National Payments'!Q$22</f>
        <v>3144.2593967068683</v>
      </c>
      <c r="U278" s="24" t="s">
        <v>343</v>
      </c>
      <c r="V278" s="24">
        <f t="shared" si="13"/>
        <v>38985.978980164648</v>
      </c>
    </row>
    <row r="279" spans="1:25" x14ac:dyDescent="0.3">
      <c r="A279" s="122">
        <v>277</v>
      </c>
      <c r="B279" s="3" t="s">
        <v>12</v>
      </c>
      <c r="C279" s="15">
        <v>1.526406853995849E-3</v>
      </c>
      <c r="D279" s="7" t="s">
        <v>296</v>
      </c>
      <c r="E279" s="31" t="str">
        <f t="shared" si="15"/>
        <v>No</v>
      </c>
      <c r="F279" s="91">
        <v>7463.58</v>
      </c>
      <c r="G279" s="91">
        <v>4142.2700000000004</v>
      </c>
      <c r="H279" s="91">
        <v>4142.2700000000004</v>
      </c>
      <c r="I279" s="91">
        <v>4142.2700000000004</v>
      </c>
      <c r="J279" s="23">
        <f>$C279*'Walgreens National Payments'!G$22</f>
        <v>5427.6599722033015</v>
      </c>
      <c r="K279" s="23">
        <f>$C279*'Walgreens National Payments'!H$22</f>
        <v>5427.6599722033015</v>
      </c>
      <c r="L279" s="23">
        <f>$C279*'Walgreens National Payments'!I$22</f>
        <v>5427.6599722033015</v>
      </c>
      <c r="M279" s="23">
        <f>$C279*'Walgreens National Payments'!J$22</f>
        <v>8222.8948531961178</v>
      </c>
      <c r="N279" s="23">
        <f>$C279*'Walgreens National Payments'!K$22</f>
        <v>8222.8948531961178</v>
      </c>
      <c r="O279" s="23">
        <f>$C279*'Walgreens National Payments'!L$22</f>
        <v>8222.8948531961178</v>
      </c>
      <c r="P279" s="23">
        <f>$C279*'Walgreens National Payments'!M$22</f>
        <v>8222.8948531961178</v>
      </c>
      <c r="Q279" s="23">
        <f>$C279*'Walgreens National Payments'!N$22</f>
        <v>8222.8948531961178</v>
      </c>
      <c r="R279" s="23">
        <f>$C279*'Walgreens National Payments'!O$22</f>
        <v>8222.8948531961178</v>
      </c>
      <c r="S279" s="23">
        <f>$C279*'Walgreens National Payments'!P$22</f>
        <v>8222.8948531961178</v>
      </c>
      <c r="T279" s="23">
        <f>$C279*'Walgreens National Payments'!Q$22</f>
        <v>8222.8948531961178</v>
      </c>
      <c r="U279" s="24" t="s">
        <v>343</v>
      </c>
      <c r="V279" s="24">
        <f t="shared" si="13"/>
        <v>101956.52874217887</v>
      </c>
    </row>
    <row r="280" spans="1:25" x14ac:dyDescent="0.3">
      <c r="A280" s="122">
        <v>278</v>
      </c>
      <c r="B280" s="3" t="s">
        <v>26</v>
      </c>
      <c r="C280" s="15">
        <v>3.4585485351294921E-4</v>
      </c>
      <c r="D280" s="7" t="s">
        <v>297</v>
      </c>
      <c r="E280" s="31" t="str">
        <f t="shared" si="15"/>
        <v>No</v>
      </c>
      <c r="F280" s="91">
        <v>1691.11</v>
      </c>
      <c r="G280" s="91">
        <v>938.56</v>
      </c>
      <c r="H280" s="91">
        <v>938.56</v>
      </c>
      <c r="I280" s="91">
        <v>938.56</v>
      </c>
      <c r="J280" s="23">
        <f>$C280*'Walgreens National Payments'!G$22</f>
        <v>1229.8048450780711</v>
      </c>
      <c r="K280" s="23">
        <f>$C280*'Walgreens National Payments'!H$22</f>
        <v>1229.8048450780711</v>
      </c>
      <c r="L280" s="23">
        <f>$C280*'Walgreens National Payments'!I$22</f>
        <v>1229.8048450780711</v>
      </c>
      <c r="M280" s="23">
        <f>$C280*'Walgreens National Payments'!J$22</f>
        <v>1863.1520734197786</v>
      </c>
      <c r="N280" s="23">
        <f>$C280*'Walgreens National Payments'!K$22</f>
        <v>1863.1520734197786</v>
      </c>
      <c r="O280" s="23">
        <f>$C280*'Walgreens National Payments'!L$22</f>
        <v>1863.1520734197786</v>
      </c>
      <c r="P280" s="23">
        <f>$C280*'Walgreens National Payments'!M$22</f>
        <v>1863.1520734197786</v>
      </c>
      <c r="Q280" s="23">
        <f>$C280*'Walgreens National Payments'!N$22</f>
        <v>1863.1520734197786</v>
      </c>
      <c r="R280" s="23">
        <f>$C280*'Walgreens National Payments'!O$22</f>
        <v>1863.1520734197786</v>
      </c>
      <c r="S280" s="23">
        <f>$C280*'Walgreens National Payments'!P$22</f>
        <v>1863.1520734197786</v>
      </c>
      <c r="T280" s="23">
        <f>$C280*'Walgreens National Payments'!Q$22</f>
        <v>1863.1520734197786</v>
      </c>
      <c r="U280" s="24" t="s">
        <v>343</v>
      </c>
      <c r="V280" s="24">
        <f t="shared" si="13"/>
        <v>23101.421122592448</v>
      </c>
    </row>
    <row r="281" spans="1:25" x14ac:dyDescent="0.3">
      <c r="A281" s="122">
        <v>279</v>
      </c>
      <c r="B281" s="3" t="s">
        <v>26</v>
      </c>
      <c r="C281" s="15">
        <v>5.3695276199727988E-4</v>
      </c>
      <c r="D281" s="7" t="s">
        <v>298</v>
      </c>
      <c r="E281" s="31" t="str">
        <f t="shared" si="15"/>
        <v>No</v>
      </c>
      <c r="F281" s="91">
        <v>2625.51</v>
      </c>
      <c r="G281" s="91">
        <v>1457.15</v>
      </c>
      <c r="H281" s="91">
        <v>1457.15</v>
      </c>
      <c r="I281" s="91">
        <v>1457.15</v>
      </c>
      <c r="J281" s="23">
        <f>$C281*'Walgreens National Payments'!G$22</f>
        <v>1909.3186103215492</v>
      </c>
      <c r="K281" s="23">
        <f>$C281*'Walgreens National Payments'!H$22</f>
        <v>1909.3186103215492</v>
      </c>
      <c r="L281" s="23">
        <f>$C281*'Walgreens National Payments'!I$22</f>
        <v>1909.3186103215492</v>
      </c>
      <c r="M281" s="23">
        <f>$C281*'Walgreens National Payments'!J$22</f>
        <v>2892.6141752301646</v>
      </c>
      <c r="N281" s="23">
        <f>$C281*'Walgreens National Payments'!K$22</f>
        <v>2892.6141752301646</v>
      </c>
      <c r="O281" s="23">
        <f>$C281*'Walgreens National Payments'!L$22</f>
        <v>2892.6141752301646</v>
      </c>
      <c r="P281" s="23">
        <f>$C281*'Walgreens National Payments'!M$22</f>
        <v>2892.6141752301646</v>
      </c>
      <c r="Q281" s="23">
        <f>$C281*'Walgreens National Payments'!N$22</f>
        <v>2892.6141752301646</v>
      </c>
      <c r="R281" s="23">
        <f>$C281*'Walgreens National Payments'!O$22</f>
        <v>2892.6141752301646</v>
      </c>
      <c r="S281" s="23">
        <f>$C281*'Walgreens National Payments'!P$22</f>
        <v>2892.6141752301646</v>
      </c>
      <c r="T281" s="23">
        <f>$C281*'Walgreens National Payments'!Q$22</f>
        <v>2892.6141752301646</v>
      </c>
      <c r="U281" s="24" t="s">
        <v>343</v>
      </c>
      <c r="V281" s="24">
        <f t="shared" si="13"/>
        <v>35865.829232805954</v>
      </c>
    </row>
    <row r="282" spans="1:25" x14ac:dyDescent="0.3">
      <c r="A282" s="122">
        <v>280</v>
      </c>
      <c r="B282" s="3" t="s">
        <v>22</v>
      </c>
      <c r="C282" s="15">
        <v>3.6753988866981733E-5</v>
      </c>
      <c r="D282" s="7" t="s">
        <v>299</v>
      </c>
      <c r="E282" s="31" t="str">
        <f t="shared" si="15"/>
        <v>Yes</v>
      </c>
      <c r="F282" s="91">
        <v>2660.25</v>
      </c>
      <c r="G282" s="101">
        <v>0</v>
      </c>
      <c r="H282" s="101">
        <v>0</v>
      </c>
      <c r="I282" s="101">
        <v>0</v>
      </c>
      <c r="J282" s="101">
        <v>0</v>
      </c>
      <c r="K282" s="101">
        <v>0</v>
      </c>
      <c r="L282" s="101">
        <v>0</v>
      </c>
      <c r="M282" s="101">
        <v>0</v>
      </c>
      <c r="N282" s="101">
        <v>0</v>
      </c>
      <c r="O282" s="101">
        <v>0</v>
      </c>
      <c r="P282" s="101">
        <v>0</v>
      </c>
      <c r="Q282" s="101">
        <v>0</v>
      </c>
      <c r="R282" s="101">
        <v>0</v>
      </c>
      <c r="S282" s="101">
        <v>0</v>
      </c>
      <c r="T282" s="101">
        <v>0</v>
      </c>
      <c r="U282" s="24" t="s">
        <v>343</v>
      </c>
      <c r="V282" s="24">
        <f>SUM(F282)</f>
        <v>2660.25</v>
      </c>
    </row>
    <row r="283" spans="1:25" x14ac:dyDescent="0.3">
      <c r="A283" s="122">
        <v>281</v>
      </c>
      <c r="B283" s="7" t="s">
        <v>268</v>
      </c>
      <c r="C283" s="19"/>
      <c r="D283" s="7" t="s">
        <v>268</v>
      </c>
      <c r="E283" s="7"/>
      <c r="F283" s="106">
        <f>'Walgreens National Payments'!C15</f>
        <v>6651094.1399999829</v>
      </c>
      <c r="G283" s="38">
        <f>'Walgreens National Payments'!D15</f>
        <v>4465879.2977772038</v>
      </c>
      <c r="H283" s="106">
        <v>4465879.2899999963</v>
      </c>
      <c r="I283" s="106">
        <v>4465879.2899999926</v>
      </c>
      <c r="J283" s="24">
        <f>'Walgreens National Payments'!G$15</f>
        <v>4465652.9224340841</v>
      </c>
      <c r="K283" s="24">
        <f>'Walgreens National Payments'!H$15</f>
        <v>4465652.9224340841</v>
      </c>
      <c r="L283" s="24">
        <f>'Walgreens National Payments'!I$15</f>
        <v>4467775.235620277</v>
      </c>
      <c r="M283" s="24">
        <f>'Walgreens National Payments'!J$15</f>
        <v>6765455.9460431887</v>
      </c>
      <c r="N283" s="24">
        <f>'Walgreens National Payments'!K$15</f>
        <v>6765455.9460431887</v>
      </c>
      <c r="O283" s="24">
        <f>'Walgreens National Payments'!L$15</f>
        <v>6765455.9460431887</v>
      </c>
      <c r="P283" s="24">
        <f>'Walgreens National Payments'!M$15</f>
        <v>6765455.9460431887</v>
      </c>
      <c r="Q283" s="24">
        <f>'Walgreens National Payments'!N$15</f>
        <v>6765455.9460431887</v>
      </c>
      <c r="R283" s="24">
        <f>'Walgreens National Payments'!O$15</f>
        <v>6765455.9460431887</v>
      </c>
      <c r="S283" s="24">
        <f>'Walgreens National Payments'!P$15</f>
        <v>6765455.9460431887</v>
      </c>
      <c r="T283" s="24">
        <f>'Walgreens National Payments'!Q$15</f>
        <v>6765455.9460431887</v>
      </c>
      <c r="U283" s="24"/>
      <c r="V283" s="24">
        <f>SUM(F283:T283)</f>
        <v>87571460.666611135</v>
      </c>
      <c r="W283" s="4"/>
      <c r="X283" s="4"/>
      <c r="Y283" s="4"/>
    </row>
    <row r="284" spans="1:25" x14ac:dyDescent="0.3">
      <c r="I284" s="108"/>
      <c r="J284"/>
      <c r="K284"/>
      <c r="L284"/>
      <c r="M284"/>
      <c r="N284"/>
      <c r="O284"/>
      <c r="P284"/>
      <c r="Q284"/>
      <c r="R284"/>
    </row>
    <row r="285" spans="1:25" x14ac:dyDescent="0.3">
      <c r="C285" s="3" t="s">
        <v>337</v>
      </c>
    </row>
  </sheetData>
  <sheetProtection algorithmName="SHA-512" hashValue="E0cgTEJY7Wkpob8v/w4fji7xkQYvzkYVW0ZK1z3Wqifiirx/XNnHSj3TiEf6VUzsbZXEWxN0fdA99ECmeJlK5g==" saltValue="coYfQ1p4tLZslZ2wPqJCvg==" spinCount="100000" sheet="1" sort="0" autoFilter="0" pivotTables="0"/>
  <autoFilter ref="B3:V283" xr:uid="{A817AFE2-400E-4528-B798-D605BB194E27}"/>
  <phoneticPr fontId="1" type="noConversion"/>
  <hyperlinks>
    <hyperlink ref="E1" location="'Introduction-Table of Contents'!A22" display="Return to Table of Contents" xr:uid="{189593BB-36AE-4287-9211-98A5F679CA82}"/>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AA86-B865-46DB-8F03-600CD83F5D6A}">
  <sheetPr codeName="Sheet8"/>
  <dimension ref="A1:H285"/>
  <sheetViews>
    <sheetView zoomScaleNormal="100" workbookViewId="0">
      <pane ySplit="3" topLeftCell="A4" activePane="bottomLeft" state="frozen"/>
      <selection activeCell="A12" sqref="A12:L22"/>
      <selection pane="bottomLeft" sqref="A1:C1"/>
    </sheetView>
  </sheetViews>
  <sheetFormatPr defaultRowHeight="18.75" x14ac:dyDescent="0.3"/>
  <cols>
    <col min="1" max="1" width="23.42578125" customWidth="1"/>
    <col min="2" max="2" width="33" style="128" customWidth="1"/>
    <col min="3" max="3" width="42.42578125" customWidth="1"/>
    <col min="4" max="4" width="26.85546875" customWidth="1"/>
    <col min="5" max="6" width="18.7109375" style="4" customWidth="1"/>
    <col min="7" max="7" width="26.42578125" customWidth="1"/>
    <col min="8" max="8" width="22.140625" style="3" customWidth="1"/>
  </cols>
  <sheetData>
    <row r="1" spans="1:8" s="3" customFormat="1" ht="26.25" x14ac:dyDescent="0.4">
      <c r="A1" s="153" t="s">
        <v>473</v>
      </c>
      <c r="B1" s="153"/>
      <c r="C1" s="154"/>
      <c r="D1" s="137" t="s">
        <v>596</v>
      </c>
      <c r="E1" s="5">
        <v>2024</v>
      </c>
      <c r="F1" s="5">
        <v>2024</v>
      </c>
    </row>
    <row r="2" spans="1:8" s="10" customFormat="1" x14ac:dyDescent="0.3">
      <c r="B2" s="125"/>
      <c r="E2" s="14" t="s">
        <v>305</v>
      </c>
      <c r="F2" s="14" t="s">
        <v>305</v>
      </c>
      <c r="G2" s="10" t="s">
        <v>306</v>
      </c>
    </row>
    <row r="3" spans="1:8" ht="37.5" x14ac:dyDescent="0.3">
      <c r="A3" s="10" t="s">
        <v>2</v>
      </c>
      <c r="B3" s="125" t="s">
        <v>307</v>
      </c>
      <c r="C3" s="10" t="s">
        <v>3</v>
      </c>
      <c r="D3" s="30" t="s">
        <v>314</v>
      </c>
      <c r="E3" s="17" t="s">
        <v>438</v>
      </c>
      <c r="F3" s="17" t="s">
        <v>439</v>
      </c>
      <c r="G3" s="16" t="s">
        <v>342</v>
      </c>
      <c r="H3" s="14" t="s">
        <v>11</v>
      </c>
    </row>
    <row r="4" spans="1:8" x14ac:dyDescent="0.3">
      <c r="A4" s="3" t="s">
        <v>12</v>
      </c>
      <c r="B4" s="15">
        <v>4.3760292217293543E-5</v>
      </c>
      <c r="C4" s="7" t="s">
        <v>13</v>
      </c>
      <c r="D4" s="7" t="s">
        <v>334</v>
      </c>
      <c r="E4" s="24">
        <v>0</v>
      </c>
      <c r="F4" s="27">
        <v>0</v>
      </c>
      <c r="G4" s="37" t="s">
        <v>343</v>
      </c>
      <c r="H4" s="6">
        <f>SUM(E4:G4)</f>
        <v>0</v>
      </c>
    </row>
    <row r="5" spans="1:8" x14ac:dyDescent="0.3">
      <c r="A5" s="3" t="s">
        <v>14</v>
      </c>
      <c r="B5" s="15">
        <v>3.3962665995944998E-4</v>
      </c>
      <c r="C5" s="7" t="s">
        <v>15</v>
      </c>
      <c r="D5" s="31" t="str">
        <f>IF(B5&lt;0.000083,"Yes","No")</f>
        <v>No</v>
      </c>
      <c r="E5" s="24">
        <v>4855.0200000000004</v>
      </c>
      <c r="F5" s="27">
        <v>8376.5</v>
      </c>
      <c r="G5" s="37" t="s">
        <v>343</v>
      </c>
      <c r="H5" s="6">
        <f t="shared" ref="H5:H68" si="0">SUM(E5:G5)</f>
        <v>13231.52</v>
      </c>
    </row>
    <row r="6" spans="1:8" x14ac:dyDescent="0.3">
      <c r="A6" s="3" t="s">
        <v>16</v>
      </c>
      <c r="B6" s="15">
        <v>9.346301204800001E-4</v>
      </c>
      <c r="C6" s="7" t="s">
        <v>16</v>
      </c>
      <c r="D6" s="31" t="str">
        <f>IF(B6&lt;0.000083,"Yes","No")</f>
        <v>No</v>
      </c>
      <c r="E6" s="24">
        <v>13360.7</v>
      </c>
      <c r="F6" s="27">
        <v>23051.57</v>
      </c>
      <c r="G6" s="37" t="s">
        <v>343</v>
      </c>
      <c r="H6" s="6">
        <f t="shared" si="0"/>
        <v>36412.270000000004</v>
      </c>
    </row>
    <row r="7" spans="1:8" x14ac:dyDescent="0.3">
      <c r="A7" s="3" t="s">
        <v>17</v>
      </c>
      <c r="B7" s="15">
        <v>8.795261608000001E-4</v>
      </c>
      <c r="C7" s="7" t="s">
        <v>17</v>
      </c>
      <c r="D7" s="31" t="str">
        <f>IF(B7&lt;0.000083,"Yes","No")</f>
        <v>No</v>
      </c>
      <c r="E7" s="24">
        <v>12572.98</v>
      </c>
      <c r="F7" s="27">
        <v>21692.5</v>
      </c>
      <c r="G7" s="37" t="s">
        <v>343</v>
      </c>
      <c r="H7" s="6">
        <f t="shared" si="0"/>
        <v>34265.479999999996</v>
      </c>
    </row>
    <row r="8" spans="1:8" x14ac:dyDescent="0.3">
      <c r="A8" s="3" t="s">
        <v>12</v>
      </c>
      <c r="B8" s="15">
        <v>1.7535336933774335E-5</v>
      </c>
      <c r="C8" s="7" t="s">
        <v>18</v>
      </c>
      <c r="D8" s="7" t="s">
        <v>334</v>
      </c>
      <c r="E8" s="24">
        <v>0</v>
      </c>
      <c r="F8" s="27">
        <v>0</v>
      </c>
      <c r="G8" s="37" t="s">
        <v>343</v>
      </c>
      <c r="H8" s="6">
        <f t="shared" si="0"/>
        <v>0</v>
      </c>
    </row>
    <row r="9" spans="1:8" x14ac:dyDescent="0.3">
      <c r="A9" s="3" t="s">
        <v>19</v>
      </c>
      <c r="B9" s="15">
        <v>4.6165611941257866E-3</v>
      </c>
      <c r="C9" s="7" t="s">
        <v>19</v>
      </c>
      <c r="D9" s="31" t="str">
        <f>IF(B9&lt;0.000083,"Yes","No")</f>
        <v>No</v>
      </c>
      <c r="E9" s="24">
        <v>65994.570000000007</v>
      </c>
      <c r="F9" s="27">
        <v>113862.16</v>
      </c>
      <c r="G9" s="37" t="s">
        <v>343</v>
      </c>
      <c r="H9" s="6">
        <f t="shared" si="0"/>
        <v>179856.73</v>
      </c>
    </row>
    <row r="10" spans="1:8" x14ac:dyDescent="0.3">
      <c r="A10" s="3" t="s">
        <v>20</v>
      </c>
      <c r="B10" s="15">
        <v>6.4220260878837781E-4</v>
      </c>
      <c r="C10" s="7" t="s">
        <v>21</v>
      </c>
      <c r="D10" s="31" t="str">
        <f>IF(B10&lt;0.000083,"Yes","No")</f>
        <v>No</v>
      </c>
      <c r="E10" s="24">
        <v>9180.4</v>
      </c>
      <c r="F10" s="27">
        <v>15839.19</v>
      </c>
      <c r="G10" s="37" t="s">
        <v>343</v>
      </c>
      <c r="H10" s="6">
        <f t="shared" si="0"/>
        <v>25019.59</v>
      </c>
    </row>
    <row r="11" spans="1:8" x14ac:dyDescent="0.3">
      <c r="A11" s="3" t="s">
        <v>22</v>
      </c>
      <c r="B11" s="15">
        <v>4.6474904547300034E-5</v>
      </c>
      <c r="C11" s="7" t="s">
        <v>23</v>
      </c>
      <c r="D11" s="7" t="s">
        <v>334</v>
      </c>
      <c r="E11" s="24">
        <v>0</v>
      </c>
      <c r="F11" s="27">
        <v>0</v>
      </c>
      <c r="G11" s="37" t="s">
        <v>343</v>
      </c>
      <c r="H11" s="6">
        <f t="shared" si="0"/>
        <v>0</v>
      </c>
    </row>
    <row r="12" spans="1:8" x14ac:dyDescent="0.3">
      <c r="A12" s="3" t="s">
        <v>24</v>
      </c>
      <c r="B12" s="15">
        <v>3.5525680747200005E-3</v>
      </c>
      <c r="C12" s="7" t="s">
        <v>24</v>
      </c>
      <c r="D12" s="31" t="str">
        <f>IF(B12&lt;0.000083,"Yes","No")</f>
        <v>No</v>
      </c>
      <c r="E12" s="24">
        <v>50784.59</v>
      </c>
      <c r="F12" s="27">
        <v>87620</v>
      </c>
      <c r="G12" s="37" t="s">
        <v>343</v>
      </c>
      <c r="H12" s="6">
        <f t="shared" si="0"/>
        <v>138404.59</v>
      </c>
    </row>
    <row r="13" spans="1:8" x14ac:dyDescent="0.3">
      <c r="A13" s="3" t="s">
        <v>12</v>
      </c>
      <c r="B13" s="15">
        <v>1.5193823261242404E-5</v>
      </c>
      <c r="C13" s="7" t="s">
        <v>25</v>
      </c>
      <c r="D13" s="31" t="str">
        <f>IF(B13&lt;0.000083,"Yes","No")</f>
        <v>Yes</v>
      </c>
      <c r="E13" s="24">
        <v>217.2</v>
      </c>
      <c r="F13" s="27">
        <v>374.74</v>
      </c>
      <c r="G13" s="37" t="s">
        <v>343</v>
      </c>
      <c r="H13" s="6">
        <f t="shared" si="0"/>
        <v>591.94000000000005</v>
      </c>
    </row>
    <row r="14" spans="1:8" x14ac:dyDescent="0.3">
      <c r="A14" s="3" t="s">
        <v>26</v>
      </c>
      <c r="B14" s="15">
        <v>2.7679777928632894E-3</v>
      </c>
      <c r="C14" s="7" t="s">
        <v>27</v>
      </c>
      <c r="D14" s="31" t="str">
        <f>IF(B14&lt;0.000083,"Yes","No")</f>
        <v>No</v>
      </c>
      <c r="E14" s="24">
        <v>39568.74</v>
      </c>
      <c r="F14" s="27">
        <v>68268.98</v>
      </c>
      <c r="G14" s="37" t="s">
        <v>343</v>
      </c>
      <c r="H14" s="6">
        <f t="shared" si="0"/>
        <v>107837.72</v>
      </c>
    </row>
    <row r="15" spans="1:8" x14ac:dyDescent="0.3">
      <c r="A15" s="3" t="s">
        <v>28</v>
      </c>
      <c r="B15" s="15">
        <v>2.6667265464000002E-3</v>
      </c>
      <c r="C15" s="7" t="s">
        <v>28</v>
      </c>
      <c r="D15" s="31" t="str">
        <f>IF(B15&lt;0.000083,"Yes","No")</f>
        <v>No</v>
      </c>
      <c r="E15" s="24">
        <v>38121.33</v>
      </c>
      <c r="F15" s="27">
        <v>65771.740000000005</v>
      </c>
      <c r="G15" s="37" t="s">
        <v>343</v>
      </c>
      <c r="H15" s="6">
        <f t="shared" si="0"/>
        <v>103893.07</v>
      </c>
    </row>
    <row r="16" spans="1:8" x14ac:dyDescent="0.3">
      <c r="A16" s="3" t="s">
        <v>29</v>
      </c>
      <c r="B16" s="15">
        <v>7.8474941674770205E-6</v>
      </c>
      <c r="C16" s="7" t="s">
        <v>30</v>
      </c>
      <c r="D16" s="7" t="s">
        <v>334</v>
      </c>
      <c r="E16" s="24">
        <v>0</v>
      </c>
      <c r="F16" s="27">
        <v>0</v>
      </c>
      <c r="G16" s="37" t="s">
        <v>343</v>
      </c>
      <c r="H16" s="6">
        <f t="shared" si="0"/>
        <v>0</v>
      </c>
    </row>
    <row r="17" spans="1:8" x14ac:dyDescent="0.3">
      <c r="A17" s="3" t="s">
        <v>31</v>
      </c>
      <c r="B17" s="15">
        <v>1.8055048905600002E-3</v>
      </c>
      <c r="C17" s="7" t="s">
        <v>31</v>
      </c>
      <c r="D17" s="31" t="str">
        <f t="shared" ref="D17:D33" si="1">IF(B17&lt;0.000083,"Yes","No")</f>
        <v>No</v>
      </c>
      <c r="E17" s="24">
        <v>25810.01</v>
      </c>
      <c r="F17" s="27">
        <v>44530.7</v>
      </c>
      <c r="G17" s="37" t="s">
        <v>343</v>
      </c>
      <c r="H17" s="6">
        <f t="shared" si="0"/>
        <v>70340.709999999992</v>
      </c>
    </row>
    <row r="18" spans="1:8" x14ac:dyDescent="0.3">
      <c r="A18" s="3" t="s">
        <v>32</v>
      </c>
      <c r="B18" s="15">
        <v>7.0325055618421011E-4</v>
      </c>
      <c r="C18" s="7" t="s">
        <v>33</v>
      </c>
      <c r="D18" s="31" t="str">
        <f t="shared" si="1"/>
        <v>No</v>
      </c>
      <c r="E18" s="24">
        <v>10053.09</v>
      </c>
      <c r="F18" s="27">
        <v>17344.86</v>
      </c>
      <c r="G18" s="37" t="s">
        <v>343</v>
      </c>
      <c r="H18" s="6">
        <f t="shared" si="0"/>
        <v>27397.95</v>
      </c>
    </row>
    <row r="19" spans="1:8" x14ac:dyDescent="0.3">
      <c r="A19" s="3" t="s">
        <v>34</v>
      </c>
      <c r="B19" s="15">
        <v>6.5282391823994206E-5</v>
      </c>
      <c r="C19" s="7" t="s">
        <v>35</v>
      </c>
      <c r="D19" s="31" t="str">
        <f t="shared" si="1"/>
        <v>Yes</v>
      </c>
      <c r="E19" s="24">
        <v>0</v>
      </c>
      <c r="F19" s="27">
        <v>0</v>
      </c>
      <c r="G19" s="37" t="s">
        <v>343</v>
      </c>
      <c r="H19" s="6">
        <f t="shared" si="0"/>
        <v>0</v>
      </c>
    </row>
    <row r="20" spans="1:8" x14ac:dyDescent="0.3">
      <c r="A20" s="3" t="s">
        <v>36</v>
      </c>
      <c r="B20" s="15">
        <v>8.3004606496000003E-4</v>
      </c>
      <c r="C20" s="7" t="s">
        <v>36</v>
      </c>
      <c r="D20" s="31" t="str">
        <f t="shared" si="1"/>
        <v>No</v>
      </c>
      <c r="E20" s="24">
        <v>11865.66</v>
      </c>
      <c r="F20" s="27">
        <v>20472.13</v>
      </c>
      <c r="G20" s="37" t="s">
        <v>343</v>
      </c>
      <c r="H20" s="6">
        <f t="shared" si="0"/>
        <v>32337.79</v>
      </c>
    </row>
    <row r="21" spans="1:8" x14ac:dyDescent="0.3">
      <c r="A21" s="3" t="s">
        <v>37</v>
      </c>
      <c r="B21" s="15">
        <v>2.5871914761609301E-3</v>
      </c>
      <c r="C21" s="7" t="s">
        <v>37</v>
      </c>
      <c r="D21" s="31" t="str">
        <f t="shared" si="1"/>
        <v>No</v>
      </c>
      <c r="E21" s="24">
        <v>36984.36</v>
      </c>
      <c r="F21" s="27">
        <v>63810.1</v>
      </c>
      <c r="G21" s="37" t="s">
        <v>343</v>
      </c>
      <c r="H21" s="6">
        <f t="shared" si="0"/>
        <v>100794.45999999999</v>
      </c>
    </row>
    <row r="22" spans="1:8" x14ac:dyDescent="0.3">
      <c r="A22" s="3" t="s">
        <v>38</v>
      </c>
      <c r="B22" s="15">
        <v>3.2146033236360054E-4</v>
      </c>
      <c r="C22" s="7" t="s">
        <v>39</v>
      </c>
      <c r="D22" s="31" t="str">
        <f t="shared" si="1"/>
        <v>No</v>
      </c>
      <c r="E22" s="24">
        <v>4595.33</v>
      </c>
      <c r="F22" s="27">
        <v>7928.45</v>
      </c>
      <c r="G22" s="37" t="s">
        <v>343</v>
      </c>
      <c r="H22" s="6">
        <f t="shared" si="0"/>
        <v>12523.779999999999</v>
      </c>
    </row>
    <row r="23" spans="1:8" x14ac:dyDescent="0.3">
      <c r="A23" s="3" t="s">
        <v>40</v>
      </c>
      <c r="B23" s="15">
        <v>2.0458170565343893E-3</v>
      </c>
      <c r="C23" s="7" t="s">
        <v>41</v>
      </c>
      <c r="D23" s="31" t="str">
        <f t="shared" si="1"/>
        <v>No</v>
      </c>
      <c r="E23" s="24">
        <v>29245.32</v>
      </c>
      <c r="F23" s="27">
        <v>50457.72</v>
      </c>
      <c r="G23" s="37" t="s">
        <v>343</v>
      </c>
      <c r="H23" s="6">
        <f t="shared" si="0"/>
        <v>79703.040000000008</v>
      </c>
    </row>
    <row r="24" spans="1:8" x14ac:dyDescent="0.3">
      <c r="A24" s="3" t="s">
        <v>34</v>
      </c>
      <c r="B24" s="15">
        <v>6.8586365358145425E-4</v>
      </c>
      <c r="C24" s="7" t="s">
        <v>42</v>
      </c>
      <c r="D24" s="31" t="str">
        <f t="shared" si="1"/>
        <v>No</v>
      </c>
      <c r="E24" s="24">
        <v>9804.5400000000009</v>
      </c>
      <c r="F24" s="27">
        <v>16916.04</v>
      </c>
      <c r="G24" s="37" t="s">
        <v>343</v>
      </c>
      <c r="H24" s="6">
        <f t="shared" si="0"/>
        <v>26720.58</v>
      </c>
    </row>
    <row r="25" spans="1:8" x14ac:dyDescent="0.3">
      <c r="A25" s="3" t="s">
        <v>34</v>
      </c>
      <c r="B25" s="15">
        <v>1.2330105690560002E-2</v>
      </c>
      <c r="C25" s="7" t="s">
        <v>34</v>
      </c>
      <c r="D25" s="31" t="str">
        <f t="shared" si="1"/>
        <v>No</v>
      </c>
      <c r="E25" s="24">
        <v>177571.62</v>
      </c>
      <c r="F25" s="27">
        <v>306368.99000000005</v>
      </c>
      <c r="G25" s="37" t="s">
        <v>343</v>
      </c>
      <c r="H25" s="6">
        <f t="shared" si="0"/>
        <v>483940.61000000004</v>
      </c>
    </row>
    <row r="26" spans="1:8" x14ac:dyDescent="0.3">
      <c r="A26" s="3" t="s">
        <v>43</v>
      </c>
      <c r="B26" s="15">
        <v>2.465424421072565E-4</v>
      </c>
      <c r="C26" s="7" t="s">
        <v>44</v>
      </c>
      <c r="D26" s="31" t="str">
        <f t="shared" si="1"/>
        <v>No</v>
      </c>
      <c r="E26" s="24">
        <v>3524.37</v>
      </c>
      <c r="F26" s="27">
        <v>6080.69</v>
      </c>
      <c r="G26" s="37" t="s">
        <v>343</v>
      </c>
      <c r="H26" s="6">
        <f t="shared" si="0"/>
        <v>9605.06</v>
      </c>
    </row>
    <row r="27" spans="1:8" x14ac:dyDescent="0.3">
      <c r="A27" s="3" t="s">
        <v>45</v>
      </c>
      <c r="B27" s="15">
        <v>5.4211718464369893E-4</v>
      </c>
      <c r="C27" s="7" t="s">
        <v>46</v>
      </c>
      <c r="D27" s="31" t="str">
        <f t="shared" si="1"/>
        <v>No</v>
      </c>
      <c r="E27" s="24">
        <v>7749.66</v>
      </c>
      <c r="F27" s="27">
        <v>13370.7</v>
      </c>
      <c r="G27" s="37" t="s">
        <v>343</v>
      </c>
      <c r="H27" s="6">
        <f t="shared" si="0"/>
        <v>21120.36</v>
      </c>
    </row>
    <row r="28" spans="1:8" x14ac:dyDescent="0.3">
      <c r="A28" s="3" t="s">
        <v>47</v>
      </c>
      <c r="B28" s="15">
        <v>1.5597090017600002E-3</v>
      </c>
      <c r="C28" s="7" t="s">
        <v>47</v>
      </c>
      <c r="D28" s="31" t="str">
        <f t="shared" si="1"/>
        <v>No</v>
      </c>
      <c r="E28" s="24">
        <v>22296.32</v>
      </c>
      <c r="F28" s="27">
        <v>38468.42</v>
      </c>
      <c r="G28" s="37" t="s">
        <v>343</v>
      </c>
      <c r="H28" s="6">
        <f t="shared" si="0"/>
        <v>60764.74</v>
      </c>
    </row>
    <row r="29" spans="1:8" x14ac:dyDescent="0.3">
      <c r="A29" s="3" t="s">
        <v>32</v>
      </c>
      <c r="B29" s="15">
        <v>2.1448338308180427E-4</v>
      </c>
      <c r="C29" s="7" t="s">
        <v>48</v>
      </c>
      <c r="D29" s="31" t="str">
        <f t="shared" si="1"/>
        <v>No</v>
      </c>
      <c r="E29" s="24">
        <v>3066.08</v>
      </c>
      <c r="F29" s="27">
        <v>5289.99</v>
      </c>
      <c r="G29" s="37" t="s">
        <v>343</v>
      </c>
      <c r="H29" s="6">
        <f t="shared" si="0"/>
        <v>8356.07</v>
      </c>
    </row>
    <row r="30" spans="1:8" x14ac:dyDescent="0.3">
      <c r="A30" s="3" t="s">
        <v>45</v>
      </c>
      <c r="B30" s="15">
        <v>1.4353012866080001E-2</v>
      </c>
      <c r="C30" s="7" t="s">
        <v>45</v>
      </c>
      <c r="D30" s="31" t="str">
        <f t="shared" si="1"/>
        <v>No</v>
      </c>
      <c r="E30" s="24">
        <v>207018.39</v>
      </c>
      <c r="F30" s="27">
        <v>357174.27</v>
      </c>
      <c r="G30" s="37" t="s">
        <v>343</v>
      </c>
      <c r="H30" s="6">
        <f t="shared" si="0"/>
        <v>564192.66</v>
      </c>
    </row>
    <row r="31" spans="1:8" x14ac:dyDescent="0.3">
      <c r="A31" s="3" t="s">
        <v>32</v>
      </c>
      <c r="B31" s="15">
        <v>2.7489343219674764E-4</v>
      </c>
      <c r="C31" s="7" t="s">
        <v>49</v>
      </c>
      <c r="D31" s="31" t="str">
        <f t="shared" si="1"/>
        <v>No</v>
      </c>
      <c r="E31" s="24">
        <v>3929.65</v>
      </c>
      <c r="F31" s="27">
        <v>6779.93</v>
      </c>
      <c r="G31" s="37" t="s">
        <v>343</v>
      </c>
      <c r="H31" s="6">
        <f t="shared" si="0"/>
        <v>10709.58</v>
      </c>
    </row>
    <row r="32" spans="1:8" x14ac:dyDescent="0.3">
      <c r="A32" s="3" t="s">
        <v>50</v>
      </c>
      <c r="B32" s="15">
        <v>1.4644445099620517E-4</v>
      </c>
      <c r="C32" s="7" t="s">
        <v>51</v>
      </c>
      <c r="D32" s="31" t="str">
        <f t="shared" si="1"/>
        <v>No</v>
      </c>
      <c r="E32" s="24">
        <v>2093.4499999999998</v>
      </c>
      <c r="F32" s="27">
        <v>3611.88</v>
      </c>
      <c r="G32" s="37" t="s">
        <v>343</v>
      </c>
      <c r="H32" s="6">
        <f t="shared" si="0"/>
        <v>5705.33</v>
      </c>
    </row>
    <row r="33" spans="1:8" x14ac:dyDescent="0.3">
      <c r="A33" s="3" t="s">
        <v>32</v>
      </c>
      <c r="B33" s="15">
        <v>6.1607165089975981E-4</v>
      </c>
      <c r="C33" s="7" t="s">
        <v>52</v>
      </c>
      <c r="D33" s="31" t="str">
        <f t="shared" si="1"/>
        <v>No</v>
      </c>
      <c r="E33" s="24">
        <v>8806.85</v>
      </c>
      <c r="F33" s="27">
        <v>15194.7</v>
      </c>
      <c r="G33" s="37" t="s">
        <v>343</v>
      </c>
      <c r="H33" s="6">
        <f t="shared" si="0"/>
        <v>24001.550000000003</v>
      </c>
    </row>
    <row r="34" spans="1:8" x14ac:dyDescent="0.3">
      <c r="A34" s="3" t="s">
        <v>53</v>
      </c>
      <c r="B34" s="15">
        <v>0</v>
      </c>
      <c r="C34" s="7" t="s">
        <v>54</v>
      </c>
      <c r="D34" s="7" t="s">
        <v>335</v>
      </c>
      <c r="E34" s="24">
        <v>0</v>
      </c>
      <c r="F34" s="27">
        <v>0</v>
      </c>
      <c r="G34" s="37" t="s">
        <v>343</v>
      </c>
      <c r="H34" s="6">
        <f t="shared" si="0"/>
        <v>0</v>
      </c>
    </row>
    <row r="35" spans="1:8" x14ac:dyDescent="0.3">
      <c r="A35" s="3" t="s">
        <v>32</v>
      </c>
      <c r="B35" s="15">
        <v>1.4314410402168545E-3</v>
      </c>
      <c r="C35" s="7" t="s">
        <v>55</v>
      </c>
      <c r="D35" s="31" t="str">
        <f t="shared" ref="D35:D40" si="2">IF(B35&lt;0.000083,"Yes","No")</f>
        <v>No</v>
      </c>
      <c r="E35" s="24">
        <v>20462.71</v>
      </c>
      <c r="F35" s="27">
        <v>35304.839999999997</v>
      </c>
      <c r="G35" s="37" t="s">
        <v>343</v>
      </c>
      <c r="H35" s="6">
        <f t="shared" si="0"/>
        <v>55767.549999999996</v>
      </c>
    </row>
    <row r="36" spans="1:8" x14ac:dyDescent="0.3">
      <c r="A36" s="3" t="s">
        <v>56</v>
      </c>
      <c r="B36" s="15">
        <v>3.8230209662400007E-3</v>
      </c>
      <c r="C36" s="7" t="s">
        <v>56</v>
      </c>
      <c r="D36" s="31" t="str">
        <f t="shared" si="2"/>
        <v>No</v>
      </c>
      <c r="E36" s="24">
        <v>54650.77</v>
      </c>
      <c r="F36" s="27">
        <v>94290.41</v>
      </c>
      <c r="G36" s="37" t="s">
        <v>343</v>
      </c>
      <c r="H36" s="6">
        <f t="shared" si="0"/>
        <v>148941.18</v>
      </c>
    </row>
    <row r="37" spans="1:8" x14ac:dyDescent="0.3">
      <c r="A37" s="3" t="s">
        <v>32</v>
      </c>
      <c r="B37" s="15">
        <v>1.7834819854661442E-4</v>
      </c>
      <c r="C37" s="7" t="s">
        <v>57</v>
      </c>
      <c r="D37" s="31" t="str">
        <f t="shared" si="2"/>
        <v>No</v>
      </c>
      <c r="E37" s="24">
        <v>2549.52</v>
      </c>
      <c r="F37" s="27">
        <v>4398.75</v>
      </c>
      <c r="G37" s="37" t="s">
        <v>343</v>
      </c>
      <c r="H37" s="6">
        <f t="shared" si="0"/>
        <v>6948.27</v>
      </c>
    </row>
    <row r="38" spans="1:8" x14ac:dyDescent="0.3">
      <c r="A38" s="3" t="s">
        <v>58</v>
      </c>
      <c r="B38" s="15">
        <v>6.0493406028165334E-6</v>
      </c>
      <c r="C38" s="7" t="s">
        <v>59</v>
      </c>
      <c r="D38" s="31" t="str">
        <f t="shared" si="2"/>
        <v>Yes</v>
      </c>
      <c r="E38" s="24">
        <v>86.48</v>
      </c>
      <c r="F38" s="27">
        <v>149.19999999999999</v>
      </c>
      <c r="G38" s="37" t="s">
        <v>343</v>
      </c>
      <c r="H38" s="6">
        <f t="shared" si="0"/>
        <v>235.68</v>
      </c>
    </row>
    <row r="39" spans="1:8" x14ac:dyDescent="0.3">
      <c r="A39" s="3" t="s">
        <v>20</v>
      </c>
      <c r="B39" s="15">
        <v>6.1860133563783337E-4</v>
      </c>
      <c r="C39" s="7" t="s">
        <v>60</v>
      </c>
      <c r="D39" s="31" t="str">
        <f t="shared" si="2"/>
        <v>No</v>
      </c>
      <c r="E39" s="24">
        <v>8843.02</v>
      </c>
      <c r="F39" s="27">
        <v>15257.09</v>
      </c>
      <c r="G39" s="37" t="s">
        <v>343</v>
      </c>
      <c r="H39" s="6">
        <f t="shared" si="0"/>
        <v>24100.11</v>
      </c>
    </row>
    <row r="40" spans="1:8" x14ac:dyDescent="0.3">
      <c r="A40" s="3" t="s">
        <v>61</v>
      </c>
      <c r="B40" s="15">
        <v>1.9828741491205145E-4</v>
      </c>
      <c r="C40" s="7" t="s">
        <v>62</v>
      </c>
      <c r="D40" s="31" t="str">
        <f t="shared" si="2"/>
        <v>No</v>
      </c>
      <c r="E40" s="24">
        <v>2834.55</v>
      </c>
      <c r="F40" s="27">
        <v>4890.53</v>
      </c>
      <c r="G40" s="37" t="s">
        <v>343</v>
      </c>
      <c r="H40" s="6">
        <f t="shared" si="0"/>
        <v>7725.08</v>
      </c>
    </row>
    <row r="41" spans="1:8" x14ac:dyDescent="0.3">
      <c r="A41" s="3" t="s">
        <v>12</v>
      </c>
      <c r="B41" s="15">
        <v>8.5803473491828175E-5</v>
      </c>
      <c r="C41" s="7" t="s">
        <v>63</v>
      </c>
      <c r="D41" s="7" t="s">
        <v>334</v>
      </c>
      <c r="E41" s="24">
        <v>0</v>
      </c>
      <c r="F41" s="27">
        <v>0</v>
      </c>
      <c r="G41" s="37" t="s">
        <v>343</v>
      </c>
      <c r="H41" s="6">
        <f t="shared" si="0"/>
        <v>0</v>
      </c>
    </row>
    <row r="42" spans="1:8" x14ac:dyDescent="0.3">
      <c r="A42" s="3" t="s">
        <v>64</v>
      </c>
      <c r="B42" s="15">
        <v>5.9285718408623813E-4</v>
      </c>
      <c r="C42" s="7" t="s">
        <v>65</v>
      </c>
      <c r="D42" s="31" t="str">
        <f t="shared" ref="D42:D57" si="3">IF(B42&lt;0.000083,"Yes","No")</f>
        <v>No</v>
      </c>
      <c r="E42" s="24">
        <v>8475</v>
      </c>
      <c r="F42" s="27">
        <v>14622.14</v>
      </c>
      <c r="G42" s="37" t="s">
        <v>343</v>
      </c>
      <c r="H42" s="6">
        <f t="shared" si="0"/>
        <v>23097.14</v>
      </c>
    </row>
    <row r="43" spans="1:8" x14ac:dyDescent="0.3">
      <c r="A43" s="3" t="s">
        <v>12</v>
      </c>
      <c r="B43" s="15">
        <v>2.7577829756919563E-5</v>
      </c>
      <c r="C43" s="7" t="s">
        <v>66</v>
      </c>
      <c r="D43" s="31" t="str">
        <f t="shared" si="3"/>
        <v>Yes</v>
      </c>
      <c r="E43" s="24">
        <v>394.23</v>
      </c>
      <c r="F43" s="27">
        <v>680.18</v>
      </c>
      <c r="G43" s="37" t="s">
        <v>343</v>
      </c>
      <c r="H43" s="6">
        <f t="shared" si="0"/>
        <v>1074.4099999999999</v>
      </c>
    </row>
    <row r="44" spans="1:8" x14ac:dyDescent="0.3">
      <c r="A44" s="3" t="s">
        <v>40</v>
      </c>
      <c r="B44" s="15">
        <v>1.8505476605280003E-2</v>
      </c>
      <c r="C44" s="7" t="s">
        <v>40</v>
      </c>
      <c r="D44" s="31" t="str">
        <f t="shared" si="3"/>
        <v>No</v>
      </c>
      <c r="E44" s="24">
        <v>264539.09000000003</v>
      </c>
      <c r="F44" s="27">
        <v>456416.25</v>
      </c>
      <c r="G44" s="37" t="s">
        <v>343</v>
      </c>
      <c r="H44" s="6">
        <f t="shared" si="0"/>
        <v>720955.34000000008</v>
      </c>
    </row>
    <row r="45" spans="1:8" x14ac:dyDescent="0.3">
      <c r="A45" s="3" t="s">
        <v>12</v>
      </c>
      <c r="B45" s="15">
        <v>3.3093395469285523E-5</v>
      </c>
      <c r="C45" s="7" t="s">
        <v>67</v>
      </c>
      <c r="D45" s="31" t="str">
        <f t="shared" si="3"/>
        <v>Yes</v>
      </c>
      <c r="E45" s="24">
        <v>473.08</v>
      </c>
      <c r="F45" s="27">
        <v>816.21</v>
      </c>
      <c r="G45" s="37" t="s">
        <v>343</v>
      </c>
      <c r="H45" s="6">
        <f t="shared" si="0"/>
        <v>1289.29</v>
      </c>
    </row>
    <row r="46" spans="1:8" x14ac:dyDescent="0.3">
      <c r="A46" s="3" t="s">
        <v>20</v>
      </c>
      <c r="B46" s="15">
        <v>2.6353816720000004E-3</v>
      </c>
      <c r="C46" s="7" t="s">
        <v>68</v>
      </c>
      <c r="D46" s="31" t="str">
        <f t="shared" si="3"/>
        <v>No</v>
      </c>
      <c r="E46" s="24">
        <v>37673.25</v>
      </c>
      <c r="F46" s="27">
        <v>64998.65</v>
      </c>
      <c r="G46" s="37" t="s">
        <v>343</v>
      </c>
      <c r="H46" s="6">
        <f t="shared" si="0"/>
        <v>102671.9</v>
      </c>
    </row>
    <row r="47" spans="1:8" x14ac:dyDescent="0.3">
      <c r="A47" s="3" t="s">
        <v>12</v>
      </c>
      <c r="B47" s="15">
        <v>1.211863496205807E-4</v>
      </c>
      <c r="C47" s="7" t="s">
        <v>69</v>
      </c>
      <c r="D47" s="31" t="str">
        <f t="shared" si="3"/>
        <v>No</v>
      </c>
      <c r="E47" s="24">
        <v>1732.38</v>
      </c>
      <c r="F47" s="27">
        <v>2988.92</v>
      </c>
      <c r="G47" s="37" t="s">
        <v>343</v>
      </c>
      <c r="H47" s="6">
        <f t="shared" si="0"/>
        <v>4721.3</v>
      </c>
    </row>
    <row r="48" spans="1:8" x14ac:dyDescent="0.3">
      <c r="A48" s="3" t="s">
        <v>70</v>
      </c>
      <c r="B48" s="15">
        <v>4.1274553924800002E-3</v>
      </c>
      <c r="C48" s="7" t="s">
        <v>70</v>
      </c>
      <c r="D48" s="31" t="str">
        <f t="shared" si="3"/>
        <v>No</v>
      </c>
      <c r="E48" s="24">
        <v>59002.71</v>
      </c>
      <c r="F48" s="27">
        <v>101798.93</v>
      </c>
      <c r="G48" s="37" t="s">
        <v>343</v>
      </c>
      <c r="H48" s="6">
        <f t="shared" si="0"/>
        <v>160801.63999999998</v>
      </c>
    </row>
    <row r="49" spans="1:8" x14ac:dyDescent="0.3">
      <c r="A49" s="3" t="s">
        <v>71</v>
      </c>
      <c r="B49" s="15">
        <v>2.1428580409600002E-3</v>
      </c>
      <c r="C49" s="7" t="s">
        <v>71</v>
      </c>
      <c r="D49" s="31" t="str">
        <f t="shared" si="3"/>
        <v>No</v>
      </c>
      <c r="E49" s="24">
        <v>30632.54</v>
      </c>
      <c r="F49" s="27">
        <v>52851.12</v>
      </c>
      <c r="G49" s="37" t="s">
        <v>343</v>
      </c>
      <c r="H49" s="6">
        <f t="shared" si="0"/>
        <v>83483.66</v>
      </c>
    </row>
    <row r="50" spans="1:8" x14ac:dyDescent="0.3">
      <c r="A50" s="3" t="s">
        <v>72</v>
      </c>
      <c r="B50" s="15">
        <v>3.1672388092800004E-3</v>
      </c>
      <c r="C50" s="7" t="s">
        <v>72</v>
      </c>
      <c r="D50" s="31" t="str">
        <f t="shared" si="3"/>
        <v>No</v>
      </c>
      <c r="E50" s="24">
        <v>45276.24</v>
      </c>
      <c r="F50" s="27">
        <v>78116.289999999994</v>
      </c>
      <c r="G50" s="37" t="s">
        <v>343</v>
      </c>
      <c r="H50" s="6">
        <f t="shared" si="0"/>
        <v>123392.53</v>
      </c>
    </row>
    <row r="51" spans="1:8" x14ac:dyDescent="0.3">
      <c r="A51" s="3" t="s">
        <v>73</v>
      </c>
      <c r="B51" s="15">
        <v>1.2625116440371095E-3</v>
      </c>
      <c r="C51" s="7" t="s">
        <v>74</v>
      </c>
      <c r="D51" s="31" t="str">
        <f t="shared" si="3"/>
        <v>No</v>
      </c>
      <c r="E51" s="24">
        <v>18047.830000000002</v>
      </c>
      <c r="F51" s="27">
        <v>31138.39</v>
      </c>
      <c r="G51" s="37" t="s">
        <v>343</v>
      </c>
      <c r="H51" s="6">
        <f t="shared" si="0"/>
        <v>49186.22</v>
      </c>
    </row>
    <row r="52" spans="1:8" x14ac:dyDescent="0.3">
      <c r="A52" s="3" t="s">
        <v>75</v>
      </c>
      <c r="B52" s="15">
        <v>2.6802056915200003E-3</v>
      </c>
      <c r="C52" s="7" t="s">
        <v>75</v>
      </c>
      <c r="D52" s="31" t="str">
        <f t="shared" si="3"/>
        <v>No</v>
      </c>
      <c r="E52" s="24">
        <v>38314.019999999997</v>
      </c>
      <c r="F52" s="27">
        <v>66104.179999999993</v>
      </c>
      <c r="G52" s="37" t="s">
        <v>343</v>
      </c>
      <c r="H52" s="6">
        <f t="shared" si="0"/>
        <v>104418.19999999998</v>
      </c>
    </row>
    <row r="53" spans="1:8" x14ac:dyDescent="0.3">
      <c r="A53" s="3" t="s">
        <v>76</v>
      </c>
      <c r="B53" s="15">
        <v>2.7998174328112426E-3</v>
      </c>
      <c r="C53" s="7" t="s">
        <v>76</v>
      </c>
      <c r="D53" s="31" t="str">
        <f t="shared" si="3"/>
        <v>No</v>
      </c>
      <c r="E53" s="24">
        <v>40023.89</v>
      </c>
      <c r="F53" s="27">
        <v>69054.27</v>
      </c>
      <c r="G53" s="37" t="s">
        <v>343</v>
      </c>
      <c r="H53" s="6">
        <f t="shared" si="0"/>
        <v>109078.16</v>
      </c>
    </row>
    <row r="54" spans="1:8" x14ac:dyDescent="0.3">
      <c r="A54" s="3" t="s">
        <v>32</v>
      </c>
      <c r="B54" s="15">
        <v>1.3949733207608273E-4</v>
      </c>
      <c r="C54" s="7" t="s">
        <v>77</v>
      </c>
      <c r="D54" s="31" t="str">
        <f t="shared" si="3"/>
        <v>No</v>
      </c>
      <c r="E54" s="24">
        <v>1994.14</v>
      </c>
      <c r="F54" s="27">
        <v>3440.54</v>
      </c>
      <c r="G54" s="37" t="s">
        <v>343</v>
      </c>
      <c r="H54" s="6">
        <f t="shared" si="0"/>
        <v>5434.68</v>
      </c>
    </row>
    <row r="55" spans="1:8" x14ac:dyDescent="0.3">
      <c r="A55" s="3" t="s">
        <v>73</v>
      </c>
      <c r="B55" s="15">
        <v>6.5243179433600003E-3</v>
      </c>
      <c r="C55" s="7" t="s">
        <v>78</v>
      </c>
      <c r="D55" s="31" t="str">
        <f t="shared" si="3"/>
        <v>No</v>
      </c>
      <c r="E55" s="24">
        <v>93266.29</v>
      </c>
      <c r="F55" s="27">
        <v>160914.78</v>
      </c>
      <c r="G55" s="37" t="s">
        <v>343</v>
      </c>
      <c r="H55" s="6">
        <f t="shared" si="0"/>
        <v>254181.07</v>
      </c>
    </row>
    <row r="56" spans="1:8" x14ac:dyDescent="0.3">
      <c r="A56" s="3" t="s">
        <v>38</v>
      </c>
      <c r="B56" s="15">
        <v>5.4026690121600001E-3</v>
      </c>
      <c r="C56" s="7" t="s">
        <v>38</v>
      </c>
      <c r="D56" s="31" t="str">
        <f t="shared" si="3"/>
        <v>No</v>
      </c>
      <c r="E56" s="24">
        <v>77232.12</v>
      </c>
      <c r="F56" s="27">
        <v>133250.6</v>
      </c>
      <c r="G56" s="37" t="s">
        <v>343</v>
      </c>
      <c r="H56" s="6">
        <f t="shared" si="0"/>
        <v>210482.72</v>
      </c>
    </row>
    <row r="57" spans="1:8" x14ac:dyDescent="0.3">
      <c r="A57" s="3" t="s">
        <v>56</v>
      </c>
      <c r="B57" s="15">
        <v>7.7283577009453522E-5</v>
      </c>
      <c r="C57" s="7" t="s">
        <v>79</v>
      </c>
      <c r="D57" s="31" t="str">
        <f t="shared" si="3"/>
        <v>Yes</v>
      </c>
      <c r="E57" s="24">
        <v>1104.78</v>
      </c>
      <c r="F57" s="27">
        <v>1906.11</v>
      </c>
      <c r="G57" s="37" t="s">
        <v>343</v>
      </c>
      <c r="H57" s="6">
        <f t="shared" si="0"/>
        <v>3010.89</v>
      </c>
    </row>
    <row r="58" spans="1:8" x14ac:dyDescent="0.3">
      <c r="A58" s="3" t="s">
        <v>32</v>
      </c>
      <c r="B58" s="15">
        <v>1.9885436190897308E-4</v>
      </c>
      <c r="C58" s="7" t="s">
        <v>80</v>
      </c>
      <c r="D58" s="7" t="s">
        <v>334</v>
      </c>
      <c r="E58" s="24">
        <v>0</v>
      </c>
      <c r="F58" s="27">
        <v>0</v>
      </c>
      <c r="G58" s="37" t="s">
        <v>343</v>
      </c>
      <c r="H58" s="6">
        <f t="shared" si="0"/>
        <v>0</v>
      </c>
    </row>
    <row r="59" spans="1:8" x14ac:dyDescent="0.3">
      <c r="A59" s="3" t="s">
        <v>81</v>
      </c>
      <c r="B59" s="15">
        <v>8.4518667745893796E-5</v>
      </c>
      <c r="C59" s="7" t="s">
        <v>82</v>
      </c>
      <c r="D59" s="31" t="str">
        <f t="shared" ref="D59:D98" si="4">IF(B59&lt;0.000083,"Yes","No")</f>
        <v>No</v>
      </c>
      <c r="E59" s="24">
        <v>1208.21</v>
      </c>
      <c r="F59" s="27">
        <v>2084.56</v>
      </c>
      <c r="G59" s="37" t="s">
        <v>343</v>
      </c>
      <c r="H59" s="6">
        <f t="shared" si="0"/>
        <v>3292.77</v>
      </c>
    </row>
    <row r="60" spans="1:8" x14ac:dyDescent="0.3">
      <c r="A60" s="3" t="s">
        <v>81</v>
      </c>
      <c r="B60" s="15">
        <v>9.5907662226293643E-6</v>
      </c>
      <c r="C60" s="7" t="s">
        <v>83</v>
      </c>
      <c r="D60" s="31" t="str">
        <f t="shared" si="4"/>
        <v>Yes</v>
      </c>
      <c r="E60" s="24">
        <v>137.1</v>
      </c>
      <c r="F60" s="27">
        <v>236.55</v>
      </c>
      <c r="G60" s="37" t="s">
        <v>343</v>
      </c>
      <c r="H60" s="6">
        <f t="shared" si="0"/>
        <v>373.65</v>
      </c>
    </row>
    <row r="61" spans="1:8" x14ac:dyDescent="0.3">
      <c r="A61" s="3" t="s">
        <v>84</v>
      </c>
      <c r="B61" s="15">
        <v>2.88625325072E-3</v>
      </c>
      <c r="C61" s="7" t="s">
        <v>84</v>
      </c>
      <c r="D61" s="31" t="str">
        <f t="shared" si="4"/>
        <v>No</v>
      </c>
      <c r="E61" s="24">
        <v>41259.51</v>
      </c>
      <c r="F61" s="27">
        <v>71186.11</v>
      </c>
      <c r="G61" s="37" t="s">
        <v>343</v>
      </c>
      <c r="H61" s="6">
        <f t="shared" si="0"/>
        <v>112445.62</v>
      </c>
    </row>
    <row r="62" spans="1:8" x14ac:dyDescent="0.3">
      <c r="A62" s="3" t="s">
        <v>61</v>
      </c>
      <c r="B62" s="15">
        <v>8.8446355339343792E-5</v>
      </c>
      <c r="C62" s="7" t="s">
        <v>85</v>
      </c>
      <c r="D62" s="31" t="str">
        <f t="shared" si="4"/>
        <v>No</v>
      </c>
      <c r="E62" s="24">
        <v>1264.3599999999999</v>
      </c>
      <c r="F62" s="27">
        <v>2181.4299999999998</v>
      </c>
      <c r="G62" s="37" t="s">
        <v>343</v>
      </c>
      <c r="H62" s="6">
        <f t="shared" si="0"/>
        <v>3445.79</v>
      </c>
    </row>
    <row r="63" spans="1:8" x14ac:dyDescent="0.3">
      <c r="A63" s="3" t="s">
        <v>20</v>
      </c>
      <c r="B63" s="15">
        <v>2.9965833191952238E-3</v>
      </c>
      <c r="C63" s="7" t="s">
        <v>86</v>
      </c>
      <c r="D63" s="31" t="str">
        <f t="shared" si="4"/>
        <v>No</v>
      </c>
      <c r="E63" s="24">
        <v>42836.69</v>
      </c>
      <c r="F63" s="27">
        <v>73907.27</v>
      </c>
      <c r="G63" s="37" t="s">
        <v>343</v>
      </c>
      <c r="H63" s="6">
        <f t="shared" si="0"/>
        <v>116743.96</v>
      </c>
    </row>
    <row r="64" spans="1:8" x14ac:dyDescent="0.3">
      <c r="A64" s="3" t="s">
        <v>20</v>
      </c>
      <c r="B64" s="15">
        <v>1.053620174976995E-3</v>
      </c>
      <c r="C64" s="7" t="s">
        <v>87</v>
      </c>
      <c r="D64" s="31" t="str">
        <f t="shared" si="4"/>
        <v>No</v>
      </c>
      <c r="E64" s="24">
        <v>15061.69</v>
      </c>
      <c r="F64" s="27">
        <v>25986.33</v>
      </c>
      <c r="G64" s="37" t="s">
        <v>343</v>
      </c>
      <c r="H64" s="6">
        <f t="shared" si="0"/>
        <v>41048.020000000004</v>
      </c>
    </row>
    <row r="65" spans="1:8" x14ac:dyDescent="0.3">
      <c r="A65" s="3" t="s">
        <v>88</v>
      </c>
      <c r="B65" s="15">
        <v>1.9675310549654214E-4</v>
      </c>
      <c r="C65" s="7" t="s">
        <v>89</v>
      </c>
      <c r="D65" s="31" t="str">
        <f t="shared" si="4"/>
        <v>No</v>
      </c>
      <c r="E65" s="24">
        <v>2812.62</v>
      </c>
      <c r="F65" s="27">
        <v>4852.6899999999996</v>
      </c>
      <c r="G65" s="37" t="s">
        <v>343</v>
      </c>
      <c r="H65" s="6">
        <f t="shared" si="0"/>
        <v>7665.3099999999995</v>
      </c>
    </row>
    <row r="66" spans="1:8" x14ac:dyDescent="0.3">
      <c r="A66" s="3" t="s">
        <v>90</v>
      </c>
      <c r="B66" s="15">
        <v>4.0553892204887014E-4</v>
      </c>
      <c r="C66" s="7" t="s">
        <v>91</v>
      </c>
      <c r="D66" s="31" t="str">
        <f t="shared" si="4"/>
        <v>No</v>
      </c>
      <c r="E66" s="24">
        <v>5797.25</v>
      </c>
      <c r="F66" s="27">
        <v>10002.15</v>
      </c>
      <c r="G66" s="37" t="s">
        <v>343</v>
      </c>
      <c r="H66" s="6">
        <f t="shared" si="0"/>
        <v>15799.4</v>
      </c>
    </row>
    <row r="67" spans="1:8" x14ac:dyDescent="0.3">
      <c r="A67" s="3" t="s">
        <v>92</v>
      </c>
      <c r="B67" s="15">
        <v>2.6044851582400002E-3</v>
      </c>
      <c r="C67" s="7" t="s">
        <v>92</v>
      </c>
      <c r="D67" s="31" t="str">
        <f t="shared" si="4"/>
        <v>No</v>
      </c>
      <c r="E67" s="24">
        <v>37231.58</v>
      </c>
      <c r="F67" s="27">
        <v>64236.62</v>
      </c>
      <c r="G67" s="37" t="s">
        <v>343</v>
      </c>
      <c r="H67" s="6">
        <f t="shared" si="0"/>
        <v>101468.20000000001</v>
      </c>
    </row>
    <row r="68" spans="1:8" x14ac:dyDescent="0.3">
      <c r="A68" s="3" t="s">
        <v>20</v>
      </c>
      <c r="B68" s="15">
        <v>7.1316532282240011E-2</v>
      </c>
      <c r="C68" s="7" t="s">
        <v>93</v>
      </c>
      <c r="D68" s="31" t="str">
        <f t="shared" si="4"/>
        <v>No</v>
      </c>
      <c r="E68" s="24">
        <v>1019482.55</v>
      </c>
      <c r="F68" s="27">
        <v>1758940.06</v>
      </c>
      <c r="G68" s="37" t="s">
        <v>343</v>
      </c>
      <c r="H68" s="6">
        <f t="shared" si="0"/>
        <v>2778422.6100000003</v>
      </c>
    </row>
    <row r="69" spans="1:8" ht="18.75" customHeight="1" x14ac:dyDescent="0.3">
      <c r="A69" s="3" t="s">
        <v>20</v>
      </c>
      <c r="B69" s="15">
        <v>0</v>
      </c>
      <c r="C69" s="7" t="s">
        <v>94</v>
      </c>
      <c r="D69" s="31" t="str">
        <f t="shared" si="4"/>
        <v>Yes</v>
      </c>
      <c r="E69" s="27">
        <v>0</v>
      </c>
      <c r="F69" s="27">
        <v>0</v>
      </c>
      <c r="G69" s="37" t="s">
        <v>343</v>
      </c>
      <c r="H69" s="6">
        <f t="shared" ref="H69:H132" si="5">SUM(E69:G69)</f>
        <v>0</v>
      </c>
    </row>
    <row r="70" spans="1:8" x14ac:dyDescent="0.3">
      <c r="A70" s="3" t="s">
        <v>38</v>
      </c>
      <c r="B70" s="15">
        <v>3.6770177791889988E-4</v>
      </c>
      <c r="C70" s="7" t="s">
        <v>95</v>
      </c>
      <c r="D70" s="31" t="str">
        <f t="shared" si="4"/>
        <v>No</v>
      </c>
      <c r="E70" s="24">
        <v>5256.36</v>
      </c>
      <c r="F70" s="27">
        <v>9068.94</v>
      </c>
      <c r="G70" s="37" t="s">
        <v>343</v>
      </c>
      <c r="H70" s="6">
        <f t="shared" si="5"/>
        <v>14325.3</v>
      </c>
    </row>
    <row r="71" spans="1:8" x14ac:dyDescent="0.3">
      <c r="A71" s="3" t="s">
        <v>96</v>
      </c>
      <c r="B71" s="15">
        <v>2.7729291699199999E-3</v>
      </c>
      <c r="C71" s="7" t="s">
        <v>96</v>
      </c>
      <c r="D71" s="31" t="str">
        <f t="shared" si="4"/>
        <v>No</v>
      </c>
      <c r="E71" s="24">
        <v>39639.519999999997</v>
      </c>
      <c r="F71" s="27">
        <v>68391.100000000006</v>
      </c>
      <c r="G71" s="37" t="s">
        <v>343</v>
      </c>
      <c r="H71" s="6">
        <f t="shared" si="5"/>
        <v>108030.62</v>
      </c>
    </row>
    <row r="72" spans="1:8" x14ac:dyDescent="0.3">
      <c r="A72" s="3" t="s">
        <v>97</v>
      </c>
      <c r="B72" s="15">
        <v>1.4646766740742973E-5</v>
      </c>
      <c r="C72" s="7" t="s">
        <v>98</v>
      </c>
      <c r="D72" s="31" t="str">
        <f t="shared" si="4"/>
        <v>Yes</v>
      </c>
      <c r="E72" s="24">
        <v>209.38</v>
      </c>
      <c r="F72" s="27">
        <v>361.25</v>
      </c>
      <c r="G72" s="37" t="s">
        <v>343</v>
      </c>
      <c r="H72" s="6">
        <f t="shared" si="5"/>
        <v>570.63</v>
      </c>
    </row>
    <row r="73" spans="1:8" x14ac:dyDescent="0.3">
      <c r="A73" s="3" t="s">
        <v>12</v>
      </c>
      <c r="B73" s="15">
        <v>2.0735405898422254E-4</v>
      </c>
      <c r="C73" s="7" t="s">
        <v>99</v>
      </c>
      <c r="D73" s="31" t="str">
        <f t="shared" si="4"/>
        <v>No</v>
      </c>
      <c r="E73" s="24">
        <v>2964.16</v>
      </c>
      <c r="F73" s="27">
        <v>5114.1499999999996</v>
      </c>
      <c r="G73" s="37" t="s">
        <v>343</v>
      </c>
      <c r="H73" s="6">
        <f t="shared" si="5"/>
        <v>8078.3099999999995</v>
      </c>
    </row>
    <row r="74" spans="1:8" x14ac:dyDescent="0.3">
      <c r="A74" s="3" t="s">
        <v>100</v>
      </c>
      <c r="B74" s="15">
        <v>1.9287731411200004E-3</v>
      </c>
      <c r="C74" s="7" t="s">
        <v>101</v>
      </c>
      <c r="D74" s="31" t="str">
        <f t="shared" si="4"/>
        <v>No</v>
      </c>
      <c r="E74" s="24">
        <v>27572.16</v>
      </c>
      <c r="F74" s="27">
        <v>47570.97</v>
      </c>
      <c r="G74" s="37" t="s">
        <v>343</v>
      </c>
      <c r="H74" s="6">
        <f t="shared" si="5"/>
        <v>75143.13</v>
      </c>
    </row>
    <row r="75" spans="1:8" x14ac:dyDescent="0.3">
      <c r="A75" s="3" t="s">
        <v>73</v>
      </c>
      <c r="B75" s="15">
        <v>1.6772498197081106E-3</v>
      </c>
      <c r="C75" s="7" t="s">
        <v>102</v>
      </c>
      <c r="D75" s="31" t="str">
        <f t="shared" si="4"/>
        <v>No</v>
      </c>
      <c r="E75" s="24">
        <v>23976.59</v>
      </c>
      <c r="F75" s="27">
        <v>41367.43</v>
      </c>
      <c r="G75" s="37" t="s">
        <v>343</v>
      </c>
      <c r="H75" s="6">
        <f t="shared" si="5"/>
        <v>65344.020000000004</v>
      </c>
    </row>
    <row r="76" spans="1:8" x14ac:dyDescent="0.3">
      <c r="A76" s="3" t="s">
        <v>90</v>
      </c>
      <c r="B76" s="15">
        <v>1.0040382409120001E-2</v>
      </c>
      <c r="C76" s="7" t="s">
        <v>90</v>
      </c>
      <c r="D76" s="31" t="str">
        <f t="shared" si="4"/>
        <v>No</v>
      </c>
      <c r="E76" s="24">
        <v>143529.06</v>
      </c>
      <c r="F76" s="27">
        <v>247634.46</v>
      </c>
      <c r="G76" s="37" t="s">
        <v>343</v>
      </c>
      <c r="H76" s="6">
        <f t="shared" si="5"/>
        <v>391163.52</v>
      </c>
    </row>
    <row r="77" spans="1:8" x14ac:dyDescent="0.3">
      <c r="A77" s="3" t="s">
        <v>103</v>
      </c>
      <c r="B77" s="15">
        <v>5.9203304839503929E-5</v>
      </c>
      <c r="C77" s="7" t="s">
        <v>104</v>
      </c>
      <c r="D77" s="31" t="str">
        <f t="shared" si="4"/>
        <v>Yes</v>
      </c>
      <c r="E77" s="24">
        <v>846.32</v>
      </c>
      <c r="F77" s="27">
        <v>1460.18</v>
      </c>
      <c r="G77" s="37" t="s">
        <v>343</v>
      </c>
      <c r="H77" s="6">
        <f t="shared" si="5"/>
        <v>2306.5</v>
      </c>
    </row>
    <row r="78" spans="1:8" x14ac:dyDescent="0.3">
      <c r="A78" s="3" t="s">
        <v>105</v>
      </c>
      <c r="B78" s="15">
        <v>1.8132565778312178E-3</v>
      </c>
      <c r="C78" s="7" t="s">
        <v>105</v>
      </c>
      <c r="D78" s="31" t="str">
        <f t="shared" si="4"/>
        <v>No</v>
      </c>
      <c r="E78" s="24">
        <v>25920.83</v>
      </c>
      <c r="F78" s="27">
        <v>44721.88</v>
      </c>
      <c r="G78" s="37" t="s">
        <v>343</v>
      </c>
      <c r="H78" s="6">
        <f t="shared" si="5"/>
        <v>70642.709999999992</v>
      </c>
    </row>
    <row r="79" spans="1:8" x14ac:dyDescent="0.3">
      <c r="A79" s="3" t="s">
        <v>40</v>
      </c>
      <c r="B79" s="15">
        <v>8.1390405570217945E-5</v>
      </c>
      <c r="C79" s="7" t="s">
        <v>106</v>
      </c>
      <c r="D79" s="31" t="str">
        <f t="shared" si="4"/>
        <v>Yes</v>
      </c>
      <c r="E79" s="24">
        <v>1163.49</v>
      </c>
      <c r="F79" s="27">
        <v>2007.4</v>
      </c>
      <c r="G79" s="37" t="s">
        <v>343</v>
      </c>
      <c r="H79" s="6">
        <f t="shared" si="5"/>
        <v>3170.8900000000003</v>
      </c>
    </row>
    <row r="80" spans="1:8" x14ac:dyDescent="0.3">
      <c r="A80" s="3" t="s">
        <v>92</v>
      </c>
      <c r="B80" s="15">
        <v>1.8102084784E-4</v>
      </c>
      <c r="C80" s="7" t="s">
        <v>107</v>
      </c>
      <c r="D80" s="31" t="str">
        <f t="shared" si="4"/>
        <v>No</v>
      </c>
      <c r="E80" s="24">
        <v>2587.73</v>
      </c>
      <c r="F80" s="27">
        <v>4464.67</v>
      </c>
      <c r="G80" s="37" t="s">
        <v>343</v>
      </c>
      <c r="H80" s="6">
        <f t="shared" si="5"/>
        <v>7052.4</v>
      </c>
    </row>
    <row r="81" spans="1:8" x14ac:dyDescent="0.3">
      <c r="A81" s="3" t="s">
        <v>32</v>
      </c>
      <c r="B81" s="15">
        <v>2.2024727769051096E-4</v>
      </c>
      <c r="C81" s="7" t="s">
        <v>108</v>
      </c>
      <c r="D81" s="31" t="str">
        <f t="shared" si="4"/>
        <v>No</v>
      </c>
      <c r="E81" s="24">
        <v>3148.47</v>
      </c>
      <c r="F81" s="27">
        <v>5432.15</v>
      </c>
      <c r="G81" s="37" t="s">
        <v>343</v>
      </c>
      <c r="H81" s="6">
        <f t="shared" si="5"/>
        <v>8580.619999999999</v>
      </c>
    </row>
    <row r="82" spans="1:8" x14ac:dyDescent="0.3">
      <c r="A82" s="3" t="s">
        <v>32</v>
      </c>
      <c r="B82" s="15">
        <v>1.6511895197089239E-3</v>
      </c>
      <c r="C82" s="7" t="s">
        <v>109</v>
      </c>
      <c r="D82" s="31" t="str">
        <f t="shared" si="4"/>
        <v>No</v>
      </c>
      <c r="E82" s="24">
        <v>23604.05</v>
      </c>
      <c r="F82" s="27">
        <v>40724.69</v>
      </c>
      <c r="G82" s="37" t="s">
        <v>343</v>
      </c>
      <c r="H82" s="6">
        <f t="shared" si="5"/>
        <v>64328.740000000005</v>
      </c>
    </row>
    <row r="83" spans="1:8" x14ac:dyDescent="0.3">
      <c r="A83" s="3" t="s">
        <v>61</v>
      </c>
      <c r="B83" s="15">
        <v>1.8526953699043198E-5</v>
      </c>
      <c r="C83" s="7" t="s">
        <v>110</v>
      </c>
      <c r="D83" s="31" t="str">
        <f t="shared" si="4"/>
        <v>Yes</v>
      </c>
      <c r="E83" s="24">
        <v>264.85000000000002</v>
      </c>
      <c r="F83" s="27">
        <v>456.95</v>
      </c>
      <c r="G83" s="37" t="s">
        <v>343</v>
      </c>
      <c r="H83" s="6">
        <f t="shared" si="5"/>
        <v>721.8</v>
      </c>
    </row>
    <row r="84" spans="1:8" x14ac:dyDescent="0.3">
      <c r="A84" s="3" t="s">
        <v>111</v>
      </c>
      <c r="B84" s="15">
        <v>4.7960718893470176E-4</v>
      </c>
      <c r="C84" s="7" t="s">
        <v>112</v>
      </c>
      <c r="D84" s="31" t="str">
        <f t="shared" si="4"/>
        <v>No</v>
      </c>
      <c r="E84" s="24">
        <v>6856.07</v>
      </c>
      <c r="F84" s="27">
        <v>11828.96</v>
      </c>
      <c r="G84" s="37" t="s">
        <v>343</v>
      </c>
      <c r="H84" s="6">
        <f t="shared" si="5"/>
        <v>18685.03</v>
      </c>
    </row>
    <row r="85" spans="1:8" x14ac:dyDescent="0.3">
      <c r="A85" s="3" t="s">
        <v>32</v>
      </c>
      <c r="B85" s="15">
        <v>8.911313493618362E-4</v>
      </c>
      <c r="C85" s="7" t="s">
        <v>113</v>
      </c>
      <c r="D85" s="31" t="str">
        <f t="shared" si="4"/>
        <v>No</v>
      </c>
      <c r="E85" s="24">
        <v>12738.88</v>
      </c>
      <c r="F85" s="27">
        <v>21978.73</v>
      </c>
      <c r="G85" s="37" t="s">
        <v>343</v>
      </c>
      <c r="H85" s="6">
        <f t="shared" si="5"/>
        <v>34717.61</v>
      </c>
    </row>
    <row r="86" spans="1:8" x14ac:dyDescent="0.3">
      <c r="A86" s="3" t="s">
        <v>114</v>
      </c>
      <c r="B86" s="15">
        <v>1.717819666839331E-4</v>
      </c>
      <c r="C86" s="7" t="s">
        <v>115</v>
      </c>
      <c r="D86" s="31" t="str">
        <f t="shared" si="4"/>
        <v>No</v>
      </c>
      <c r="E86" s="24">
        <v>2455.65</v>
      </c>
      <c r="F86" s="27">
        <v>4236.8</v>
      </c>
      <c r="G86" s="37" t="s">
        <v>343</v>
      </c>
      <c r="H86" s="6">
        <f t="shared" si="5"/>
        <v>6692.4500000000007</v>
      </c>
    </row>
    <row r="87" spans="1:8" x14ac:dyDescent="0.3">
      <c r="A87" s="3" t="s">
        <v>61</v>
      </c>
      <c r="B87" s="15">
        <v>2.5575490326387143E-4</v>
      </c>
      <c r="C87" s="7" t="s">
        <v>116</v>
      </c>
      <c r="D87" s="31" t="str">
        <f t="shared" si="4"/>
        <v>No</v>
      </c>
      <c r="E87" s="24">
        <v>3656.06</v>
      </c>
      <c r="F87" s="27">
        <v>6307.9</v>
      </c>
      <c r="G87" s="37" t="s">
        <v>343</v>
      </c>
      <c r="H87" s="6">
        <f t="shared" si="5"/>
        <v>9963.9599999999991</v>
      </c>
    </row>
    <row r="88" spans="1:8" x14ac:dyDescent="0.3">
      <c r="A88" s="3" t="s">
        <v>61</v>
      </c>
      <c r="B88" s="15">
        <v>2.9548125614560005E-2</v>
      </c>
      <c r="C88" s="7" t="s">
        <v>117</v>
      </c>
      <c r="D88" s="31" t="str">
        <f t="shared" si="4"/>
        <v>No</v>
      </c>
      <c r="E88" s="24">
        <v>422395.73</v>
      </c>
      <c r="F88" s="27">
        <v>728770.46</v>
      </c>
      <c r="G88" s="37" t="s">
        <v>343</v>
      </c>
      <c r="H88" s="6">
        <f t="shared" si="5"/>
        <v>1151166.19</v>
      </c>
    </row>
    <row r="89" spans="1:8" x14ac:dyDescent="0.3">
      <c r="A89" s="3" t="s">
        <v>61</v>
      </c>
      <c r="B89" s="15">
        <v>3.7431147041579692E-5</v>
      </c>
      <c r="C89" s="7" t="s">
        <v>118</v>
      </c>
      <c r="D89" s="31" t="str">
        <f t="shared" si="4"/>
        <v>Yes</v>
      </c>
      <c r="E89" s="24">
        <v>535.08000000000004</v>
      </c>
      <c r="F89" s="27">
        <v>923.2</v>
      </c>
      <c r="G89" s="37" t="s">
        <v>343</v>
      </c>
      <c r="H89" s="6">
        <f t="shared" si="5"/>
        <v>1458.2800000000002</v>
      </c>
    </row>
    <row r="90" spans="1:8" x14ac:dyDescent="0.3">
      <c r="A90" s="3" t="s">
        <v>119</v>
      </c>
      <c r="B90" s="15">
        <v>9.4416380822506951E-5</v>
      </c>
      <c r="C90" s="7" t="s">
        <v>120</v>
      </c>
      <c r="D90" s="31" t="str">
        <f t="shared" si="4"/>
        <v>No</v>
      </c>
      <c r="E90" s="24">
        <v>1349.7</v>
      </c>
      <c r="F90" s="27">
        <v>2328.67</v>
      </c>
      <c r="G90" s="37" t="s">
        <v>343</v>
      </c>
      <c r="H90" s="6">
        <f t="shared" si="5"/>
        <v>3678.37</v>
      </c>
    </row>
    <row r="91" spans="1:8" x14ac:dyDescent="0.3">
      <c r="A91" s="3" t="s">
        <v>73</v>
      </c>
      <c r="B91" s="15">
        <v>8.0090683849233263E-4</v>
      </c>
      <c r="C91" s="7" t="s">
        <v>121</v>
      </c>
      <c r="D91" s="31" t="str">
        <f t="shared" si="4"/>
        <v>No</v>
      </c>
      <c r="E91" s="24">
        <v>11449.11</v>
      </c>
      <c r="F91" s="27">
        <v>19753.439999999999</v>
      </c>
      <c r="G91" s="37" t="s">
        <v>343</v>
      </c>
      <c r="H91" s="6">
        <f t="shared" si="5"/>
        <v>31202.55</v>
      </c>
    </row>
    <row r="92" spans="1:8" x14ac:dyDescent="0.3">
      <c r="A92" s="3" t="s">
        <v>43</v>
      </c>
      <c r="B92" s="15">
        <v>4.8883853430216079E-4</v>
      </c>
      <c r="C92" s="7" t="s">
        <v>122</v>
      </c>
      <c r="D92" s="31" t="str">
        <f t="shared" si="4"/>
        <v>No</v>
      </c>
      <c r="E92" s="24">
        <v>6988.03</v>
      </c>
      <c r="F92" s="27">
        <v>12056.64</v>
      </c>
      <c r="G92" s="37" t="s">
        <v>343</v>
      </c>
      <c r="H92" s="6">
        <f t="shared" si="5"/>
        <v>19044.669999999998</v>
      </c>
    </row>
    <row r="93" spans="1:8" x14ac:dyDescent="0.3">
      <c r="A93" s="3" t="s">
        <v>103</v>
      </c>
      <c r="B93" s="15">
        <v>1.2927096154735895E-4</v>
      </c>
      <c r="C93" s="7" t="s">
        <v>123</v>
      </c>
      <c r="D93" s="31" t="str">
        <f t="shared" si="4"/>
        <v>No</v>
      </c>
      <c r="E93" s="24">
        <v>1847.95</v>
      </c>
      <c r="F93" s="27">
        <v>3188.32</v>
      </c>
      <c r="G93" s="37" t="s">
        <v>343</v>
      </c>
      <c r="H93" s="6">
        <f t="shared" si="5"/>
        <v>5036.2700000000004</v>
      </c>
    </row>
    <row r="94" spans="1:8" x14ac:dyDescent="0.3">
      <c r="A94" s="3" t="s">
        <v>12</v>
      </c>
      <c r="B94" s="15">
        <v>8.9914131120183972E-5</v>
      </c>
      <c r="C94" s="7" t="s">
        <v>124</v>
      </c>
      <c r="D94" s="31" t="str">
        <f t="shared" si="4"/>
        <v>No</v>
      </c>
      <c r="E94" s="24">
        <v>1285.3399999999999</v>
      </c>
      <c r="F94" s="27">
        <v>2217.63</v>
      </c>
      <c r="G94" s="37" t="s">
        <v>343</v>
      </c>
      <c r="H94" s="6">
        <f t="shared" si="5"/>
        <v>3502.9700000000003</v>
      </c>
    </row>
    <row r="95" spans="1:8" x14ac:dyDescent="0.3">
      <c r="A95" s="3" t="s">
        <v>20</v>
      </c>
      <c r="B95" s="15">
        <v>3.6022982039200801E-4</v>
      </c>
      <c r="C95" s="7" t="s">
        <v>125</v>
      </c>
      <c r="D95" s="31" t="str">
        <f t="shared" si="4"/>
        <v>No</v>
      </c>
      <c r="E95" s="24">
        <v>5149.55</v>
      </c>
      <c r="F95" s="27">
        <v>8884.65</v>
      </c>
      <c r="G95" s="37" t="s">
        <v>343</v>
      </c>
      <c r="H95" s="6">
        <f t="shared" si="5"/>
        <v>14034.2</v>
      </c>
    </row>
    <row r="96" spans="1:8" x14ac:dyDescent="0.3">
      <c r="A96" s="3" t="s">
        <v>97</v>
      </c>
      <c r="B96" s="15">
        <v>4.0665701695608492E-6</v>
      </c>
      <c r="C96" s="7" t="s">
        <v>126</v>
      </c>
      <c r="D96" s="31" t="str">
        <f t="shared" si="4"/>
        <v>Yes</v>
      </c>
      <c r="E96" s="24">
        <v>0</v>
      </c>
      <c r="F96" s="27">
        <v>0</v>
      </c>
      <c r="G96" s="37" t="s">
        <v>343</v>
      </c>
      <c r="H96" s="6">
        <f t="shared" si="5"/>
        <v>0</v>
      </c>
    </row>
    <row r="97" spans="1:8" x14ac:dyDescent="0.3">
      <c r="A97" s="3" t="s">
        <v>61</v>
      </c>
      <c r="B97" s="15">
        <v>1.2946224462663598E-4</v>
      </c>
      <c r="C97" s="7" t="s">
        <v>127</v>
      </c>
      <c r="D97" s="31" t="str">
        <f t="shared" si="4"/>
        <v>No</v>
      </c>
      <c r="E97" s="24">
        <v>0</v>
      </c>
      <c r="F97" s="27">
        <v>0</v>
      </c>
      <c r="G97" s="37" t="s">
        <v>343</v>
      </c>
      <c r="H97" s="6">
        <f t="shared" si="5"/>
        <v>0</v>
      </c>
    </row>
    <row r="98" spans="1:8" x14ac:dyDescent="0.3">
      <c r="A98" s="3" t="s">
        <v>61</v>
      </c>
      <c r="B98" s="15">
        <v>2.0590679067840002E-2</v>
      </c>
      <c r="C98" s="7" t="s">
        <v>61</v>
      </c>
      <c r="D98" s="31" t="str">
        <f t="shared" si="4"/>
        <v>No</v>
      </c>
      <c r="E98" s="24">
        <v>296198.12</v>
      </c>
      <c r="F98" s="27">
        <v>511038.39999999997</v>
      </c>
      <c r="G98" s="37" t="s">
        <v>343</v>
      </c>
      <c r="H98" s="6">
        <f t="shared" si="5"/>
        <v>807236.52</v>
      </c>
    </row>
    <row r="99" spans="1:8" x14ac:dyDescent="0.3">
      <c r="A99" s="3" t="s">
        <v>58</v>
      </c>
      <c r="B99" s="15">
        <v>7.5616735127273667E-7</v>
      </c>
      <c r="C99" s="7" t="s">
        <v>128</v>
      </c>
      <c r="D99" s="7" t="s">
        <v>334</v>
      </c>
      <c r="E99" s="24">
        <v>0</v>
      </c>
      <c r="F99" s="27">
        <v>0</v>
      </c>
      <c r="G99" s="37" t="s">
        <v>343</v>
      </c>
      <c r="H99" s="6">
        <f t="shared" si="5"/>
        <v>0</v>
      </c>
    </row>
    <row r="100" spans="1:8" x14ac:dyDescent="0.3">
      <c r="A100" s="3" t="s">
        <v>22</v>
      </c>
      <c r="B100" s="15">
        <v>7.2026920920619308E-5</v>
      </c>
      <c r="C100" s="7" t="s">
        <v>129</v>
      </c>
      <c r="D100" s="31" t="str">
        <f t="shared" ref="D100:D131" si="6">IF(B100&lt;0.000083,"Yes","No")</f>
        <v>Yes</v>
      </c>
      <c r="E100" s="24">
        <v>1029.6400000000001</v>
      </c>
      <c r="F100" s="27">
        <v>1776.46</v>
      </c>
      <c r="G100" s="37" t="s">
        <v>343</v>
      </c>
      <c r="H100" s="6">
        <f t="shared" si="5"/>
        <v>2806.1000000000004</v>
      </c>
    </row>
    <row r="101" spans="1:8" x14ac:dyDescent="0.3">
      <c r="A101" s="3" t="s">
        <v>130</v>
      </c>
      <c r="B101" s="15">
        <v>2.150307736298917E-3</v>
      </c>
      <c r="C101" s="7" t="s">
        <v>130</v>
      </c>
      <c r="D101" s="31" t="str">
        <f t="shared" si="6"/>
        <v>No</v>
      </c>
      <c r="E101" s="24">
        <v>30739.03</v>
      </c>
      <c r="F101" s="27">
        <v>53034.86</v>
      </c>
      <c r="G101" s="37" t="s">
        <v>343</v>
      </c>
      <c r="H101" s="6">
        <f t="shared" si="5"/>
        <v>83773.89</v>
      </c>
    </row>
    <row r="102" spans="1:8" x14ac:dyDescent="0.3">
      <c r="A102" s="3" t="s">
        <v>131</v>
      </c>
      <c r="B102" s="15">
        <v>7.4672268357818962E-4</v>
      </c>
      <c r="C102" s="7" t="s">
        <v>131</v>
      </c>
      <c r="D102" s="31" t="str">
        <f t="shared" si="6"/>
        <v>No</v>
      </c>
      <c r="E102" s="24">
        <v>10674.53</v>
      </c>
      <c r="F102" s="27">
        <v>18417.05</v>
      </c>
      <c r="G102" s="37" t="s">
        <v>343</v>
      </c>
      <c r="H102" s="6">
        <f t="shared" si="5"/>
        <v>29091.58</v>
      </c>
    </row>
    <row r="103" spans="1:8" x14ac:dyDescent="0.3">
      <c r="A103" s="3" t="s">
        <v>61</v>
      </c>
      <c r="B103" s="15">
        <v>2.0983361149949468E-4</v>
      </c>
      <c r="C103" s="7" t="s">
        <v>132</v>
      </c>
      <c r="D103" s="31" t="str">
        <f t="shared" si="6"/>
        <v>No</v>
      </c>
      <c r="E103" s="24">
        <v>2999.61</v>
      </c>
      <c r="F103" s="27">
        <v>5175.3</v>
      </c>
      <c r="G103" s="37" t="s">
        <v>343</v>
      </c>
      <c r="H103" s="6">
        <f t="shared" si="5"/>
        <v>8174.91</v>
      </c>
    </row>
    <row r="104" spans="1:8" x14ac:dyDescent="0.3">
      <c r="A104" s="3" t="s">
        <v>22</v>
      </c>
      <c r="B104" s="15">
        <v>1.1276184998321618E-4</v>
      </c>
      <c r="C104" s="7" t="s">
        <v>133</v>
      </c>
      <c r="D104" s="31" t="str">
        <f t="shared" si="6"/>
        <v>No</v>
      </c>
      <c r="E104" s="24">
        <v>1611.95</v>
      </c>
      <c r="F104" s="27">
        <v>2781.14</v>
      </c>
      <c r="G104" s="37" t="s">
        <v>343</v>
      </c>
      <c r="H104" s="6">
        <f t="shared" si="5"/>
        <v>4393.09</v>
      </c>
    </row>
    <row r="105" spans="1:8" x14ac:dyDescent="0.3">
      <c r="A105" s="3" t="s">
        <v>22</v>
      </c>
      <c r="B105" s="15">
        <v>3.4772891380126724E-4</v>
      </c>
      <c r="C105" s="7" t="s">
        <v>134</v>
      </c>
      <c r="D105" s="31" t="str">
        <f t="shared" si="6"/>
        <v>No</v>
      </c>
      <c r="E105" s="24">
        <v>4970.8500000000004</v>
      </c>
      <c r="F105" s="27">
        <v>8576.33</v>
      </c>
      <c r="G105" s="37" t="s">
        <v>343</v>
      </c>
      <c r="H105" s="6">
        <f t="shared" si="5"/>
        <v>13547.18</v>
      </c>
    </row>
    <row r="106" spans="1:8" x14ac:dyDescent="0.3">
      <c r="A106" s="3" t="s">
        <v>12</v>
      </c>
      <c r="B106" s="15">
        <v>3.7568288969454963E-5</v>
      </c>
      <c r="C106" s="7" t="s">
        <v>135</v>
      </c>
      <c r="D106" s="31" t="str">
        <f t="shared" si="6"/>
        <v>Yes</v>
      </c>
      <c r="E106" s="24">
        <v>537.04999999999995</v>
      </c>
      <c r="F106" s="27">
        <v>926.58</v>
      </c>
      <c r="G106" s="37" t="s">
        <v>343</v>
      </c>
      <c r="H106" s="6">
        <f t="shared" si="5"/>
        <v>1463.63</v>
      </c>
    </row>
    <row r="107" spans="1:8" x14ac:dyDescent="0.3">
      <c r="A107" s="3" t="s">
        <v>12</v>
      </c>
      <c r="B107" s="15">
        <v>1.3440310107840001E-2</v>
      </c>
      <c r="C107" s="7" t="s">
        <v>136</v>
      </c>
      <c r="D107" s="31" t="str">
        <f t="shared" si="6"/>
        <v>No</v>
      </c>
      <c r="E107" s="24">
        <v>192131.63</v>
      </c>
      <c r="F107" s="27">
        <v>331489.76</v>
      </c>
      <c r="G107" s="37" t="s">
        <v>343</v>
      </c>
      <c r="H107" s="6">
        <f t="shared" si="5"/>
        <v>523621.39</v>
      </c>
    </row>
    <row r="108" spans="1:8" x14ac:dyDescent="0.3">
      <c r="A108" s="3" t="s">
        <v>97</v>
      </c>
      <c r="B108" s="15">
        <v>9.2338019804800008E-3</v>
      </c>
      <c r="C108" s="7" t="s">
        <v>97</v>
      </c>
      <c r="D108" s="31" t="str">
        <f t="shared" si="6"/>
        <v>No</v>
      </c>
      <c r="E108" s="24">
        <v>132056.98000000001</v>
      </c>
      <c r="F108" s="27">
        <v>227841.37999999998</v>
      </c>
      <c r="G108" s="37" t="s">
        <v>343</v>
      </c>
      <c r="H108" s="6">
        <f t="shared" si="5"/>
        <v>359898.36</v>
      </c>
    </row>
    <row r="109" spans="1:8" x14ac:dyDescent="0.3">
      <c r="A109" s="3" t="s">
        <v>12</v>
      </c>
      <c r="B109" s="15">
        <v>2.7801574282541815E-4</v>
      </c>
      <c r="C109" s="7" t="s">
        <v>137</v>
      </c>
      <c r="D109" s="31" t="str">
        <f t="shared" si="6"/>
        <v>No</v>
      </c>
      <c r="E109" s="24">
        <v>3974.28</v>
      </c>
      <c r="F109" s="27">
        <v>6856.94</v>
      </c>
      <c r="G109" s="37" t="s">
        <v>343</v>
      </c>
      <c r="H109" s="6">
        <f t="shared" si="5"/>
        <v>10831.22</v>
      </c>
    </row>
    <row r="110" spans="1:8" x14ac:dyDescent="0.3">
      <c r="A110" s="3" t="s">
        <v>138</v>
      </c>
      <c r="B110" s="15">
        <v>3.5251722027200001E-3</v>
      </c>
      <c r="C110" s="7" t="s">
        <v>138</v>
      </c>
      <c r="D110" s="31" t="str">
        <f t="shared" si="6"/>
        <v>No</v>
      </c>
      <c r="E110" s="24">
        <v>50392.97</v>
      </c>
      <c r="F110" s="27">
        <v>86944.31</v>
      </c>
      <c r="G110" s="37" t="s">
        <v>343</v>
      </c>
      <c r="H110" s="6">
        <f t="shared" si="5"/>
        <v>137337.28</v>
      </c>
    </row>
    <row r="111" spans="1:8" x14ac:dyDescent="0.3">
      <c r="A111" s="3" t="s">
        <v>58</v>
      </c>
      <c r="B111" s="15">
        <v>3.2169530493678236E-4</v>
      </c>
      <c r="C111" s="7" t="s">
        <v>139</v>
      </c>
      <c r="D111" s="31" t="str">
        <f t="shared" si="6"/>
        <v>No</v>
      </c>
      <c r="E111" s="24">
        <v>4598.6899999999996</v>
      </c>
      <c r="F111" s="27">
        <v>7934.24</v>
      </c>
      <c r="G111" s="37" t="s">
        <v>343</v>
      </c>
      <c r="H111" s="6">
        <f t="shared" si="5"/>
        <v>12532.93</v>
      </c>
    </row>
    <row r="112" spans="1:8" x14ac:dyDescent="0.3">
      <c r="A112" s="3" t="s">
        <v>20</v>
      </c>
      <c r="B112" s="15">
        <v>2.1422289115943018E-4</v>
      </c>
      <c r="C112" s="7" t="s">
        <v>140</v>
      </c>
      <c r="D112" s="31" t="str">
        <f t="shared" si="6"/>
        <v>No</v>
      </c>
      <c r="E112" s="24">
        <v>3062.35</v>
      </c>
      <c r="F112" s="27">
        <v>5283.56</v>
      </c>
      <c r="G112" s="37" t="s">
        <v>343</v>
      </c>
      <c r="H112" s="6">
        <f t="shared" si="5"/>
        <v>8345.91</v>
      </c>
    </row>
    <row r="113" spans="1:8" x14ac:dyDescent="0.3">
      <c r="A113" s="3" t="s">
        <v>20</v>
      </c>
      <c r="B113" s="15">
        <v>2.8311153863745328E-4</v>
      </c>
      <c r="C113" s="7" t="s">
        <v>141</v>
      </c>
      <c r="D113" s="31" t="str">
        <f t="shared" si="6"/>
        <v>No</v>
      </c>
      <c r="E113" s="24">
        <v>4047.13</v>
      </c>
      <c r="F113" s="27">
        <v>6982.62</v>
      </c>
      <c r="G113" s="37" t="s">
        <v>343</v>
      </c>
      <c r="H113" s="6">
        <f t="shared" si="5"/>
        <v>11029.75</v>
      </c>
    </row>
    <row r="114" spans="1:8" x14ac:dyDescent="0.3">
      <c r="A114" s="3" t="s">
        <v>20</v>
      </c>
      <c r="B114" s="15">
        <v>2.0174925054156607E-4</v>
      </c>
      <c r="C114" s="7" t="s">
        <v>142</v>
      </c>
      <c r="D114" s="31" t="str">
        <f t="shared" si="6"/>
        <v>No</v>
      </c>
      <c r="E114" s="24">
        <v>2884.04</v>
      </c>
      <c r="F114" s="27">
        <v>4975.91</v>
      </c>
      <c r="G114" s="37" t="s">
        <v>343</v>
      </c>
      <c r="H114" s="6">
        <f t="shared" si="5"/>
        <v>7859.95</v>
      </c>
    </row>
    <row r="115" spans="1:8" x14ac:dyDescent="0.3">
      <c r="A115" s="3" t="s">
        <v>58</v>
      </c>
      <c r="B115" s="15">
        <v>3.393032077207899E-4</v>
      </c>
      <c r="C115" s="7" t="s">
        <v>143</v>
      </c>
      <c r="D115" s="31" t="str">
        <f t="shared" si="6"/>
        <v>No</v>
      </c>
      <c r="E115" s="24">
        <v>4850.3999999999996</v>
      </c>
      <c r="F115" s="27">
        <v>8368.52</v>
      </c>
      <c r="G115" s="37" t="s">
        <v>343</v>
      </c>
      <c r="H115" s="6">
        <f t="shared" si="5"/>
        <v>13218.92</v>
      </c>
    </row>
    <row r="116" spans="1:8" x14ac:dyDescent="0.3">
      <c r="A116" s="3" t="s">
        <v>20</v>
      </c>
      <c r="B116" s="15">
        <v>1.0823453984616879E-3</v>
      </c>
      <c r="C116" s="7" t="s">
        <v>144</v>
      </c>
      <c r="D116" s="31" t="str">
        <f t="shared" si="6"/>
        <v>No</v>
      </c>
      <c r="E116" s="24">
        <v>15472.32</v>
      </c>
      <c r="F116" s="27">
        <v>26694.799999999999</v>
      </c>
      <c r="G116" s="37" t="s">
        <v>343</v>
      </c>
      <c r="H116" s="6">
        <f t="shared" si="5"/>
        <v>42167.119999999995</v>
      </c>
    </row>
    <row r="117" spans="1:8" x14ac:dyDescent="0.3">
      <c r="A117" s="3" t="s">
        <v>20</v>
      </c>
      <c r="B117" s="15">
        <v>3.0210647514547408E-4</v>
      </c>
      <c r="C117" s="7" t="s">
        <v>145</v>
      </c>
      <c r="D117" s="31" t="str">
        <f t="shared" si="6"/>
        <v>No</v>
      </c>
      <c r="E117" s="24">
        <v>4318.67</v>
      </c>
      <c r="F117" s="27">
        <v>7451.11</v>
      </c>
      <c r="G117" s="37" t="s">
        <v>343</v>
      </c>
      <c r="H117" s="6">
        <f t="shared" si="5"/>
        <v>11769.779999999999</v>
      </c>
    </row>
    <row r="118" spans="1:8" x14ac:dyDescent="0.3">
      <c r="A118" s="3" t="s">
        <v>73</v>
      </c>
      <c r="B118" s="15">
        <v>1.2420493545600001E-3</v>
      </c>
      <c r="C118" s="7" t="s">
        <v>146</v>
      </c>
      <c r="D118" s="31" t="str">
        <f t="shared" si="6"/>
        <v>No</v>
      </c>
      <c r="E118" s="24">
        <v>17755.32</v>
      </c>
      <c r="F118" s="27">
        <v>30633.72</v>
      </c>
      <c r="G118" s="37" t="s">
        <v>343</v>
      </c>
      <c r="H118" s="6">
        <f t="shared" si="5"/>
        <v>48389.04</v>
      </c>
    </row>
    <row r="119" spans="1:8" x14ac:dyDescent="0.3">
      <c r="A119" s="3" t="s">
        <v>58</v>
      </c>
      <c r="B119" s="15">
        <v>2.9166464367653667E-6</v>
      </c>
      <c r="C119" s="7" t="s">
        <v>147</v>
      </c>
      <c r="D119" s="31" t="str">
        <f t="shared" si="6"/>
        <v>Yes</v>
      </c>
      <c r="E119" s="24">
        <v>41.69</v>
      </c>
      <c r="F119" s="27">
        <v>71.94</v>
      </c>
      <c r="G119" s="37" t="s">
        <v>343</v>
      </c>
      <c r="H119" s="6">
        <f t="shared" si="5"/>
        <v>113.63</v>
      </c>
    </row>
    <row r="120" spans="1:8" x14ac:dyDescent="0.3">
      <c r="A120" s="3" t="s">
        <v>32</v>
      </c>
      <c r="B120" s="15">
        <v>4.3999575718258014E-4</v>
      </c>
      <c r="C120" s="7" t="s">
        <v>148</v>
      </c>
      <c r="D120" s="31" t="str">
        <f t="shared" si="6"/>
        <v>No</v>
      </c>
      <c r="E120" s="24">
        <v>6289.82</v>
      </c>
      <c r="F120" s="27">
        <v>10851.99</v>
      </c>
      <c r="G120" s="37" t="s">
        <v>343</v>
      </c>
      <c r="H120" s="6">
        <f t="shared" si="5"/>
        <v>17141.809999999998</v>
      </c>
    </row>
    <row r="121" spans="1:8" x14ac:dyDescent="0.3">
      <c r="A121" s="3" t="s">
        <v>32</v>
      </c>
      <c r="B121" s="15">
        <v>1.7590962745185068E-4</v>
      </c>
      <c r="C121" s="7" t="s">
        <v>149</v>
      </c>
      <c r="D121" s="31" t="str">
        <f t="shared" si="6"/>
        <v>No</v>
      </c>
      <c r="E121" s="24">
        <v>2514.66</v>
      </c>
      <c r="F121" s="27">
        <v>4338.6099999999997</v>
      </c>
      <c r="G121" s="37" t="s">
        <v>343</v>
      </c>
      <c r="H121" s="6">
        <f t="shared" si="5"/>
        <v>6853.2699999999995</v>
      </c>
    </row>
    <row r="122" spans="1:8" x14ac:dyDescent="0.3">
      <c r="A122" s="3" t="s">
        <v>20</v>
      </c>
      <c r="B122" s="15">
        <v>2.339422737512214E-4</v>
      </c>
      <c r="C122" s="7" t="s">
        <v>150</v>
      </c>
      <c r="D122" s="31" t="str">
        <f t="shared" si="6"/>
        <v>No</v>
      </c>
      <c r="E122" s="24">
        <v>3344.25</v>
      </c>
      <c r="F122" s="27">
        <v>5769.92</v>
      </c>
      <c r="G122" s="37" t="s">
        <v>343</v>
      </c>
      <c r="H122" s="6">
        <f t="shared" si="5"/>
        <v>9114.17</v>
      </c>
    </row>
    <row r="123" spans="1:8" x14ac:dyDescent="0.3">
      <c r="A123" s="3" t="s">
        <v>151</v>
      </c>
      <c r="B123" s="15">
        <v>4.1796783504000007E-3</v>
      </c>
      <c r="C123" s="7" t="s">
        <v>151</v>
      </c>
      <c r="D123" s="31" t="str">
        <f t="shared" si="6"/>
        <v>No</v>
      </c>
      <c r="E123" s="24">
        <v>59749.25</v>
      </c>
      <c r="F123" s="27">
        <v>103086.95</v>
      </c>
      <c r="G123" s="37" t="s">
        <v>343</v>
      </c>
      <c r="H123" s="6">
        <f t="shared" si="5"/>
        <v>162836.20000000001</v>
      </c>
    </row>
    <row r="124" spans="1:8" x14ac:dyDescent="0.3">
      <c r="A124" s="3" t="s">
        <v>22</v>
      </c>
      <c r="B124" s="15">
        <v>1.7432722105140133E-4</v>
      </c>
      <c r="C124" s="7" t="s">
        <v>152</v>
      </c>
      <c r="D124" s="31" t="str">
        <f t="shared" si="6"/>
        <v>No</v>
      </c>
      <c r="E124" s="24">
        <v>2492.04</v>
      </c>
      <c r="F124" s="27">
        <v>4299.58</v>
      </c>
      <c r="G124" s="37" t="s">
        <v>343</v>
      </c>
      <c r="H124" s="6">
        <f t="shared" si="5"/>
        <v>6791.62</v>
      </c>
    </row>
    <row r="125" spans="1:8" x14ac:dyDescent="0.3">
      <c r="A125" s="3" t="s">
        <v>153</v>
      </c>
      <c r="B125" s="15">
        <v>9.8946865237466131E-4</v>
      </c>
      <c r="C125" s="7" t="s">
        <v>154</v>
      </c>
      <c r="D125" s="31" t="str">
        <f t="shared" si="6"/>
        <v>No</v>
      </c>
      <c r="E125" s="24">
        <v>14144.63</v>
      </c>
      <c r="F125" s="27">
        <v>24404.1</v>
      </c>
      <c r="G125" s="37" t="s">
        <v>343</v>
      </c>
      <c r="H125" s="6">
        <f t="shared" si="5"/>
        <v>38548.729999999996</v>
      </c>
    </row>
    <row r="126" spans="1:8" x14ac:dyDescent="0.3">
      <c r="A126" s="3" t="s">
        <v>32</v>
      </c>
      <c r="B126" s="15">
        <v>2.4496551937617135E-5</v>
      </c>
      <c r="C126" s="7" t="s">
        <v>155</v>
      </c>
      <c r="D126" s="31" t="str">
        <f t="shared" si="6"/>
        <v>Yes</v>
      </c>
      <c r="E126" s="24">
        <v>350.18</v>
      </c>
      <c r="F126" s="27">
        <v>604.17999999999995</v>
      </c>
      <c r="G126" s="37" t="s">
        <v>343</v>
      </c>
      <c r="H126" s="6">
        <f t="shared" si="5"/>
        <v>954.3599999999999</v>
      </c>
    </row>
    <row r="127" spans="1:8" x14ac:dyDescent="0.3">
      <c r="A127" s="3" t="s">
        <v>156</v>
      </c>
      <c r="B127" s="15">
        <v>2.4927201566399999E-3</v>
      </c>
      <c r="C127" s="7" t="s">
        <v>156</v>
      </c>
      <c r="D127" s="31" t="str">
        <f t="shared" si="6"/>
        <v>No</v>
      </c>
      <c r="E127" s="24">
        <v>35633.879999999997</v>
      </c>
      <c r="F127" s="27">
        <v>61480.07</v>
      </c>
      <c r="G127" s="37" t="s">
        <v>343</v>
      </c>
      <c r="H127" s="6">
        <f t="shared" si="5"/>
        <v>97113.95</v>
      </c>
    </row>
    <row r="128" spans="1:8" x14ac:dyDescent="0.3">
      <c r="A128" s="3" t="s">
        <v>20</v>
      </c>
      <c r="B128" s="15">
        <v>4.0472692288000007E-4</v>
      </c>
      <c r="C128" s="7" t="s">
        <v>157</v>
      </c>
      <c r="D128" s="31" t="str">
        <f t="shared" si="6"/>
        <v>No</v>
      </c>
      <c r="E128" s="24">
        <v>5785.64</v>
      </c>
      <c r="F128" s="27">
        <v>9982.1200000000008</v>
      </c>
      <c r="G128" s="37" t="s">
        <v>343</v>
      </c>
      <c r="H128" s="6">
        <f t="shared" si="5"/>
        <v>15767.760000000002</v>
      </c>
    </row>
    <row r="129" spans="1:8" x14ac:dyDescent="0.3">
      <c r="A129" s="3" t="s">
        <v>158</v>
      </c>
      <c r="B129" s="15">
        <v>1.7506615174257315E-3</v>
      </c>
      <c r="C129" s="7" t="s">
        <v>158</v>
      </c>
      <c r="D129" s="31" t="str">
        <f t="shared" si="6"/>
        <v>No</v>
      </c>
      <c r="E129" s="24">
        <v>25026.02</v>
      </c>
      <c r="F129" s="27">
        <v>43178.05</v>
      </c>
      <c r="G129" s="37" t="s">
        <v>343</v>
      </c>
      <c r="H129" s="6">
        <f t="shared" si="5"/>
        <v>68204.070000000007</v>
      </c>
    </row>
    <row r="130" spans="1:8" x14ac:dyDescent="0.3">
      <c r="A130" s="3" t="s">
        <v>32</v>
      </c>
      <c r="B130" s="15">
        <v>4.9320093758848142E-4</v>
      </c>
      <c r="C130" s="7" t="s">
        <v>159</v>
      </c>
      <c r="D130" s="31" t="str">
        <f t="shared" si="6"/>
        <v>No</v>
      </c>
      <c r="E130" s="24">
        <v>7050.4</v>
      </c>
      <c r="F130" s="27">
        <v>12164.23</v>
      </c>
      <c r="G130" s="37" t="s">
        <v>343</v>
      </c>
      <c r="H130" s="6">
        <f t="shared" si="5"/>
        <v>19214.629999999997</v>
      </c>
    </row>
    <row r="131" spans="1:8" x14ac:dyDescent="0.3">
      <c r="A131" s="3" t="s">
        <v>88</v>
      </c>
      <c r="B131" s="15">
        <v>2.3910807429600001E-2</v>
      </c>
      <c r="C131" s="7" t="s">
        <v>88</v>
      </c>
      <c r="D131" s="31" t="str">
        <f t="shared" si="6"/>
        <v>No</v>
      </c>
      <c r="E131" s="24">
        <v>341809.26</v>
      </c>
      <c r="F131" s="27">
        <v>589732.5</v>
      </c>
      <c r="G131" s="37" t="s">
        <v>343</v>
      </c>
      <c r="H131" s="6">
        <f t="shared" si="5"/>
        <v>931541.76</v>
      </c>
    </row>
    <row r="132" spans="1:8" x14ac:dyDescent="0.3">
      <c r="A132" s="3" t="s">
        <v>20</v>
      </c>
      <c r="B132" s="15">
        <v>9.9756728509450506E-4</v>
      </c>
      <c r="C132" s="7" t="s">
        <v>160</v>
      </c>
      <c r="D132" s="31" t="str">
        <f t="shared" ref="D132:D152" si="7">IF(B132&lt;0.000083,"Yes","No")</f>
        <v>No</v>
      </c>
      <c r="E132" s="24">
        <v>14260.4</v>
      </c>
      <c r="F132" s="27">
        <v>24603.85</v>
      </c>
      <c r="G132" s="37" t="s">
        <v>343</v>
      </c>
      <c r="H132" s="6">
        <f t="shared" si="5"/>
        <v>38864.25</v>
      </c>
    </row>
    <row r="133" spans="1:8" x14ac:dyDescent="0.3">
      <c r="A133" s="3" t="s">
        <v>161</v>
      </c>
      <c r="B133" s="15">
        <v>2.684628549727351E-4</v>
      </c>
      <c r="C133" s="7" t="s">
        <v>162</v>
      </c>
      <c r="D133" s="31" t="str">
        <f t="shared" si="7"/>
        <v>No</v>
      </c>
      <c r="E133" s="24">
        <v>3837.72</v>
      </c>
      <c r="F133" s="27">
        <v>6621.33</v>
      </c>
      <c r="G133" s="37" t="s">
        <v>343</v>
      </c>
      <c r="H133" s="6">
        <f t="shared" ref="H133:H196" si="8">SUM(E133:G133)</f>
        <v>10459.049999999999</v>
      </c>
    </row>
    <row r="134" spans="1:8" x14ac:dyDescent="0.3">
      <c r="A134" s="3" t="s">
        <v>161</v>
      </c>
      <c r="B134" s="15">
        <v>5.4943125126400002E-3</v>
      </c>
      <c r="C134" s="7" t="s">
        <v>161</v>
      </c>
      <c r="D134" s="31" t="str">
        <f t="shared" si="7"/>
        <v>No</v>
      </c>
      <c r="E134" s="24">
        <v>78542.179999999993</v>
      </c>
      <c r="F134" s="27">
        <v>135510.88</v>
      </c>
      <c r="G134" s="37" t="s">
        <v>343</v>
      </c>
      <c r="H134" s="6">
        <f t="shared" si="8"/>
        <v>214053.06</v>
      </c>
    </row>
    <row r="135" spans="1:8" x14ac:dyDescent="0.3">
      <c r="A135" s="3" t="s">
        <v>163</v>
      </c>
      <c r="B135" s="15">
        <v>3.5979730057600005E-3</v>
      </c>
      <c r="C135" s="7" t="s">
        <v>163</v>
      </c>
      <c r="D135" s="31" t="str">
        <f t="shared" si="7"/>
        <v>No</v>
      </c>
      <c r="E135" s="24">
        <v>51433.67</v>
      </c>
      <c r="F135" s="27">
        <v>88739.86</v>
      </c>
      <c r="G135" s="37" t="s">
        <v>343</v>
      </c>
      <c r="H135" s="6">
        <f t="shared" si="8"/>
        <v>140173.53</v>
      </c>
    </row>
    <row r="136" spans="1:8" x14ac:dyDescent="0.3">
      <c r="A136" s="3" t="s">
        <v>164</v>
      </c>
      <c r="B136" s="15">
        <v>1.23477897536E-3</v>
      </c>
      <c r="C136" s="7" t="s">
        <v>164</v>
      </c>
      <c r="D136" s="31" t="str">
        <f t="shared" si="7"/>
        <v>No</v>
      </c>
      <c r="E136" s="24">
        <v>17651.39</v>
      </c>
      <c r="F136" s="27">
        <v>30454.400000000001</v>
      </c>
      <c r="G136" s="37" t="s">
        <v>343</v>
      </c>
      <c r="H136" s="6">
        <f t="shared" si="8"/>
        <v>48105.79</v>
      </c>
    </row>
    <row r="137" spans="1:8" x14ac:dyDescent="0.3">
      <c r="A137" s="3" t="s">
        <v>96</v>
      </c>
      <c r="B137" s="15">
        <v>1.0289042960000001E-4</v>
      </c>
      <c r="C137" s="7" t="s">
        <v>165</v>
      </c>
      <c r="D137" s="31" t="str">
        <f t="shared" si="7"/>
        <v>No</v>
      </c>
      <c r="E137" s="24">
        <v>1470.84</v>
      </c>
      <c r="F137" s="27">
        <v>2537.67</v>
      </c>
      <c r="G137" s="37" t="s">
        <v>343</v>
      </c>
      <c r="H137" s="6">
        <f t="shared" si="8"/>
        <v>4008.51</v>
      </c>
    </row>
    <row r="138" spans="1:8" x14ac:dyDescent="0.3">
      <c r="A138" s="3" t="s">
        <v>166</v>
      </c>
      <c r="B138" s="15">
        <v>6.4066292393600011E-3</v>
      </c>
      <c r="C138" s="7" t="s">
        <v>166</v>
      </c>
      <c r="D138" s="31" t="str">
        <f t="shared" si="7"/>
        <v>No</v>
      </c>
      <c r="E138" s="24">
        <v>91583.91</v>
      </c>
      <c r="F138" s="27">
        <v>158012.13</v>
      </c>
      <c r="G138" s="37" t="s">
        <v>343</v>
      </c>
      <c r="H138" s="6">
        <f t="shared" si="8"/>
        <v>249596.04</v>
      </c>
    </row>
    <row r="139" spans="1:8" x14ac:dyDescent="0.3">
      <c r="A139" s="3" t="s">
        <v>53</v>
      </c>
      <c r="B139" s="15">
        <v>1.9759611312000001E-3</v>
      </c>
      <c r="C139" s="7" t="s">
        <v>167</v>
      </c>
      <c r="D139" s="31" t="str">
        <f t="shared" si="7"/>
        <v>No</v>
      </c>
      <c r="E139" s="24">
        <v>28246.720000000001</v>
      </c>
      <c r="F139" s="27">
        <v>48734.8</v>
      </c>
      <c r="G139" s="37" t="s">
        <v>343</v>
      </c>
      <c r="H139" s="6">
        <f t="shared" si="8"/>
        <v>76981.52</v>
      </c>
    </row>
    <row r="140" spans="1:8" x14ac:dyDescent="0.3">
      <c r="A140" s="3" t="s">
        <v>53</v>
      </c>
      <c r="B140" s="15">
        <v>6.4866012853422349E-3</v>
      </c>
      <c r="C140" s="7" t="s">
        <v>53</v>
      </c>
      <c r="D140" s="31" t="str">
        <f t="shared" si="7"/>
        <v>No</v>
      </c>
      <c r="E140" s="24">
        <v>92727.12</v>
      </c>
      <c r="F140" s="27">
        <v>159984.54</v>
      </c>
      <c r="G140" s="37" t="s">
        <v>343</v>
      </c>
      <c r="H140" s="6">
        <f t="shared" si="8"/>
        <v>252711.66</v>
      </c>
    </row>
    <row r="141" spans="1:8" x14ac:dyDescent="0.3">
      <c r="A141" s="3" t="s">
        <v>81</v>
      </c>
      <c r="B141" s="15">
        <v>3.1086096476003178E-4</v>
      </c>
      <c r="C141" s="7" t="s">
        <v>168</v>
      </c>
      <c r="D141" s="31" t="str">
        <f t="shared" si="7"/>
        <v>No</v>
      </c>
      <c r="E141" s="24">
        <v>4443.8100000000004</v>
      </c>
      <c r="F141" s="27">
        <v>7667.03</v>
      </c>
      <c r="G141" s="37" t="s">
        <v>343</v>
      </c>
      <c r="H141" s="6">
        <f t="shared" si="8"/>
        <v>12110.84</v>
      </c>
    </row>
    <row r="142" spans="1:8" x14ac:dyDescent="0.3">
      <c r="A142" s="3" t="s">
        <v>81</v>
      </c>
      <c r="B142" s="15">
        <v>2.2630631961371855E-3</v>
      </c>
      <c r="C142" s="7" t="s">
        <v>169</v>
      </c>
      <c r="D142" s="31" t="str">
        <f t="shared" si="7"/>
        <v>No</v>
      </c>
      <c r="E142" s="24">
        <v>32350.89</v>
      </c>
      <c r="F142" s="27">
        <v>55815.85</v>
      </c>
      <c r="G142" s="37" t="s">
        <v>343</v>
      </c>
      <c r="H142" s="6">
        <f t="shared" si="8"/>
        <v>88166.739999999991</v>
      </c>
    </row>
    <row r="143" spans="1:8" x14ac:dyDescent="0.3">
      <c r="A143" s="3" t="s">
        <v>81</v>
      </c>
      <c r="B143" s="15">
        <v>2.2227072397600002E-2</v>
      </c>
      <c r="C143" s="7" t="s">
        <v>81</v>
      </c>
      <c r="D143" s="31" t="str">
        <f t="shared" si="7"/>
        <v>No</v>
      </c>
      <c r="E143" s="24">
        <v>317739.96000000002</v>
      </c>
      <c r="F143" s="27">
        <v>548205.12</v>
      </c>
      <c r="G143" s="37" t="s">
        <v>343</v>
      </c>
      <c r="H143" s="6">
        <f t="shared" si="8"/>
        <v>865945.08000000007</v>
      </c>
    </row>
    <row r="144" spans="1:8" x14ac:dyDescent="0.3">
      <c r="A144" s="3" t="s">
        <v>170</v>
      </c>
      <c r="B144" s="15">
        <v>9.8379769212851402E-4</v>
      </c>
      <c r="C144" s="7" t="s">
        <v>170</v>
      </c>
      <c r="D144" s="31" t="str">
        <f t="shared" si="7"/>
        <v>No</v>
      </c>
      <c r="E144" s="24">
        <v>14063.56</v>
      </c>
      <c r="F144" s="27">
        <v>24264.240000000002</v>
      </c>
      <c r="G144" s="37" t="s">
        <v>343</v>
      </c>
      <c r="H144" s="6">
        <f t="shared" si="8"/>
        <v>38327.800000000003</v>
      </c>
    </row>
    <row r="145" spans="1:8" x14ac:dyDescent="0.3">
      <c r="A145" s="3" t="s">
        <v>12</v>
      </c>
      <c r="B145" s="15">
        <v>3.1145250536960004E-2</v>
      </c>
      <c r="C145" s="7" t="s">
        <v>12</v>
      </c>
      <c r="D145" s="31" t="str">
        <f t="shared" si="7"/>
        <v>No</v>
      </c>
      <c r="E145" s="24">
        <v>445226.91</v>
      </c>
      <c r="F145" s="27">
        <v>768161.7</v>
      </c>
      <c r="G145" s="37" t="s">
        <v>343</v>
      </c>
      <c r="H145" s="6">
        <f t="shared" si="8"/>
        <v>1213388.6099999999</v>
      </c>
    </row>
    <row r="146" spans="1:8" x14ac:dyDescent="0.3">
      <c r="A146" s="3" t="s">
        <v>12</v>
      </c>
      <c r="B146" s="15">
        <v>8.5048985958722254E-4</v>
      </c>
      <c r="C146" s="7" t="s">
        <v>171</v>
      </c>
      <c r="D146" s="31" t="str">
        <f t="shared" si="7"/>
        <v>No</v>
      </c>
      <c r="E146" s="24">
        <v>12157.9</v>
      </c>
      <c r="F146" s="27">
        <v>20976.35</v>
      </c>
      <c r="G146" s="37" t="s">
        <v>343</v>
      </c>
      <c r="H146" s="6">
        <f t="shared" si="8"/>
        <v>33134.25</v>
      </c>
    </row>
    <row r="147" spans="1:8" x14ac:dyDescent="0.3">
      <c r="A147" s="3" t="s">
        <v>172</v>
      </c>
      <c r="B147" s="15">
        <v>4.0439910399508605E-5</v>
      </c>
      <c r="C147" s="7" t="s">
        <v>172</v>
      </c>
      <c r="D147" s="31" t="str">
        <f t="shared" si="7"/>
        <v>Yes</v>
      </c>
      <c r="E147" s="24">
        <v>578.1</v>
      </c>
      <c r="F147" s="27">
        <v>997.4</v>
      </c>
      <c r="G147" s="37" t="s">
        <v>343</v>
      </c>
      <c r="H147" s="6">
        <f t="shared" si="8"/>
        <v>1575.5</v>
      </c>
    </row>
    <row r="148" spans="1:8" x14ac:dyDescent="0.3">
      <c r="A148" s="3" t="s">
        <v>173</v>
      </c>
      <c r="B148" s="15">
        <v>8.157508475200001E-4</v>
      </c>
      <c r="C148" s="7" t="s">
        <v>173</v>
      </c>
      <c r="D148" s="31" t="str">
        <f t="shared" si="7"/>
        <v>No</v>
      </c>
      <c r="E148" s="24">
        <v>11661.3</v>
      </c>
      <c r="F148" s="27">
        <v>20119.55</v>
      </c>
      <c r="G148" s="37" t="s">
        <v>343</v>
      </c>
      <c r="H148" s="6">
        <f t="shared" si="8"/>
        <v>31780.85</v>
      </c>
    </row>
    <row r="149" spans="1:8" x14ac:dyDescent="0.3">
      <c r="A149" s="3" t="s">
        <v>174</v>
      </c>
      <c r="B149" s="15">
        <v>5.9449414360000005E-3</v>
      </c>
      <c r="C149" s="7" t="s">
        <v>175</v>
      </c>
      <c r="D149" s="31" t="str">
        <f t="shared" si="7"/>
        <v>No</v>
      </c>
      <c r="E149" s="24">
        <v>84984</v>
      </c>
      <c r="F149" s="27">
        <v>146625.13</v>
      </c>
      <c r="G149" s="37" t="s">
        <v>343</v>
      </c>
      <c r="H149" s="6">
        <f t="shared" si="8"/>
        <v>231609.13</v>
      </c>
    </row>
    <row r="150" spans="1:8" x14ac:dyDescent="0.3">
      <c r="A150" s="3" t="s">
        <v>176</v>
      </c>
      <c r="B150" s="15">
        <v>4.7307352990073126E-3</v>
      </c>
      <c r="C150" s="7" t="s">
        <v>176</v>
      </c>
      <c r="D150" s="31" t="str">
        <f t="shared" si="7"/>
        <v>No</v>
      </c>
      <c r="E150" s="24">
        <v>67626.7</v>
      </c>
      <c r="F150" s="27">
        <v>116678.13</v>
      </c>
      <c r="G150" s="37" t="s">
        <v>343</v>
      </c>
      <c r="H150" s="6">
        <f t="shared" si="8"/>
        <v>184304.83000000002</v>
      </c>
    </row>
    <row r="151" spans="1:8" x14ac:dyDescent="0.3">
      <c r="A151" s="3" t="s">
        <v>177</v>
      </c>
      <c r="B151" s="15">
        <v>1.38586949984E-3</v>
      </c>
      <c r="C151" s="7" t="s">
        <v>177</v>
      </c>
      <c r="D151" s="31" t="str">
        <f t="shared" si="7"/>
        <v>No</v>
      </c>
      <c r="E151" s="24">
        <v>19811.25</v>
      </c>
      <c r="F151" s="27">
        <v>34180.870000000003</v>
      </c>
      <c r="G151" s="37" t="s">
        <v>343</v>
      </c>
      <c r="H151" s="6">
        <f t="shared" si="8"/>
        <v>53992.12</v>
      </c>
    </row>
    <row r="152" spans="1:8" x14ac:dyDescent="0.3">
      <c r="A152" s="3" t="s">
        <v>14</v>
      </c>
      <c r="B152" s="15">
        <v>8.8237929539200007E-3</v>
      </c>
      <c r="C152" s="7" t="s">
        <v>14</v>
      </c>
      <c r="D152" s="31" t="str">
        <f t="shared" si="7"/>
        <v>No</v>
      </c>
      <c r="E152" s="24">
        <v>126137.69</v>
      </c>
      <c r="F152" s="27">
        <v>217628.68</v>
      </c>
      <c r="G152" s="37" t="s">
        <v>343</v>
      </c>
      <c r="H152" s="6">
        <f t="shared" si="8"/>
        <v>343766.37</v>
      </c>
    </row>
    <row r="153" spans="1:8" x14ac:dyDescent="0.3">
      <c r="A153" s="3" t="s">
        <v>73</v>
      </c>
      <c r="B153" s="15">
        <v>6.68759179371164E-5</v>
      </c>
      <c r="C153" s="7" t="s">
        <v>178</v>
      </c>
      <c r="D153" s="7" t="s">
        <v>335</v>
      </c>
      <c r="E153" s="24">
        <v>0</v>
      </c>
      <c r="F153" s="27">
        <v>0</v>
      </c>
      <c r="G153" s="37" t="s">
        <v>343</v>
      </c>
      <c r="H153" s="6">
        <f t="shared" si="8"/>
        <v>0</v>
      </c>
    </row>
    <row r="154" spans="1:8" x14ac:dyDescent="0.3">
      <c r="A154" s="3" t="s">
        <v>53</v>
      </c>
      <c r="B154" s="15">
        <v>5.4332409981697403E-5</v>
      </c>
      <c r="C154" s="7" t="s">
        <v>179</v>
      </c>
      <c r="D154" s="31" t="str">
        <f t="shared" ref="D154:D177" si="9">IF(B154&lt;0.000083,"Yes","No")</f>
        <v>Yes</v>
      </c>
      <c r="E154" s="24">
        <v>776.69</v>
      </c>
      <c r="F154" s="27">
        <v>1340.05</v>
      </c>
      <c r="G154" s="37" t="s">
        <v>343</v>
      </c>
      <c r="H154" s="6">
        <f t="shared" si="8"/>
        <v>2116.7399999999998</v>
      </c>
    </row>
    <row r="155" spans="1:8" x14ac:dyDescent="0.3">
      <c r="A155" s="3" t="s">
        <v>45</v>
      </c>
      <c r="B155" s="15">
        <v>1.0664953412549122E-4</v>
      </c>
      <c r="C155" s="7" t="s">
        <v>180</v>
      </c>
      <c r="D155" s="31" t="str">
        <f t="shared" si="9"/>
        <v>No</v>
      </c>
      <c r="E155" s="24">
        <v>1524.57</v>
      </c>
      <c r="F155" s="27">
        <v>2630.39</v>
      </c>
      <c r="G155" s="37" t="s">
        <v>343</v>
      </c>
      <c r="H155" s="6">
        <f t="shared" si="8"/>
        <v>4154.96</v>
      </c>
    </row>
    <row r="156" spans="1:8" x14ac:dyDescent="0.3">
      <c r="A156" s="3" t="s">
        <v>20</v>
      </c>
      <c r="B156" s="15">
        <v>9.4938127254031108E-4</v>
      </c>
      <c r="C156" s="7" t="s">
        <v>181</v>
      </c>
      <c r="D156" s="31" t="str">
        <f t="shared" si="9"/>
        <v>No</v>
      </c>
      <c r="E156" s="24">
        <v>13571.57</v>
      </c>
      <c r="F156" s="27">
        <v>23415.39</v>
      </c>
      <c r="G156" s="37" t="s">
        <v>343</v>
      </c>
      <c r="H156" s="6">
        <f t="shared" si="8"/>
        <v>36986.959999999999</v>
      </c>
    </row>
    <row r="157" spans="1:8" x14ac:dyDescent="0.3">
      <c r="A157" s="3" t="s">
        <v>58</v>
      </c>
      <c r="B157" s="15">
        <v>1.4976536817760001E-2</v>
      </c>
      <c r="C157" s="7" t="s">
        <v>58</v>
      </c>
      <c r="D157" s="31" t="str">
        <f t="shared" si="9"/>
        <v>No</v>
      </c>
      <c r="E157" s="24">
        <v>214092.27</v>
      </c>
      <c r="F157" s="27">
        <v>369379.02</v>
      </c>
      <c r="G157" s="37" t="s">
        <v>343</v>
      </c>
      <c r="H157" s="6">
        <f t="shared" si="8"/>
        <v>583471.29</v>
      </c>
    </row>
    <row r="158" spans="1:8" x14ac:dyDescent="0.3">
      <c r="A158" s="3" t="s">
        <v>20</v>
      </c>
      <c r="B158" s="15">
        <v>4.4797409664000002E-3</v>
      </c>
      <c r="C158" s="7" t="s">
        <v>182</v>
      </c>
      <c r="D158" s="31" t="str">
        <f t="shared" si="9"/>
        <v>No</v>
      </c>
      <c r="E158" s="24">
        <v>64038.7</v>
      </c>
      <c r="F158" s="27">
        <v>110487.65</v>
      </c>
      <c r="G158" s="37" t="s">
        <v>343</v>
      </c>
      <c r="H158" s="6">
        <f t="shared" si="8"/>
        <v>174526.34999999998</v>
      </c>
    </row>
    <row r="159" spans="1:8" x14ac:dyDescent="0.3">
      <c r="A159" s="3" t="s">
        <v>183</v>
      </c>
      <c r="B159" s="15">
        <v>7.1513735216000008E-4</v>
      </c>
      <c r="C159" s="7" t="s">
        <v>183</v>
      </c>
      <c r="D159" s="31" t="str">
        <f t="shared" si="9"/>
        <v>No</v>
      </c>
      <c r="E159" s="24">
        <v>10223.02</v>
      </c>
      <c r="F159" s="27">
        <v>17638.04</v>
      </c>
      <c r="G159" s="37" t="s">
        <v>343</v>
      </c>
      <c r="H159" s="6">
        <f t="shared" si="8"/>
        <v>27861.06</v>
      </c>
    </row>
    <row r="160" spans="1:8" x14ac:dyDescent="0.3">
      <c r="A160" s="3" t="s">
        <v>32</v>
      </c>
      <c r="B160" s="15">
        <v>3.6024341155030474E-5</v>
      </c>
      <c r="C160" s="7" t="s">
        <v>184</v>
      </c>
      <c r="D160" s="31" t="str">
        <f t="shared" si="9"/>
        <v>Yes</v>
      </c>
      <c r="E160" s="24">
        <v>514.97</v>
      </c>
      <c r="F160" s="27">
        <v>888.5</v>
      </c>
      <c r="G160" s="37" t="s">
        <v>343</v>
      </c>
      <c r="H160" s="6">
        <f t="shared" si="8"/>
        <v>1403.47</v>
      </c>
    </row>
    <row r="161" spans="1:8" x14ac:dyDescent="0.3">
      <c r="A161" s="3" t="s">
        <v>185</v>
      </c>
      <c r="B161" s="15">
        <v>5.4349003265225979E-4</v>
      </c>
      <c r="C161" s="7" t="s">
        <v>185</v>
      </c>
      <c r="D161" s="31" t="str">
        <f t="shared" si="9"/>
        <v>No</v>
      </c>
      <c r="E161" s="24">
        <v>7769.29</v>
      </c>
      <c r="F161" s="27">
        <v>13404.56</v>
      </c>
      <c r="G161" s="37" t="s">
        <v>343</v>
      </c>
      <c r="H161" s="6">
        <f t="shared" si="8"/>
        <v>21173.85</v>
      </c>
    </row>
    <row r="162" spans="1:8" x14ac:dyDescent="0.3">
      <c r="A162" s="3" t="s">
        <v>73</v>
      </c>
      <c r="B162" s="15">
        <v>8.6511046550880003E-2</v>
      </c>
      <c r="C162" s="7" t="s">
        <v>73</v>
      </c>
      <c r="D162" s="31" t="str">
        <f t="shared" si="9"/>
        <v>No</v>
      </c>
      <c r="E162" s="24">
        <v>1237646.8400000001</v>
      </c>
      <c r="F162" s="27">
        <v>2135344.66</v>
      </c>
      <c r="G162" s="37" t="s">
        <v>343</v>
      </c>
      <c r="H162" s="6">
        <f t="shared" si="8"/>
        <v>3372991.5</v>
      </c>
    </row>
    <row r="163" spans="1:8" x14ac:dyDescent="0.3">
      <c r="A163" s="3" t="s">
        <v>73</v>
      </c>
      <c r="B163" s="15">
        <v>6.4650348945139346E-4</v>
      </c>
      <c r="C163" s="7" t="s">
        <v>186</v>
      </c>
      <c r="D163" s="31" t="str">
        <f t="shared" si="9"/>
        <v>No</v>
      </c>
      <c r="E163" s="24">
        <v>9241.8799999999992</v>
      </c>
      <c r="F163" s="27">
        <v>15945.26</v>
      </c>
      <c r="G163" s="37" t="s">
        <v>343</v>
      </c>
      <c r="H163" s="6">
        <f t="shared" si="8"/>
        <v>25187.14</v>
      </c>
    </row>
    <row r="164" spans="1:8" x14ac:dyDescent="0.3">
      <c r="A164" s="3" t="s">
        <v>32</v>
      </c>
      <c r="B164" s="15">
        <v>8.6236729860592748E-4</v>
      </c>
      <c r="C164" s="7" t="s">
        <v>187</v>
      </c>
      <c r="D164" s="31" t="str">
        <f t="shared" si="9"/>
        <v>No</v>
      </c>
      <c r="E164" s="24">
        <v>12327.69</v>
      </c>
      <c r="F164" s="27">
        <v>21269.3</v>
      </c>
      <c r="G164" s="37" t="s">
        <v>343</v>
      </c>
      <c r="H164" s="6">
        <f t="shared" si="8"/>
        <v>33596.99</v>
      </c>
    </row>
    <row r="165" spans="1:8" x14ac:dyDescent="0.3">
      <c r="A165" s="3" t="s">
        <v>188</v>
      </c>
      <c r="B165" s="15">
        <v>3.4954682537600003E-3</v>
      </c>
      <c r="C165" s="7" t="s">
        <v>188</v>
      </c>
      <c r="D165" s="31" t="str">
        <f t="shared" si="9"/>
        <v>No</v>
      </c>
      <c r="E165" s="24">
        <v>49968.34</v>
      </c>
      <c r="F165" s="27">
        <v>86211.7</v>
      </c>
      <c r="G165" s="37" t="s">
        <v>343</v>
      </c>
      <c r="H165" s="6">
        <f t="shared" si="8"/>
        <v>136180.03999999998</v>
      </c>
    </row>
    <row r="166" spans="1:8" x14ac:dyDescent="0.3">
      <c r="A166" s="3" t="s">
        <v>58</v>
      </c>
      <c r="B166" s="15">
        <v>1.1882634073892149E-6</v>
      </c>
      <c r="C166" s="7" t="s">
        <v>189</v>
      </c>
      <c r="D166" s="31" t="str">
        <f t="shared" si="9"/>
        <v>Yes</v>
      </c>
      <c r="E166" s="24">
        <v>16.989999999999998</v>
      </c>
      <c r="F166" s="27">
        <v>29.31</v>
      </c>
      <c r="G166" s="37" t="s">
        <v>343</v>
      </c>
      <c r="H166" s="6">
        <f t="shared" si="8"/>
        <v>46.3</v>
      </c>
    </row>
    <row r="167" spans="1:8" x14ac:dyDescent="0.3">
      <c r="A167" s="3" t="s">
        <v>190</v>
      </c>
      <c r="B167" s="15">
        <v>1.8731634511339281E-4</v>
      </c>
      <c r="C167" s="7" t="s">
        <v>191</v>
      </c>
      <c r="D167" s="31" t="str">
        <f t="shared" si="9"/>
        <v>No</v>
      </c>
      <c r="E167" s="24">
        <v>2677.72</v>
      </c>
      <c r="F167" s="27">
        <v>4619.9399999999996</v>
      </c>
      <c r="G167" s="37" t="s">
        <v>343</v>
      </c>
      <c r="H167" s="6">
        <f t="shared" si="8"/>
        <v>7297.66</v>
      </c>
    </row>
    <row r="168" spans="1:8" x14ac:dyDescent="0.3">
      <c r="A168" s="3" t="s">
        <v>190</v>
      </c>
      <c r="B168" s="15">
        <v>6.0352741926400005E-3</v>
      </c>
      <c r="C168" s="7" t="s">
        <v>190</v>
      </c>
      <c r="D168" s="31" t="str">
        <f t="shared" si="9"/>
        <v>No</v>
      </c>
      <c r="E168" s="24">
        <v>86275.32</v>
      </c>
      <c r="F168" s="27">
        <v>148853.07999999999</v>
      </c>
      <c r="G168" s="37" t="s">
        <v>343</v>
      </c>
      <c r="H168" s="6">
        <f t="shared" si="8"/>
        <v>235128.4</v>
      </c>
    </row>
    <row r="169" spans="1:8" x14ac:dyDescent="0.3">
      <c r="A169" s="3" t="s">
        <v>192</v>
      </c>
      <c r="B169" s="15">
        <v>2.7857703115200002E-3</v>
      </c>
      <c r="C169" s="7" t="s">
        <v>192</v>
      </c>
      <c r="D169" s="31" t="str">
        <f t="shared" si="9"/>
        <v>No</v>
      </c>
      <c r="E169" s="24">
        <v>39823.08</v>
      </c>
      <c r="F169" s="27">
        <v>68707.81</v>
      </c>
      <c r="G169" s="37" t="s">
        <v>343</v>
      </c>
      <c r="H169" s="6">
        <f t="shared" si="8"/>
        <v>108530.89</v>
      </c>
    </row>
    <row r="170" spans="1:8" x14ac:dyDescent="0.3">
      <c r="A170" s="3" t="s">
        <v>50</v>
      </c>
      <c r="B170" s="15">
        <v>1.9846587479771158E-3</v>
      </c>
      <c r="C170" s="7" t="s">
        <v>50</v>
      </c>
      <c r="D170" s="31" t="str">
        <f t="shared" si="9"/>
        <v>No</v>
      </c>
      <c r="E170" s="24">
        <v>28371.05</v>
      </c>
      <c r="F170" s="27">
        <v>48949.32</v>
      </c>
      <c r="G170" s="37" t="s">
        <v>343</v>
      </c>
      <c r="H170" s="6">
        <f t="shared" si="8"/>
        <v>77320.37</v>
      </c>
    </row>
    <row r="171" spans="1:8" x14ac:dyDescent="0.3">
      <c r="A171" s="3" t="s">
        <v>20</v>
      </c>
      <c r="B171" s="15">
        <v>3.1054294121660652E-4</v>
      </c>
      <c r="C171" s="7" t="s">
        <v>193</v>
      </c>
      <c r="D171" s="31" t="str">
        <f t="shared" si="9"/>
        <v>No</v>
      </c>
      <c r="E171" s="24">
        <v>4439.2700000000004</v>
      </c>
      <c r="F171" s="27">
        <v>7659.18</v>
      </c>
      <c r="G171" s="37" t="s">
        <v>343</v>
      </c>
      <c r="H171" s="6">
        <f t="shared" si="8"/>
        <v>12098.45</v>
      </c>
    </row>
    <row r="172" spans="1:8" x14ac:dyDescent="0.3">
      <c r="A172" s="3" t="s">
        <v>194</v>
      </c>
      <c r="B172" s="15">
        <v>9.4422835263283285E-4</v>
      </c>
      <c r="C172" s="7" t="s">
        <v>194</v>
      </c>
      <c r="D172" s="31" t="str">
        <f t="shared" si="9"/>
        <v>No</v>
      </c>
      <c r="E172" s="24">
        <v>13497.91</v>
      </c>
      <c r="F172" s="27">
        <v>23288.3</v>
      </c>
      <c r="G172" s="37" t="s">
        <v>343</v>
      </c>
      <c r="H172" s="6">
        <f t="shared" si="8"/>
        <v>36786.21</v>
      </c>
    </row>
    <row r="173" spans="1:8" x14ac:dyDescent="0.3">
      <c r="A173" s="3" t="s">
        <v>88</v>
      </c>
      <c r="B173" s="15">
        <v>4.2307814899981359E-4</v>
      </c>
      <c r="C173" s="7" t="s">
        <v>195</v>
      </c>
      <c r="D173" s="31" t="str">
        <f t="shared" si="9"/>
        <v>No</v>
      </c>
      <c r="E173" s="24">
        <v>6047.98</v>
      </c>
      <c r="F173" s="27">
        <v>10434.73</v>
      </c>
      <c r="G173" s="37" t="s">
        <v>343</v>
      </c>
      <c r="H173" s="6">
        <f t="shared" si="8"/>
        <v>16482.71</v>
      </c>
    </row>
    <row r="174" spans="1:8" x14ac:dyDescent="0.3">
      <c r="A174" s="3" t="s">
        <v>196</v>
      </c>
      <c r="B174" s="15">
        <v>1.8064208801171536E-3</v>
      </c>
      <c r="C174" s="7" t="s">
        <v>197</v>
      </c>
      <c r="D174" s="31" t="str">
        <f t="shared" si="9"/>
        <v>No</v>
      </c>
      <c r="E174" s="24">
        <v>25823.11</v>
      </c>
      <c r="F174" s="27">
        <v>44553.29</v>
      </c>
      <c r="G174" s="37" t="s">
        <v>343</v>
      </c>
      <c r="H174" s="6">
        <f t="shared" si="8"/>
        <v>70376.399999999994</v>
      </c>
    </row>
    <row r="175" spans="1:8" x14ac:dyDescent="0.3">
      <c r="A175" s="3" t="s">
        <v>198</v>
      </c>
      <c r="B175" s="15">
        <v>3.2176018624034916E-3</v>
      </c>
      <c r="C175" s="7" t="s">
        <v>198</v>
      </c>
      <c r="D175" s="31" t="str">
        <f t="shared" si="9"/>
        <v>No</v>
      </c>
      <c r="E175" s="24">
        <v>45996.19</v>
      </c>
      <c r="F175" s="27">
        <v>79358.44</v>
      </c>
      <c r="G175" s="37" t="s">
        <v>343</v>
      </c>
      <c r="H175" s="6">
        <f t="shared" si="8"/>
        <v>125354.63</v>
      </c>
    </row>
    <row r="176" spans="1:8" x14ac:dyDescent="0.3">
      <c r="A176" s="3" t="s">
        <v>32</v>
      </c>
      <c r="B176" s="15">
        <v>3.840748936462473E-5</v>
      </c>
      <c r="C176" s="7" t="s">
        <v>199</v>
      </c>
      <c r="D176" s="31" t="str">
        <f t="shared" si="9"/>
        <v>Yes</v>
      </c>
      <c r="E176" s="24">
        <v>549.04</v>
      </c>
      <c r="F176" s="27">
        <v>947.28</v>
      </c>
      <c r="G176" s="37" t="s">
        <v>343</v>
      </c>
      <c r="H176" s="6">
        <f t="shared" si="8"/>
        <v>1496.32</v>
      </c>
    </row>
    <row r="177" spans="1:8" x14ac:dyDescent="0.3">
      <c r="A177" s="3" t="s">
        <v>200</v>
      </c>
      <c r="B177" s="15">
        <v>5.9922724256234404E-4</v>
      </c>
      <c r="C177" s="7" t="s">
        <v>200</v>
      </c>
      <c r="D177" s="31" t="str">
        <f t="shared" si="9"/>
        <v>No</v>
      </c>
      <c r="E177" s="24">
        <v>8566.06</v>
      </c>
      <c r="F177" s="27">
        <v>14779.25</v>
      </c>
      <c r="G177" s="37" t="s">
        <v>343</v>
      </c>
      <c r="H177" s="6">
        <f t="shared" si="8"/>
        <v>23345.309999999998</v>
      </c>
    </row>
    <row r="178" spans="1:8" x14ac:dyDescent="0.3">
      <c r="A178" s="3" t="s">
        <v>34</v>
      </c>
      <c r="B178" s="15">
        <v>2.6396387324336113E-5</v>
      </c>
      <c r="C178" s="7" t="s">
        <v>201</v>
      </c>
      <c r="D178" s="7" t="s">
        <v>335</v>
      </c>
      <c r="E178" s="24">
        <v>0</v>
      </c>
      <c r="F178" s="27">
        <v>0</v>
      </c>
      <c r="G178" s="37" t="s">
        <v>343</v>
      </c>
      <c r="H178" s="6">
        <f t="shared" si="8"/>
        <v>0</v>
      </c>
    </row>
    <row r="179" spans="1:8" x14ac:dyDescent="0.3">
      <c r="A179" s="3" t="s">
        <v>43</v>
      </c>
      <c r="B179" s="15">
        <v>7.1543601524750355E-5</v>
      </c>
      <c r="C179" s="7" t="s">
        <v>202</v>
      </c>
      <c r="D179" s="31" t="str">
        <f t="shared" ref="D179:D210" si="10">IF(B179&lt;0.000083,"Yes","No")</f>
        <v>Yes</v>
      </c>
      <c r="E179" s="24">
        <v>1022.73</v>
      </c>
      <c r="F179" s="27">
        <v>1764.54</v>
      </c>
      <c r="G179" s="37" t="s">
        <v>343</v>
      </c>
      <c r="H179" s="6">
        <f t="shared" si="8"/>
        <v>2787.27</v>
      </c>
    </row>
    <row r="180" spans="1:8" x14ac:dyDescent="0.3">
      <c r="A180" s="3" t="s">
        <v>43</v>
      </c>
      <c r="B180" s="15">
        <v>1.256002277532938E-3</v>
      </c>
      <c r="C180" s="7" t="s">
        <v>203</v>
      </c>
      <c r="D180" s="31" t="str">
        <f t="shared" si="10"/>
        <v>No</v>
      </c>
      <c r="E180" s="24">
        <v>17954.78</v>
      </c>
      <c r="F180" s="27">
        <v>30977.85</v>
      </c>
      <c r="G180" s="37" t="s">
        <v>343</v>
      </c>
      <c r="H180" s="6">
        <f t="shared" si="8"/>
        <v>48932.63</v>
      </c>
    </row>
    <row r="181" spans="1:8" x14ac:dyDescent="0.3">
      <c r="A181" s="3" t="s">
        <v>43</v>
      </c>
      <c r="B181" s="15">
        <v>1.7154393930240004E-2</v>
      </c>
      <c r="C181" s="7" t="s">
        <v>43</v>
      </c>
      <c r="D181" s="31" t="str">
        <f t="shared" si="10"/>
        <v>No</v>
      </c>
      <c r="E181" s="24">
        <v>245225.12</v>
      </c>
      <c r="F181" s="27">
        <v>423093.35</v>
      </c>
      <c r="G181" s="37" t="s">
        <v>343</v>
      </c>
      <c r="H181" s="6">
        <f t="shared" si="8"/>
        <v>668318.47</v>
      </c>
    </row>
    <row r="182" spans="1:8" x14ac:dyDescent="0.3">
      <c r="A182" s="3" t="s">
        <v>204</v>
      </c>
      <c r="B182" s="15">
        <v>6.9578341280000008E-3</v>
      </c>
      <c r="C182" s="7" t="s">
        <v>204</v>
      </c>
      <c r="D182" s="31" t="str">
        <f t="shared" si="10"/>
        <v>No</v>
      </c>
      <c r="E182" s="24">
        <v>99463.48</v>
      </c>
      <c r="F182" s="27">
        <v>171606.96</v>
      </c>
      <c r="G182" s="37" t="s">
        <v>343</v>
      </c>
      <c r="H182" s="6">
        <f t="shared" si="8"/>
        <v>271070.44</v>
      </c>
    </row>
    <row r="183" spans="1:8" x14ac:dyDescent="0.3">
      <c r="A183" s="3" t="s">
        <v>205</v>
      </c>
      <c r="B183" s="15">
        <v>9.8584816064000011E-4</v>
      </c>
      <c r="C183" s="7" t="s">
        <v>205</v>
      </c>
      <c r="D183" s="31" t="str">
        <f t="shared" si="10"/>
        <v>No</v>
      </c>
      <c r="E183" s="24">
        <v>14092.88</v>
      </c>
      <c r="F183" s="27">
        <v>24314.81</v>
      </c>
      <c r="G183" s="37" t="s">
        <v>343</v>
      </c>
      <c r="H183" s="6">
        <f t="shared" si="8"/>
        <v>38407.69</v>
      </c>
    </row>
    <row r="184" spans="1:8" x14ac:dyDescent="0.3">
      <c r="A184" s="3" t="s">
        <v>73</v>
      </c>
      <c r="B184" s="15">
        <v>3.0056747918547061E-4</v>
      </c>
      <c r="C184" s="7" t="s">
        <v>206</v>
      </c>
      <c r="D184" s="31" t="str">
        <f t="shared" si="10"/>
        <v>No</v>
      </c>
      <c r="E184" s="24">
        <v>4296.67</v>
      </c>
      <c r="F184" s="27">
        <v>7413.15</v>
      </c>
      <c r="G184" s="37" t="s">
        <v>343</v>
      </c>
      <c r="H184" s="6">
        <f t="shared" si="8"/>
        <v>11709.82</v>
      </c>
    </row>
    <row r="185" spans="1:8" x14ac:dyDescent="0.3">
      <c r="A185" s="3" t="s">
        <v>61</v>
      </c>
      <c r="B185" s="15">
        <v>1.4878159422548442E-4</v>
      </c>
      <c r="C185" s="7" t="s">
        <v>207</v>
      </c>
      <c r="D185" s="31" t="str">
        <f t="shared" si="10"/>
        <v>No</v>
      </c>
      <c r="E185" s="24">
        <v>2126.86</v>
      </c>
      <c r="F185" s="27">
        <v>3669.53</v>
      </c>
      <c r="G185" s="37" t="s">
        <v>343</v>
      </c>
      <c r="H185" s="6">
        <f t="shared" si="8"/>
        <v>5796.39</v>
      </c>
    </row>
    <row r="186" spans="1:8" x14ac:dyDescent="0.3">
      <c r="A186" s="3" t="s">
        <v>166</v>
      </c>
      <c r="B186" s="15">
        <v>2.1378856446827648E-4</v>
      </c>
      <c r="C186" s="7" t="s">
        <v>208</v>
      </c>
      <c r="D186" s="31" t="str">
        <f t="shared" si="10"/>
        <v>No</v>
      </c>
      <c r="E186" s="24">
        <v>3056.15</v>
      </c>
      <c r="F186" s="27">
        <v>5272.85</v>
      </c>
      <c r="G186" s="37" t="s">
        <v>343</v>
      </c>
      <c r="H186" s="6">
        <f t="shared" si="8"/>
        <v>8329</v>
      </c>
    </row>
    <row r="187" spans="1:8" x14ac:dyDescent="0.3">
      <c r="A187" s="3" t="s">
        <v>61</v>
      </c>
      <c r="B187" s="15">
        <v>9.0106553717547258E-5</v>
      </c>
      <c r="C187" s="7" t="s">
        <v>209</v>
      </c>
      <c r="D187" s="31" t="str">
        <f t="shared" si="10"/>
        <v>No</v>
      </c>
      <c r="E187" s="24">
        <v>1288.0899999999999</v>
      </c>
      <c r="F187" s="27">
        <v>2222.37</v>
      </c>
      <c r="G187" s="37" t="s">
        <v>343</v>
      </c>
      <c r="H187" s="6">
        <f t="shared" si="8"/>
        <v>3510.46</v>
      </c>
    </row>
    <row r="188" spans="1:8" x14ac:dyDescent="0.3">
      <c r="A188" s="3" t="s">
        <v>103</v>
      </c>
      <c r="B188" s="15">
        <v>2.1563493333176328E-4</v>
      </c>
      <c r="C188" s="7" t="s">
        <v>210</v>
      </c>
      <c r="D188" s="31" t="str">
        <f t="shared" si="10"/>
        <v>No</v>
      </c>
      <c r="E188" s="24">
        <v>3082.54</v>
      </c>
      <c r="F188" s="27">
        <v>5318.39</v>
      </c>
      <c r="G188" s="37" t="s">
        <v>343</v>
      </c>
      <c r="H188" s="6">
        <f t="shared" si="8"/>
        <v>8400.93</v>
      </c>
    </row>
    <row r="189" spans="1:8" x14ac:dyDescent="0.3">
      <c r="A189" s="3" t="s">
        <v>103</v>
      </c>
      <c r="B189" s="15">
        <v>1.0446192327570199E-3</v>
      </c>
      <c r="C189" s="7" t="s">
        <v>211</v>
      </c>
      <c r="D189" s="31" t="str">
        <f t="shared" si="10"/>
        <v>No</v>
      </c>
      <c r="E189" s="24">
        <v>14933.02</v>
      </c>
      <c r="F189" s="27">
        <v>25764.33</v>
      </c>
      <c r="G189" s="37" t="s">
        <v>343</v>
      </c>
      <c r="H189" s="6">
        <f t="shared" si="8"/>
        <v>40697.350000000006</v>
      </c>
    </row>
    <row r="190" spans="1:8" x14ac:dyDescent="0.3">
      <c r="A190" s="3" t="s">
        <v>103</v>
      </c>
      <c r="B190" s="15">
        <v>1.9100374032320001E-2</v>
      </c>
      <c r="C190" s="7" t="s">
        <v>103</v>
      </c>
      <c r="D190" s="31" t="str">
        <f t="shared" si="10"/>
        <v>No</v>
      </c>
      <c r="E190" s="24">
        <v>273043.25</v>
      </c>
      <c r="F190" s="27">
        <v>471088.71</v>
      </c>
      <c r="G190" s="37" t="s">
        <v>343</v>
      </c>
      <c r="H190" s="6">
        <f t="shared" si="8"/>
        <v>744131.96</v>
      </c>
    </row>
    <row r="191" spans="1:8" x14ac:dyDescent="0.3">
      <c r="A191" s="3" t="s">
        <v>103</v>
      </c>
      <c r="B191" s="15">
        <v>2.9904211561436055E-4</v>
      </c>
      <c r="C191" s="7" t="s">
        <v>212</v>
      </c>
      <c r="D191" s="31" t="str">
        <f t="shared" si="10"/>
        <v>No</v>
      </c>
      <c r="E191" s="24">
        <v>4274.8599999999997</v>
      </c>
      <c r="F191" s="27">
        <v>7375.53</v>
      </c>
      <c r="G191" s="37" t="s">
        <v>343</v>
      </c>
      <c r="H191" s="6">
        <f t="shared" si="8"/>
        <v>11650.39</v>
      </c>
    </row>
    <row r="192" spans="1:8" x14ac:dyDescent="0.3">
      <c r="A192" s="3" t="s">
        <v>73</v>
      </c>
      <c r="B192" s="15">
        <v>2.8708523658912223E-4</v>
      </c>
      <c r="C192" s="7" t="s">
        <v>213</v>
      </c>
      <c r="D192" s="31" t="str">
        <f t="shared" si="10"/>
        <v>No</v>
      </c>
      <c r="E192" s="24">
        <v>4103.93</v>
      </c>
      <c r="F192" s="27">
        <v>7080.63</v>
      </c>
      <c r="G192" s="37" t="s">
        <v>343</v>
      </c>
      <c r="H192" s="6">
        <f t="shared" si="8"/>
        <v>11184.560000000001</v>
      </c>
    </row>
    <row r="193" spans="1:8" x14ac:dyDescent="0.3">
      <c r="A193" s="3" t="s">
        <v>214</v>
      </c>
      <c r="B193" s="15">
        <v>5.2318127209600006E-3</v>
      </c>
      <c r="C193" s="7" t="s">
        <v>214</v>
      </c>
      <c r="D193" s="31" t="str">
        <f t="shared" si="10"/>
        <v>No</v>
      </c>
      <c r="E193" s="24">
        <v>74789.7</v>
      </c>
      <c r="F193" s="27">
        <v>129036.63</v>
      </c>
      <c r="G193" s="37" t="s">
        <v>343</v>
      </c>
      <c r="H193" s="6">
        <f t="shared" si="8"/>
        <v>203826.33000000002</v>
      </c>
    </row>
    <row r="194" spans="1:8" x14ac:dyDescent="0.3">
      <c r="A194" s="3" t="s">
        <v>215</v>
      </c>
      <c r="B194" s="15">
        <v>3.4855560519191808E-4</v>
      </c>
      <c r="C194" s="7" t="s">
        <v>216</v>
      </c>
      <c r="D194" s="31" t="str">
        <f t="shared" si="10"/>
        <v>No</v>
      </c>
      <c r="E194" s="24">
        <v>4982.66</v>
      </c>
      <c r="F194" s="27">
        <v>8596.7199999999993</v>
      </c>
      <c r="G194" s="37" t="s">
        <v>343</v>
      </c>
      <c r="H194" s="6">
        <f t="shared" si="8"/>
        <v>13579.38</v>
      </c>
    </row>
    <row r="195" spans="1:8" x14ac:dyDescent="0.3">
      <c r="A195" s="3" t="s">
        <v>45</v>
      </c>
      <c r="B195" s="15">
        <v>1.2868028544570567E-4</v>
      </c>
      <c r="C195" s="7" t="s">
        <v>217</v>
      </c>
      <c r="D195" s="31" t="str">
        <f t="shared" si="10"/>
        <v>No</v>
      </c>
      <c r="E195" s="24">
        <v>0</v>
      </c>
      <c r="F195" s="27">
        <v>0</v>
      </c>
      <c r="G195" s="37" t="s">
        <v>343</v>
      </c>
      <c r="H195" s="6">
        <f t="shared" si="8"/>
        <v>0</v>
      </c>
    </row>
    <row r="196" spans="1:8" x14ac:dyDescent="0.3">
      <c r="A196" s="3" t="s">
        <v>20</v>
      </c>
      <c r="B196" s="15">
        <v>9.3741051152000014E-4</v>
      </c>
      <c r="C196" s="7" t="s">
        <v>218</v>
      </c>
      <c r="D196" s="31" t="str">
        <f t="shared" si="10"/>
        <v>No</v>
      </c>
      <c r="E196" s="24">
        <v>13400.45</v>
      </c>
      <c r="F196" s="27">
        <v>23120.15</v>
      </c>
      <c r="G196" s="37" t="s">
        <v>343</v>
      </c>
      <c r="H196" s="6">
        <f t="shared" si="8"/>
        <v>36520.600000000006</v>
      </c>
    </row>
    <row r="197" spans="1:8" x14ac:dyDescent="0.3">
      <c r="A197" s="3" t="s">
        <v>103</v>
      </c>
      <c r="B197" s="15">
        <v>4.1937412125987635E-4</v>
      </c>
      <c r="C197" s="7" t="s">
        <v>219</v>
      </c>
      <c r="D197" s="31" t="str">
        <f t="shared" si="10"/>
        <v>No</v>
      </c>
      <c r="E197" s="24">
        <v>5995.03</v>
      </c>
      <c r="F197" s="27">
        <v>10343.379999999999</v>
      </c>
      <c r="G197" s="37" t="s">
        <v>343</v>
      </c>
      <c r="H197" s="6">
        <f t="shared" ref="H197:H260" si="11">SUM(E197:G197)</f>
        <v>16338.41</v>
      </c>
    </row>
    <row r="198" spans="1:8" x14ac:dyDescent="0.3">
      <c r="A198" s="3" t="s">
        <v>32</v>
      </c>
      <c r="B198" s="15">
        <v>8.7589028181219765E-4</v>
      </c>
      <c r="C198" s="7" t="s">
        <v>220</v>
      </c>
      <c r="D198" s="31" t="str">
        <f t="shared" si="10"/>
        <v>No</v>
      </c>
      <c r="E198" s="24">
        <v>12521.01</v>
      </c>
      <c r="F198" s="27">
        <v>21602.82</v>
      </c>
      <c r="G198" s="37" t="s">
        <v>343</v>
      </c>
      <c r="H198" s="6">
        <f t="shared" si="11"/>
        <v>34123.83</v>
      </c>
    </row>
    <row r="199" spans="1:8" x14ac:dyDescent="0.3">
      <c r="A199" s="3" t="s">
        <v>32</v>
      </c>
      <c r="B199" s="15">
        <v>6.2011746176264277E-4</v>
      </c>
      <c r="C199" s="7" t="s">
        <v>221</v>
      </c>
      <c r="D199" s="31" t="str">
        <f t="shared" si="10"/>
        <v>No</v>
      </c>
      <c r="E199" s="24">
        <v>8864.69</v>
      </c>
      <c r="F199" s="27">
        <v>15294.48</v>
      </c>
      <c r="G199" s="37" t="s">
        <v>343</v>
      </c>
      <c r="H199" s="6">
        <f t="shared" si="11"/>
        <v>24159.17</v>
      </c>
    </row>
    <row r="200" spans="1:8" x14ac:dyDescent="0.3">
      <c r="A200" s="3" t="s">
        <v>32</v>
      </c>
      <c r="B200" s="15">
        <v>1.6393846172607529E-4</v>
      </c>
      <c r="C200" s="7" t="s">
        <v>222</v>
      </c>
      <c r="D200" s="31" t="str">
        <f t="shared" si="10"/>
        <v>No</v>
      </c>
      <c r="E200" s="24">
        <v>2343.5300000000002</v>
      </c>
      <c r="F200" s="27">
        <v>4043.35</v>
      </c>
      <c r="G200" s="37" t="s">
        <v>343</v>
      </c>
      <c r="H200" s="6">
        <f t="shared" si="11"/>
        <v>6386.88</v>
      </c>
    </row>
    <row r="201" spans="1:8" x14ac:dyDescent="0.3">
      <c r="A201" s="3" t="s">
        <v>32</v>
      </c>
      <c r="B201" s="15">
        <v>5.8535727113920008E-2</v>
      </c>
      <c r="C201" s="7" t="s">
        <v>32</v>
      </c>
      <c r="D201" s="31" t="str">
        <f t="shared" si="10"/>
        <v>No</v>
      </c>
      <c r="E201" s="24">
        <v>836778.66</v>
      </c>
      <c r="F201" s="27">
        <v>1443716.23</v>
      </c>
      <c r="G201" s="37" t="s">
        <v>343</v>
      </c>
      <c r="H201" s="6">
        <f t="shared" si="11"/>
        <v>2280494.89</v>
      </c>
    </row>
    <row r="202" spans="1:8" x14ac:dyDescent="0.3">
      <c r="A202" s="3" t="s">
        <v>223</v>
      </c>
      <c r="B202" s="15">
        <v>2.4376421473599999E-3</v>
      </c>
      <c r="C202" s="7" t="s">
        <v>223</v>
      </c>
      <c r="D202" s="31" t="str">
        <f t="shared" si="10"/>
        <v>No</v>
      </c>
      <c r="E202" s="24">
        <v>34846.53</v>
      </c>
      <c r="F202" s="27">
        <v>60121.63</v>
      </c>
      <c r="G202" s="37" t="s">
        <v>343</v>
      </c>
      <c r="H202" s="6">
        <f t="shared" si="11"/>
        <v>94968.16</v>
      </c>
    </row>
    <row r="203" spans="1:8" x14ac:dyDescent="0.3">
      <c r="A203" s="3" t="s">
        <v>58</v>
      </c>
      <c r="B203" s="15">
        <v>2.1604790854926307E-6</v>
      </c>
      <c r="C203" s="7" t="s">
        <v>224</v>
      </c>
      <c r="D203" s="31" t="str">
        <f t="shared" si="10"/>
        <v>Yes</v>
      </c>
      <c r="E203" s="24">
        <v>30.88</v>
      </c>
      <c r="F203" s="27">
        <v>53.29</v>
      </c>
      <c r="G203" s="37" t="s">
        <v>343</v>
      </c>
      <c r="H203" s="6">
        <f t="shared" si="11"/>
        <v>84.17</v>
      </c>
    </row>
    <row r="204" spans="1:8" x14ac:dyDescent="0.3">
      <c r="A204" s="3" t="s">
        <v>225</v>
      </c>
      <c r="B204" s="15">
        <v>6.2312530156800007E-3</v>
      </c>
      <c r="C204" s="7" t="s">
        <v>225</v>
      </c>
      <c r="D204" s="31" t="str">
        <f t="shared" si="10"/>
        <v>No</v>
      </c>
      <c r="E204" s="24">
        <v>89076.87</v>
      </c>
      <c r="F204" s="27">
        <v>153686.67000000001</v>
      </c>
      <c r="G204" s="37" t="s">
        <v>343</v>
      </c>
      <c r="H204" s="6">
        <f t="shared" si="11"/>
        <v>242763.54</v>
      </c>
    </row>
    <row r="205" spans="1:8" x14ac:dyDescent="0.3">
      <c r="A205" s="3" t="s">
        <v>226</v>
      </c>
      <c r="B205" s="15">
        <v>5.6487088447999996E-4</v>
      </c>
      <c r="C205" s="7" t="s">
        <v>226</v>
      </c>
      <c r="D205" s="31" t="str">
        <f t="shared" si="10"/>
        <v>No</v>
      </c>
      <c r="E205" s="24">
        <v>8074.93</v>
      </c>
      <c r="F205" s="27">
        <v>13931.89</v>
      </c>
      <c r="G205" s="37" t="s">
        <v>343</v>
      </c>
      <c r="H205" s="6">
        <f t="shared" si="11"/>
        <v>22006.82</v>
      </c>
    </row>
    <row r="206" spans="1:8" x14ac:dyDescent="0.3">
      <c r="A206" s="3" t="s">
        <v>32</v>
      </c>
      <c r="B206" s="15">
        <v>2.8958027866277504E-4</v>
      </c>
      <c r="C206" s="7" t="s">
        <v>227</v>
      </c>
      <c r="D206" s="31" t="str">
        <f t="shared" si="10"/>
        <v>No</v>
      </c>
      <c r="E206" s="24">
        <v>4139.6000000000004</v>
      </c>
      <c r="F206" s="27">
        <v>7142.16</v>
      </c>
      <c r="G206" s="37" t="s">
        <v>343</v>
      </c>
      <c r="H206" s="6">
        <f t="shared" si="11"/>
        <v>11281.76</v>
      </c>
    </row>
    <row r="207" spans="1:8" x14ac:dyDescent="0.3">
      <c r="A207" s="3" t="s">
        <v>228</v>
      </c>
      <c r="B207" s="15">
        <v>2.1551218640000003E-3</v>
      </c>
      <c r="C207" s="7" t="s">
        <v>228</v>
      </c>
      <c r="D207" s="31" t="str">
        <f t="shared" si="10"/>
        <v>No</v>
      </c>
      <c r="E207" s="24">
        <v>30807.85</v>
      </c>
      <c r="F207" s="27">
        <v>53153.599999999999</v>
      </c>
      <c r="G207" s="37" t="s">
        <v>343</v>
      </c>
      <c r="H207" s="6">
        <f t="shared" si="11"/>
        <v>83961.45</v>
      </c>
    </row>
    <row r="208" spans="1:8" x14ac:dyDescent="0.3">
      <c r="A208" s="3" t="s">
        <v>229</v>
      </c>
      <c r="B208" s="15">
        <v>5.8661152369835065E-4</v>
      </c>
      <c r="C208" s="7" t="s">
        <v>229</v>
      </c>
      <c r="D208" s="31" t="str">
        <f t="shared" si="10"/>
        <v>No</v>
      </c>
      <c r="E208" s="24">
        <v>8385.7199999999993</v>
      </c>
      <c r="F208" s="27">
        <v>14468.1</v>
      </c>
      <c r="G208" s="37" t="s">
        <v>343</v>
      </c>
      <c r="H208" s="6">
        <f t="shared" si="11"/>
        <v>22853.82</v>
      </c>
    </row>
    <row r="209" spans="1:8" x14ac:dyDescent="0.3">
      <c r="A209" s="3" t="s">
        <v>81</v>
      </c>
      <c r="B209" s="15">
        <v>7.4328491705644338E-5</v>
      </c>
      <c r="C209" s="7" t="s">
        <v>230</v>
      </c>
      <c r="D209" s="31" t="str">
        <f t="shared" si="10"/>
        <v>Yes</v>
      </c>
      <c r="E209" s="24">
        <v>1062.54</v>
      </c>
      <c r="F209" s="27">
        <v>1833.23</v>
      </c>
      <c r="G209" s="37" t="s">
        <v>343</v>
      </c>
      <c r="H209" s="6">
        <f t="shared" si="11"/>
        <v>2895.77</v>
      </c>
    </row>
    <row r="210" spans="1:8" x14ac:dyDescent="0.3">
      <c r="A210" s="3" t="s">
        <v>231</v>
      </c>
      <c r="B210" s="15">
        <v>3.1792059880000004E-3</v>
      </c>
      <c r="C210" s="7" t="s">
        <v>231</v>
      </c>
      <c r="D210" s="31" t="str">
        <f t="shared" si="10"/>
        <v>No</v>
      </c>
      <c r="E210" s="24">
        <v>45447.32</v>
      </c>
      <c r="F210" s="27">
        <v>78411.45</v>
      </c>
      <c r="G210" s="37" t="s">
        <v>343</v>
      </c>
      <c r="H210" s="6">
        <f t="shared" si="11"/>
        <v>123858.76999999999</v>
      </c>
    </row>
    <row r="211" spans="1:8" x14ac:dyDescent="0.3">
      <c r="A211" s="3" t="s">
        <v>22</v>
      </c>
      <c r="B211" s="15">
        <v>8.8613450937211676E-3</v>
      </c>
      <c r="C211" s="7" t="s">
        <v>22</v>
      </c>
      <c r="D211" s="31" t="str">
        <f t="shared" ref="D211:D242" si="12">IF(B211&lt;0.000083,"Yes","No")</f>
        <v>No</v>
      </c>
      <c r="E211" s="24">
        <v>126674.51</v>
      </c>
      <c r="F211" s="27">
        <v>218554.86</v>
      </c>
      <c r="G211" s="37" t="s">
        <v>343</v>
      </c>
      <c r="H211" s="6">
        <f t="shared" si="11"/>
        <v>345229.37</v>
      </c>
    </row>
    <row r="212" spans="1:8" x14ac:dyDescent="0.3">
      <c r="A212" s="3" t="s">
        <v>232</v>
      </c>
      <c r="B212" s="15">
        <v>3.587611178190589E-4</v>
      </c>
      <c r="C212" s="7" t="s">
        <v>233</v>
      </c>
      <c r="D212" s="31" t="str">
        <f t="shared" si="12"/>
        <v>No</v>
      </c>
      <c r="E212" s="24">
        <v>5128.55</v>
      </c>
      <c r="F212" s="27">
        <v>8848.43</v>
      </c>
      <c r="G212" s="37" t="s">
        <v>343</v>
      </c>
      <c r="H212" s="6">
        <f t="shared" si="11"/>
        <v>13976.98</v>
      </c>
    </row>
    <row r="213" spans="1:8" x14ac:dyDescent="0.3">
      <c r="A213" s="3" t="s">
        <v>32</v>
      </c>
      <c r="B213" s="15">
        <v>1.3184908745622357E-4</v>
      </c>
      <c r="C213" s="7" t="s">
        <v>234</v>
      </c>
      <c r="D213" s="31" t="str">
        <f t="shared" si="12"/>
        <v>No</v>
      </c>
      <c r="E213" s="24">
        <v>1884.81</v>
      </c>
      <c r="F213" s="27">
        <v>3251.91</v>
      </c>
      <c r="G213" s="37" t="s">
        <v>343</v>
      </c>
      <c r="H213" s="6">
        <f t="shared" si="11"/>
        <v>5136.7199999999993</v>
      </c>
    </row>
    <row r="214" spans="1:8" x14ac:dyDescent="0.3">
      <c r="A214" s="3" t="s">
        <v>22</v>
      </c>
      <c r="B214" s="15">
        <v>4.1475564429802469E-5</v>
      </c>
      <c r="C214" s="7" t="s">
        <v>235</v>
      </c>
      <c r="D214" s="31" t="str">
        <f t="shared" si="12"/>
        <v>Yes</v>
      </c>
      <c r="E214" s="24">
        <v>592.9</v>
      </c>
      <c r="F214" s="27">
        <v>1022.95</v>
      </c>
      <c r="G214" s="37" t="s">
        <v>343</v>
      </c>
      <c r="H214" s="6">
        <f t="shared" si="11"/>
        <v>1615.85</v>
      </c>
    </row>
    <row r="215" spans="1:8" x14ac:dyDescent="0.3">
      <c r="A215" s="3" t="s">
        <v>26</v>
      </c>
      <c r="B215" s="15">
        <v>2.8482037360000003E-4</v>
      </c>
      <c r="C215" s="7" t="s">
        <v>236</v>
      </c>
      <c r="D215" s="31" t="str">
        <f t="shared" si="12"/>
        <v>No</v>
      </c>
      <c r="E215" s="24">
        <v>4071.56</v>
      </c>
      <c r="F215" s="27">
        <v>7024.77</v>
      </c>
      <c r="G215" s="37" t="s">
        <v>343</v>
      </c>
      <c r="H215" s="6">
        <f t="shared" si="11"/>
        <v>11096.33</v>
      </c>
    </row>
    <row r="216" spans="1:8" x14ac:dyDescent="0.3">
      <c r="A216" s="3" t="s">
        <v>12</v>
      </c>
      <c r="B216" s="15">
        <v>8.7988886930075511E-5</v>
      </c>
      <c r="C216" s="7" t="s">
        <v>237</v>
      </c>
      <c r="D216" s="31" t="str">
        <f t="shared" si="12"/>
        <v>No</v>
      </c>
      <c r="E216" s="24">
        <v>1257.82</v>
      </c>
      <c r="F216" s="27">
        <v>2170.14</v>
      </c>
      <c r="G216" s="37" t="s">
        <v>343</v>
      </c>
      <c r="H216" s="6">
        <f t="shared" si="11"/>
        <v>3427.96</v>
      </c>
    </row>
    <row r="217" spans="1:8" x14ac:dyDescent="0.3">
      <c r="A217" s="3" t="s">
        <v>20</v>
      </c>
      <c r="B217" s="15">
        <v>3.6990834623853557E-4</v>
      </c>
      <c r="C217" s="7" t="s">
        <v>238</v>
      </c>
      <c r="D217" s="31" t="str">
        <f t="shared" si="12"/>
        <v>No</v>
      </c>
      <c r="E217" s="24">
        <v>5287.91</v>
      </c>
      <c r="F217" s="27">
        <v>9123.36</v>
      </c>
      <c r="G217" s="37" t="s">
        <v>343</v>
      </c>
      <c r="H217" s="6">
        <f t="shared" si="11"/>
        <v>14411.27</v>
      </c>
    </row>
    <row r="218" spans="1:8" x14ac:dyDescent="0.3">
      <c r="A218" s="3" t="s">
        <v>32</v>
      </c>
      <c r="B218" s="15">
        <v>3.3688147393600002E-3</v>
      </c>
      <c r="C218" s="7" t="s">
        <v>239</v>
      </c>
      <c r="D218" s="31" t="str">
        <f t="shared" si="12"/>
        <v>No</v>
      </c>
      <c r="E218" s="24">
        <v>48157.81</v>
      </c>
      <c r="F218" s="27">
        <v>83087.929999999993</v>
      </c>
      <c r="G218" s="37" t="s">
        <v>343</v>
      </c>
      <c r="H218" s="6">
        <f t="shared" si="11"/>
        <v>131245.74</v>
      </c>
    </row>
    <row r="219" spans="1:8" x14ac:dyDescent="0.3">
      <c r="A219" s="3" t="s">
        <v>119</v>
      </c>
      <c r="B219" s="15">
        <v>8.6247881362653192E-5</v>
      </c>
      <c r="C219" s="7" t="s">
        <v>240</v>
      </c>
      <c r="D219" s="31" t="str">
        <f t="shared" si="12"/>
        <v>No</v>
      </c>
      <c r="E219" s="24">
        <v>1232.93</v>
      </c>
      <c r="F219" s="27">
        <v>2127.1999999999998</v>
      </c>
      <c r="G219" s="37" t="s">
        <v>343</v>
      </c>
      <c r="H219" s="6">
        <f t="shared" si="11"/>
        <v>3360.13</v>
      </c>
    </row>
    <row r="220" spans="1:8" x14ac:dyDescent="0.3">
      <c r="A220" s="3" t="s">
        <v>119</v>
      </c>
      <c r="B220" s="15">
        <v>1.5570980204524306E-3</v>
      </c>
      <c r="C220" s="7" t="s">
        <v>241</v>
      </c>
      <c r="D220" s="31" t="str">
        <f t="shared" si="12"/>
        <v>No</v>
      </c>
      <c r="E220" s="24">
        <v>22258.99</v>
      </c>
      <c r="F220" s="27">
        <v>38404.03</v>
      </c>
      <c r="G220" s="37" t="s">
        <v>343</v>
      </c>
      <c r="H220" s="6">
        <f t="shared" si="11"/>
        <v>60663.020000000004</v>
      </c>
    </row>
    <row r="221" spans="1:8" x14ac:dyDescent="0.3">
      <c r="A221" s="3" t="s">
        <v>81</v>
      </c>
      <c r="B221" s="15">
        <v>5.8689546567199742E-4</v>
      </c>
      <c r="C221" s="7" t="s">
        <v>242</v>
      </c>
      <c r="D221" s="31" t="str">
        <f t="shared" si="12"/>
        <v>No</v>
      </c>
      <c r="E221" s="24">
        <v>8389.7800000000007</v>
      </c>
      <c r="F221" s="27">
        <v>14475.1</v>
      </c>
      <c r="G221" s="37" t="s">
        <v>343</v>
      </c>
      <c r="H221" s="6">
        <f t="shared" si="11"/>
        <v>22864.880000000001</v>
      </c>
    </row>
    <row r="222" spans="1:8" x14ac:dyDescent="0.3">
      <c r="A222" s="3" t="s">
        <v>243</v>
      </c>
      <c r="B222" s="15">
        <v>1.6298467953600002E-3</v>
      </c>
      <c r="C222" s="7" t="s">
        <v>243</v>
      </c>
      <c r="D222" s="31" t="str">
        <f t="shared" si="12"/>
        <v>No</v>
      </c>
      <c r="E222" s="24">
        <v>23298.95</v>
      </c>
      <c r="F222" s="27">
        <v>40198.29</v>
      </c>
      <c r="G222" s="37" t="s">
        <v>343</v>
      </c>
      <c r="H222" s="6">
        <f t="shared" si="11"/>
        <v>63497.240000000005</v>
      </c>
    </row>
    <row r="223" spans="1:8" x14ac:dyDescent="0.3">
      <c r="A223" s="3" t="s">
        <v>20</v>
      </c>
      <c r="B223" s="15">
        <v>1.2666525541676524E-3</v>
      </c>
      <c r="C223" s="7" t="s">
        <v>244</v>
      </c>
      <c r="D223" s="31" t="str">
        <f t="shared" si="12"/>
        <v>No</v>
      </c>
      <c r="E223" s="24">
        <v>18107.02</v>
      </c>
      <c r="F223" s="27">
        <v>31240.53</v>
      </c>
      <c r="G223" s="37" t="s">
        <v>343</v>
      </c>
      <c r="H223" s="6">
        <f t="shared" si="11"/>
        <v>49347.55</v>
      </c>
    </row>
    <row r="224" spans="1:8" x14ac:dyDescent="0.3">
      <c r="A224" s="3" t="s">
        <v>20</v>
      </c>
      <c r="B224" s="15">
        <v>2.8839077355712506E-4</v>
      </c>
      <c r="C224" s="7" t="s">
        <v>245</v>
      </c>
      <c r="D224" s="31" t="str">
        <f t="shared" si="12"/>
        <v>No</v>
      </c>
      <c r="E224" s="24">
        <v>4122.6000000000004</v>
      </c>
      <c r="F224" s="27">
        <v>7112.83</v>
      </c>
      <c r="G224" s="37" t="s">
        <v>343</v>
      </c>
      <c r="H224" s="6">
        <f t="shared" si="11"/>
        <v>11235.43</v>
      </c>
    </row>
    <row r="225" spans="1:8" x14ac:dyDescent="0.3">
      <c r="A225" s="3" t="s">
        <v>32</v>
      </c>
      <c r="B225" s="15">
        <v>2.3853655851105939E-4</v>
      </c>
      <c r="C225" s="7" t="s">
        <v>246</v>
      </c>
      <c r="D225" s="31" t="str">
        <f t="shared" si="12"/>
        <v>No</v>
      </c>
      <c r="E225" s="24">
        <v>3409.92</v>
      </c>
      <c r="F225" s="27">
        <v>5883.23</v>
      </c>
      <c r="G225" s="37" t="s">
        <v>343</v>
      </c>
      <c r="H225" s="6">
        <f t="shared" si="11"/>
        <v>9293.15</v>
      </c>
    </row>
    <row r="226" spans="1:8" x14ac:dyDescent="0.3">
      <c r="A226" s="3" t="s">
        <v>32</v>
      </c>
      <c r="B226" s="15">
        <v>4.0386057204984545E-4</v>
      </c>
      <c r="C226" s="7" t="s">
        <v>247</v>
      </c>
      <c r="D226" s="31" t="str">
        <f t="shared" si="12"/>
        <v>No</v>
      </c>
      <c r="E226" s="24">
        <v>5773.26</v>
      </c>
      <c r="F226" s="27">
        <v>9960.76</v>
      </c>
      <c r="G226" s="37" t="s">
        <v>343</v>
      </c>
      <c r="H226" s="6">
        <f t="shared" si="11"/>
        <v>15734.02</v>
      </c>
    </row>
    <row r="227" spans="1:8" x14ac:dyDescent="0.3">
      <c r="A227" s="3" t="s">
        <v>20</v>
      </c>
      <c r="B227" s="15">
        <v>1.0430545820800002E-3</v>
      </c>
      <c r="C227" s="7" t="s">
        <v>248</v>
      </c>
      <c r="D227" s="31" t="str">
        <f t="shared" si="12"/>
        <v>No</v>
      </c>
      <c r="E227" s="24">
        <v>14910.65</v>
      </c>
      <c r="F227" s="27">
        <v>25725.74</v>
      </c>
      <c r="G227" s="37" t="s">
        <v>343</v>
      </c>
      <c r="H227" s="6">
        <f t="shared" si="11"/>
        <v>40636.39</v>
      </c>
    </row>
    <row r="228" spans="1:8" x14ac:dyDescent="0.3">
      <c r="A228" s="3" t="s">
        <v>249</v>
      </c>
      <c r="B228" s="15">
        <v>4.3018366798400001E-3</v>
      </c>
      <c r="C228" s="7" t="s">
        <v>249</v>
      </c>
      <c r="D228" s="31" t="str">
        <f t="shared" si="12"/>
        <v>No</v>
      </c>
      <c r="E228" s="24">
        <v>61495.519999999997</v>
      </c>
      <c r="F228" s="27">
        <v>106099.84</v>
      </c>
      <c r="G228" s="37" t="s">
        <v>343</v>
      </c>
      <c r="H228" s="6">
        <f t="shared" si="11"/>
        <v>167595.35999999999</v>
      </c>
    </row>
    <row r="229" spans="1:8" x14ac:dyDescent="0.3">
      <c r="A229" s="3" t="s">
        <v>73</v>
      </c>
      <c r="B229" s="15">
        <v>2.5535928015214338E-3</v>
      </c>
      <c r="C229" s="7" t="s">
        <v>250</v>
      </c>
      <c r="D229" s="31" t="str">
        <f t="shared" si="12"/>
        <v>No</v>
      </c>
      <c r="E229" s="24">
        <v>36504.06</v>
      </c>
      <c r="F229" s="27">
        <v>62981.42</v>
      </c>
      <c r="G229" s="37" t="s">
        <v>343</v>
      </c>
      <c r="H229" s="6">
        <f t="shared" si="11"/>
        <v>99485.48</v>
      </c>
    </row>
    <row r="230" spans="1:8" x14ac:dyDescent="0.3">
      <c r="A230" s="3" t="s">
        <v>32</v>
      </c>
      <c r="B230" s="15">
        <v>1.5512635402572228E-3</v>
      </c>
      <c r="C230" s="7" t="s">
        <v>251</v>
      </c>
      <c r="D230" s="31" t="str">
        <f t="shared" si="12"/>
        <v>No</v>
      </c>
      <c r="E230" s="24">
        <v>22175.59</v>
      </c>
      <c r="F230" s="27">
        <v>38260.129999999997</v>
      </c>
      <c r="G230" s="37" t="s">
        <v>343</v>
      </c>
      <c r="H230" s="6">
        <f t="shared" si="11"/>
        <v>60435.72</v>
      </c>
    </row>
    <row r="231" spans="1:8" x14ac:dyDescent="0.3">
      <c r="A231" s="3" t="s">
        <v>252</v>
      </c>
      <c r="B231" s="15">
        <v>4.1352700239291102E-4</v>
      </c>
      <c r="C231" s="7" t="s">
        <v>253</v>
      </c>
      <c r="D231" s="31" t="str">
        <f t="shared" si="12"/>
        <v>No</v>
      </c>
      <c r="E231" s="24">
        <v>5911.44</v>
      </c>
      <c r="F231" s="27">
        <v>10199.17</v>
      </c>
      <c r="G231" s="37" t="s">
        <v>343</v>
      </c>
      <c r="H231" s="6">
        <f t="shared" si="11"/>
        <v>16110.61</v>
      </c>
    </row>
    <row r="232" spans="1:8" x14ac:dyDescent="0.3">
      <c r="A232" s="3" t="s">
        <v>252</v>
      </c>
      <c r="B232" s="15">
        <v>2.5740509013613654E-3</v>
      </c>
      <c r="C232" s="7" t="s">
        <v>254</v>
      </c>
      <c r="D232" s="31" t="str">
        <f t="shared" si="12"/>
        <v>No</v>
      </c>
      <c r="E232" s="24">
        <v>36796.519999999997</v>
      </c>
      <c r="F232" s="27">
        <v>63486</v>
      </c>
      <c r="G232" s="37" t="s">
        <v>343</v>
      </c>
      <c r="H232" s="6">
        <f t="shared" si="11"/>
        <v>100282.51999999999</v>
      </c>
    </row>
    <row r="233" spans="1:8" x14ac:dyDescent="0.3">
      <c r="A233" s="3" t="s">
        <v>252</v>
      </c>
      <c r="B233" s="15">
        <v>1.8052764385600002E-2</v>
      </c>
      <c r="C233" s="7" t="s">
        <v>252</v>
      </c>
      <c r="D233" s="31" t="str">
        <f t="shared" si="12"/>
        <v>No</v>
      </c>
      <c r="E233" s="24">
        <v>258067.49</v>
      </c>
      <c r="F233" s="27">
        <v>445250.62</v>
      </c>
      <c r="G233" s="37" t="s">
        <v>343</v>
      </c>
      <c r="H233" s="6">
        <f t="shared" si="11"/>
        <v>703318.11</v>
      </c>
    </row>
    <row r="234" spans="1:8" x14ac:dyDescent="0.3">
      <c r="A234" s="3" t="s">
        <v>255</v>
      </c>
      <c r="B234" s="15">
        <v>3.8845852225600007E-3</v>
      </c>
      <c r="C234" s="7" t="s">
        <v>255</v>
      </c>
      <c r="D234" s="31" t="str">
        <f t="shared" si="12"/>
        <v>No</v>
      </c>
      <c r="E234" s="24">
        <v>55530.84</v>
      </c>
      <c r="F234" s="27">
        <v>95808.82</v>
      </c>
      <c r="G234" s="37" t="s">
        <v>343</v>
      </c>
      <c r="H234" s="6">
        <f t="shared" si="11"/>
        <v>151339.66</v>
      </c>
    </row>
    <row r="235" spans="1:8" x14ac:dyDescent="0.3">
      <c r="A235" s="3" t="s">
        <v>75</v>
      </c>
      <c r="B235" s="15">
        <v>1.1028617297600002E-3</v>
      </c>
      <c r="C235" s="7" t="s">
        <v>256</v>
      </c>
      <c r="D235" s="31" t="str">
        <f t="shared" si="12"/>
        <v>No</v>
      </c>
      <c r="E235" s="24">
        <v>15765.61</v>
      </c>
      <c r="F235" s="27">
        <v>27200.81</v>
      </c>
      <c r="G235" s="37" t="s">
        <v>343</v>
      </c>
      <c r="H235" s="6">
        <f t="shared" si="11"/>
        <v>42966.42</v>
      </c>
    </row>
    <row r="236" spans="1:8" x14ac:dyDescent="0.3">
      <c r="A236" s="3" t="s">
        <v>257</v>
      </c>
      <c r="B236" s="15">
        <v>4.7180115840645136E-4</v>
      </c>
      <c r="C236" s="7" t="s">
        <v>257</v>
      </c>
      <c r="D236" s="31" t="str">
        <f t="shared" si="12"/>
        <v>No</v>
      </c>
      <c r="E236" s="24">
        <v>6744.48</v>
      </c>
      <c r="F236" s="27">
        <v>11636.43</v>
      </c>
      <c r="G236" s="37" t="s">
        <v>343</v>
      </c>
      <c r="H236" s="6">
        <f t="shared" si="11"/>
        <v>18380.91</v>
      </c>
    </row>
    <row r="237" spans="1:8" x14ac:dyDescent="0.3">
      <c r="A237" s="3" t="s">
        <v>26</v>
      </c>
      <c r="B237" s="15">
        <v>3.0790140802788518E-5</v>
      </c>
      <c r="C237" s="7" t="s">
        <v>258</v>
      </c>
      <c r="D237" s="31" t="str">
        <f t="shared" si="12"/>
        <v>Yes</v>
      </c>
      <c r="E237" s="24">
        <v>440.15</v>
      </c>
      <c r="F237" s="27">
        <v>759.4</v>
      </c>
      <c r="G237" s="37" t="s">
        <v>343</v>
      </c>
      <c r="H237" s="6">
        <f t="shared" si="11"/>
        <v>1199.55</v>
      </c>
    </row>
    <row r="238" spans="1:8" x14ac:dyDescent="0.3">
      <c r="A238" s="3" t="s">
        <v>73</v>
      </c>
      <c r="B238" s="15">
        <v>3.0268607449793141E-3</v>
      </c>
      <c r="C238" s="7" t="s">
        <v>259</v>
      </c>
      <c r="D238" s="31" t="str">
        <f t="shared" si="12"/>
        <v>No</v>
      </c>
      <c r="E238" s="24">
        <v>43269.51</v>
      </c>
      <c r="F238" s="27">
        <v>74654.03</v>
      </c>
      <c r="G238" s="37" t="s">
        <v>343</v>
      </c>
      <c r="H238" s="6">
        <f t="shared" si="11"/>
        <v>117923.54000000001</v>
      </c>
    </row>
    <row r="239" spans="1:8" x14ac:dyDescent="0.3">
      <c r="A239" s="3" t="s">
        <v>232</v>
      </c>
      <c r="B239" s="15">
        <v>8.1260410302400003E-3</v>
      </c>
      <c r="C239" s="7" t="s">
        <v>232</v>
      </c>
      <c r="D239" s="31" t="str">
        <f t="shared" si="12"/>
        <v>No</v>
      </c>
      <c r="E239" s="24">
        <v>116163.21</v>
      </c>
      <c r="F239" s="27">
        <v>200419.43</v>
      </c>
      <c r="G239" s="37" t="s">
        <v>343</v>
      </c>
      <c r="H239" s="6">
        <f t="shared" si="11"/>
        <v>316582.64</v>
      </c>
    </row>
    <row r="240" spans="1:8" x14ac:dyDescent="0.3">
      <c r="A240" s="3" t="s">
        <v>32</v>
      </c>
      <c r="B240" s="15">
        <v>1.547383996257214E-4</v>
      </c>
      <c r="C240" s="7" t="s">
        <v>260</v>
      </c>
      <c r="D240" s="31" t="str">
        <f t="shared" si="12"/>
        <v>No</v>
      </c>
      <c r="E240" s="24">
        <v>2212.0100000000002</v>
      </c>
      <c r="F240" s="27">
        <v>3816.44</v>
      </c>
      <c r="G240" s="37" t="s">
        <v>343</v>
      </c>
      <c r="H240" s="6">
        <f t="shared" si="11"/>
        <v>6028.4500000000007</v>
      </c>
    </row>
    <row r="241" spans="1:8" x14ac:dyDescent="0.3">
      <c r="A241" s="3" t="s">
        <v>32</v>
      </c>
      <c r="B241" s="15">
        <v>2.3508376415386128E-3</v>
      </c>
      <c r="C241" s="7" t="s">
        <v>261</v>
      </c>
      <c r="D241" s="31" t="str">
        <f t="shared" si="12"/>
        <v>No</v>
      </c>
      <c r="E241" s="24">
        <v>33605.64</v>
      </c>
      <c r="F241" s="27">
        <v>57980.7</v>
      </c>
      <c r="G241" s="37" t="s">
        <v>343</v>
      </c>
      <c r="H241" s="6">
        <f t="shared" si="11"/>
        <v>91586.34</v>
      </c>
    </row>
    <row r="242" spans="1:8" x14ac:dyDescent="0.3">
      <c r="A242" s="3" t="s">
        <v>32</v>
      </c>
      <c r="B242" s="15">
        <v>6.650644637706374E-7</v>
      </c>
      <c r="C242" s="7" t="s">
        <v>262</v>
      </c>
      <c r="D242" s="31" t="str">
        <f t="shared" si="12"/>
        <v>Yes</v>
      </c>
      <c r="E242" s="24">
        <v>9.51</v>
      </c>
      <c r="F242" s="27">
        <v>16.399999999999999</v>
      </c>
      <c r="G242" s="37" t="s">
        <v>343</v>
      </c>
      <c r="H242" s="6">
        <f t="shared" si="11"/>
        <v>25.909999999999997</v>
      </c>
    </row>
    <row r="243" spans="1:8" x14ac:dyDescent="0.3">
      <c r="A243" s="3" t="s">
        <v>20</v>
      </c>
      <c r="B243" s="15">
        <v>5.308730362373128E-4</v>
      </c>
      <c r="C243" s="7" t="s">
        <v>263</v>
      </c>
      <c r="D243" s="31" t="str">
        <f t="shared" ref="D243:D263" si="13">IF(B243&lt;0.000083,"Yes","No")</f>
        <v>No</v>
      </c>
      <c r="E243" s="24">
        <v>7588.92</v>
      </c>
      <c r="F243" s="27">
        <v>13093.37</v>
      </c>
      <c r="G243" s="37" t="s">
        <v>343</v>
      </c>
      <c r="H243" s="6">
        <f t="shared" si="11"/>
        <v>20682.29</v>
      </c>
    </row>
    <row r="244" spans="1:8" x14ac:dyDescent="0.3">
      <c r="A244" s="3" t="s">
        <v>22</v>
      </c>
      <c r="B244" s="15">
        <v>6.2120900177538814E-5</v>
      </c>
      <c r="C244" s="7" t="s">
        <v>264</v>
      </c>
      <c r="D244" s="31" t="str">
        <f t="shared" si="13"/>
        <v>Yes</v>
      </c>
      <c r="E244" s="24">
        <v>888.03</v>
      </c>
      <c r="F244" s="27">
        <v>1532.14</v>
      </c>
      <c r="G244" s="37" t="s">
        <v>343</v>
      </c>
      <c r="H244" s="6">
        <f t="shared" si="11"/>
        <v>2420.17</v>
      </c>
    </row>
    <row r="245" spans="1:8" x14ac:dyDescent="0.3">
      <c r="A245" s="3" t="s">
        <v>32</v>
      </c>
      <c r="B245" s="15">
        <v>2.6713434479427391E-5</v>
      </c>
      <c r="C245" s="7" t="s">
        <v>265</v>
      </c>
      <c r="D245" s="31" t="str">
        <f t="shared" si="13"/>
        <v>Yes</v>
      </c>
      <c r="E245" s="24">
        <v>381.87</v>
      </c>
      <c r="F245" s="27">
        <v>658.86</v>
      </c>
      <c r="G245" s="37" t="s">
        <v>343</v>
      </c>
      <c r="H245" s="6">
        <f t="shared" si="11"/>
        <v>1040.73</v>
      </c>
    </row>
    <row r="246" spans="1:8" x14ac:dyDescent="0.3">
      <c r="A246" s="3" t="s">
        <v>119</v>
      </c>
      <c r="B246" s="15">
        <v>2.2355271010240003E-2</v>
      </c>
      <c r="C246" s="7" t="s">
        <v>119</v>
      </c>
      <c r="D246" s="31" t="str">
        <f t="shared" si="13"/>
        <v>No</v>
      </c>
      <c r="E246" s="24">
        <v>319572.59000000003</v>
      </c>
      <c r="F246" s="27">
        <v>551366.99</v>
      </c>
      <c r="G246" s="37" t="s">
        <v>343</v>
      </c>
      <c r="H246" s="6">
        <f t="shared" si="11"/>
        <v>870939.58000000007</v>
      </c>
    </row>
    <row r="247" spans="1:8" x14ac:dyDescent="0.3">
      <c r="A247" s="3" t="s">
        <v>266</v>
      </c>
      <c r="B247" s="15">
        <v>2.5489421581211444E-3</v>
      </c>
      <c r="C247" s="7" t="s">
        <v>266</v>
      </c>
      <c r="D247" s="31" t="str">
        <f t="shared" si="13"/>
        <v>No</v>
      </c>
      <c r="E247" s="24">
        <v>36437.58</v>
      </c>
      <c r="F247" s="27">
        <v>62866.720000000001</v>
      </c>
      <c r="G247" s="37" t="s">
        <v>343</v>
      </c>
      <c r="H247" s="6">
        <f t="shared" si="11"/>
        <v>99304.3</v>
      </c>
    </row>
    <row r="248" spans="1:8" x14ac:dyDescent="0.3">
      <c r="A248" s="3" t="s">
        <v>73</v>
      </c>
      <c r="B248" s="15">
        <v>2.0311040435780645E-3</v>
      </c>
      <c r="C248" s="7" t="s">
        <v>267</v>
      </c>
      <c r="D248" s="31" t="str">
        <f t="shared" si="13"/>
        <v>No</v>
      </c>
      <c r="E248" s="24">
        <v>29034.99</v>
      </c>
      <c r="F248" s="27">
        <v>50094.84</v>
      </c>
      <c r="G248" s="37" t="s">
        <v>343</v>
      </c>
      <c r="H248" s="6">
        <f t="shared" si="11"/>
        <v>79129.83</v>
      </c>
    </row>
    <row r="249" spans="1:8" x14ac:dyDescent="0.3">
      <c r="A249" s="3" t="s">
        <v>73</v>
      </c>
      <c r="B249" s="15">
        <v>1.053645978224E-2</v>
      </c>
      <c r="C249" s="7" t="s">
        <v>269</v>
      </c>
      <c r="D249" s="31" t="str">
        <f t="shared" si="13"/>
        <v>No</v>
      </c>
      <c r="E249" s="24">
        <v>150620.57</v>
      </c>
      <c r="F249" s="27">
        <v>259869.63</v>
      </c>
      <c r="G249" s="37" t="s">
        <v>343</v>
      </c>
      <c r="H249" s="6">
        <f t="shared" si="11"/>
        <v>410490.2</v>
      </c>
    </row>
    <row r="250" spans="1:8" x14ac:dyDescent="0.3">
      <c r="A250" s="3" t="s">
        <v>266</v>
      </c>
      <c r="B250" s="15">
        <v>3.5811995813821466E-4</v>
      </c>
      <c r="C250" s="7" t="s">
        <v>270</v>
      </c>
      <c r="D250" s="31" t="str">
        <f t="shared" si="13"/>
        <v>No</v>
      </c>
      <c r="E250" s="24">
        <v>5119.3900000000003</v>
      </c>
      <c r="F250" s="27">
        <v>8832.6200000000008</v>
      </c>
      <c r="G250" s="37" t="s">
        <v>343</v>
      </c>
      <c r="H250" s="6">
        <f t="shared" si="11"/>
        <v>13952.010000000002</v>
      </c>
    </row>
    <row r="251" spans="1:8" x14ac:dyDescent="0.3">
      <c r="A251" s="3" t="s">
        <v>53</v>
      </c>
      <c r="B251" s="15">
        <v>8.7972621758440581E-5</v>
      </c>
      <c r="C251" s="7" t="s">
        <v>271</v>
      </c>
      <c r="D251" s="31" t="str">
        <f t="shared" si="13"/>
        <v>No</v>
      </c>
      <c r="E251" s="24">
        <v>1257.58</v>
      </c>
      <c r="F251" s="27">
        <v>2169.7399999999998</v>
      </c>
      <c r="G251" s="37" t="s">
        <v>343</v>
      </c>
      <c r="H251" s="6">
        <f t="shared" si="11"/>
        <v>3427.3199999999997</v>
      </c>
    </row>
    <row r="252" spans="1:8" x14ac:dyDescent="0.3">
      <c r="A252" s="3" t="s">
        <v>26</v>
      </c>
      <c r="B252" s="15">
        <v>7.2444420150405935E-5</v>
      </c>
      <c r="C252" s="7" t="s">
        <v>272</v>
      </c>
      <c r="D252" s="31" t="str">
        <f t="shared" si="13"/>
        <v>Yes</v>
      </c>
      <c r="E252" s="24">
        <v>1035.6099999999999</v>
      </c>
      <c r="F252" s="27">
        <v>1786.76</v>
      </c>
      <c r="G252" s="37" t="s">
        <v>343</v>
      </c>
      <c r="H252" s="6">
        <f t="shared" si="11"/>
        <v>2822.37</v>
      </c>
    </row>
    <row r="253" spans="1:8" x14ac:dyDescent="0.3">
      <c r="A253" s="3" t="s">
        <v>20</v>
      </c>
      <c r="B253" s="15">
        <v>2.2496241948760823E-3</v>
      </c>
      <c r="C253" s="7" t="s">
        <v>273</v>
      </c>
      <c r="D253" s="31" t="str">
        <f t="shared" si="13"/>
        <v>No</v>
      </c>
      <c r="E253" s="24">
        <v>32158.78</v>
      </c>
      <c r="F253" s="27">
        <v>55484.39</v>
      </c>
      <c r="G253" s="37" t="s">
        <v>343</v>
      </c>
      <c r="H253" s="6">
        <f t="shared" si="11"/>
        <v>87643.17</v>
      </c>
    </row>
    <row r="254" spans="1:8" x14ac:dyDescent="0.3">
      <c r="A254" s="3" t="s">
        <v>81</v>
      </c>
      <c r="B254" s="15">
        <v>3.1110081270188996E-5</v>
      </c>
      <c r="C254" s="7" t="s">
        <v>274</v>
      </c>
      <c r="D254" s="31" t="str">
        <f t="shared" si="13"/>
        <v>Yes</v>
      </c>
      <c r="E254" s="24">
        <v>444.72</v>
      </c>
      <c r="F254" s="27">
        <v>767.29</v>
      </c>
      <c r="G254" s="37" t="s">
        <v>343</v>
      </c>
      <c r="H254" s="6">
        <f t="shared" si="11"/>
        <v>1212.01</v>
      </c>
    </row>
    <row r="255" spans="1:8" x14ac:dyDescent="0.3">
      <c r="A255" s="3" t="s">
        <v>252</v>
      </c>
      <c r="B255" s="15">
        <v>7.5956312712067208E-5</v>
      </c>
      <c r="C255" s="7" t="s">
        <v>275</v>
      </c>
      <c r="D255" s="31" t="str">
        <f t="shared" si="13"/>
        <v>Yes</v>
      </c>
      <c r="E255" s="24">
        <v>1085.81</v>
      </c>
      <c r="F255" s="27">
        <v>1873.37</v>
      </c>
      <c r="G255" s="37" t="s">
        <v>343</v>
      </c>
      <c r="H255" s="6">
        <f t="shared" si="11"/>
        <v>2959.18</v>
      </c>
    </row>
    <row r="256" spans="1:8" x14ac:dyDescent="0.3">
      <c r="A256" s="3" t="s">
        <v>276</v>
      </c>
      <c r="B256" s="15">
        <v>6.9474875120000001E-4</v>
      </c>
      <c r="C256" s="7" t="s">
        <v>277</v>
      </c>
      <c r="D256" s="31" t="str">
        <f t="shared" si="13"/>
        <v>No</v>
      </c>
      <c r="E256" s="24">
        <v>9931.56</v>
      </c>
      <c r="F256" s="27">
        <v>17135.18</v>
      </c>
      <c r="G256" s="37" t="s">
        <v>343</v>
      </c>
      <c r="H256" s="6">
        <f t="shared" si="11"/>
        <v>27066.739999999998</v>
      </c>
    </row>
    <row r="257" spans="1:8" x14ac:dyDescent="0.3">
      <c r="A257" s="3" t="s">
        <v>20</v>
      </c>
      <c r="B257" s="15">
        <v>2.8792492159318973E-4</v>
      </c>
      <c r="C257" s="7" t="s">
        <v>278</v>
      </c>
      <c r="D257" s="31" t="str">
        <f t="shared" si="13"/>
        <v>No</v>
      </c>
      <c r="E257" s="24">
        <v>4115.9399999999996</v>
      </c>
      <c r="F257" s="27">
        <v>7101.34</v>
      </c>
      <c r="G257" s="37" t="s">
        <v>343</v>
      </c>
      <c r="H257" s="6">
        <f t="shared" si="11"/>
        <v>11217.279999999999</v>
      </c>
    </row>
    <row r="258" spans="1:8" x14ac:dyDescent="0.3">
      <c r="A258" s="3" t="s">
        <v>32</v>
      </c>
      <c r="B258" s="15">
        <v>1.4103252340808051E-3</v>
      </c>
      <c r="C258" s="7" t="s">
        <v>279</v>
      </c>
      <c r="D258" s="31" t="str">
        <f t="shared" si="13"/>
        <v>No</v>
      </c>
      <c r="E258" s="24">
        <v>20160.849999999999</v>
      </c>
      <c r="F258" s="27">
        <v>34784.050000000003</v>
      </c>
      <c r="G258" s="37" t="s">
        <v>343</v>
      </c>
      <c r="H258" s="6">
        <f t="shared" si="11"/>
        <v>54944.9</v>
      </c>
    </row>
    <row r="259" spans="1:8" x14ac:dyDescent="0.3">
      <c r="A259" s="3" t="s">
        <v>280</v>
      </c>
      <c r="B259" s="15">
        <v>4.9641098763200005E-3</v>
      </c>
      <c r="C259" s="7" t="s">
        <v>280</v>
      </c>
      <c r="D259" s="31" t="str">
        <f t="shared" si="13"/>
        <v>No</v>
      </c>
      <c r="E259" s="24">
        <v>70962.84</v>
      </c>
      <c r="F259" s="27">
        <v>122434.05</v>
      </c>
      <c r="G259" s="37" t="s">
        <v>343</v>
      </c>
      <c r="H259" s="6">
        <f t="shared" si="11"/>
        <v>193396.89</v>
      </c>
    </row>
    <row r="260" spans="1:8" x14ac:dyDescent="0.3">
      <c r="A260" s="3" t="s">
        <v>58</v>
      </c>
      <c r="B260" s="15">
        <v>5.757676198157949E-5</v>
      </c>
      <c r="C260" s="7" t="s">
        <v>281</v>
      </c>
      <c r="D260" s="31" t="str">
        <f t="shared" si="13"/>
        <v>Yes</v>
      </c>
      <c r="E260" s="24">
        <v>823.07</v>
      </c>
      <c r="F260" s="27">
        <v>1420.06</v>
      </c>
      <c r="G260" s="37" t="s">
        <v>343</v>
      </c>
      <c r="H260" s="6">
        <f t="shared" si="11"/>
        <v>2243.13</v>
      </c>
    </row>
    <row r="261" spans="1:8" x14ac:dyDescent="0.3">
      <c r="A261" s="3" t="s">
        <v>166</v>
      </c>
      <c r="B261" s="15">
        <v>3.0609535252973091E-7</v>
      </c>
      <c r="C261" s="7" t="s">
        <v>282</v>
      </c>
      <c r="D261" s="31" t="str">
        <f t="shared" si="13"/>
        <v>Yes</v>
      </c>
      <c r="E261" s="24">
        <v>4.38</v>
      </c>
      <c r="F261" s="27">
        <v>7.55</v>
      </c>
      <c r="G261" s="37" t="s">
        <v>343</v>
      </c>
      <c r="H261" s="6">
        <f t="shared" ref="H261:H282" si="14">SUM(E261:G261)</f>
        <v>11.93</v>
      </c>
    </row>
    <row r="262" spans="1:8" x14ac:dyDescent="0.3">
      <c r="A262" s="3" t="s">
        <v>20</v>
      </c>
      <c r="B262" s="15">
        <v>7.6929149136000007E-4</v>
      </c>
      <c r="C262" s="7" t="s">
        <v>283</v>
      </c>
      <c r="D262" s="31" t="str">
        <f t="shared" si="13"/>
        <v>No</v>
      </c>
      <c r="E262" s="24">
        <v>10997.16</v>
      </c>
      <c r="F262" s="27">
        <v>18973.689999999999</v>
      </c>
      <c r="G262" s="37" t="s">
        <v>343</v>
      </c>
      <c r="H262" s="6">
        <f t="shared" si="14"/>
        <v>29970.85</v>
      </c>
    </row>
    <row r="263" spans="1:8" x14ac:dyDescent="0.3">
      <c r="A263" s="3" t="s">
        <v>29</v>
      </c>
      <c r="B263" s="15">
        <v>4.5586529889378655E-3</v>
      </c>
      <c r="C263" s="7" t="s">
        <v>29</v>
      </c>
      <c r="D263" s="31" t="str">
        <f t="shared" si="13"/>
        <v>No</v>
      </c>
      <c r="E263" s="24">
        <v>65166.76</v>
      </c>
      <c r="F263" s="27">
        <v>112433.92</v>
      </c>
      <c r="G263" s="37" t="s">
        <v>343</v>
      </c>
      <c r="H263" s="6">
        <f t="shared" si="14"/>
        <v>177600.68</v>
      </c>
    </row>
    <row r="264" spans="1:8" x14ac:dyDescent="0.3">
      <c r="A264" s="3" t="s">
        <v>61</v>
      </c>
      <c r="B264" s="15">
        <v>5.1656580704585642E-5</v>
      </c>
      <c r="C264" s="7" t="s">
        <v>284</v>
      </c>
      <c r="D264" s="7" t="s">
        <v>334</v>
      </c>
      <c r="E264" s="24">
        <v>0</v>
      </c>
      <c r="F264" s="27">
        <v>0</v>
      </c>
      <c r="G264" s="37" t="s">
        <v>343</v>
      </c>
      <c r="H264" s="6">
        <f t="shared" si="14"/>
        <v>0</v>
      </c>
    </row>
    <row r="265" spans="1:8" x14ac:dyDescent="0.3">
      <c r="A265" s="3" t="s">
        <v>12</v>
      </c>
      <c r="B265" s="15">
        <v>3.4487897129946177E-4</v>
      </c>
      <c r="C265" s="7" t="s">
        <v>285</v>
      </c>
      <c r="D265" s="31" t="str">
        <f t="shared" ref="D265:D282" si="15">IF(B265&lt;0.000083,"Yes","No")</f>
        <v>No</v>
      </c>
      <c r="E265" s="24">
        <v>4930.1099999999997</v>
      </c>
      <c r="F265" s="27">
        <v>8506.0400000000009</v>
      </c>
      <c r="G265" s="37" t="s">
        <v>343</v>
      </c>
      <c r="H265" s="6">
        <f t="shared" si="14"/>
        <v>13436.150000000001</v>
      </c>
    </row>
    <row r="266" spans="1:8" x14ac:dyDescent="0.3">
      <c r="A266" s="3" t="s">
        <v>73</v>
      </c>
      <c r="B266" s="15">
        <v>1.3154129039520002E-2</v>
      </c>
      <c r="C266" s="7" t="s">
        <v>286</v>
      </c>
      <c r="D266" s="31" t="str">
        <f t="shared" si="15"/>
        <v>No</v>
      </c>
      <c r="E266" s="24">
        <v>188040.62</v>
      </c>
      <c r="F266" s="27">
        <v>324431.43</v>
      </c>
      <c r="G266" s="37" t="s">
        <v>343</v>
      </c>
      <c r="H266" s="6">
        <f t="shared" si="14"/>
        <v>512472.05</v>
      </c>
    </row>
    <row r="267" spans="1:8" x14ac:dyDescent="0.3">
      <c r="A267" s="3" t="s">
        <v>73</v>
      </c>
      <c r="B267" s="15">
        <v>4.8332605371401058E-4</v>
      </c>
      <c r="C267" s="7" t="s">
        <v>287</v>
      </c>
      <c r="D267" s="31" t="str">
        <f t="shared" si="15"/>
        <v>No</v>
      </c>
      <c r="E267" s="24">
        <v>6909.23</v>
      </c>
      <c r="F267" s="27">
        <v>11920.68</v>
      </c>
      <c r="G267" s="37" t="s">
        <v>343</v>
      </c>
      <c r="H267" s="6">
        <f t="shared" si="14"/>
        <v>18829.91</v>
      </c>
    </row>
    <row r="268" spans="1:8" x14ac:dyDescent="0.3">
      <c r="A268" s="3" t="s">
        <v>26</v>
      </c>
      <c r="B268" s="15">
        <v>2.6615292034240005E-2</v>
      </c>
      <c r="C268" s="7" t="s">
        <v>26</v>
      </c>
      <c r="D268" s="31" t="str">
        <f t="shared" si="15"/>
        <v>No</v>
      </c>
      <c r="E268" s="24">
        <v>380470.35</v>
      </c>
      <c r="F268" s="27">
        <v>656435.5</v>
      </c>
      <c r="G268" s="37" t="s">
        <v>343</v>
      </c>
      <c r="H268" s="6">
        <f t="shared" si="14"/>
        <v>1036905.85</v>
      </c>
    </row>
    <row r="269" spans="1:8" x14ac:dyDescent="0.3">
      <c r="A269" s="3" t="s">
        <v>32</v>
      </c>
      <c r="B269" s="15">
        <v>1.306353444363766E-3</v>
      </c>
      <c r="C269" s="7" t="s">
        <v>288</v>
      </c>
      <c r="D269" s="31" t="str">
        <f t="shared" si="15"/>
        <v>No</v>
      </c>
      <c r="E269" s="24">
        <v>18674.560000000001</v>
      </c>
      <c r="F269" s="27">
        <v>32219.7</v>
      </c>
      <c r="G269" s="37" t="s">
        <v>343</v>
      </c>
      <c r="H269" s="6">
        <f t="shared" si="14"/>
        <v>50894.26</v>
      </c>
    </row>
    <row r="270" spans="1:8" x14ac:dyDescent="0.3">
      <c r="A270" s="3" t="s">
        <v>20</v>
      </c>
      <c r="B270" s="15">
        <v>9.3847771248000008E-4</v>
      </c>
      <c r="C270" s="7" t="s">
        <v>289</v>
      </c>
      <c r="D270" s="31" t="str">
        <f t="shared" si="15"/>
        <v>No</v>
      </c>
      <c r="E270" s="24">
        <v>13415.71</v>
      </c>
      <c r="F270" s="27">
        <v>23146.47</v>
      </c>
      <c r="G270" s="37" t="s">
        <v>343</v>
      </c>
      <c r="H270" s="6">
        <f t="shared" si="14"/>
        <v>36562.18</v>
      </c>
    </row>
    <row r="271" spans="1:8" x14ac:dyDescent="0.3">
      <c r="A271" s="3" t="s">
        <v>20</v>
      </c>
      <c r="B271" s="15">
        <v>0.11408752734624</v>
      </c>
      <c r="C271" s="7" t="s">
        <v>20</v>
      </c>
      <c r="D271" s="31" t="str">
        <f t="shared" si="15"/>
        <v>No</v>
      </c>
      <c r="E271" s="24">
        <v>1630901.55</v>
      </c>
      <c r="F271" s="27">
        <v>2813837.35</v>
      </c>
      <c r="G271" s="37" t="s">
        <v>343</v>
      </c>
      <c r="H271" s="6">
        <f t="shared" si="14"/>
        <v>4444738.9000000004</v>
      </c>
    </row>
    <row r="272" spans="1:8" ht="18.75" customHeight="1" x14ac:dyDescent="0.3">
      <c r="A272" s="3" t="s">
        <v>32</v>
      </c>
      <c r="B272" s="15">
        <v>1.5671696722706324E-3</v>
      </c>
      <c r="C272" s="7" t="s">
        <v>290</v>
      </c>
      <c r="D272" s="31" t="str">
        <f t="shared" si="15"/>
        <v>No</v>
      </c>
      <c r="E272" s="24">
        <v>22402.97</v>
      </c>
      <c r="F272" s="27">
        <v>38652.43</v>
      </c>
      <c r="G272" s="37" t="s">
        <v>343</v>
      </c>
      <c r="H272" s="6">
        <f t="shared" si="14"/>
        <v>61055.4</v>
      </c>
    </row>
    <row r="273" spans="1:8" x14ac:dyDescent="0.3">
      <c r="A273" s="3" t="s">
        <v>20</v>
      </c>
      <c r="B273" s="15">
        <v>3.6531164913600001E-3</v>
      </c>
      <c r="C273" s="7" t="s">
        <v>291</v>
      </c>
      <c r="D273" s="31" t="str">
        <f t="shared" si="15"/>
        <v>No</v>
      </c>
      <c r="E273" s="24">
        <v>52221.95</v>
      </c>
      <c r="F273" s="27">
        <v>90099.91</v>
      </c>
      <c r="G273" s="37" t="s">
        <v>343</v>
      </c>
      <c r="H273" s="6">
        <f t="shared" si="14"/>
        <v>142321.85999999999</v>
      </c>
    </row>
    <row r="274" spans="1:8" x14ac:dyDescent="0.3">
      <c r="A274" s="3" t="s">
        <v>64</v>
      </c>
      <c r="B274" s="15">
        <v>3.3453814497600002E-3</v>
      </c>
      <c r="C274" s="7" t="s">
        <v>64</v>
      </c>
      <c r="D274" s="31" t="str">
        <f t="shared" si="15"/>
        <v>No</v>
      </c>
      <c r="E274" s="24">
        <v>47822.82</v>
      </c>
      <c r="F274" s="27">
        <v>82509.98</v>
      </c>
      <c r="G274" s="37" t="s">
        <v>343</v>
      </c>
      <c r="H274" s="6">
        <f t="shared" si="14"/>
        <v>130332.79999999999</v>
      </c>
    </row>
    <row r="275" spans="1:8" x14ac:dyDescent="0.3">
      <c r="A275" s="3" t="s">
        <v>32</v>
      </c>
      <c r="B275" s="15">
        <v>3.4982406091484461E-4</v>
      </c>
      <c r="C275" s="7" t="s">
        <v>292</v>
      </c>
      <c r="D275" s="31" t="str">
        <f t="shared" si="15"/>
        <v>No</v>
      </c>
      <c r="E275" s="24">
        <v>5000.8</v>
      </c>
      <c r="F275" s="27">
        <v>8628.01</v>
      </c>
      <c r="G275" s="37" t="s">
        <v>343</v>
      </c>
      <c r="H275" s="6">
        <f t="shared" si="14"/>
        <v>13628.810000000001</v>
      </c>
    </row>
    <row r="276" spans="1:8" x14ac:dyDescent="0.3">
      <c r="A276" s="3" t="s">
        <v>32</v>
      </c>
      <c r="B276" s="15">
        <v>2.2074607648649763E-4</v>
      </c>
      <c r="C276" s="7" t="s">
        <v>293</v>
      </c>
      <c r="D276" s="31" t="str">
        <f t="shared" si="15"/>
        <v>No</v>
      </c>
      <c r="E276" s="24">
        <v>3155.6</v>
      </c>
      <c r="F276" s="27">
        <v>5444.45</v>
      </c>
      <c r="G276" s="37" t="s">
        <v>343</v>
      </c>
      <c r="H276" s="6">
        <f t="shared" si="14"/>
        <v>8600.0499999999993</v>
      </c>
    </row>
    <row r="277" spans="1:8" x14ac:dyDescent="0.3">
      <c r="A277" s="3" t="s">
        <v>20</v>
      </c>
      <c r="B277" s="15">
        <v>3.4175249817315688E-4</v>
      </c>
      <c r="C277" s="7" t="s">
        <v>294</v>
      </c>
      <c r="D277" s="31" t="str">
        <f t="shared" si="15"/>
        <v>No</v>
      </c>
      <c r="E277" s="24">
        <v>4885.41</v>
      </c>
      <c r="F277" s="27">
        <v>8428.93</v>
      </c>
      <c r="G277" s="37" t="s">
        <v>343</v>
      </c>
      <c r="H277" s="6">
        <f t="shared" si="14"/>
        <v>13314.34</v>
      </c>
    </row>
    <row r="278" spans="1:8" x14ac:dyDescent="0.3">
      <c r="A278" s="3" t="s">
        <v>20</v>
      </c>
      <c r="B278" s="15">
        <v>5.8366538543403043E-4</v>
      </c>
      <c r="C278" s="7" t="s">
        <v>295</v>
      </c>
      <c r="D278" s="31" t="str">
        <f t="shared" si="15"/>
        <v>No</v>
      </c>
      <c r="E278" s="24">
        <v>8343.6</v>
      </c>
      <c r="F278" s="27">
        <v>14395.43</v>
      </c>
      <c r="G278" s="37" t="s">
        <v>343</v>
      </c>
      <c r="H278" s="6">
        <f t="shared" si="14"/>
        <v>22739.03</v>
      </c>
    </row>
    <row r="279" spans="1:8" x14ac:dyDescent="0.3">
      <c r="A279" s="3" t="s">
        <v>12</v>
      </c>
      <c r="B279" s="15">
        <v>1.526406853995849E-3</v>
      </c>
      <c r="C279" s="7" t="s">
        <v>296</v>
      </c>
      <c r="D279" s="31" t="str">
        <f t="shared" si="15"/>
        <v>No</v>
      </c>
      <c r="E279" s="24">
        <v>21820.26</v>
      </c>
      <c r="F279" s="27">
        <v>37647.07</v>
      </c>
      <c r="G279" s="37" t="s">
        <v>343</v>
      </c>
      <c r="H279" s="6">
        <f t="shared" si="14"/>
        <v>59467.33</v>
      </c>
    </row>
    <row r="280" spans="1:8" x14ac:dyDescent="0.3">
      <c r="A280" s="3" t="s">
        <v>26</v>
      </c>
      <c r="B280" s="15">
        <v>3.4585485351294921E-4</v>
      </c>
      <c r="C280" s="7" t="s">
        <v>297</v>
      </c>
      <c r="D280" s="31" t="str">
        <f t="shared" si="15"/>
        <v>No</v>
      </c>
      <c r="E280" s="24">
        <v>4944.0600000000004</v>
      </c>
      <c r="F280" s="27">
        <v>8530.11</v>
      </c>
      <c r="G280" s="37" t="s">
        <v>343</v>
      </c>
      <c r="H280" s="6">
        <f t="shared" si="14"/>
        <v>13474.170000000002</v>
      </c>
    </row>
    <row r="281" spans="1:8" x14ac:dyDescent="0.3">
      <c r="A281" s="3" t="s">
        <v>26</v>
      </c>
      <c r="B281" s="15">
        <v>5.3695276199727988E-4</v>
      </c>
      <c r="C281" s="7" t="s">
        <v>298</v>
      </c>
      <c r="D281" s="31" t="str">
        <f t="shared" si="15"/>
        <v>No</v>
      </c>
      <c r="E281" s="24">
        <v>7675.84</v>
      </c>
      <c r="F281" s="27">
        <v>13243.32</v>
      </c>
      <c r="G281" s="37" t="s">
        <v>343</v>
      </c>
      <c r="H281" s="6">
        <f t="shared" si="14"/>
        <v>20919.16</v>
      </c>
    </row>
    <row r="282" spans="1:8" x14ac:dyDescent="0.3">
      <c r="A282" s="3" t="s">
        <v>22</v>
      </c>
      <c r="B282" s="15">
        <v>3.6753988866981733E-5</v>
      </c>
      <c r="C282" s="7" t="s">
        <v>299</v>
      </c>
      <c r="D282" s="31" t="str">
        <f t="shared" si="15"/>
        <v>Yes</v>
      </c>
      <c r="E282" s="24">
        <v>525.4</v>
      </c>
      <c r="F282" s="64">
        <v>906.49</v>
      </c>
      <c r="G282" s="37" t="s">
        <v>343</v>
      </c>
      <c r="H282" s="6">
        <f t="shared" si="14"/>
        <v>1431.8899999999999</v>
      </c>
    </row>
    <row r="283" spans="1:8" x14ac:dyDescent="0.3">
      <c r="A283" s="7" t="s">
        <v>268</v>
      </c>
      <c r="B283" s="127"/>
      <c r="C283" s="7" t="s">
        <v>268</v>
      </c>
      <c r="D283" s="7"/>
      <c r="E283" s="52">
        <v>17335859.610000018</v>
      </c>
      <c r="F283" s="52">
        <v>28284823.57000003</v>
      </c>
      <c r="G283" s="6"/>
      <c r="H283" s="6">
        <f>SUM(E283:G283)</f>
        <v>45620683.180000052</v>
      </c>
    </row>
    <row r="285" spans="1:8" x14ac:dyDescent="0.3">
      <c r="C285" s="3" t="s">
        <v>337</v>
      </c>
    </row>
  </sheetData>
  <sheetProtection algorithmName="SHA-512" hashValue="NJ2Vm2QlwDEuOVMu6jrmvLs3at6Sz8zk6idMgy2e3BwzgZMILKy2jADG2UdTBH2wy/udPO7Ip1UK7OaTzPOUIA==" saltValue="1KuSGT9+kz0KPnMOh0/lVg==" spinCount="100000" sheet="1" sort="0" autoFilter="0" pivotTables="0"/>
  <autoFilter ref="A3:H283" xr:uid="{A817AFE2-400E-4528-B798-D605BB194E27}"/>
  <mergeCells count="1">
    <mergeCell ref="A1:C1"/>
  </mergeCells>
  <hyperlinks>
    <hyperlink ref="D1" location="'Introduction-Table of Contents'!A22" display="Return to Table of Contents" xr:uid="{8298DC47-96EF-4941-88CE-1E5C54F97CDF}"/>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16118-4F3A-4351-B607-B227D2DED7A2}">
  <sheetPr codeName="Sheet40"/>
  <dimension ref="A1:F283"/>
  <sheetViews>
    <sheetView workbookViewId="0">
      <selection activeCell="F9" sqref="F9"/>
    </sheetView>
  </sheetViews>
  <sheetFormatPr defaultRowHeight="15" x14ac:dyDescent="0.25"/>
  <cols>
    <col min="2" max="2" width="26" customWidth="1"/>
    <col min="3" max="3" width="28.42578125" customWidth="1"/>
    <col min="4" max="4" width="42.5703125" customWidth="1"/>
    <col min="5" max="5" width="26.140625" customWidth="1"/>
    <col min="6" max="6" width="23.28515625" customWidth="1"/>
  </cols>
  <sheetData>
    <row r="1" spans="1:6" ht="26.25" x14ac:dyDescent="0.4">
      <c r="A1" s="97" t="s">
        <v>499</v>
      </c>
      <c r="B1" s="44"/>
      <c r="C1" s="44"/>
      <c r="E1" s="137" t="s">
        <v>596</v>
      </c>
      <c r="F1" s="5">
        <v>2026</v>
      </c>
    </row>
    <row r="2" spans="1:6" ht="18.75" x14ac:dyDescent="0.3">
      <c r="B2" s="10"/>
      <c r="C2" s="10"/>
      <c r="D2" s="10"/>
      <c r="E2" s="10"/>
      <c r="F2" s="14" t="s">
        <v>306</v>
      </c>
    </row>
    <row r="3" spans="1:6" ht="37.5" x14ac:dyDescent="0.3">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6">
        <f>$C4*'Zydus Payments'!C$20</f>
        <v>18.70364288461089</v>
      </c>
    </row>
    <row r="5" spans="1:6" ht="18.75" x14ac:dyDescent="0.3">
      <c r="A5" s="122">
        <v>3</v>
      </c>
      <c r="B5" s="3" t="s">
        <v>14</v>
      </c>
      <c r="C5" s="15">
        <v>3.7775057129830401E-4</v>
      </c>
      <c r="D5" s="13" t="s">
        <v>15</v>
      </c>
      <c r="E5" s="31" t="str">
        <f t="shared" ref="E5:E68" si="0">IF(C5&lt;0.000011,"Yes","No")</f>
        <v>No</v>
      </c>
      <c r="F5" s="6">
        <f>$C5*'Zydus Payments'!C$20</f>
        <v>145.16026836457942</v>
      </c>
    </row>
    <row r="6" spans="1:6" ht="18.75" x14ac:dyDescent="0.3">
      <c r="A6" s="122">
        <v>4</v>
      </c>
      <c r="B6" s="3" t="s">
        <v>16</v>
      </c>
      <c r="C6" s="15">
        <v>9.1794029690000004E-4</v>
      </c>
      <c r="D6" s="13" t="s">
        <v>16</v>
      </c>
      <c r="E6" s="31" t="str">
        <f t="shared" si="0"/>
        <v>No</v>
      </c>
      <c r="F6" s="6">
        <f>$C6*'Zydus Payments'!C$20</f>
        <v>352.74191481087496</v>
      </c>
    </row>
    <row r="7" spans="1:6" ht="18.75" x14ac:dyDescent="0.3">
      <c r="A7" s="122">
        <v>5</v>
      </c>
      <c r="B7" s="3" t="s">
        <v>17</v>
      </c>
      <c r="C7" s="15">
        <v>8.6382033650000013E-4</v>
      </c>
      <c r="D7" s="13" t="s">
        <v>17</v>
      </c>
      <c r="E7" s="31" t="str">
        <f t="shared" si="0"/>
        <v>No</v>
      </c>
      <c r="F7" s="6">
        <f>$C7*'Zydus Payments'!C$20</f>
        <v>331.9449430192941</v>
      </c>
    </row>
    <row r="8" spans="1:6" ht="18.75" x14ac:dyDescent="0.3">
      <c r="A8" s="122">
        <v>6</v>
      </c>
      <c r="B8" s="3" t="s">
        <v>12</v>
      </c>
      <c r="C8" s="15">
        <v>1.950372077808133E-5</v>
      </c>
      <c r="D8" s="13" t="s">
        <v>18</v>
      </c>
      <c r="E8" s="13" t="s">
        <v>334</v>
      </c>
      <c r="F8" s="6">
        <f>$C8*'Zydus Payments'!C$20</f>
        <v>7.4948009543005574</v>
      </c>
    </row>
    <row r="9" spans="1:6" ht="18.75" x14ac:dyDescent="0.3">
      <c r="A9" s="122">
        <v>7</v>
      </c>
      <c r="B9" s="3" t="s">
        <v>19</v>
      </c>
      <c r="C9" s="15">
        <v>5.134781317587986E-3</v>
      </c>
      <c r="D9" s="13" t="s">
        <v>19</v>
      </c>
      <c r="E9" s="31" t="str">
        <f t="shared" si="0"/>
        <v>No</v>
      </c>
      <c r="F9" s="6">
        <f>$C9*'Zydus Payments'!C$20</f>
        <v>1973.1703687243298</v>
      </c>
    </row>
    <row r="10" spans="1:6" ht="18.75" x14ac:dyDescent="0.3">
      <c r="A10" s="122">
        <v>8</v>
      </c>
      <c r="B10" s="3" t="s">
        <v>20</v>
      </c>
      <c r="C10" s="15">
        <v>7.142913998213062E-4</v>
      </c>
      <c r="D10" s="13" t="s">
        <v>21</v>
      </c>
      <c r="E10" s="31" t="str">
        <f t="shared" si="0"/>
        <v>No</v>
      </c>
      <c r="F10" s="6">
        <f>$C10*'Zydus Payments'!C$20</f>
        <v>274.48464454258107</v>
      </c>
    </row>
    <row r="11" spans="1:6" ht="18.75" x14ac:dyDescent="0.3">
      <c r="A11" s="122">
        <v>9</v>
      </c>
      <c r="B11" s="3" t="s">
        <v>22</v>
      </c>
      <c r="C11" s="15">
        <v>5.1691824622580544E-5</v>
      </c>
      <c r="D11" s="13" t="s">
        <v>23</v>
      </c>
      <c r="E11" s="13" t="s">
        <v>334</v>
      </c>
      <c r="F11" s="6">
        <f>$C11*'Zydus Payments'!C$20</f>
        <v>19.863898838535668</v>
      </c>
    </row>
    <row r="12" spans="1:6" ht="18.75" x14ac:dyDescent="0.3">
      <c r="A12" s="122">
        <v>10</v>
      </c>
      <c r="B12" s="3" t="s">
        <v>24</v>
      </c>
      <c r="C12" s="15">
        <v>3.4891293591000007E-3</v>
      </c>
      <c r="D12" s="13" t="s">
        <v>24</v>
      </c>
      <c r="E12" s="31" t="str">
        <f t="shared" si="0"/>
        <v>No</v>
      </c>
      <c r="F12" s="6">
        <f>$C12*'Zydus Payments'!C$20</f>
        <v>1340.7867323269434</v>
      </c>
    </row>
    <row r="13" spans="1:6" ht="18.75" x14ac:dyDescent="0.3">
      <c r="A13" s="122">
        <v>11</v>
      </c>
      <c r="B13" s="3" t="s">
        <v>12</v>
      </c>
      <c r="C13" s="15">
        <v>1.6899366550979929E-5</v>
      </c>
      <c r="D13" s="13" t="s">
        <v>25</v>
      </c>
      <c r="E13" s="31" t="str">
        <f t="shared" si="0"/>
        <v>No</v>
      </c>
      <c r="F13" s="6">
        <f>$C13*'Zydus Payments'!C$20</f>
        <v>6.4940115783291663</v>
      </c>
    </row>
    <row r="14" spans="1:6" ht="18.75" x14ac:dyDescent="0.3">
      <c r="A14" s="122">
        <v>12</v>
      </c>
      <c r="B14" s="3" t="s">
        <v>26</v>
      </c>
      <c r="C14" s="15">
        <v>3.0786899730426468E-3</v>
      </c>
      <c r="D14" s="13" t="s">
        <v>27</v>
      </c>
      <c r="E14" s="31" t="str">
        <f t="shared" si="0"/>
        <v>No</v>
      </c>
      <c r="F14" s="6">
        <f>$C14*'Zydus Payments'!C$20</f>
        <v>1183.064955169313</v>
      </c>
    </row>
    <row r="15" spans="1:6" ht="18.75" x14ac:dyDescent="0.3">
      <c r="A15" s="122">
        <v>13</v>
      </c>
      <c r="B15" s="3" t="s">
        <v>28</v>
      </c>
      <c r="C15" s="15">
        <v>2.6191064295000002E-3</v>
      </c>
      <c r="D15" s="13" t="s">
        <v>28</v>
      </c>
      <c r="E15" s="31" t="str">
        <f t="shared" si="0"/>
        <v>No</v>
      </c>
      <c r="F15" s="6">
        <f>$C15*'Zydus Payments'!C$20</f>
        <v>1006.4582850925324</v>
      </c>
    </row>
    <row r="16" spans="1:6" ht="18.75" x14ac:dyDescent="0.3">
      <c r="A16" s="122">
        <v>14</v>
      </c>
      <c r="B16" s="3" t="s">
        <v>29</v>
      </c>
      <c r="C16" s="15">
        <v>8.7283943062022321E-6</v>
      </c>
      <c r="D16" s="13" t="s">
        <v>30</v>
      </c>
      <c r="E16" s="13" t="s">
        <v>334</v>
      </c>
      <c r="F16" s="6">
        <f>$C16*'Zydus Payments'!C$20</f>
        <v>3.3541075941342235</v>
      </c>
    </row>
    <row r="17" spans="1:6" ht="18.75" x14ac:dyDescent="0.3">
      <c r="A17" s="122">
        <v>15</v>
      </c>
      <c r="B17" s="3" t="s">
        <v>31</v>
      </c>
      <c r="C17" s="15">
        <v>1.7732637318000001E-3</v>
      </c>
      <c r="D17" s="13" t="s">
        <v>31</v>
      </c>
      <c r="E17" s="31" t="str">
        <f t="shared" si="0"/>
        <v>No</v>
      </c>
      <c r="F17" s="6">
        <f>$C17*'Zydus Payments'!C$20</f>
        <v>681.42170719840624</v>
      </c>
    </row>
    <row r="18" spans="1:6" ht="18.75" x14ac:dyDescent="0.3">
      <c r="A18" s="122">
        <v>16</v>
      </c>
      <c r="B18" s="3" t="s">
        <v>32</v>
      </c>
      <c r="C18" s="15">
        <v>7.8219212648427707E-4</v>
      </c>
      <c r="D18" s="13" t="s">
        <v>33</v>
      </c>
      <c r="E18" s="31" t="str">
        <f t="shared" si="0"/>
        <v>No</v>
      </c>
      <c r="F18" s="6">
        <f>$C18*'Zydus Payments'!C$20</f>
        <v>300.57722640333299</v>
      </c>
    </row>
    <row r="19" spans="1:6" ht="18.75" x14ac:dyDescent="0.3">
      <c r="A19" s="122">
        <v>17</v>
      </c>
      <c r="B19" s="3" t="s">
        <v>34</v>
      </c>
      <c r="C19" s="15">
        <v>7.2610497686423768E-5</v>
      </c>
      <c r="D19" s="13" t="s">
        <v>35</v>
      </c>
      <c r="E19" s="13" t="s">
        <v>334</v>
      </c>
      <c r="F19" s="6">
        <f>$C19*'Zydus Payments'!C$20</f>
        <v>27.902431210153061</v>
      </c>
    </row>
    <row r="20" spans="1:6" ht="18.75" x14ac:dyDescent="0.3">
      <c r="A20" s="122">
        <v>18</v>
      </c>
      <c r="B20" s="3" t="s">
        <v>36</v>
      </c>
      <c r="C20" s="15">
        <v>8.1522381380000006E-4</v>
      </c>
      <c r="D20" s="13" t="s">
        <v>36</v>
      </c>
      <c r="E20" s="31" t="str">
        <f t="shared" si="0"/>
        <v>No</v>
      </c>
      <c r="F20" s="6">
        <f>$C20*'Zydus Payments'!C$20</f>
        <v>313.27049270020581</v>
      </c>
    </row>
    <row r="21" spans="1:6" ht="18.75" x14ac:dyDescent="0.3">
      <c r="A21" s="122">
        <v>19</v>
      </c>
      <c r="B21" s="3" t="s">
        <v>37</v>
      </c>
      <c r="C21" s="15">
        <v>2.8776099564580067E-3</v>
      </c>
      <c r="D21" s="13" t="s">
        <v>37</v>
      </c>
      <c r="E21" s="31" t="str">
        <f t="shared" si="0"/>
        <v>No</v>
      </c>
      <c r="F21" s="6">
        <f>$C21*'Zydus Payments'!C$20</f>
        <v>1105.7948425924865</v>
      </c>
    </row>
    <row r="22" spans="1:6" ht="18.75" x14ac:dyDescent="0.3">
      <c r="A22" s="122">
        <v>20</v>
      </c>
      <c r="B22" s="3" t="s">
        <v>38</v>
      </c>
      <c r="C22" s="15">
        <v>3.5754502963516148E-4</v>
      </c>
      <c r="D22" s="13" t="s">
        <v>39</v>
      </c>
      <c r="E22" s="31" t="str">
        <f t="shared" si="0"/>
        <v>No</v>
      </c>
      <c r="F22" s="6">
        <f>$C22*'Zydus Payments'!C$20</f>
        <v>137.39577487832793</v>
      </c>
    </row>
    <row r="23" spans="1:6" ht="18.75" x14ac:dyDescent="0.3">
      <c r="A23" s="122">
        <v>21</v>
      </c>
      <c r="B23" s="3" t="s">
        <v>40</v>
      </c>
      <c r="C23" s="15">
        <v>2.2754649531045302E-3</v>
      </c>
      <c r="D23" s="13" t="s">
        <v>41</v>
      </c>
      <c r="E23" s="31" t="str">
        <f t="shared" si="0"/>
        <v>No</v>
      </c>
      <c r="F23" s="6">
        <f>$C23*'Zydus Payments'!C$20</f>
        <v>874.40530430332592</v>
      </c>
    </row>
    <row r="24" spans="1:6" ht="18.75" x14ac:dyDescent="0.3">
      <c r="A24" s="122">
        <v>22</v>
      </c>
      <c r="B24" s="3" t="s">
        <v>34</v>
      </c>
      <c r="C24" s="15">
        <v>7.628535021487106E-4</v>
      </c>
      <c r="D24" s="13" t="s">
        <v>42</v>
      </c>
      <c r="E24" s="31" t="str">
        <f t="shared" si="0"/>
        <v>No</v>
      </c>
      <c r="F24" s="6">
        <f>$C24*'Zydus Payments'!C$20</f>
        <v>293.14586795772044</v>
      </c>
    </row>
    <row r="25" spans="1:6" ht="18.75" x14ac:dyDescent="0.3">
      <c r="A25" s="122">
        <v>23</v>
      </c>
      <c r="B25" s="3" t="s">
        <v>34</v>
      </c>
      <c r="C25" s="15">
        <v>1.2109925231800002E-2</v>
      </c>
      <c r="D25" s="13" t="s">
        <v>34</v>
      </c>
      <c r="E25" s="31" t="str">
        <f t="shared" si="0"/>
        <v>No</v>
      </c>
      <c r="F25" s="6">
        <f>$C25*'Zydus Payments'!C$20</f>
        <v>4653.5468906939341</v>
      </c>
    </row>
    <row r="26" spans="1:6" ht="18.75" x14ac:dyDescent="0.3">
      <c r="A26" s="122">
        <v>24</v>
      </c>
      <c r="B26" s="3" t="s">
        <v>43</v>
      </c>
      <c r="C26" s="15">
        <v>2.7421742558848128E-4</v>
      </c>
      <c r="D26" s="13" t="s">
        <v>44</v>
      </c>
      <c r="E26" s="31" t="str">
        <f t="shared" si="0"/>
        <v>No</v>
      </c>
      <c r="F26" s="6">
        <f>$C26*'Zydus Payments'!C$20</f>
        <v>105.37502286723013</v>
      </c>
    </row>
    <row r="27" spans="1:6" ht="18.75" x14ac:dyDescent="0.3">
      <c r="A27" s="122">
        <v>25</v>
      </c>
      <c r="B27" s="3" t="s">
        <v>45</v>
      </c>
      <c r="C27" s="15">
        <v>6.0297114553443877E-4</v>
      </c>
      <c r="D27" s="13" t="s">
        <v>46</v>
      </c>
      <c r="E27" s="31" t="str">
        <f t="shared" si="0"/>
        <v>No</v>
      </c>
      <c r="F27" s="6">
        <f>$C27*'Zydus Payments'!C$20</f>
        <v>231.70700444224576</v>
      </c>
    </row>
    <row r="28" spans="1:6" ht="18.75" x14ac:dyDescent="0.3">
      <c r="A28" s="122">
        <v>26</v>
      </c>
      <c r="B28" s="3" t="s">
        <v>47</v>
      </c>
      <c r="C28" s="15">
        <v>1.5318570553E-3</v>
      </c>
      <c r="D28" s="13" t="s">
        <v>47</v>
      </c>
      <c r="E28" s="31" t="str">
        <f t="shared" si="0"/>
        <v>No</v>
      </c>
      <c r="F28" s="6">
        <f>$C28*'Zydus Payments'!C$20</f>
        <v>588.65504949276226</v>
      </c>
    </row>
    <row r="29" spans="1:6" ht="18.75" x14ac:dyDescent="0.3">
      <c r="A29" s="122">
        <v>27</v>
      </c>
      <c r="B29" s="3" t="s">
        <v>32</v>
      </c>
      <c r="C29" s="15">
        <v>2.3855965990072139E-4</v>
      </c>
      <c r="D29" s="13" t="s">
        <v>48</v>
      </c>
      <c r="E29" s="31" t="str">
        <f t="shared" si="0"/>
        <v>No</v>
      </c>
      <c r="F29" s="6">
        <f>$C29*'Zydus Payments'!C$20</f>
        <v>91.672619138953465</v>
      </c>
    </row>
    <row r="30" spans="1:6" ht="18.75" x14ac:dyDescent="0.3">
      <c r="A30" s="122">
        <v>28</v>
      </c>
      <c r="B30" s="3" t="s">
        <v>45</v>
      </c>
      <c r="C30" s="15">
        <v>1.4096709064900001E-2</v>
      </c>
      <c r="D30" s="13" t="s">
        <v>45</v>
      </c>
      <c r="E30" s="31" t="str">
        <f t="shared" si="0"/>
        <v>No</v>
      </c>
      <c r="F30" s="6">
        <f>$C30*'Zydus Payments'!C$20</f>
        <v>5417.0191295418717</v>
      </c>
    </row>
    <row r="31" spans="1:6" ht="18.75" x14ac:dyDescent="0.3">
      <c r="A31" s="122">
        <v>29</v>
      </c>
      <c r="B31" s="3" t="s">
        <v>32</v>
      </c>
      <c r="C31" s="15">
        <v>3.0575088266295388E-4</v>
      </c>
      <c r="D31" s="13" t="s">
        <v>49</v>
      </c>
      <c r="E31" s="31" t="str">
        <f t="shared" si="0"/>
        <v>No</v>
      </c>
      <c r="F31" s="6">
        <f>$C31*'Zydus Payments'!C$20</f>
        <v>117.49255607349676</v>
      </c>
    </row>
    <row r="32" spans="1:6" ht="18.75" x14ac:dyDescent="0.3">
      <c r="A32" s="122">
        <v>30</v>
      </c>
      <c r="B32" s="3" t="s">
        <v>50</v>
      </c>
      <c r="C32" s="15">
        <v>1.6288319366297024E-4</v>
      </c>
      <c r="D32" s="13" t="s">
        <v>51</v>
      </c>
      <c r="E32" s="31" t="str">
        <f t="shared" si="0"/>
        <v>No</v>
      </c>
      <c r="F32" s="6">
        <f>$C32*'Zydus Payments'!C$20</f>
        <v>62.592011503604247</v>
      </c>
    </row>
    <row r="33" spans="1:6" ht="18.75" x14ac:dyDescent="0.3">
      <c r="A33" s="122">
        <v>31</v>
      </c>
      <c r="B33" s="3" t="s">
        <v>32</v>
      </c>
      <c r="C33" s="15">
        <v>6.8522717891421976E-4</v>
      </c>
      <c r="D33" s="13" t="s">
        <v>52</v>
      </c>
      <c r="E33" s="31" t="str">
        <f t="shared" si="0"/>
        <v>No</v>
      </c>
      <c r="F33" s="6">
        <f>$C33*'Zydus Payments'!C$20</f>
        <v>263.31597815994724</v>
      </c>
    </row>
    <row r="34" spans="1:6" ht="18.75" x14ac:dyDescent="0.3">
      <c r="A34" s="122">
        <v>32</v>
      </c>
      <c r="B34" s="3" t="s">
        <v>53</v>
      </c>
      <c r="C34" s="15">
        <v>0</v>
      </c>
      <c r="D34" s="13" t="s">
        <v>54</v>
      </c>
      <c r="E34" s="31" t="str">
        <f t="shared" si="0"/>
        <v>Yes</v>
      </c>
      <c r="F34" s="6">
        <f>$C34*'Zydus Payments'!C$20</f>
        <v>0</v>
      </c>
    </row>
    <row r="35" spans="1:6" ht="18.75" x14ac:dyDescent="0.3">
      <c r="A35" s="122">
        <v>33</v>
      </c>
      <c r="B35" s="3" t="s">
        <v>32</v>
      </c>
      <c r="C35" s="15">
        <v>1.5921237478421584E-3</v>
      </c>
      <c r="D35" s="13" t="s">
        <v>55</v>
      </c>
      <c r="E35" s="31" t="str">
        <f t="shared" si="0"/>
        <v>No</v>
      </c>
      <c r="F35" s="6">
        <f>$C35*'Zydus Payments'!C$20</f>
        <v>611.81405950510418</v>
      </c>
    </row>
    <row r="36" spans="1:6" ht="18.75" x14ac:dyDescent="0.3">
      <c r="A36" s="122">
        <v>34</v>
      </c>
      <c r="B36" s="3" t="s">
        <v>56</v>
      </c>
      <c r="C36" s="15">
        <v>3.7547527347000006E-3</v>
      </c>
      <c r="D36" s="13" t="s">
        <v>56</v>
      </c>
      <c r="E36" s="31" t="str">
        <f t="shared" si="0"/>
        <v>No</v>
      </c>
      <c r="F36" s="6">
        <f>$C36*'Zydus Payments'!C$20</f>
        <v>1442.8592728223298</v>
      </c>
    </row>
    <row r="37" spans="1:6" ht="18.75" x14ac:dyDescent="0.3">
      <c r="A37" s="122">
        <v>35</v>
      </c>
      <c r="B37" s="3" t="s">
        <v>32</v>
      </c>
      <c r="C37" s="15">
        <v>1.9836821378819495E-4</v>
      </c>
      <c r="D37" s="13" t="s">
        <v>57</v>
      </c>
      <c r="E37" s="31" t="str">
        <f t="shared" si="0"/>
        <v>No</v>
      </c>
      <c r="F37" s="6">
        <f>$C37*'Zydus Payments'!C$20</f>
        <v>76.228033354203745</v>
      </c>
    </row>
    <row r="38" spans="1:6" ht="18.75" x14ac:dyDescent="0.3">
      <c r="A38" s="122">
        <v>36</v>
      </c>
      <c r="B38" s="3" t="s">
        <v>58</v>
      </c>
      <c r="C38" s="15">
        <v>6.7283936689917173E-6</v>
      </c>
      <c r="D38" s="13" t="s">
        <v>59</v>
      </c>
      <c r="E38" s="31" t="str">
        <f t="shared" si="0"/>
        <v>Yes</v>
      </c>
      <c r="F38" s="6">
        <f>$C38*'Zydus Payments'!C$20</f>
        <v>2.5855564620234364</v>
      </c>
    </row>
    <row r="39" spans="1:6" ht="18.75" x14ac:dyDescent="0.3">
      <c r="A39" s="122">
        <v>37</v>
      </c>
      <c r="B39" s="3" t="s">
        <v>20</v>
      </c>
      <c r="C39" s="15">
        <v>6.8804082686260519E-4</v>
      </c>
      <c r="D39" s="13" t="s">
        <v>60</v>
      </c>
      <c r="E39" s="31" t="str">
        <f t="shared" si="0"/>
        <v>No</v>
      </c>
      <c r="F39" s="6">
        <f>$C39*'Zydus Payments'!C$20</f>
        <v>264.39719397351263</v>
      </c>
    </row>
    <row r="40" spans="1:6" ht="18.75" x14ac:dyDescent="0.3">
      <c r="A40" s="122">
        <v>38</v>
      </c>
      <c r="B40" s="3" t="s">
        <v>61</v>
      </c>
      <c r="C40" s="15">
        <v>2.2054565525931976E-4</v>
      </c>
      <c r="D40" s="13" t="s">
        <v>62</v>
      </c>
      <c r="E40" s="31" t="str">
        <f t="shared" si="0"/>
        <v>No</v>
      </c>
      <c r="F40" s="6">
        <f>$C40*'Zydus Payments'!C$20</f>
        <v>84.750279513948172</v>
      </c>
    </row>
    <row r="41" spans="1:6" ht="18.75" x14ac:dyDescent="0.3">
      <c r="A41" s="122">
        <v>39</v>
      </c>
      <c r="B41" s="3" t="s">
        <v>12</v>
      </c>
      <c r="C41" s="15">
        <v>9.5435120242877243E-5</v>
      </c>
      <c r="D41" s="13" t="s">
        <v>63</v>
      </c>
      <c r="E41" s="13" t="s">
        <v>334</v>
      </c>
      <c r="F41" s="6">
        <f>$C41*'Zydus Payments'!C$20</f>
        <v>36.673373168566705</v>
      </c>
    </row>
    <row r="42" spans="1:6" ht="18.75" x14ac:dyDescent="0.3">
      <c r="A42" s="122">
        <v>40</v>
      </c>
      <c r="B42" s="3" t="s">
        <v>64</v>
      </c>
      <c r="C42" s="15">
        <v>6.5940683223636963E-4</v>
      </c>
      <c r="D42" s="13" t="s">
        <v>65</v>
      </c>
      <c r="E42" s="31" t="str">
        <f t="shared" si="0"/>
        <v>No</v>
      </c>
      <c r="F42" s="6">
        <f>$C42*'Zydus Payments'!C$20</f>
        <v>253.39385298581112</v>
      </c>
    </row>
    <row r="43" spans="1:6" ht="18.75" x14ac:dyDescent="0.3">
      <c r="A43" s="122">
        <v>41</v>
      </c>
      <c r="B43" s="3" t="s">
        <v>12</v>
      </c>
      <c r="C43" s="15">
        <v>3.0673507630665729E-5</v>
      </c>
      <c r="D43" s="13" t="s">
        <v>66</v>
      </c>
      <c r="E43" s="13" t="s">
        <v>334</v>
      </c>
      <c r="F43" s="6">
        <f>$C43*'Zydus Payments'!C$20</f>
        <v>11.787075752254204</v>
      </c>
    </row>
    <row r="44" spans="1:6" ht="18.75" x14ac:dyDescent="0.3">
      <c r="A44" s="122">
        <v>42</v>
      </c>
      <c r="B44" s="3" t="s">
        <v>40</v>
      </c>
      <c r="C44" s="15">
        <v>1.8175021665900001E-2</v>
      </c>
      <c r="D44" s="13" t="s">
        <v>40</v>
      </c>
      <c r="E44" s="31" t="str">
        <f t="shared" si="0"/>
        <v>No</v>
      </c>
      <c r="F44" s="6">
        <f>$C44*'Zydus Payments'!C$20</f>
        <v>6984.2145135253022</v>
      </c>
    </row>
    <row r="45" spans="1:6" ht="18.75" x14ac:dyDescent="0.3">
      <c r="A45" s="122">
        <v>43</v>
      </c>
      <c r="B45" s="3" t="s">
        <v>12</v>
      </c>
      <c r="C45" s="15">
        <v>3.6808208890950582E-5</v>
      </c>
      <c r="D45" s="13" t="s">
        <v>67</v>
      </c>
      <c r="E45" s="13" t="s">
        <v>334</v>
      </c>
      <c r="F45" s="6">
        <f>$C45*'Zydus Payments'!C$20</f>
        <v>14.144490800546073</v>
      </c>
    </row>
    <row r="46" spans="1:6" ht="18.75" x14ac:dyDescent="0.3">
      <c r="A46" s="122">
        <v>44</v>
      </c>
      <c r="B46" s="3" t="s">
        <v>20</v>
      </c>
      <c r="C46" s="15">
        <v>2.5883212849999999E-3</v>
      </c>
      <c r="D46" s="13" t="s">
        <v>68</v>
      </c>
      <c r="E46" s="31" t="str">
        <f t="shared" si="0"/>
        <v>No</v>
      </c>
      <c r="F46" s="6">
        <f>$C46*'Zydus Payments'!C$20</f>
        <v>994.62831003278984</v>
      </c>
    </row>
    <row r="47" spans="1:6" ht="18.75" x14ac:dyDescent="0.3">
      <c r="A47" s="122">
        <v>45</v>
      </c>
      <c r="B47" s="3" t="s">
        <v>12</v>
      </c>
      <c r="C47" s="15">
        <v>1.3478980951670864E-4</v>
      </c>
      <c r="D47" s="13" t="s">
        <v>69</v>
      </c>
      <c r="E47" s="31" t="str">
        <f t="shared" si="0"/>
        <v>No</v>
      </c>
      <c r="F47" s="6">
        <f>$C47*'Zydus Payments'!C$20</f>
        <v>51.796413847922125</v>
      </c>
    </row>
    <row r="48" spans="1:6" ht="18.75" x14ac:dyDescent="0.3">
      <c r="A48" s="122">
        <v>46</v>
      </c>
      <c r="B48" s="3" t="s">
        <v>70</v>
      </c>
      <c r="C48" s="15">
        <v>4.0537508319000003E-3</v>
      </c>
      <c r="D48" s="13" t="s">
        <v>70</v>
      </c>
      <c r="E48" s="31" t="str">
        <f t="shared" si="0"/>
        <v>No</v>
      </c>
      <c r="F48" s="6">
        <f>$C48*'Zydus Payments'!C$20</f>
        <v>1557.7568992663573</v>
      </c>
    </row>
    <row r="49" spans="1:6" ht="18.75" x14ac:dyDescent="0.3">
      <c r="A49" s="122">
        <v>47</v>
      </c>
      <c r="B49" s="3" t="s">
        <v>71</v>
      </c>
      <c r="C49" s="15">
        <v>2.1045927188000002E-3</v>
      </c>
      <c r="D49" s="13" t="s">
        <v>71</v>
      </c>
      <c r="E49" s="31" t="str">
        <f t="shared" si="0"/>
        <v>No</v>
      </c>
      <c r="F49" s="6">
        <f>$C49*'Zydus Payments'!C$20</f>
        <v>808.74330066306231</v>
      </c>
    </row>
    <row r="50" spans="1:6" ht="18.75" x14ac:dyDescent="0.3">
      <c r="A50" s="122">
        <v>48</v>
      </c>
      <c r="B50" s="3" t="s">
        <v>72</v>
      </c>
      <c r="C50" s="15">
        <v>3.1106809734000006E-3</v>
      </c>
      <c r="D50" s="13" t="s">
        <v>72</v>
      </c>
      <c r="E50" s="31" t="str">
        <f t="shared" si="0"/>
        <v>No</v>
      </c>
      <c r="F50" s="6">
        <f>$C50*'Zydus Payments'!C$20</f>
        <v>1195.3583110235854</v>
      </c>
    </row>
    <row r="51" spans="1:6" ht="18.75" x14ac:dyDescent="0.3">
      <c r="A51" s="122">
        <v>49</v>
      </c>
      <c r="B51" s="3" t="s">
        <v>73</v>
      </c>
      <c r="C51" s="15">
        <v>1.4042316196929872E-3</v>
      </c>
      <c r="D51" s="13" t="s">
        <v>74</v>
      </c>
      <c r="E51" s="31" t="str">
        <f t="shared" si="0"/>
        <v>No</v>
      </c>
      <c r="F51" s="6">
        <f>$C51*'Zydus Payments'!C$20</f>
        <v>539.61172860727106</v>
      </c>
    </row>
    <row r="52" spans="1:6" ht="18.75" x14ac:dyDescent="0.3">
      <c r="A52" s="122">
        <v>50</v>
      </c>
      <c r="B52" s="3" t="s">
        <v>75</v>
      </c>
      <c r="C52" s="15">
        <v>2.6323448756000005E-3</v>
      </c>
      <c r="D52" s="13" t="s">
        <v>75</v>
      </c>
      <c r="E52" s="31" t="str">
        <f t="shared" si="0"/>
        <v>No</v>
      </c>
      <c r="F52" s="6">
        <f>$C52*'Zydus Payments'!C$20</f>
        <v>1011.545494840492</v>
      </c>
    </row>
    <row r="53" spans="1:6" ht="18.75" x14ac:dyDescent="0.3">
      <c r="A53" s="122">
        <v>51</v>
      </c>
      <c r="B53" s="3" t="s">
        <v>76</v>
      </c>
      <c r="C53" s="15">
        <v>3.1141036893324917E-3</v>
      </c>
      <c r="D53" s="13" t="s">
        <v>76</v>
      </c>
      <c r="E53" s="31" t="str">
        <f t="shared" si="0"/>
        <v>No</v>
      </c>
      <c r="F53" s="6">
        <f>$C53*'Zydus Payments'!C$20</f>
        <v>1196.6735767069397</v>
      </c>
    </row>
    <row r="54" spans="1:6" ht="18.75" x14ac:dyDescent="0.3">
      <c r="A54" s="122">
        <v>52</v>
      </c>
      <c r="B54" s="3" t="s">
        <v>32</v>
      </c>
      <c r="C54" s="15">
        <v>1.5515624389622691E-4</v>
      </c>
      <c r="D54" s="13" t="s">
        <v>77</v>
      </c>
      <c r="E54" s="31" t="str">
        <f t="shared" si="0"/>
        <v>No</v>
      </c>
      <c r="F54" s="6">
        <f>$C54*'Zydus Payments'!C$20</f>
        <v>59.622734454134637</v>
      </c>
    </row>
    <row r="55" spans="1:6" ht="18.75" x14ac:dyDescent="0.3">
      <c r="A55" s="122">
        <v>53</v>
      </c>
      <c r="B55" s="3" t="s">
        <v>73</v>
      </c>
      <c r="C55" s="15">
        <v>6.4078122657999998E-3</v>
      </c>
      <c r="D55" s="13" t="s">
        <v>78</v>
      </c>
      <c r="E55" s="31" t="str">
        <f t="shared" si="0"/>
        <v>No</v>
      </c>
      <c r="F55" s="6">
        <f>$C55*'Zydus Payments'!C$20</f>
        <v>2462.364901094586</v>
      </c>
    </row>
    <row r="56" spans="1:6" ht="18.75" x14ac:dyDescent="0.3">
      <c r="A56" s="122">
        <v>54</v>
      </c>
      <c r="B56" s="3" t="s">
        <v>38</v>
      </c>
      <c r="C56" s="15">
        <v>5.3061927798000001E-3</v>
      </c>
      <c r="D56" s="13" t="s">
        <v>38</v>
      </c>
      <c r="E56" s="31" t="str">
        <f t="shared" si="0"/>
        <v>No</v>
      </c>
      <c r="F56" s="6">
        <f>$C56*'Zydus Payments'!C$20</f>
        <v>2039.0395844079558</v>
      </c>
    </row>
    <row r="57" spans="1:6" ht="18.75" x14ac:dyDescent="0.3">
      <c r="A57" s="122">
        <v>55</v>
      </c>
      <c r="B57" s="3" t="s">
        <v>56</v>
      </c>
      <c r="C57" s="15">
        <v>8.5958844840929426E-5</v>
      </c>
      <c r="D57" s="13" t="s">
        <v>79</v>
      </c>
      <c r="E57" s="31" t="str">
        <f t="shared" si="0"/>
        <v>No</v>
      </c>
      <c r="F57" s="6">
        <f>$C57*'Zydus Payments'!C$20</f>
        <v>33.03187323458743</v>
      </c>
    </row>
    <row r="58" spans="1:6" ht="18.75" x14ac:dyDescent="0.3">
      <c r="A58" s="122">
        <v>56</v>
      </c>
      <c r="B58" s="3" t="s">
        <v>32</v>
      </c>
      <c r="C58" s="15">
        <v>2.2117624342341905E-4</v>
      </c>
      <c r="D58" s="13" t="s">
        <v>80</v>
      </c>
      <c r="E58" s="13" t="s">
        <v>334</v>
      </c>
      <c r="F58" s="6">
        <f>$C58*'Zydus Payments'!C$20</f>
        <v>84.992599060450971</v>
      </c>
    </row>
    <row r="59" spans="1:6" ht="18.75" x14ac:dyDescent="0.3">
      <c r="A59" s="122">
        <v>57</v>
      </c>
      <c r="B59" s="3" t="s">
        <v>81</v>
      </c>
      <c r="C59" s="15">
        <v>9.4006091954603268E-5</v>
      </c>
      <c r="D59" s="13" t="s">
        <v>82</v>
      </c>
      <c r="E59" s="31" t="str">
        <f t="shared" si="0"/>
        <v>No</v>
      </c>
      <c r="F59" s="6">
        <f>$C59*'Zydus Payments'!C$20</f>
        <v>36.124232689140094</v>
      </c>
    </row>
    <row r="60" spans="1:6" ht="18.75" x14ac:dyDescent="0.3">
      <c r="A60" s="122">
        <v>58</v>
      </c>
      <c r="B60" s="3" t="s">
        <v>81</v>
      </c>
      <c r="C60" s="15">
        <v>1.0667352852156161E-5</v>
      </c>
      <c r="D60" s="13" t="s">
        <v>83</v>
      </c>
      <c r="E60" s="31" t="str">
        <f t="shared" si="0"/>
        <v>Yes</v>
      </c>
      <c r="F60" s="6">
        <f>$C60*'Zydus Payments'!C$20</f>
        <v>4.0992017495476976</v>
      </c>
    </row>
    <row r="61" spans="1:6" ht="18.75" x14ac:dyDescent="0.3">
      <c r="A61" s="122">
        <v>59</v>
      </c>
      <c r="B61" s="3" t="s">
        <v>84</v>
      </c>
      <c r="C61" s="15">
        <v>2.8347130141000002E-3</v>
      </c>
      <c r="D61" s="13" t="s">
        <v>84</v>
      </c>
      <c r="E61" s="31" t="str">
        <f t="shared" si="0"/>
        <v>No</v>
      </c>
      <c r="F61" s="6">
        <f>$C61*'Zydus Payments'!C$20</f>
        <v>1089.310601037784</v>
      </c>
    </row>
    <row r="62" spans="1:6" ht="18.75" x14ac:dyDescent="0.3">
      <c r="A62" s="122">
        <v>60</v>
      </c>
      <c r="B62" s="3" t="s">
        <v>61</v>
      </c>
      <c r="C62" s="15">
        <v>9.8374671949130605E-5</v>
      </c>
      <c r="D62" s="13" t="s">
        <v>85</v>
      </c>
      <c r="E62" s="31" t="str">
        <f t="shared" si="0"/>
        <v>No</v>
      </c>
      <c r="F62" s="6">
        <f>$C62*'Zydus Payments'!C$20</f>
        <v>37.802970704540598</v>
      </c>
    </row>
    <row r="63" spans="1:6" ht="18.75" x14ac:dyDescent="0.3">
      <c r="A63" s="122">
        <v>61</v>
      </c>
      <c r="B63" s="3" t="s">
        <v>20</v>
      </c>
      <c r="C63" s="15">
        <v>3.3329570208184248E-3</v>
      </c>
      <c r="D63" s="13" t="s">
        <v>86</v>
      </c>
      <c r="E63" s="31" t="str">
        <f t="shared" si="0"/>
        <v>No</v>
      </c>
      <c r="F63" s="6">
        <f>$C63*'Zydus Payments'!C$20</f>
        <v>1280.7735377521158</v>
      </c>
    </row>
    <row r="64" spans="1:6" ht="18.75" x14ac:dyDescent="0.3">
      <c r="A64" s="122">
        <v>62</v>
      </c>
      <c r="B64" s="3" t="s">
        <v>20</v>
      </c>
      <c r="C64" s="15">
        <v>1.1718915796436534E-3</v>
      </c>
      <c r="D64" s="13" t="s">
        <v>87</v>
      </c>
      <c r="E64" s="31" t="str">
        <f t="shared" si="0"/>
        <v>No</v>
      </c>
      <c r="F64" s="6">
        <f>$C64*'Zydus Payments'!C$20</f>
        <v>450.32915664587739</v>
      </c>
    </row>
    <row r="65" spans="1:6" ht="18.75" x14ac:dyDescent="0.3">
      <c r="A65" s="122">
        <v>63</v>
      </c>
      <c r="B65" s="3" t="s">
        <v>88</v>
      </c>
      <c r="C65" s="15">
        <v>2.1883911591306761E-4</v>
      </c>
      <c r="D65" s="13" t="s">
        <v>89</v>
      </c>
      <c r="E65" s="31" t="str">
        <f t="shared" si="0"/>
        <v>No</v>
      </c>
      <c r="F65" s="6">
        <f>$C65*'Zydus Payments'!C$20</f>
        <v>84.094498349606653</v>
      </c>
    </row>
    <row r="66" spans="1:6" ht="18.75" x14ac:dyDescent="0.3">
      <c r="A66" s="122">
        <v>64</v>
      </c>
      <c r="B66" s="3" t="s">
        <v>90</v>
      </c>
      <c r="C66" s="15">
        <v>4.5106164370591284E-4</v>
      </c>
      <c r="D66" s="13" t="s">
        <v>91</v>
      </c>
      <c r="E66" s="31" t="str">
        <f t="shared" si="0"/>
        <v>No</v>
      </c>
      <c r="F66" s="6">
        <f>$C66*'Zydus Payments'!C$20</f>
        <v>173.33191323650706</v>
      </c>
    </row>
    <row r="67" spans="1:6" ht="18.75" x14ac:dyDescent="0.3">
      <c r="A67" s="122">
        <v>65</v>
      </c>
      <c r="B67" s="3" t="s">
        <v>92</v>
      </c>
      <c r="C67" s="15">
        <v>2.5579764947000006E-3</v>
      </c>
      <c r="D67" s="13" t="s">
        <v>92</v>
      </c>
      <c r="E67" s="31" t="str">
        <f t="shared" si="0"/>
        <v>No</v>
      </c>
      <c r="F67" s="6">
        <f>$C67*'Zydus Payments'!C$20</f>
        <v>982.9675522786041</v>
      </c>
    </row>
    <row r="68" spans="1:6" ht="18.75" x14ac:dyDescent="0.3">
      <c r="A68" s="122">
        <v>66</v>
      </c>
      <c r="B68" s="3" t="s">
        <v>20</v>
      </c>
      <c r="C68" s="15">
        <v>7.0043022777200009E-2</v>
      </c>
      <c r="D68" s="13" t="s">
        <v>93</v>
      </c>
      <c r="E68" s="31" t="str">
        <f t="shared" si="0"/>
        <v>No</v>
      </c>
      <c r="F68" s="6">
        <f>$C68*'Zydus Payments'!C$20</f>
        <v>26915.813650419623</v>
      </c>
    </row>
    <row r="69" spans="1:6" ht="37.5" x14ac:dyDescent="0.3">
      <c r="A69" s="122">
        <v>67</v>
      </c>
      <c r="B69" s="3" t="s">
        <v>20</v>
      </c>
      <c r="C69" s="15">
        <v>0</v>
      </c>
      <c r="D69" s="13" t="s">
        <v>94</v>
      </c>
      <c r="E69" s="31" t="str">
        <f t="shared" ref="E69:E132" si="1">IF(C69&lt;0.000011,"Yes","No")</f>
        <v>Yes</v>
      </c>
      <c r="F69" s="6">
        <f>$C69*'Zydus Payments'!C$20</f>
        <v>0</v>
      </c>
    </row>
    <row r="70" spans="1:6" ht="18.75" x14ac:dyDescent="0.3">
      <c r="A70" s="122">
        <v>68</v>
      </c>
      <c r="B70" s="3" t="s">
        <v>38</v>
      </c>
      <c r="C70" s="15">
        <v>4.0897718893107563E-4</v>
      </c>
      <c r="D70" s="13" t="s">
        <v>95</v>
      </c>
      <c r="E70" s="31" t="str">
        <f t="shared" si="1"/>
        <v>No</v>
      </c>
      <c r="F70" s="6">
        <f>$C70*'Zydus Payments'!C$20</f>
        <v>157.15989070826529</v>
      </c>
    </row>
    <row r="71" spans="1:6" ht="18.75" x14ac:dyDescent="0.3">
      <c r="A71" s="122">
        <v>69</v>
      </c>
      <c r="B71" s="3" t="s">
        <v>96</v>
      </c>
      <c r="C71" s="15">
        <v>2.7234125776000001E-3</v>
      </c>
      <c r="D71" s="13" t="s">
        <v>96</v>
      </c>
      <c r="E71" s="31" t="str">
        <f t="shared" si="1"/>
        <v>No</v>
      </c>
      <c r="F71" s="6">
        <f>$C71*'Zydus Payments'!C$20</f>
        <v>1046.5405764262887</v>
      </c>
    </row>
    <row r="72" spans="1:6" ht="18.75" x14ac:dyDescent="0.3">
      <c r="A72" s="122">
        <v>70</v>
      </c>
      <c r="B72" s="3" t="s">
        <v>97</v>
      </c>
      <c r="C72" s="15">
        <v>1.6290901617232397E-5</v>
      </c>
      <c r="D72" s="13" t="s">
        <v>98</v>
      </c>
      <c r="E72" s="31" t="str">
        <f t="shared" si="1"/>
        <v>No</v>
      </c>
      <c r="F72" s="6">
        <f>$C72*'Zydus Payments'!C$20</f>
        <v>6.2601934459841617</v>
      </c>
    </row>
    <row r="73" spans="1:6" ht="18.75" x14ac:dyDescent="0.3">
      <c r="A73" s="122">
        <v>71</v>
      </c>
      <c r="B73" s="3" t="s">
        <v>12</v>
      </c>
      <c r="C73" s="15">
        <v>2.3063005198609594E-4</v>
      </c>
      <c r="D73" s="13" t="s">
        <v>99</v>
      </c>
      <c r="E73" s="31" t="str">
        <f t="shared" si="1"/>
        <v>No</v>
      </c>
      <c r="F73" s="6">
        <f>$C73*'Zydus Payments'!C$20</f>
        <v>88.625465539802605</v>
      </c>
    </row>
    <row r="74" spans="1:6" ht="18.75" x14ac:dyDescent="0.3">
      <c r="A74" s="122">
        <v>72</v>
      </c>
      <c r="B74" s="3" t="s">
        <v>100</v>
      </c>
      <c r="C74" s="15">
        <v>1.8943307636000003E-3</v>
      </c>
      <c r="D74" s="13" t="s">
        <v>101</v>
      </c>
      <c r="E74" s="31" t="str">
        <f t="shared" si="1"/>
        <v>No</v>
      </c>
      <c r="F74" s="6">
        <f>$C74*'Zydus Payments'!C$20</f>
        <v>727.94479455149747</v>
      </c>
    </row>
    <row r="75" spans="1:6" ht="18.75" x14ac:dyDescent="0.3">
      <c r="A75" s="122">
        <v>73</v>
      </c>
      <c r="B75" s="3" t="s">
        <v>73</v>
      </c>
      <c r="C75" s="15">
        <v>1.8655251554173088E-3</v>
      </c>
      <c r="D75" s="13" t="s">
        <v>102</v>
      </c>
      <c r="E75" s="31" t="str">
        <f t="shared" si="1"/>
        <v>No</v>
      </c>
      <c r="F75" s="6">
        <f>$C75*'Zydus Payments'!C$20</f>
        <v>716.87550668825713</v>
      </c>
    </row>
    <row r="76" spans="1:6" ht="18.75" x14ac:dyDescent="0.3">
      <c r="A76" s="122">
        <v>74</v>
      </c>
      <c r="B76" s="3" t="s">
        <v>90</v>
      </c>
      <c r="C76" s="15">
        <v>9.8610898661000007E-3</v>
      </c>
      <c r="D76" s="13" t="s">
        <v>90</v>
      </c>
      <c r="E76" s="31" t="str">
        <f t="shared" si="1"/>
        <v>No</v>
      </c>
      <c r="F76" s="6">
        <f>$C76*'Zydus Payments'!C$20</f>
        <v>3789.3746829039869</v>
      </c>
    </row>
    <row r="77" spans="1:6" ht="18.75" x14ac:dyDescent="0.3">
      <c r="A77" s="122">
        <v>75</v>
      </c>
      <c r="B77" s="3" t="s">
        <v>103</v>
      </c>
      <c r="C77" s="15">
        <v>6.5849018532704044E-5</v>
      </c>
      <c r="D77" s="13" t="s">
        <v>104</v>
      </c>
      <c r="E77" s="31" t="str">
        <f t="shared" si="1"/>
        <v>No</v>
      </c>
      <c r="F77" s="6">
        <f>$C77*'Zydus Payments'!C$20</f>
        <v>25.30416080880828</v>
      </c>
    </row>
    <row r="78" spans="1:6" ht="18.75" x14ac:dyDescent="0.3">
      <c r="A78" s="122">
        <v>76</v>
      </c>
      <c r="B78" s="3" t="s">
        <v>105</v>
      </c>
      <c r="C78" s="15">
        <v>2.0167990000194021E-3</v>
      </c>
      <c r="D78" s="13" t="s">
        <v>105</v>
      </c>
      <c r="E78" s="31" t="str">
        <f t="shared" si="1"/>
        <v>No</v>
      </c>
      <c r="F78" s="6">
        <f>$C78*'Zydus Payments'!C$20</f>
        <v>775.00633043131609</v>
      </c>
    </row>
    <row r="79" spans="1:6" ht="18.75" x14ac:dyDescent="0.3">
      <c r="A79" s="122">
        <v>77</v>
      </c>
      <c r="B79" s="3" t="s">
        <v>40</v>
      </c>
      <c r="C79" s="15">
        <v>9.0526674808218127E-5</v>
      </c>
      <c r="D79" s="13" t="s">
        <v>106</v>
      </c>
      <c r="E79" s="31" t="str">
        <f t="shared" si="1"/>
        <v>No</v>
      </c>
      <c r="F79" s="6">
        <f>$C79*'Zydus Payments'!C$20</f>
        <v>34.78717812166272</v>
      </c>
    </row>
    <row r="80" spans="1:6" ht="18.75" x14ac:dyDescent="0.3">
      <c r="A80" s="122">
        <v>78</v>
      </c>
      <c r="B80" s="3" t="s">
        <v>92</v>
      </c>
      <c r="C80" s="15">
        <v>1.7778833270000002E-4</v>
      </c>
      <c r="D80" s="13" t="s">
        <v>107</v>
      </c>
      <c r="E80" s="31" t="str">
        <f t="shared" si="1"/>
        <v>No</v>
      </c>
      <c r="F80" s="6">
        <f>$C80*'Zydus Payments'!C$20</f>
        <v>68.319690419324601</v>
      </c>
    </row>
    <row r="81" spans="1:6" ht="18.75" x14ac:dyDescent="0.3">
      <c r="A81" s="122">
        <v>79</v>
      </c>
      <c r="B81" s="3" t="s">
        <v>32</v>
      </c>
      <c r="C81" s="15">
        <v>2.4497056557462262E-4</v>
      </c>
      <c r="D81" s="13" t="s">
        <v>108</v>
      </c>
      <c r="E81" s="31" t="str">
        <f t="shared" si="1"/>
        <v>No</v>
      </c>
      <c r="F81" s="6">
        <f>$C81*'Zydus Payments'!C$20</f>
        <v>94.136172760818468</v>
      </c>
    </row>
    <row r="82" spans="1:6" ht="18.75" x14ac:dyDescent="0.3">
      <c r="A82" s="122">
        <v>80</v>
      </c>
      <c r="B82" s="3" t="s">
        <v>32</v>
      </c>
      <c r="C82" s="15">
        <v>1.8365395239180815E-3</v>
      </c>
      <c r="D82" s="13" t="s">
        <v>109</v>
      </c>
      <c r="E82" s="31" t="str">
        <f t="shared" si="1"/>
        <v>No</v>
      </c>
      <c r="F82" s="6">
        <f>$C82*'Zydus Payments'!C$20</f>
        <v>705.73704028519239</v>
      </c>
    </row>
    <row r="83" spans="1:6" ht="18.75" x14ac:dyDescent="0.3">
      <c r="A83" s="122">
        <v>81</v>
      </c>
      <c r="B83" s="3" t="s">
        <v>61</v>
      </c>
      <c r="C83" s="15">
        <v>2.0606648915801768E-5</v>
      </c>
      <c r="D83" s="13" t="s">
        <v>110</v>
      </c>
      <c r="E83" s="31" t="str">
        <f t="shared" si="1"/>
        <v>No</v>
      </c>
      <c r="F83" s="6">
        <f>$C83*'Zydus Payments'!C$20</f>
        <v>7.9186291537076068</v>
      </c>
    </row>
    <row r="84" spans="1:6" ht="18.75" x14ac:dyDescent="0.3">
      <c r="A84" s="122">
        <v>82</v>
      </c>
      <c r="B84" s="3" t="s">
        <v>111</v>
      </c>
      <c r="C84" s="15">
        <v>5.3344425211050239E-4</v>
      </c>
      <c r="D84" s="13" t="s">
        <v>112</v>
      </c>
      <c r="E84" s="31" t="str">
        <f t="shared" si="1"/>
        <v>No</v>
      </c>
      <c r="F84" s="6">
        <f>$C84*'Zydus Payments'!C$20</f>
        <v>204.9895266280185</v>
      </c>
    </row>
    <row r="85" spans="1:6" ht="18.75" x14ac:dyDescent="0.3">
      <c r="A85" s="122">
        <v>83</v>
      </c>
      <c r="B85" s="3" t="s">
        <v>32</v>
      </c>
      <c r="C85" s="15">
        <v>9.911629916316137E-4</v>
      </c>
      <c r="D85" s="13" t="s">
        <v>113</v>
      </c>
      <c r="E85" s="31" t="str">
        <f t="shared" si="1"/>
        <v>No</v>
      </c>
      <c r="F85" s="6">
        <f>$C85*'Zydus Payments'!C$20</f>
        <v>380.87959831215323</v>
      </c>
    </row>
    <row r="86" spans="1:6" ht="18.75" x14ac:dyDescent="0.3">
      <c r="A86" s="122">
        <v>84</v>
      </c>
      <c r="B86" s="3" t="s">
        <v>114</v>
      </c>
      <c r="C86" s="15">
        <v>1.9106490656931778E-4</v>
      </c>
      <c r="D86" s="13" t="s">
        <v>115</v>
      </c>
      <c r="E86" s="31" t="str">
        <f t="shared" si="1"/>
        <v>No</v>
      </c>
      <c r="F86" s="6">
        <f>$C86*'Zydus Payments'!C$20</f>
        <v>73.421551732753088</v>
      </c>
    </row>
    <row r="87" spans="1:6" ht="18.75" x14ac:dyDescent="0.3">
      <c r="A87" s="122">
        <v>85</v>
      </c>
      <c r="B87" s="3" t="s">
        <v>61</v>
      </c>
      <c r="C87" s="15">
        <v>2.8446400771896013E-4</v>
      </c>
      <c r="D87" s="13" t="s">
        <v>116</v>
      </c>
      <c r="E87" s="31" t="str">
        <f t="shared" si="1"/>
        <v>No</v>
      </c>
      <c r="F87" s="6">
        <f>$C87*'Zydus Payments'!C$20</f>
        <v>109.31253276104161</v>
      </c>
    </row>
    <row r="88" spans="1:6" ht="18.75" x14ac:dyDescent="0.3">
      <c r="A88" s="122">
        <v>86</v>
      </c>
      <c r="B88" s="3" t="s">
        <v>61</v>
      </c>
      <c r="C88" s="15">
        <v>2.9020480514300003E-2</v>
      </c>
      <c r="D88" s="13" t="s">
        <v>117</v>
      </c>
      <c r="E88" s="31" t="str">
        <f t="shared" si="1"/>
        <v>No</v>
      </c>
      <c r="F88" s="6">
        <f>$C88*'Zydus Payments'!C$20</f>
        <v>11151.858023791556</v>
      </c>
    </row>
    <row r="89" spans="1:6" ht="18.75" x14ac:dyDescent="0.3">
      <c r="A89" s="122">
        <v>87</v>
      </c>
      <c r="B89" s="3" t="s">
        <v>61</v>
      </c>
      <c r="C89" s="15">
        <v>4.1632883534513242E-5</v>
      </c>
      <c r="D89" s="13" t="s">
        <v>118</v>
      </c>
      <c r="E89" s="31" t="str">
        <f t="shared" si="1"/>
        <v>No</v>
      </c>
      <c r="F89" s="6">
        <f>$C89*'Zydus Payments'!C$20</f>
        <v>15.9984947895388</v>
      </c>
    </row>
    <row r="90" spans="1:6" ht="18.75" x14ac:dyDescent="0.3">
      <c r="A90" s="122">
        <v>88</v>
      </c>
      <c r="B90" s="3" t="s">
        <v>119</v>
      </c>
      <c r="C90" s="15">
        <v>1.0501484718507815E-4</v>
      </c>
      <c r="D90" s="13" t="s">
        <v>120</v>
      </c>
      <c r="E90" s="13" t="s">
        <v>334</v>
      </c>
      <c r="F90" s="6">
        <f>$C90*'Zydus Payments'!C$20</f>
        <v>40.35462698907024</v>
      </c>
    </row>
    <row r="91" spans="1:6" ht="18.75" x14ac:dyDescent="0.3">
      <c r="A91" s="122">
        <v>89</v>
      </c>
      <c r="B91" s="3" t="s">
        <v>73</v>
      </c>
      <c r="C91" s="15">
        <v>8.9081056190735638E-4</v>
      </c>
      <c r="D91" s="13" t="s">
        <v>121</v>
      </c>
      <c r="E91" s="31" t="str">
        <f t="shared" si="1"/>
        <v>No</v>
      </c>
      <c r="F91" s="6">
        <f>$C91*'Zydus Payments'!C$20</f>
        <v>342.31662386119655</v>
      </c>
    </row>
    <row r="92" spans="1:6" ht="18.75" x14ac:dyDescent="0.3">
      <c r="A92" s="122">
        <v>90</v>
      </c>
      <c r="B92" s="3" t="s">
        <v>43</v>
      </c>
      <c r="C92" s="15">
        <v>5.4371183825001801E-4</v>
      </c>
      <c r="D92" s="13" t="s">
        <v>122</v>
      </c>
      <c r="E92" s="31" t="str">
        <f t="shared" si="1"/>
        <v>No</v>
      </c>
      <c r="F92" s="6">
        <f>$C92*'Zydus Payments'!C$20</f>
        <v>208.93510784672046</v>
      </c>
    </row>
    <row r="93" spans="1:6" ht="18.75" x14ac:dyDescent="0.3">
      <c r="A93" s="122">
        <v>91</v>
      </c>
      <c r="B93" s="3" t="s">
        <v>103</v>
      </c>
      <c r="C93" s="15">
        <v>1.437819386223277E-4</v>
      </c>
      <c r="D93" s="13" t="s">
        <v>123</v>
      </c>
      <c r="E93" s="31" t="str">
        <f t="shared" si="1"/>
        <v>No</v>
      </c>
      <c r="F93" s="6">
        <f>$C93*'Zydus Payments'!C$20</f>
        <v>55.251868249101129</v>
      </c>
    </row>
    <row r="94" spans="1:6" ht="18.75" x14ac:dyDescent="0.3">
      <c r="A94" s="122">
        <v>92</v>
      </c>
      <c r="B94" s="3" t="s">
        <v>12</v>
      </c>
      <c r="C94" s="15">
        <v>1.0000720909982541E-4</v>
      </c>
      <c r="D94" s="13" t="s">
        <v>124</v>
      </c>
      <c r="E94" s="31" t="str">
        <f t="shared" si="1"/>
        <v>No</v>
      </c>
      <c r="F94" s="6">
        <f>$C94*'Zydus Payments'!C$20</f>
        <v>38.430314642355228</v>
      </c>
    </row>
    <row r="95" spans="1:6" ht="18.75" x14ac:dyDescent="0.3">
      <c r="A95" s="122">
        <v>93</v>
      </c>
      <c r="B95" s="3" t="s">
        <v>20</v>
      </c>
      <c r="C95" s="15">
        <v>4.0066648615869299E-4</v>
      </c>
      <c r="D95" s="13" t="s">
        <v>125</v>
      </c>
      <c r="E95" s="31" t="str">
        <f t="shared" si="1"/>
        <v>No</v>
      </c>
      <c r="F95" s="6">
        <f>$C95*'Zydus Payments'!C$20</f>
        <v>153.96629171358725</v>
      </c>
    </row>
    <row r="96" spans="1:6" ht="18.75" x14ac:dyDescent="0.3">
      <c r="A96" s="122">
        <v>94</v>
      </c>
      <c r="B96" s="3" t="s">
        <v>97</v>
      </c>
      <c r="C96" s="15">
        <v>4.5230524746192109E-6</v>
      </c>
      <c r="D96" s="13" t="s">
        <v>126</v>
      </c>
      <c r="E96" s="31" t="str">
        <f t="shared" si="1"/>
        <v>Yes</v>
      </c>
      <c r="F96" s="6">
        <f>$C96*'Zydus Payments'!C$20</f>
        <v>1.7380979962153864</v>
      </c>
    </row>
    <row r="97" spans="1:6" ht="18.75" x14ac:dyDescent="0.3">
      <c r="A97" s="122">
        <v>95</v>
      </c>
      <c r="B97" s="3" t="s">
        <v>61</v>
      </c>
      <c r="C97" s="15">
        <v>1.439946936883912E-4</v>
      </c>
      <c r="D97" s="13" t="s">
        <v>127</v>
      </c>
      <c r="E97" s="31" t="str">
        <f t="shared" si="1"/>
        <v>No</v>
      </c>
      <c r="F97" s="6">
        <f>$C97*'Zydus Payments'!C$20</f>
        <v>55.333624796495762</v>
      </c>
    </row>
    <row r="98" spans="1:6" ht="18.75" x14ac:dyDescent="0.3">
      <c r="A98" s="122">
        <v>96</v>
      </c>
      <c r="B98" s="3" t="s">
        <v>61</v>
      </c>
      <c r="C98" s="15">
        <v>2.02229883702E-2</v>
      </c>
      <c r="D98" s="13" t="s">
        <v>61</v>
      </c>
      <c r="E98" s="31" t="str">
        <f t="shared" si="1"/>
        <v>No</v>
      </c>
      <c r="F98" s="6">
        <f>$C98*'Zydus Payments'!C$20</f>
        <v>7771.1978273457617</v>
      </c>
    </row>
    <row r="99" spans="1:6" ht="18.75" x14ac:dyDescent="0.3">
      <c r="A99" s="122">
        <v>97</v>
      </c>
      <c r="B99" s="3" t="s">
        <v>58</v>
      </c>
      <c r="C99" s="15">
        <v>8.4104895939118969E-7</v>
      </c>
      <c r="D99" s="13" t="s">
        <v>128</v>
      </c>
      <c r="E99" s="13" t="s">
        <v>334</v>
      </c>
      <c r="F99" s="6">
        <f>$C99*'Zydus Payments'!C$20</f>
        <v>0.3231944619788944</v>
      </c>
    </row>
    <row r="100" spans="1:6" ht="18.75" x14ac:dyDescent="0.3">
      <c r="A100" s="122">
        <v>98</v>
      </c>
      <c r="B100" s="3" t="s">
        <v>22</v>
      </c>
      <c r="C100" s="15">
        <v>8.0112116433586752E-5</v>
      </c>
      <c r="D100" s="13" t="s">
        <v>129</v>
      </c>
      <c r="E100" s="31" t="str">
        <f t="shared" si="1"/>
        <v>No</v>
      </c>
      <c r="F100" s="6">
        <f>$C100*'Zydus Payments'!C$20</f>
        <v>30.785119082111358</v>
      </c>
    </row>
    <row r="101" spans="1:6" ht="18.75" x14ac:dyDescent="0.3">
      <c r="A101" s="122">
        <v>99</v>
      </c>
      <c r="B101" s="3" t="s">
        <v>130</v>
      </c>
      <c r="C101" s="15">
        <v>2.3916849635745889E-3</v>
      </c>
      <c r="D101" s="13" t="s">
        <v>130</v>
      </c>
      <c r="E101" s="31" t="str">
        <f t="shared" si="1"/>
        <v>No</v>
      </c>
      <c r="F101" s="6">
        <f>$C101*'Zydus Payments'!C$20</f>
        <v>919.06580038460254</v>
      </c>
    </row>
    <row r="102" spans="1:6" ht="18.75" x14ac:dyDescent="0.3">
      <c r="A102" s="122">
        <v>100</v>
      </c>
      <c r="B102" s="3" t="s">
        <v>131</v>
      </c>
      <c r="C102" s="15">
        <v>8.3054410497910159E-4</v>
      </c>
      <c r="D102" s="13" t="s">
        <v>131</v>
      </c>
      <c r="E102" s="31" t="str">
        <f t="shared" si="1"/>
        <v>No</v>
      </c>
      <c r="F102" s="6">
        <f>$C102*'Zydus Payments'!C$20</f>
        <v>319.15770438949193</v>
      </c>
    </row>
    <row r="103" spans="1:6" ht="18.75" x14ac:dyDescent="0.3">
      <c r="A103" s="122">
        <v>101</v>
      </c>
      <c r="B103" s="3" t="s">
        <v>61</v>
      </c>
      <c r="C103" s="15">
        <v>2.3338794024881367E-4</v>
      </c>
      <c r="D103" s="13" t="s">
        <v>132</v>
      </c>
      <c r="E103" s="31" t="str">
        <f t="shared" si="1"/>
        <v>No</v>
      </c>
      <c r="F103" s="6">
        <f>$C103*'Zydus Payments'!C$20</f>
        <v>89.685254275421727</v>
      </c>
    </row>
    <row r="104" spans="1:6" ht="18.75" x14ac:dyDescent="0.3">
      <c r="A104" s="122">
        <v>102</v>
      </c>
      <c r="B104" s="3" t="s">
        <v>22</v>
      </c>
      <c r="C104" s="15">
        <v>1.2541963948560226E-4</v>
      </c>
      <c r="D104" s="13" t="s">
        <v>133</v>
      </c>
      <c r="E104" s="31" t="str">
        <f t="shared" si="1"/>
        <v>No</v>
      </c>
      <c r="F104" s="6">
        <f>$C104*'Zydus Payments'!C$20</f>
        <v>48.195687602393747</v>
      </c>
    </row>
    <row r="105" spans="1:6" ht="18.75" x14ac:dyDescent="0.3">
      <c r="A105" s="122">
        <v>103</v>
      </c>
      <c r="B105" s="3" t="s">
        <v>22</v>
      </c>
      <c r="C105" s="15">
        <v>3.8676232266645461E-4</v>
      </c>
      <c r="D105" s="13" t="s">
        <v>134</v>
      </c>
      <c r="E105" s="31" t="str">
        <f t="shared" si="1"/>
        <v>No</v>
      </c>
      <c r="F105" s="6">
        <f>$C105*'Zydus Payments'!C$20</f>
        <v>148.62326311939762</v>
      </c>
    </row>
    <row r="106" spans="1:6" ht="18.75" x14ac:dyDescent="0.3">
      <c r="A106" s="122">
        <v>104</v>
      </c>
      <c r="B106" s="3" t="s">
        <v>12</v>
      </c>
      <c r="C106" s="15">
        <v>4.17854199744088E-5</v>
      </c>
      <c r="D106" s="13" t="s">
        <v>135</v>
      </c>
      <c r="E106" s="31" t="str">
        <f t="shared" si="1"/>
        <v>No</v>
      </c>
      <c r="F106" s="6">
        <f>$C106*'Zydus Payments'!C$20</f>
        <v>16.05711079764837</v>
      </c>
    </row>
    <row r="107" spans="1:6" ht="18.75" x14ac:dyDescent="0.3">
      <c r="A107" s="122">
        <v>105</v>
      </c>
      <c r="B107" s="3" t="s">
        <v>12</v>
      </c>
      <c r="C107" s="15">
        <v>1.3200304570200001E-2</v>
      </c>
      <c r="D107" s="13" t="s">
        <v>136</v>
      </c>
      <c r="E107" s="31" t="str">
        <f t="shared" si="1"/>
        <v>No</v>
      </c>
      <c r="F107" s="6">
        <f>$C107*'Zydus Payments'!C$20</f>
        <v>5072.5528946751838</v>
      </c>
    </row>
    <row r="108" spans="1:6" ht="18.75" x14ac:dyDescent="0.3">
      <c r="A108" s="122">
        <v>106</v>
      </c>
      <c r="B108" s="3" t="s">
        <v>97</v>
      </c>
      <c r="C108" s="15">
        <v>9.0689126594E-3</v>
      </c>
      <c r="D108" s="13" t="s">
        <v>97</v>
      </c>
      <c r="E108" s="31" t="str">
        <f t="shared" si="1"/>
        <v>No</v>
      </c>
      <c r="F108" s="6">
        <f>$C108*'Zydus Payments'!C$20</f>
        <v>3484.9604353711429</v>
      </c>
    </row>
    <row r="109" spans="1:6" ht="18.75" x14ac:dyDescent="0.3">
      <c r="A109" s="122">
        <v>107</v>
      </c>
      <c r="B109" s="3" t="s">
        <v>12</v>
      </c>
      <c r="C109" s="15">
        <v>3.0922368018683455E-4</v>
      </c>
      <c r="D109" s="13" t="s">
        <v>137</v>
      </c>
      <c r="E109" s="31" t="str">
        <f t="shared" si="1"/>
        <v>No</v>
      </c>
      <c r="F109" s="6">
        <f>$C109*'Zydus Payments'!C$20</f>
        <v>118.82706688259961</v>
      </c>
    </row>
    <row r="110" spans="1:6" ht="18.75" x14ac:dyDescent="0.3">
      <c r="A110" s="122">
        <v>108</v>
      </c>
      <c r="B110" s="3" t="s">
        <v>138</v>
      </c>
      <c r="C110" s="15">
        <v>3.4622226991000002E-3</v>
      </c>
      <c r="D110" s="13" t="s">
        <v>138</v>
      </c>
      <c r="E110" s="31" t="str">
        <f t="shared" si="1"/>
        <v>No</v>
      </c>
      <c r="F110" s="6">
        <f>$C110*'Zydus Payments'!C$20</f>
        <v>1330.4471636190242</v>
      </c>
    </row>
    <row r="111" spans="1:6" ht="18.75" x14ac:dyDescent="0.3">
      <c r="A111" s="122">
        <v>109</v>
      </c>
      <c r="B111" s="3" t="s">
        <v>58</v>
      </c>
      <c r="C111" s="15">
        <v>3.5780637844614547E-4</v>
      </c>
      <c r="D111" s="13" t="s">
        <v>139</v>
      </c>
      <c r="E111" s="31" t="str">
        <f t="shared" si="1"/>
        <v>No</v>
      </c>
      <c r="F111" s="6">
        <f>$C111*'Zydus Payments'!C$20</f>
        <v>137.49620480860921</v>
      </c>
    </row>
    <row r="112" spans="1:6" ht="18.75" x14ac:dyDescent="0.3">
      <c r="A112" s="122">
        <v>110</v>
      </c>
      <c r="B112" s="3" t="s">
        <v>20</v>
      </c>
      <c r="C112" s="15">
        <v>2.3826992713207727E-4</v>
      </c>
      <c r="D112" s="13" t="s">
        <v>140</v>
      </c>
      <c r="E112" s="31" t="str">
        <f t="shared" si="1"/>
        <v>No</v>
      </c>
      <c r="F112" s="6">
        <f>$C112*'Zydus Payments'!C$20</f>
        <v>91.561281950750569</v>
      </c>
    </row>
    <row r="113" spans="1:6" ht="18.75" x14ac:dyDescent="0.3">
      <c r="A113" s="122">
        <v>111</v>
      </c>
      <c r="B113" s="3" t="s">
        <v>20</v>
      </c>
      <c r="C113" s="15">
        <v>3.1489149136351198E-4</v>
      </c>
      <c r="D113" s="13" t="s">
        <v>141</v>
      </c>
      <c r="E113" s="31" t="str">
        <f t="shared" si="1"/>
        <v>No</v>
      </c>
      <c r="F113" s="6">
        <f>$C113*'Zydus Payments'!C$20</f>
        <v>121.00506753688995</v>
      </c>
    </row>
    <row r="114" spans="1:6" ht="18.75" x14ac:dyDescent="0.3">
      <c r="A114" s="122">
        <v>112</v>
      </c>
      <c r="B114" s="3" t="s">
        <v>20</v>
      </c>
      <c r="C114" s="15">
        <v>2.2439609028390264E-4</v>
      </c>
      <c r="D114" s="13" t="s">
        <v>142</v>
      </c>
      <c r="E114" s="31" t="str">
        <f t="shared" si="1"/>
        <v>No</v>
      </c>
      <c r="F114" s="6">
        <f>$C114*'Zydus Payments'!C$20</f>
        <v>86.22990714116213</v>
      </c>
    </row>
    <row r="115" spans="1:6" ht="18.75" x14ac:dyDescent="0.3">
      <c r="A115" s="122">
        <v>113</v>
      </c>
      <c r="B115" s="3" t="s">
        <v>58</v>
      </c>
      <c r="C115" s="15">
        <v>3.7739081076608753E-4</v>
      </c>
      <c r="D115" s="13" t="s">
        <v>143</v>
      </c>
      <c r="E115" s="31" t="str">
        <f t="shared" si="1"/>
        <v>No</v>
      </c>
      <c r="F115" s="6">
        <f>$C115*'Zydus Payments'!C$20</f>
        <v>145.02202122646381</v>
      </c>
    </row>
    <row r="116" spans="1:6" ht="18.75" x14ac:dyDescent="0.3">
      <c r="A116" s="122">
        <v>114</v>
      </c>
      <c r="B116" s="3" t="s">
        <v>20</v>
      </c>
      <c r="C116" s="15">
        <v>1.2038412787141262E-3</v>
      </c>
      <c r="D116" s="13" t="s">
        <v>144</v>
      </c>
      <c r="E116" s="31" t="str">
        <f t="shared" si="1"/>
        <v>No</v>
      </c>
      <c r="F116" s="6">
        <f>$C116*'Zydus Payments'!C$20</f>
        <v>462.60664142981159</v>
      </c>
    </row>
    <row r="117" spans="1:6" ht="18.75" x14ac:dyDescent="0.3">
      <c r="A117" s="122">
        <v>115</v>
      </c>
      <c r="B117" s="3" t="s">
        <v>20</v>
      </c>
      <c r="C117" s="15">
        <v>3.3601865528679335E-4</v>
      </c>
      <c r="D117" s="13" t="s">
        <v>145</v>
      </c>
      <c r="E117" s="31" t="str">
        <f t="shared" si="1"/>
        <v>No</v>
      </c>
      <c r="F117" s="6">
        <f>$C117*'Zydus Payments'!C$20</f>
        <v>129.12371782600934</v>
      </c>
    </row>
    <row r="118" spans="1:6" ht="18.75" x14ac:dyDescent="0.3">
      <c r="A118" s="122">
        <v>116</v>
      </c>
      <c r="B118" s="3" t="s">
        <v>73</v>
      </c>
      <c r="C118" s="15">
        <v>1.2198699018000001E-3</v>
      </c>
      <c r="D118" s="13" t="s">
        <v>146</v>
      </c>
      <c r="E118" s="31" t="str">
        <f t="shared" si="1"/>
        <v>No</v>
      </c>
      <c r="F118" s="6">
        <f>$C118*'Zydus Payments'!C$20</f>
        <v>468.7660476768051</v>
      </c>
    </row>
    <row r="119" spans="1:6" ht="18.75" x14ac:dyDescent="0.3">
      <c r="A119" s="122">
        <v>117</v>
      </c>
      <c r="B119" s="3" t="s">
        <v>58</v>
      </c>
      <c r="C119" s="15">
        <v>3.2440470306271694E-6</v>
      </c>
      <c r="D119" s="13" t="s">
        <v>147</v>
      </c>
      <c r="E119" s="13" t="s">
        <v>334</v>
      </c>
      <c r="F119" s="6">
        <f>$C119*'Zydus Payments'!C$20</f>
        <v>1.2466076118288352</v>
      </c>
    </row>
    <row r="120" spans="1:6" ht="18.75" x14ac:dyDescent="0.3">
      <c r="A120" s="122">
        <v>118</v>
      </c>
      <c r="B120" s="3" t="s">
        <v>32</v>
      </c>
      <c r="C120" s="15">
        <v>4.8938634165054549E-4</v>
      </c>
      <c r="D120" s="13" t="s">
        <v>148</v>
      </c>
      <c r="E120" s="31" t="str">
        <f t="shared" si="1"/>
        <v>No</v>
      </c>
      <c r="F120" s="6">
        <f>$C120*'Zydus Payments'!C$20</f>
        <v>188.05915354090658</v>
      </c>
    </row>
    <row r="121" spans="1:6" ht="18.75" x14ac:dyDescent="0.3">
      <c r="A121" s="122">
        <v>119</v>
      </c>
      <c r="B121" s="3" t="s">
        <v>32</v>
      </c>
      <c r="C121" s="15">
        <v>1.9565590720923404E-4</v>
      </c>
      <c r="D121" s="13" t="s">
        <v>149</v>
      </c>
      <c r="E121" s="31" t="str">
        <f t="shared" si="1"/>
        <v>No</v>
      </c>
      <c r="F121" s="6">
        <f>$C121*'Zydus Payments'!C$20</f>
        <v>75.185760540331387</v>
      </c>
    </row>
    <row r="122" spans="1:6" ht="18.75" x14ac:dyDescent="0.3">
      <c r="A122" s="122">
        <v>120</v>
      </c>
      <c r="B122" s="3" t="s">
        <v>20</v>
      </c>
      <c r="C122" s="15">
        <v>2.6020285795849804E-4</v>
      </c>
      <c r="D122" s="13" t="s">
        <v>150</v>
      </c>
      <c r="E122" s="31" t="str">
        <f t="shared" si="1"/>
        <v>No</v>
      </c>
      <c r="F122" s="6">
        <f>$C122*'Zydus Payments'!C$20</f>
        <v>99.989568674030735</v>
      </c>
    </row>
    <row r="123" spans="1:6" ht="18.75" x14ac:dyDescent="0.3">
      <c r="A123" s="122">
        <v>121</v>
      </c>
      <c r="B123" s="3" t="s">
        <v>151</v>
      </c>
      <c r="C123" s="15">
        <v>4.1050412370000006E-3</v>
      </c>
      <c r="D123" s="13" t="s">
        <v>151</v>
      </c>
      <c r="E123" s="31" t="str">
        <f t="shared" si="1"/>
        <v>No</v>
      </c>
      <c r="F123" s="6">
        <f>$C123*'Zydus Payments'!C$20</f>
        <v>1577.4665424397745</v>
      </c>
    </row>
    <row r="124" spans="1:6" ht="18.75" x14ac:dyDescent="0.3">
      <c r="A124" s="122">
        <v>122</v>
      </c>
      <c r="B124" s="3" t="s">
        <v>22</v>
      </c>
      <c r="C124" s="15">
        <v>1.9389587187553203E-4</v>
      </c>
      <c r="D124" s="13" t="s">
        <v>152</v>
      </c>
      <c r="E124" s="31" t="str">
        <f t="shared" si="1"/>
        <v>No</v>
      </c>
      <c r="F124" s="6">
        <f>$C124*'Zydus Payments'!C$20</f>
        <v>74.509422181680506</v>
      </c>
    </row>
    <row r="125" spans="1:6" ht="18.75" x14ac:dyDescent="0.3">
      <c r="A125" s="122">
        <v>123</v>
      </c>
      <c r="B125" s="3" t="s">
        <v>153</v>
      </c>
      <c r="C125" s="15">
        <v>1.1005388939752758E-3</v>
      </c>
      <c r="D125" s="13" t="s">
        <v>154</v>
      </c>
      <c r="E125" s="31" t="str">
        <f t="shared" si="1"/>
        <v>No</v>
      </c>
      <c r="F125" s="6">
        <f>$C125*'Zydus Payments'!C$20</f>
        <v>422.91007170695366</v>
      </c>
    </row>
    <row r="126" spans="1:6" ht="18.75" x14ac:dyDescent="0.3">
      <c r="A126" s="122">
        <v>124</v>
      </c>
      <c r="B126" s="3" t="s">
        <v>32</v>
      </c>
      <c r="C126" s="15">
        <v>2.7246348947924944E-5</v>
      </c>
      <c r="D126" s="13" t="s">
        <v>155</v>
      </c>
      <c r="E126" s="31" t="str">
        <f t="shared" si="1"/>
        <v>No</v>
      </c>
      <c r="F126" s="6">
        <f>$C126*'Zydus Payments'!C$20</f>
        <v>10.470102829076827</v>
      </c>
    </row>
    <row r="127" spans="1:6" ht="18.75" x14ac:dyDescent="0.3">
      <c r="A127" s="122">
        <v>125</v>
      </c>
      <c r="B127" s="3" t="s">
        <v>156</v>
      </c>
      <c r="C127" s="15">
        <v>2.4482072967000001E-3</v>
      </c>
      <c r="D127" s="13" t="s">
        <v>156</v>
      </c>
      <c r="E127" s="31" t="str">
        <f t="shared" si="1"/>
        <v>No</v>
      </c>
      <c r="F127" s="6">
        <f>$C127*'Zydus Payments'!C$20</f>
        <v>940.78594502098917</v>
      </c>
    </row>
    <row r="128" spans="1:6" ht="18.75" x14ac:dyDescent="0.3">
      <c r="A128" s="122">
        <v>126</v>
      </c>
      <c r="B128" s="3" t="s">
        <v>20</v>
      </c>
      <c r="C128" s="15">
        <v>3.9749965640000005E-4</v>
      </c>
      <c r="D128" s="13" t="s">
        <v>157</v>
      </c>
      <c r="E128" s="31" t="str">
        <f t="shared" si="1"/>
        <v>No</v>
      </c>
      <c r="F128" s="6">
        <f>$C128*'Zydus Payments'!C$20</f>
        <v>152.74935680318632</v>
      </c>
    </row>
    <row r="129" spans="1:6" ht="18.75" x14ac:dyDescent="0.3">
      <c r="A129" s="122">
        <v>127</v>
      </c>
      <c r="B129" s="3" t="s">
        <v>158</v>
      </c>
      <c r="C129" s="15">
        <v>1.9471774931817251E-3</v>
      </c>
      <c r="D129" s="13" t="s">
        <v>158</v>
      </c>
      <c r="E129" s="31" t="str">
        <f t="shared" si="1"/>
        <v>No</v>
      </c>
      <c r="F129" s="6">
        <f>$C129*'Zydus Payments'!C$20</f>
        <v>748.25249500555083</v>
      </c>
    </row>
    <row r="130" spans="1:6" ht="18.75" x14ac:dyDescent="0.3">
      <c r="A130" s="122">
        <v>128</v>
      </c>
      <c r="B130" s="3" t="s">
        <v>32</v>
      </c>
      <c r="C130" s="15">
        <v>5.4856393182193598E-4</v>
      </c>
      <c r="D130" s="13" t="s">
        <v>159</v>
      </c>
      <c r="E130" s="31" t="str">
        <f t="shared" si="1"/>
        <v>No</v>
      </c>
      <c r="F130" s="6">
        <f>$C130*'Zydus Payments'!C$20</f>
        <v>210.79964825657058</v>
      </c>
    </row>
    <row r="131" spans="1:6" ht="18.75" x14ac:dyDescent="0.3">
      <c r="A131" s="122">
        <v>129</v>
      </c>
      <c r="B131" s="3" t="s">
        <v>88</v>
      </c>
      <c r="C131" s="15">
        <v>2.3483828725500002E-2</v>
      </c>
      <c r="D131" s="13" t="s">
        <v>88</v>
      </c>
      <c r="E131" s="31" t="str">
        <f t="shared" si="1"/>
        <v>No</v>
      </c>
      <c r="F131" s="6">
        <f>$C131*'Zydus Payments'!C$20</f>
        <v>9024.258701463159</v>
      </c>
    </row>
    <row r="132" spans="1:6" ht="18.75" x14ac:dyDescent="0.3">
      <c r="A132" s="122">
        <v>130</v>
      </c>
      <c r="B132" s="3" t="s">
        <v>20</v>
      </c>
      <c r="C132" s="15">
        <v>1.109546617741783E-3</v>
      </c>
      <c r="D132" s="13" t="s">
        <v>160</v>
      </c>
      <c r="E132" s="31" t="str">
        <f t="shared" si="1"/>
        <v>No</v>
      </c>
      <c r="F132" s="6">
        <f>$C132*'Zydus Payments'!C$20</f>
        <v>426.37151875336355</v>
      </c>
    </row>
    <row r="133" spans="1:6" ht="18.75" x14ac:dyDescent="0.3">
      <c r="A133" s="122">
        <v>131</v>
      </c>
      <c r="B133" s="3" t="s">
        <v>161</v>
      </c>
      <c r="C133" s="15">
        <v>2.9859845764296689E-4</v>
      </c>
      <c r="D133" s="13" t="s">
        <v>162</v>
      </c>
      <c r="E133" s="31" t="str">
        <f t="shared" ref="E133:E196" si="2">IF(C133&lt;0.000011,"Yes","No")</f>
        <v>No</v>
      </c>
      <c r="F133" s="6">
        <f>$C133*'Zydus Payments'!C$20</f>
        <v>114.74405477595946</v>
      </c>
    </row>
    <row r="134" spans="1:6" ht="18.75" x14ac:dyDescent="0.3">
      <c r="A134" s="122">
        <v>132</v>
      </c>
      <c r="B134" s="3" t="s">
        <v>161</v>
      </c>
      <c r="C134" s="15">
        <v>5.3961997892000005E-3</v>
      </c>
      <c r="D134" s="13" t="s">
        <v>161</v>
      </c>
      <c r="E134" s="31" t="str">
        <f t="shared" si="2"/>
        <v>No</v>
      </c>
      <c r="F134" s="6">
        <f>$C134*'Zydus Payments'!C$20</f>
        <v>2073.6270678743399</v>
      </c>
    </row>
    <row r="135" spans="1:6" ht="18.75" x14ac:dyDescent="0.3">
      <c r="A135" s="122">
        <v>133</v>
      </c>
      <c r="B135" s="3" t="s">
        <v>163</v>
      </c>
      <c r="C135" s="15">
        <v>3.5337234878000004E-3</v>
      </c>
      <c r="D135" s="13" t="s">
        <v>163</v>
      </c>
      <c r="E135" s="31" t="str">
        <f t="shared" si="2"/>
        <v>No</v>
      </c>
      <c r="F135" s="6">
        <f>$C135*'Zydus Payments'!C$20</f>
        <v>1357.9231609161266</v>
      </c>
    </row>
    <row r="136" spans="1:6" ht="18.75" x14ac:dyDescent="0.3">
      <c r="A136" s="122">
        <v>134</v>
      </c>
      <c r="B136" s="3" t="s">
        <v>164</v>
      </c>
      <c r="C136" s="15">
        <v>1.2127293508E-3</v>
      </c>
      <c r="D136" s="13" t="s">
        <v>164</v>
      </c>
      <c r="E136" s="31" t="str">
        <f t="shared" si="2"/>
        <v>No</v>
      </c>
      <c r="F136" s="6">
        <f>$C136*'Zydus Payments'!C$20</f>
        <v>466.02210927356589</v>
      </c>
    </row>
    <row r="137" spans="1:6" ht="18.75" x14ac:dyDescent="0.3">
      <c r="A137" s="122">
        <v>135</v>
      </c>
      <c r="B137" s="3" t="s">
        <v>96</v>
      </c>
      <c r="C137" s="15">
        <v>1.0105310050000001E-4</v>
      </c>
      <c r="D137" s="13" t="s">
        <v>165</v>
      </c>
      <c r="E137" s="31" t="str">
        <f t="shared" si="2"/>
        <v>No</v>
      </c>
      <c r="F137" s="6">
        <f>$C137*'Zydus Payments'!C$20</f>
        <v>38.832225024139028</v>
      </c>
    </row>
    <row r="138" spans="1:6" ht="18.75" x14ac:dyDescent="0.3">
      <c r="A138" s="122">
        <v>136</v>
      </c>
      <c r="B138" s="3" t="s">
        <v>166</v>
      </c>
      <c r="C138" s="15">
        <v>6.2922251458000008E-3</v>
      </c>
      <c r="D138" s="13" t="s">
        <v>166</v>
      </c>
      <c r="E138" s="31" t="str">
        <f t="shared" si="2"/>
        <v>No</v>
      </c>
      <c r="F138" s="6">
        <f>$C138*'Zydus Payments'!C$20</f>
        <v>2417.9476092794562</v>
      </c>
    </row>
    <row r="139" spans="1:6" ht="18.75" x14ac:dyDescent="0.3">
      <c r="A139" s="122">
        <v>137</v>
      </c>
      <c r="B139" s="3" t="s">
        <v>53</v>
      </c>
      <c r="C139" s="15">
        <v>1.9406761110000003E-3</v>
      </c>
      <c r="D139" s="13" t="s">
        <v>167</v>
      </c>
      <c r="E139" s="31" t="str">
        <f t="shared" si="2"/>
        <v>No</v>
      </c>
      <c r="F139" s="6">
        <f>$C139*'Zydus Payments'!C$20</f>
        <v>745.75417348350447</v>
      </c>
    </row>
    <row r="140" spans="1:6" ht="18.75" x14ac:dyDescent="0.3">
      <c r="A140" s="122">
        <v>138</v>
      </c>
      <c r="B140" s="3" t="s">
        <v>53</v>
      </c>
      <c r="C140" s="15">
        <v>7.2147379172615407E-3</v>
      </c>
      <c r="D140" s="13" t="s">
        <v>53</v>
      </c>
      <c r="E140" s="31" t="str">
        <f t="shared" si="2"/>
        <v>No</v>
      </c>
      <c r="F140" s="6">
        <f>$C140*'Zydus Payments'!C$20</f>
        <v>2772.4466137809227</v>
      </c>
    </row>
    <row r="141" spans="1:6" ht="18.75" x14ac:dyDescent="0.3">
      <c r="A141" s="122">
        <v>139</v>
      </c>
      <c r="B141" s="3" t="s">
        <v>81</v>
      </c>
      <c r="C141" s="15">
        <v>3.4575585746555949E-4</v>
      </c>
      <c r="D141" s="13" t="s">
        <v>168</v>
      </c>
      <c r="E141" s="13" t="s">
        <v>334</v>
      </c>
      <c r="F141" s="6">
        <f>$C141*'Zydus Payments'!C$20</f>
        <v>132.86548551290363</v>
      </c>
    </row>
    <row r="142" spans="1:6" ht="18.75" x14ac:dyDescent="0.3">
      <c r="A142" s="122">
        <v>140</v>
      </c>
      <c r="B142" s="3" t="s">
        <v>81</v>
      </c>
      <c r="C142" s="15">
        <v>2.5170974956060682E-3</v>
      </c>
      <c r="D142" s="13" t="s">
        <v>169</v>
      </c>
      <c r="E142" s="31" t="str">
        <f t="shared" si="2"/>
        <v>No</v>
      </c>
      <c r="F142" s="6">
        <f>$C142*'Zydus Payments'!C$20</f>
        <v>967.25875676691021</v>
      </c>
    </row>
    <row r="143" spans="1:6" ht="18.75" x14ac:dyDescent="0.3">
      <c r="A143" s="122">
        <v>141</v>
      </c>
      <c r="B143" s="3" t="s">
        <v>81</v>
      </c>
      <c r="C143" s="15">
        <v>2.1830160390500002E-2</v>
      </c>
      <c r="D143" s="13" t="s">
        <v>81</v>
      </c>
      <c r="E143" s="31" t="str">
        <f t="shared" si="2"/>
        <v>No</v>
      </c>
      <c r="F143" s="6">
        <f>$C143*'Zydus Payments'!C$20</f>
        <v>8388.7945684253664</v>
      </c>
    </row>
    <row r="144" spans="1:6" ht="18.75" x14ac:dyDescent="0.3">
      <c r="A144" s="122">
        <v>142</v>
      </c>
      <c r="B144" s="3" t="s">
        <v>170</v>
      </c>
      <c r="C144" s="15">
        <v>1.0942313547701739E-3</v>
      </c>
      <c r="D144" s="13" t="s">
        <v>170</v>
      </c>
      <c r="E144" s="31" t="str">
        <f t="shared" si="2"/>
        <v>No</v>
      </c>
      <c r="F144" s="6">
        <f>$C144*'Zydus Payments'!C$20</f>
        <v>420.48623928074227</v>
      </c>
    </row>
    <row r="145" spans="1:6" ht="18.75" x14ac:dyDescent="0.3">
      <c r="A145" s="122">
        <v>143</v>
      </c>
      <c r="B145" s="3" t="s">
        <v>12</v>
      </c>
      <c r="C145" s="15">
        <v>3.0589085348800001E-2</v>
      </c>
      <c r="D145" s="13" t="s">
        <v>12</v>
      </c>
      <c r="E145" s="31" t="str">
        <f t="shared" si="2"/>
        <v>No</v>
      </c>
      <c r="F145" s="6">
        <f>$C145*'Zydus Payments'!C$20</f>
        <v>11754.634342438567</v>
      </c>
    </row>
    <row r="146" spans="1:6" ht="18.75" x14ac:dyDescent="0.3">
      <c r="A146" s="122">
        <v>144</v>
      </c>
      <c r="B146" s="3" t="s">
        <v>12</v>
      </c>
      <c r="C146" s="15">
        <v>9.4595939665291712E-4</v>
      </c>
      <c r="D146" s="13" t="s">
        <v>171</v>
      </c>
      <c r="E146" s="31" t="str">
        <f t="shared" si="2"/>
        <v>No</v>
      </c>
      <c r="F146" s="6">
        <f>$C146*'Zydus Payments'!C$20</f>
        <v>363.50896679835034</v>
      </c>
    </row>
    <row r="147" spans="1:6" ht="18.75" x14ac:dyDescent="0.3">
      <c r="A147" s="122">
        <v>145</v>
      </c>
      <c r="B147" s="3" t="s">
        <v>172</v>
      </c>
      <c r="C147" s="15">
        <v>4.4979387832776362E-5</v>
      </c>
      <c r="D147" s="13" t="s">
        <v>172</v>
      </c>
      <c r="E147" s="31" t="str">
        <f t="shared" si="2"/>
        <v>No</v>
      </c>
      <c r="F147" s="6">
        <f>$C147*'Zydus Payments'!C$20</f>
        <v>17.284474213340864</v>
      </c>
    </row>
    <row r="148" spans="1:6" ht="18.75" x14ac:dyDescent="0.3">
      <c r="A148" s="122">
        <v>146</v>
      </c>
      <c r="B148" s="3" t="s">
        <v>173</v>
      </c>
      <c r="C148" s="15">
        <v>8.011838681000001E-4</v>
      </c>
      <c r="D148" s="13" t="s">
        <v>173</v>
      </c>
      <c r="E148" s="31" t="str">
        <f t="shared" si="2"/>
        <v>No</v>
      </c>
      <c r="F148" s="6">
        <f>$C148*'Zydus Payments'!C$20</f>
        <v>307.87528633789248</v>
      </c>
    </row>
    <row r="149" spans="1:6" ht="18.75" x14ac:dyDescent="0.3">
      <c r="A149" s="122">
        <v>147</v>
      </c>
      <c r="B149" s="3" t="s">
        <v>174</v>
      </c>
      <c r="C149" s="15">
        <v>5.8387817675000005E-3</v>
      </c>
      <c r="D149" s="13" t="s">
        <v>175</v>
      </c>
      <c r="E149" s="31" t="str">
        <f t="shared" si="2"/>
        <v>No</v>
      </c>
      <c r="F149" s="6">
        <f>$C149*'Zydus Payments'!C$20</f>
        <v>2243.7004539252134</v>
      </c>
    </row>
    <row r="150" spans="1:6" ht="18.75" x14ac:dyDescent="0.3">
      <c r="A150" s="122">
        <v>148</v>
      </c>
      <c r="B150" s="3" t="s">
        <v>176</v>
      </c>
      <c r="C150" s="15">
        <v>5.2617717409888416E-3</v>
      </c>
      <c r="D150" s="13" t="s">
        <v>176</v>
      </c>
      <c r="E150" s="31" t="str">
        <f t="shared" si="2"/>
        <v>No</v>
      </c>
      <c r="F150" s="6">
        <f>$C150*'Zydus Payments'!C$20</f>
        <v>2021.9696700125937</v>
      </c>
    </row>
    <row r="151" spans="1:6" ht="18.75" x14ac:dyDescent="0.3">
      <c r="A151" s="122">
        <v>149</v>
      </c>
      <c r="B151" s="3" t="s">
        <v>177</v>
      </c>
      <c r="C151" s="15">
        <v>1.3611218302E-3</v>
      </c>
      <c r="D151" s="13" t="s">
        <v>177</v>
      </c>
      <c r="E151" s="31" t="str">
        <f t="shared" si="2"/>
        <v>No</v>
      </c>
      <c r="F151" s="6">
        <f>$C151*'Zydus Payments'!C$20</f>
        <v>523.04569512534999</v>
      </c>
    </row>
    <row r="152" spans="1:6" ht="18.75" x14ac:dyDescent="0.3">
      <c r="A152" s="122">
        <v>150</v>
      </c>
      <c r="B152" s="3" t="s">
        <v>14</v>
      </c>
      <c r="C152" s="15">
        <v>8.6662252226000006E-3</v>
      </c>
      <c r="D152" s="13" t="s">
        <v>14</v>
      </c>
      <c r="E152" s="31" t="str">
        <f t="shared" si="2"/>
        <v>No</v>
      </c>
      <c r="F152" s="6">
        <f>$C152*'Zydus Payments'!C$20</f>
        <v>3330.2175419533273</v>
      </c>
    </row>
    <row r="153" spans="1:6" ht="18.75" x14ac:dyDescent="0.3">
      <c r="A153" s="122">
        <v>151</v>
      </c>
      <c r="B153" s="3" t="s">
        <v>73</v>
      </c>
      <c r="C153" s="15">
        <v>7.4382900947353106E-5</v>
      </c>
      <c r="D153" s="13" t="s">
        <v>178</v>
      </c>
      <c r="E153" s="13" t="s">
        <v>334</v>
      </c>
      <c r="F153" s="6">
        <f>$C153*'Zydus Payments'!C$20</f>
        <v>28.583522259525918</v>
      </c>
    </row>
    <row r="154" spans="1:6" ht="18.75" x14ac:dyDescent="0.3">
      <c r="A154" s="122">
        <v>152</v>
      </c>
      <c r="B154" s="3" t="s">
        <v>53</v>
      </c>
      <c r="C154" s="15">
        <v>6.0431353984549699E-5</v>
      </c>
      <c r="D154" s="13" t="s">
        <v>179</v>
      </c>
      <c r="E154" s="31" t="str">
        <f t="shared" si="2"/>
        <v>No</v>
      </c>
      <c r="F154" s="6">
        <f>$C154*'Zydus Payments'!C$20</f>
        <v>23.222285361164495</v>
      </c>
    </row>
    <row r="155" spans="1:6" ht="18.75" x14ac:dyDescent="0.3">
      <c r="A155" s="122">
        <v>153</v>
      </c>
      <c r="B155" s="3" t="s">
        <v>45</v>
      </c>
      <c r="C155" s="15">
        <v>1.1862120143752041E-4</v>
      </c>
      <c r="D155" s="13" t="s">
        <v>180</v>
      </c>
      <c r="E155" s="31" t="str">
        <f t="shared" si="2"/>
        <v>No</v>
      </c>
      <c r="F155" s="6">
        <f>$C155*'Zydus Payments'!C$20</f>
        <v>45.583214805522132</v>
      </c>
    </row>
    <row r="156" spans="1:6" ht="18.75" x14ac:dyDescent="0.3">
      <c r="A156" s="122">
        <v>154</v>
      </c>
      <c r="B156" s="3" t="s">
        <v>20</v>
      </c>
      <c r="C156" s="15">
        <v>1.0559516091134637E-3</v>
      </c>
      <c r="D156" s="13" t="s">
        <v>181</v>
      </c>
      <c r="E156" s="31" t="str">
        <f t="shared" si="2"/>
        <v>No</v>
      </c>
      <c r="F156" s="6">
        <f>$C156*'Zydus Payments'!C$20</f>
        <v>405.77627303672602</v>
      </c>
    </row>
    <row r="157" spans="1:6" ht="18.75" x14ac:dyDescent="0.3">
      <c r="A157" s="122">
        <v>155</v>
      </c>
      <c r="B157" s="3" t="s">
        <v>58</v>
      </c>
      <c r="C157" s="15">
        <v>1.4709098660300001E-2</v>
      </c>
      <c r="D157" s="13" t="s">
        <v>58</v>
      </c>
      <c r="E157" s="31" t="str">
        <f t="shared" si="2"/>
        <v>No</v>
      </c>
      <c r="F157" s="6">
        <f>$C157*'Zydus Payments'!C$20</f>
        <v>5652.3454129844486</v>
      </c>
    </row>
    <row r="158" spans="1:6" ht="18.75" x14ac:dyDescent="0.3">
      <c r="A158" s="122">
        <v>156</v>
      </c>
      <c r="B158" s="3" t="s">
        <v>20</v>
      </c>
      <c r="C158" s="15">
        <v>4.3997455920000003E-3</v>
      </c>
      <c r="D158" s="13" t="s">
        <v>182</v>
      </c>
      <c r="E158" s="31" t="str">
        <f t="shared" si="2"/>
        <v>No</v>
      </c>
      <c r="F158" s="6">
        <f>$C158*'Zydus Payments'!C$20</f>
        <v>1690.7141891950932</v>
      </c>
    </row>
    <row r="159" spans="1:6" ht="18.75" x14ac:dyDescent="0.3">
      <c r="A159" s="122">
        <v>157</v>
      </c>
      <c r="B159" s="3" t="s">
        <v>183</v>
      </c>
      <c r="C159" s="15">
        <v>7.0236704230000006E-4</v>
      </c>
      <c r="D159" s="13" t="s">
        <v>183</v>
      </c>
      <c r="E159" s="31" t="str">
        <f t="shared" si="2"/>
        <v>No</v>
      </c>
      <c r="F159" s="6">
        <f>$C159*'Zydus Payments'!C$20</f>
        <v>269.90240676615929</v>
      </c>
    </row>
    <row r="160" spans="1:6" ht="18.75" x14ac:dyDescent="0.3">
      <c r="A160" s="122">
        <v>158</v>
      </c>
      <c r="B160" s="3" t="s">
        <v>32</v>
      </c>
      <c r="C160" s="15">
        <v>4.0068160295727358E-5</v>
      </c>
      <c r="D160" s="13" t="s">
        <v>184</v>
      </c>
      <c r="E160" s="31" t="str">
        <f t="shared" si="2"/>
        <v>No</v>
      </c>
      <c r="F160" s="6">
        <f>$C160*'Zydus Payments'!C$20</f>
        <v>15.397210072806798</v>
      </c>
    </row>
    <row r="161" spans="1:6" ht="18.75" x14ac:dyDescent="0.3">
      <c r="A161" s="122">
        <v>159</v>
      </c>
      <c r="B161" s="3" t="s">
        <v>185</v>
      </c>
      <c r="C161" s="15">
        <v>6.0449809904156778E-4</v>
      </c>
      <c r="D161" s="13" t="s">
        <v>185</v>
      </c>
      <c r="E161" s="31" t="str">
        <f t="shared" si="2"/>
        <v>No</v>
      </c>
      <c r="F161" s="6">
        <f>$C161*'Zydus Payments'!C$20</f>
        <v>232.29377517858978</v>
      </c>
    </row>
    <row r="162" spans="1:6" ht="18.75" x14ac:dyDescent="0.3">
      <c r="A162" s="122">
        <v>160</v>
      </c>
      <c r="B162" s="3" t="s">
        <v>73</v>
      </c>
      <c r="C162" s="15">
        <v>8.4966206433900002E-2</v>
      </c>
      <c r="D162" s="13" t="s">
        <v>73</v>
      </c>
      <c r="E162" s="31" t="str">
        <f t="shared" si="2"/>
        <v>No</v>
      </c>
      <c r="F162" s="6">
        <f>$C162*'Zydus Payments'!C$20</f>
        <v>32650.426670368754</v>
      </c>
    </row>
    <row r="163" spans="1:6" ht="18.75" x14ac:dyDescent="0.3">
      <c r="A163" s="122">
        <v>161</v>
      </c>
      <c r="B163" s="3" t="s">
        <v>73</v>
      </c>
      <c r="C163" s="15">
        <v>7.190750647071369E-4</v>
      </c>
      <c r="D163" s="13" t="s">
        <v>186</v>
      </c>
      <c r="E163" s="31" t="str">
        <f t="shared" si="2"/>
        <v>No</v>
      </c>
      <c r="F163" s="6">
        <f>$C163*'Zydus Payments'!C$20</f>
        <v>276.32288948872844</v>
      </c>
    </row>
    <row r="164" spans="1:6" ht="18.75" x14ac:dyDescent="0.3">
      <c r="A164" s="122">
        <v>162</v>
      </c>
      <c r="B164" s="3" t="s">
        <v>32</v>
      </c>
      <c r="C164" s="15">
        <v>9.5917010683512795E-4</v>
      </c>
      <c r="D164" s="13" t="s">
        <v>187</v>
      </c>
      <c r="E164" s="31" t="str">
        <f t="shared" si="2"/>
        <v>No</v>
      </c>
      <c r="F164" s="6">
        <f>$C164*'Zydus Payments'!C$20</f>
        <v>368.5855183141972</v>
      </c>
    </row>
    <row r="165" spans="1:6" ht="18.75" x14ac:dyDescent="0.3">
      <c r="A165" s="122">
        <v>163</v>
      </c>
      <c r="B165" s="3" t="s">
        <v>188</v>
      </c>
      <c r="C165" s="15">
        <v>3.4330491778000001E-3</v>
      </c>
      <c r="D165" s="13" t="s">
        <v>188</v>
      </c>
      <c r="E165" s="31" t="str">
        <f t="shared" si="2"/>
        <v>No</v>
      </c>
      <c r="F165" s="6">
        <f>$C165*'Zydus Payments'!C$20</f>
        <v>1319.2364957794152</v>
      </c>
    </row>
    <row r="166" spans="1:6" ht="18.75" x14ac:dyDescent="0.3">
      <c r="A166" s="122">
        <v>164</v>
      </c>
      <c r="B166" s="3" t="s">
        <v>58</v>
      </c>
      <c r="C166" s="15">
        <v>1.3216488394866789E-6</v>
      </c>
      <c r="D166" s="13" t="s">
        <v>189</v>
      </c>
      <c r="E166" s="13" t="s">
        <v>334</v>
      </c>
      <c r="F166" s="6">
        <f>$C166*'Zydus Payments'!C$20</f>
        <v>0.50787719410785337</v>
      </c>
    </row>
    <row r="167" spans="1:6" ht="18.75" x14ac:dyDescent="0.3">
      <c r="A167" s="122">
        <v>165</v>
      </c>
      <c r="B167" s="3" t="s">
        <v>190</v>
      </c>
      <c r="C167" s="15">
        <v>2.0834305642714426E-4</v>
      </c>
      <c r="D167" s="13" t="s">
        <v>191</v>
      </c>
      <c r="E167" s="31" t="str">
        <f t="shared" si="2"/>
        <v>No</v>
      </c>
      <c r="F167" s="6">
        <f>$C167*'Zydus Payments'!C$20</f>
        <v>80.061120434357775</v>
      </c>
    </row>
    <row r="168" spans="1:6" ht="18.75" x14ac:dyDescent="0.3">
      <c r="A168" s="122">
        <v>166</v>
      </c>
      <c r="B168" s="3" t="s">
        <v>190</v>
      </c>
      <c r="C168" s="15">
        <v>5.9275014392000001E-3</v>
      </c>
      <c r="D168" s="13" t="s">
        <v>190</v>
      </c>
      <c r="E168" s="31" t="str">
        <f t="shared" si="2"/>
        <v>No</v>
      </c>
      <c r="F168" s="6">
        <f>$C168*'Zydus Payments'!C$20</f>
        <v>2277.7932451258371</v>
      </c>
    </row>
    <row r="169" spans="1:6" ht="18.75" x14ac:dyDescent="0.3">
      <c r="A169" s="122">
        <v>167</v>
      </c>
      <c r="B169" s="3" t="s">
        <v>192</v>
      </c>
      <c r="C169" s="15">
        <v>2.7360244131E-3</v>
      </c>
      <c r="D169" s="13" t="s">
        <v>192</v>
      </c>
      <c r="E169" s="31" t="str">
        <f t="shared" si="2"/>
        <v>No</v>
      </c>
      <c r="F169" s="6">
        <f>$C169*'Zydus Payments'!C$20</f>
        <v>1051.3869951079544</v>
      </c>
    </row>
    <row r="170" spans="1:6" ht="18.75" x14ac:dyDescent="0.3">
      <c r="A170" s="122">
        <v>168</v>
      </c>
      <c r="B170" s="3" t="s">
        <v>50</v>
      </c>
      <c r="C170" s="15">
        <v>2.2074414769736924E-3</v>
      </c>
      <c r="D170" s="13" t="s">
        <v>50</v>
      </c>
      <c r="E170" s="31" t="str">
        <f t="shared" si="2"/>
        <v>No</v>
      </c>
      <c r="F170" s="6">
        <f>$C170*'Zydus Payments'!C$20</f>
        <v>848.26555283635491</v>
      </c>
    </row>
    <row r="171" spans="1:6" ht="18.75" x14ac:dyDescent="0.3">
      <c r="A171" s="122">
        <v>169</v>
      </c>
      <c r="B171" s="3" t="s">
        <v>20</v>
      </c>
      <c r="C171" s="15">
        <v>3.4540213501270623E-4</v>
      </c>
      <c r="D171" s="13" t="s">
        <v>193</v>
      </c>
      <c r="E171" s="31" t="str">
        <f t="shared" si="2"/>
        <v>No</v>
      </c>
      <c r="F171" s="6">
        <f>$C171*'Zydus Payments'!C$20</f>
        <v>132.72955866041394</v>
      </c>
    </row>
    <row r="172" spans="1:6" ht="18.75" x14ac:dyDescent="0.3">
      <c r="A172" s="122">
        <v>170</v>
      </c>
      <c r="B172" s="3" t="s">
        <v>194</v>
      </c>
      <c r="C172" s="15">
        <v>1.0502202615239173E-3</v>
      </c>
      <c r="D172" s="13" t="s">
        <v>194</v>
      </c>
      <c r="E172" s="31" t="str">
        <f t="shared" si="2"/>
        <v>No</v>
      </c>
      <c r="F172" s="6">
        <f>$C172*'Zydus Payments'!C$20</f>
        <v>403.5738568991942</v>
      </c>
    </row>
    <row r="173" spans="1:6" ht="18.75" x14ac:dyDescent="0.3">
      <c r="A173" s="122">
        <v>171</v>
      </c>
      <c r="B173" s="3" t="s">
        <v>88</v>
      </c>
      <c r="C173" s="15">
        <v>4.7056969116496841E-4</v>
      </c>
      <c r="D173" s="13" t="s">
        <v>195</v>
      </c>
      <c r="E173" s="31" t="str">
        <f t="shared" si="2"/>
        <v>No</v>
      </c>
      <c r="F173" s="6">
        <f>$C173*'Zydus Payments'!C$20</f>
        <v>180.82837682805842</v>
      </c>
    </row>
    <row r="174" spans="1:6" ht="18.75" x14ac:dyDescent="0.3">
      <c r="A174" s="122">
        <v>172</v>
      </c>
      <c r="B174" s="3" t="s">
        <v>196</v>
      </c>
      <c r="C174" s="15">
        <v>2.0091959787577069E-3</v>
      </c>
      <c r="D174" s="13" t="s">
        <v>197</v>
      </c>
      <c r="E174" s="31" t="str">
        <f t="shared" si="2"/>
        <v>No</v>
      </c>
      <c r="F174" s="6">
        <f>$C174*'Zydus Payments'!C$20</f>
        <v>772.08467606310137</v>
      </c>
    </row>
    <row r="175" spans="1:6" ht="18.75" x14ac:dyDescent="0.3">
      <c r="A175" s="122">
        <v>173</v>
      </c>
      <c r="B175" s="3" t="s">
        <v>198</v>
      </c>
      <c r="C175" s="15">
        <v>3.5787854283245092E-3</v>
      </c>
      <c r="D175" s="13" t="s">
        <v>198</v>
      </c>
      <c r="E175" s="31" t="str">
        <f t="shared" si="2"/>
        <v>No</v>
      </c>
      <c r="F175" s="6">
        <f>$C175*'Zydus Payments'!C$20</f>
        <v>1375.2393581017052</v>
      </c>
    </row>
    <row r="176" spans="1:6" ht="18.75" x14ac:dyDescent="0.3">
      <c r="A176" s="122">
        <v>174</v>
      </c>
      <c r="B176" s="3" t="s">
        <v>32</v>
      </c>
      <c r="C176" s="15">
        <v>4.2718822637047213E-5</v>
      </c>
      <c r="D176" s="13" t="s">
        <v>199</v>
      </c>
      <c r="E176" s="31" t="str">
        <f t="shared" si="2"/>
        <v>No</v>
      </c>
      <c r="F176" s="6">
        <f>$C176*'Zydus Payments'!C$20</f>
        <v>16.41579451991284</v>
      </c>
    </row>
    <row r="177" spans="1:6" ht="18.75" x14ac:dyDescent="0.3">
      <c r="A177" s="122">
        <v>175</v>
      </c>
      <c r="B177" s="3" t="s">
        <v>200</v>
      </c>
      <c r="C177" s="15">
        <v>6.6649194513310141E-4</v>
      </c>
      <c r="D177" s="13" t="s">
        <v>200</v>
      </c>
      <c r="E177" s="31" t="str">
        <f t="shared" si="2"/>
        <v>No</v>
      </c>
      <c r="F177" s="6">
        <f>$C177*'Zydus Payments'!C$20</f>
        <v>256.11648788732333</v>
      </c>
    </row>
    <row r="178" spans="1:6" ht="18.75" x14ac:dyDescent="0.3">
      <c r="A178" s="122">
        <v>176</v>
      </c>
      <c r="B178" s="3" t="s">
        <v>34</v>
      </c>
      <c r="C178" s="15">
        <v>2.9359445436850499E-5</v>
      </c>
      <c r="D178" s="13" t="s">
        <v>201</v>
      </c>
      <c r="E178" s="13" t="s">
        <v>334</v>
      </c>
      <c r="F178" s="6">
        <f>$C178*'Zydus Payments'!C$20</f>
        <v>11.282113919777357</v>
      </c>
    </row>
    <row r="179" spans="1:6" ht="18.75" x14ac:dyDescent="0.3">
      <c r="A179" s="122">
        <v>177</v>
      </c>
      <c r="B179" s="3" t="s">
        <v>43</v>
      </c>
      <c r="C179" s="15">
        <v>7.9574543270364385E-5</v>
      </c>
      <c r="D179" s="13" t="s">
        <v>202</v>
      </c>
      <c r="E179" s="31" t="str">
        <f t="shared" si="2"/>
        <v>No</v>
      </c>
      <c r="F179" s="6">
        <f>$C179*'Zydus Payments'!C$20</f>
        <v>30.578542916334147</v>
      </c>
    </row>
    <row r="180" spans="1:6" ht="18.75" x14ac:dyDescent="0.3">
      <c r="A180" s="122">
        <v>178</v>
      </c>
      <c r="B180" s="3" t="s">
        <v>43</v>
      </c>
      <c r="C180" s="15">
        <v>1.3969915611062012E-3</v>
      </c>
      <c r="D180" s="13" t="s">
        <v>203</v>
      </c>
      <c r="E180" s="31" t="str">
        <f t="shared" si="2"/>
        <v>No</v>
      </c>
      <c r="F180" s="6">
        <f>$C180*'Zydus Payments'!C$20</f>
        <v>536.82955188197582</v>
      </c>
    </row>
    <row r="181" spans="1:6" ht="18.75" x14ac:dyDescent="0.3">
      <c r="A181" s="122">
        <v>179</v>
      </c>
      <c r="B181" s="3" t="s">
        <v>43</v>
      </c>
      <c r="C181" s="15">
        <v>1.6848065467200003E-2</v>
      </c>
      <c r="D181" s="13" t="s">
        <v>43</v>
      </c>
      <c r="E181" s="31" t="str">
        <f t="shared" si="2"/>
        <v>No</v>
      </c>
      <c r="F181" s="6">
        <f>$C181*'Zydus Payments'!C$20</f>
        <v>6474.2978316012832</v>
      </c>
    </row>
    <row r="182" spans="1:6" ht="18.75" x14ac:dyDescent="0.3">
      <c r="A182" s="122">
        <v>180</v>
      </c>
      <c r="B182" s="3" t="s">
        <v>204</v>
      </c>
      <c r="C182" s="15">
        <v>6.8335870900000008E-3</v>
      </c>
      <c r="D182" s="13" t="s">
        <v>204</v>
      </c>
      <c r="E182" s="31" t="str">
        <f t="shared" si="2"/>
        <v>No</v>
      </c>
      <c r="F182" s="6">
        <f>$C182*'Zydus Payments'!C$20</f>
        <v>2625.9797105476382</v>
      </c>
    </row>
    <row r="183" spans="1:6" ht="18.75" x14ac:dyDescent="0.3">
      <c r="A183" s="122">
        <v>181</v>
      </c>
      <c r="B183" s="3" t="s">
        <v>205</v>
      </c>
      <c r="C183" s="15">
        <v>9.6824372920000011E-4</v>
      </c>
      <c r="D183" s="13" t="s">
        <v>205</v>
      </c>
      <c r="E183" s="31" t="str">
        <f t="shared" si="2"/>
        <v>No</v>
      </c>
      <c r="F183" s="6">
        <f>$C183*'Zydus Payments'!C$20</f>
        <v>372.07228857372797</v>
      </c>
    </row>
    <row r="184" spans="1:6" ht="18.75" x14ac:dyDescent="0.3">
      <c r="A184" s="122">
        <v>182</v>
      </c>
      <c r="B184" s="3" t="s">
        <v>73</v>
      </c>
      <c r="C184" s="15">
        <v>3.343069033201294E-4</v>
      </c>
      <c r="D184" s="13" t="s">
        <v>206</v>
      </c>
      <c r="E184" s="31" t="str">
        <f t="shared" si="2"/>
        <v>No</v>
      </c>
      <c r="F184" s="6">
        <f>$C184*'Zydus Payments'!C$20</f>
        <v>128.46593357964662</v>
      </c>
    </row>
    <row r="185" spans="1:6" ht="18.75" x14ac:dyDescent="0.3">
      <c r="A185" s="122">
        <v>183</v>
      </c>
      <c r="B185" s="3" t="s">
        <v>61</v>
      </c>
      <c r="C185" s="15">
        <v>1.6548268685402778E-4</v>
      </c>
      <c r="D185" s="13" t="s">
        <v>207</v>
      </c>
      <c r="E185" s="13" t="s">
        <v>334</v>
      </c>
      <c r="F185" s="6">
        <f>$C185*'Zydus Payments'!C$20</f>
        <v>63.590932902793419</v>
      </c>
    </row>
    <row r="186" spans="1:6" ht="18.75" x14ac:dyDescent="0.3">
      <c r="A186" s="122">
        <v>184</v>
      </c>
      <c r="B186" s="3" t="s">
        <v>166</v>
      </c>
      <c r="C186" s="15">
        <v>2.377868462227841E-4</v>
      </c>
      <c r="D186" s="13" t="s">
        <v>208</v>
      </c>
      <c r="E186" s="31" t="str">
        <f t="shared" si="2"/>
        <v>No</v>
      </c>
      <c r="F186" s="6">
        <f>$C186*'Zydus Payments'!C$20</f>
        <v>91.375645820026023</v>
      </c>
    </row>
    <row r="187" spans="1:6" ht="18.75" x14ac:dyDescent="0.3">
      <c r="A187" s="122">
        <v>185</v>
      </c>
      <c r="B187" s="3" t="s">
        <v>61</v>
      </c>
      <c r="C187" s="15">
        <v>1.0022123159762744E-4</v>
      </c>
      <c r="D187" s="13" t="s">
        <v>209</v>
      </c>
      <c r="E187" s="31" t="str">
        <f t="shared" si="2"/>
        <v>No</v>
      </c>
      <c r="F187" s="6">
        <f>$C187*'Zydus Payments'!C$20</f>
        <v>38.51255823264345</v>
      </c>
    </row>
    <row r="188" spans="1:6" ht="18.75" x14ac:dyDescent="0.3">
      <c r="A188" s="122">
        <v>186</v>
      </c>
      <c r="B188" s="3" t="s">
        <v>103</v>
      </c>
      <c r="C188" s="15">
        <v>2.3984047444234967E-4</v>
      </c>
      <c r="D188" s="13" t="s">
        <v>210</v>
      </c>
      <c r="E188" s="31" t="str">
        <f t="shared" si="2"/>
        <v>No</v>
      </c>
      <c r="F188" s="6">
        <f>$C188*'Zydus Payments'!C$20</f>
        <v>92.164804715136739</v>
      </c>
    </row>
    <row r="189" spans="1:6" ht="18.75" x14ac:dyDescent="0.3">
      <c r="A189" s="122">
        <v>187</v>
      </c>
      <c r="B189" s="3" t="s">
        <v>103</v>
      </c>
      <c r="C189" s="15">
        <v>1.1618802599603737E-3</v>
      </c>
      <c r="D189" s="13" t="s">
        <v>211</v>
      </c>
      <c r="E189" s="31" t="str">
        <f t="shared" si="2"/>
        <v>No</v>
      </c>
      <c r="F189" s="6">
        <f>$C189*'Zydus Payments'!C$20</f>
        <v>446.48205233333118</v>
      </c>
    </row>
    <row r="190" spans="1:6" ht="18.75" x14ac:dyDescent="0.3">
      <c r="A190" s="122">
        <v>188</v>
      </c>
      <c r="B190" s="3" t="s">
        <v>103</v>
      </c>
      <c r="C190" s="15">
        <v>1.8759295924600003E-2</v>
      </c>
      <c r="D190" s="13" t="s">
        <v>103</v>
      </c>
      <c r="E190" s="31" t="str">
        <f t="shared" si="2"/>
        <v>No</v>
      </c>
      <c r="F190" s="6">
        <f>$C190*'Zydus Payments'!C$20</f>
        <v>7208.7367634848715</v>
      </c>
    </row>
    <row r="191" spans="1:6" ht="18.75" x14ac:dyDescent="0.3">
      <c r="A191" s="122">
        <v>189</v>
      </c>
      <c r="B191" s="3" t="s">
        <v>103</v>
      </c>
      <c r="C191" s="15">
        <v>3.3261031401087655E-4</v>
      </c>
      <c r="D191" s="13" t="s">
        <v>212</v>
      </c>
      <c r="E191" s="31" t="str">
        <f t="shared" si="2"/>
        <v>No</v>
      </c>
      <c r="F191" s="6">
        <f>$C191*'Zydus Payments'!C$20</f>
        <v>127.81397597018707</v>
      </c>
    </row>
    <row r="192" spans="1:6" ht="18.75" x14ac:dyDescent="0.3">
      <c r="A192" s="122">
        <v>190</v>
      </c>
      <c r="B192" s="3" t="s">
        <v>73</v>
      </c>
      <c r="C192" s="15">
        <v>3.1931124648988825E-4</v>
      </c>
      <c r="D192" s="13" t="s">
        <v>213</v>
      </c>
      <c r="E192" s="31" t="str">
        <f t="shared" si="2"/>
        <v>No</v>
      </c>
      <c r="F192" s="6">
        <f>$C192*'Zydus Payments'!C$20</f>
        <v>122.70347089878418</v>
      </c>
    </row>
    <row r="193" spans="1:6" ht="18.75" x14ac:dyDescent="0.3">
      <c r="A193" s="122">
        <v>191</v>
      </c>
      <c r="B193" s="3" t="s">
        <v>214</v>
      </c>
      <c r="C193" s="15">
        <v>5.1383874938000004E-3</v>
      </c>
      <c r="D193" s="13" t="s">
        <v>214</v>
      </c>
      <c r="E193" s="31" t="str">
        <f t="shared" si="2"/>
        <v>No</v>
      </c>
      <c r="F193" s="6">
        <f>$C193*'Zydus Payments'!C$20</f>
        <v>1974.556133687985</v>
      </c>
    </row>
    <row r="194" spans="1:6" ht="18.75" x14ac:dyDescent="0.3">
      <c r="A194" s="122">
        <v>192</v>
      </c>
      <c r="B194" s="3" t="s">
        <v>215</v>
      </c>
      <c r="C194" s="15">
        <v>3.876818121586606E-4</v>
      </c>
      <c r="D194" s="13" t="s">
        <v>216</v>
      </c>
      <c r="E194" s="31" t="str">
        <f t="shared" si="2"/>
        <v>No</v>
      </c>
      <c r="F194" s="6">
        <f>$C194*'Zydus Payments'!C$20</f>
        <v>148.97660035192197</v>
      </c>
    </row>
    <row r="195" spans="1:6" ht="18.75" x14ac:dyDescent="0.3">
      <c r="A195" s="122">
        <v>193</v>
      </c>
      <c r="B195" s="3" t="s">
        <v>45</v>
      </c>
      <c r="C195" s="15">
        <v>1.4312495770428543E-4</v>
      </c>
      <c r="D195" s="13" t="s">
        <v>217</v>
      </c>
      <c r="E195" s="31" t="str">
        <f t="shared" si="2"/>
        <v>No</v>
      </c>
      <c r="F195" s="6">
        <f>$C195*'Zydus Payments'!C$20</f>
        <v>54.999406615368443</v>
      </c>
    </row>
    <row r="196" spans="1:6" ht="18.75" x14ac:dyDescent="0.3">
      <c r="A196" s="122">
        <v>194</v>
      </c>
      <c r="B196" s="3" t="s">
        <v>20</v>
      </c>
      <c r="C196" s="15">
        <v>9.2067103810000012E-4</v>
      </c>
      <c r="D196" s="13" t="s">
        <v>218</v>
      </c>
      <c r="E196" s="31" t="str">
        <f t="shared" si="2"/>
        <v>No</v>
      </c>
      <c r="F196" s="6">
        <f>$C196*'Zydus Payments'!C$20</f>
        <v>353.79127159692518</v>
      </c>
    </row>
    <row r="197" spans="1:6" ht="18.75" x14ac:dyDescent="0.3">
      <c r="A197" s="122">
        <v>195</v>
      </c>
      <c r="B197" s="3" t="s">
        <v>103</v>
      </c>
      <c r="C197" s="15">
        <v>4.6644987738170089E-4</v>
      </c>
      <c r="D197" s="13" t="s">
        <v>219</v>
      </c>
      <c r="E197" s="31" t="str">
        <f t="shared" ref="E197:E259" si="3">IF(C197&lt;0.000011,"Yes","No")</f>
        <v>No</v>
      </c>
      <c r="F197" s="6">
        <f>$C197*'Zydus Payments'!C$20</f>
        <v>179.24523355884827</v>
      </c>
    </row>
    <row r="198" spans="1:6" ht="18.75" x14ac:dyDescent="0.3">
      <c r="A198" s="122">
        <v>196</v>
      </c>
      <c r="B198" s="3" t="s">
        <v>32</v>
      </c>
      <c r="C198" s="15">
        <v>9.7421107750697046E-4</v>
      </c>
      <c r="D198" s="13" t="s">
        <v>220</v>
      </c>
      <c r="E198" s="31" t="str">
        <f t="shared" si="3"/>
        <v>No</v>
      </c>
      <c r="F198" s="6">
        <f>$C198*'Zydus Payments'!C$20</f>
        <v>374.36539399164326</v>
      </c>
    </row>
    <row r="199" spans="1:6" ht="18.75" x14ac:dyDescent="0.3">
      <c r="A199" s="122">
        <v>197</v>
      </c>
      <c r="B199" s="3" t="s">
        <v>32</v>
      </c>
      <c r="C199" s="15">
        <v>6.8972714179994083E-4</v>
      </c>
      <c r="D199" s="13" t="s">
        <v>221</v>
      </c>
      <c r="E199" s="31" t="str">
        <f t="shared" si="3"/>
        <v>No</v>
      </c>
      <c r="F199" s="6">
        <f>$C199*'Zydus Payments'!C$20</f>
        <v>265.04520339414574</v>
      </c>
    </row>
    <row r="200" spans="1:6" ht="18.75" x14ac:dyDescent="0.3">
      <c r="A200" s="122">
        <v>198</v>
      </c>
      <c r="B200" s="3" t="s">
        <v>32</v>
      </c>
      <c r="C200" s="15">
        <v>1.8234094927113156E-4</v>
      </c>
      <c r="D200" s="13" t="s">
        <v>222</v>
      </c>
      <c r="E200" s="31" t="str">
        <f t="shared" si="3"/>
        <v>No</v>
      </c>
      <c r="F200" s="6">
        <f>$C200*'Zydus Payments'!C$20</f>
        <v>70.069149171842568</v>
      </c>
    </row>
    <row r="201" spans="1:6" ht="18.75" x14ac:dyDescent="0.3">
      <c r="A201" s="122">
        <v>199</v>
      </c>
      <c r="B201" s="3" t="s">
        <v>32</v>
      </c>
      <c r="C201" s="15">
        <v>5.7490446272600006E-2</v>
      </c>
      <c r="D201" s="13" t="s">
        <v>32</v>
      </c>
      <c r="E201" s="31" t="str">
        <f t="shared" si="3"/>
        <v>No</v>
      </c>
      <c r="F201" s="6">
        <f>$C201*'Zydus Payments'!C$20</f>
        <v>22092.166745500086</v>
      </c>
    </row>
    <row r="202" spans="1:6" ht="18.75" x14ac:dyDescent="0.3">
      <c r="A202" s="122">
        <v>200</v>
      </c>
      <c r="B202" s="3" t="s">
        <v>223</v>
      </c>
      <c r="C202" s="15">
        <v>2.3941128233000001E-3</v>
      </c>
      <c r="D202" s="13" t="s">
        <v>223</v>
      </c>
      <c r="E202" s="31" t="str">
        <f t="shared" si="3"/>
        <v>No</v>
      </c>
      <c r="F202" s="6">
        <f>$C202*'Zydus Payments'!C$20</f>
        <v>919.99876725763988</v>
      </c>
    </row>
    <row r="203" spans="1:6" ht="18.75" x14ac:dyDescent="0.3">
      <c r="A203" s="122">
        <v>201</v>
      </c>
      <c r="B203" s="3" t="s">
        <v>58</v>
      </c>
      <c r="C203" s="15">
        <v>2.40299807123598E-6</v>
      </c>
      <c r="D203" s="13" t="s">
        <v>224</v>
      </c>
      <c r="E203" s="13" t="s">
        <v>334</v>
      </c>
      <c r="F203" s="6">
        <f>$C203*'Zydus Payments'!C$20</f>
        <v>0.92341314984994083</v>
      </c>
    </row>
    <row r="204" spans="1:6" ht="18.75" x14ac:dyDescent="0.3">
      <c r="A204" s="122">
        <v>202</v>
      </c>
      <c r="B204" s="3" t="s">
        <v>225</v>
      </c>
      <c r="C204" s="15">
        <v>6.1199806404000001E-3</v>
      </c>
      <c r="D204" s="13" t="s">
        <v>225</v>
      </c>
      <c r="E204" s="31" t="str">
        <f t="shared" si="3"/>
        <v>No</v>
      </c>
      <c r="F204" s="6">
        <f>$C204*'Zydus Payments'!C$20</f>
        <v>2351.7582755552094</v>
      </c>
    </row>
    <row r="205" spans="1:6" ht="18.75" x14ac:dyDescent="0.3">
      <c r="A205" s="122">
        <v>203</v>
      </c>
      <c r="B205" s="3" t="s">
        <v>226</v>
      </c>
      <c r="C205" s="15">
        <v>5.5478390439999998E-4</v>
      </c>
      <c r="D205" s="13" t="s">
        <v>226</v>
      </c>
      <c r="E205" s="31" t="str">
        <f t="shared" si="3"/>
        <v>No</v>
      </c>
      <c r="F205" s="6">
        <f>$C205*'Zydus Payments'!C$20</f>
        <v>213.18983097833038</v>
      </c>
    </row>
    <row r="206" spans="1:6" ht="18.75" x14ac:dyDescent="0.3">
      <c r="A206" s="122">
        <v>204</v>
      </c>
      <c r="B206" s="3" t="s">
        <v>32</v>
      </c>
      <c r="C206" s="15">
        <v>3.2208636305125645E-4</v>
      </c>
      <c r="D206" s="13" t="s">
        <v>227</v>
      </c>
      <c r="E206" s="31" t="str">
        <f t="shared" si="3"/>
        <v>No</v>
      </c>
      <c r="F206" s="6">
        <f>$C206*'Zydus Payments'!C$20</f>
        <v>123.76988004651008</v>
      </c>
    </row>
    <row r="207" spans="1:6" ht="18.75" x14ac:dyDescent="0.3">
      <c r="A207" s="122">
        <v>205</v>
      </c>
      <c r="B207" s="3" t="s">
        <v>228</v>
      </c>
      <c r="C207" s="15">
        <v>2.1166375450000002E-3</v>
      </c>
      <c r="D207" s="13" t="s">
        <v>228</v>
      </c>
      <c r="E207" s="31" t="str">
        <f t="shared" si="3"/>
        <v>No</v>
      </c>
      <c r="F207" s="6">
        <f>$C207*'Zydus Payments'!C$20</f>
        <v>813.37183159443191</v>
      </c>
    </row>
    <row r="208" spans="1:6" ht="18.75" x14ac:dyDescent="0.3">
      <c r="A208" s="122">
        <v>206</v>
      </c>
      <c r="B208" s="3" t="s">
        <v>229</v>
      </c>
      <c r="C208" s="15">
        <v>6.5246008141315302E-4</v>
      </c>
      <c r="D208" s="13" t="s">
        <v>229</v>
      </c>
      <c r="E208" s="31" t="str">
        <f t="shared" si="3"/>
        <v>No</v>
      </c>
      <c r="F208" s="6">
        <f>$C208*'Zydus Payments'!C$20</f>
        <v>250.72438723147962</v>
      </c>
    </row>
    <row r="209" spans="1:6" ht="18.75" x14ac:dyDescent="0.3">
      <c r="A209" s="122">
        <v>207</v>
      </c>
      <c r="B209" s="3" t="s">
        <v>81</v>
      </c>
      <c r="C209" s="15">
        <v>8.2672044087765892E-5</v>
      </c>
      <c r="D209" s="13" t="s">
        <v>230</v>
      </c>
      <c r="E209" s="31" t="str">
        <f t="shared" si="3"/>
        <v>No</v>
      </c>
      <c r="F209" s="6">
        <f>$C209*'Zydus Payments'!C$20</f>
        <v>31.768836417064389</v>
      </c>
    </row>
    <row r="210" spans="1:6" ht="18.75" x14ac:dyDescent="0.3">
      <c r="A210" s="122">
        <v>208</v>
      </c>
      <c r="B210" s="3" t="s">
        <v>231</v>
      </c>
      <c r="C210" s="15">
        <v>3.1224344525000005E-3</v>
      </c>
      <c r="D210" s="13" t="s">
        <v>231</v>
      </c>
      <c r="E210" s="31" t="str">
        <f t="shared" si="3"/>
        <v>No</v>
      </c>
      <c r="F210" s="6">
        <f>$C210*'Zydus Payments'!C$20</f>
        <v>1199.8748844188542</v>
      </c>
    </row>
    <row r="211" spans="1:6" ht="18.75" x14ac:dyDescent="0.3">
      <c r="A211" s="122">
        <v>209</v>
      </c>
      <c r="B211" s="3" t="s">
        <v>22</v>
      </c>
      <c r="C211" s="15">
        <v>9.8560524430686587E-3</v>
      </c>
      <c r="D211" s="13" t="s">
        <v>22</v>
      </c>
      <c r="E211" s="31" t="str">
        <f t="shared" si="3"/>
        <v>No</v>
      </c>
      <c r="F211" s="6">
        <f>$C211*'Zydus Payments'!C$20</f>
        <v>3787.4389249339001</v>
      </c>
    </row>
    <row r="212" spans="1:6" ht="18.75" x14ac:dyDescent="0.3">
      <c r="A212" s="122">
        <v>210</v>
      </c>
      <c r="B212" s="3" t="s">
        <v>232</v>
      </c>
      <c r="C212" s="15">
        <v>3.9903291818124074E-4</v>
      </c>
      <c r="D212" s="13" t="s">
        <v>233</v>
      </c>
      <c r="E212" s="31" t="str">
        <f t="shared" si="3"/>
        <v>No</v>
      </c>
      <c r="F212" s="6">
        <f>$C212*'Zydus Payments'!C$20</f>
        <v>153.3385516543631</v>
      </c>
    </row>
    <row r="213" spans="1:6" ht="18.75" x14ac:dyDescent="0.3">
      <c r="A213" s="122">
        <v>211</v>
      </c>
      <c r="B213" s="3" t="s">
        <v>32</v>
      </c>
      <c r="C213" s="15">
        <v>1.4664946537970547E-4</v>
      </c>
      <c r="D213" s="13" t="s">
        <v>234</v>
      </c>
      <c r="E213" s="31" t="str">
        <f t="shared" si="3"/>
        <v>No</v>
      </c>
      <c r="F213" s="6">
        <f>$C213*'Zydus Payments'!C$20</f>
        <v>56.353788365893912</v>
      </c>
    </row>
    <row r="214" spans="1:6" ht="18.75" x14ac:dyDescent="0.3">
      <c r="A214" s="122">
        <v>212</v>
      </c>
      <c r="B214" s="3" t="s">
        <v>22</v>
      </c>
      <c r="C214" s="15">
        <v>4.6131296524684136E-5</v>
      </c>
      <c r="D214" s="13" t="s">
        <v>235</v>
      </c>
      <c r="E214" s="31" t="str">
        <f t="shared" si="3"/>
        <v>No</v>
      </c>
      <c r="F214" s="6">
        <f>$C214*'Zydus Payments'!C$20</f>
        <v>17.727124436937164</v>
      </c>
    </row>
    <row r="215" spans="1:6" ht="18.75" x14ac:dyDescent="0.3">
      <c r="A215" s="122">
        <v>213</v>
      </c>
      <c r="B215" s="3" t="s">
        <v>26</v>
      </c>
      <c r="C215" s="15">
        <v>2.7973429550000003E-4</v>
      </c>
      <c r="D215" s="13" t="s">
        <v>236</v>
      </c>
      <c r="E215" s="31" t="str">
        <f t="shared" si="3"/>
        <v>No</v>
      </c>
      <c r="F215" s="6">
        <f>$C215*'Zydus Payments'!C$20</f>
        <v>107.49502049989057</v>
      </c>
    </row>
    <row r="216" spans="1:6" ht="18.75" x14ac:dyDescent="0.3">
      <c r="A216" s="122">
        <v>214</v>
      </c>
      <c r="B216" s="3" t="s">
        <v>12</v>
      </c>
      <c r="C216" s="15">
        <v>9.7865851608075385E-5</v>
      </c>
      <c r="D216" s="13" t="s">
        <v>237</v>
      </c>
      <c r="E216" s="31" t="str">
        <f t="shared" si="3"/>
        <v>No</v>
      </c>
      <c r="F216" s="6">
        <f>$C216*'Zydus Payments'!C$20</f>
        <v>37.607443542257087</v>
      </c>
    </row>
    <row r="217" spans="1:6" ht="18.75" x14ac:dyDescent="0.3">
      <c r="A217" s="122">
        <v>215</v>
      </c>
      <c r="B217" s="3" t="s">
        <v>20</v>
      </c>
      <c r="C217" s="15">
        <v>4.1143144986409733E-4</v>
      </c>
      <c r="D217" s="13" t="s">
        <v>238</v>
      </c>
      <c r="E217" s="31" t="str">
        <f t="shared" si="3"/>
        <v>No</v>
      </c>
      <c r="F217" s="6">
        <f>$C217*'Zydus Payments'!C$20</f>
        <v>158.10300291706935</v>
      </c>
    </row>
    <row r="218" spans="1:6" ht="18.75" x14ac:dyDescent="0.3">
      <c r="A218" s="122">
        <v>216</v>
      </c>
      <c r="B218" s="3" t="s">
        <v>32</v>
      </c>
      <c r="C218" s="15">
        <v>3.3086573333E-3</v>
      </c>
      <c r="D218" s="13" t="s">
        <v>239</v>
      </c>
      <c r="E218" s="31" t="str">
        <f t="shared" si="3"/>
        <v>No</v>
      </c>
      <c r="F218" s="6">
        <f>$C218*'Zydus Payments'!C$20</f>
        <v>1271.4357645510675</v>
      </c>
    </row>
    <row r="219" spans="1:6" ht="18.75" x14ac:dyDescent="0.3">
      <c r="A219" s="122">
        <v>217</v>
      </c>
      <c r="B219" s="3" t="s">
        <v>119</v>
      </c>
      <c r="C219" s="15">
        <v>9.5929413968563133E-5</v>
      </c>
      <c r="D219" s="13" t="s">
        <v>240</v>
      </c>
      <c r="E219" s="31" t="str">
        <f t="shared" si="3"/>
        <v>No</v>
      </c>
      <c r="F219" s="6">
        <f>$C219*'Zydus Payments'!C$20</f>
        <v>36.863318109284819</v>
      </c>
    </row>
    <row r="220" spans="1:6" ht="18.75" x14ac:dyDescent="0.3">
      <c r="A220" s="122">
        <v>218</v>
      </c>
      <c r="B220" s="3" t="s">
        <v>119</v>
      </c>
      <c r="C220" s="15">
        <v>1.7318860270380137E-3</v>
      </c>
      <c r="D220" s="13" t="s">
        <v>241</v>
      </c>
      <c r="E220" s="31" t="str">
        <f t="shared" si="3"/>
        <v>No</v>
      </c>
      <c r="F220" s="6">
        <f>$C220*'Zydus Payments'!C$20</f>
        <v>665.52127134488342</v>
      </c>
    </row>
    <row r="221" spans="1:6" ht="18.75" x14ac:dyDescent="0.3">
      <c r="A221" s="122">
        <v>219</v>
      </c>
      <c r="B221" s="3" t="s">
        <v>81</v>
      </c>
      <c r="C221" s="15">
        <v>6.5277589655785755E-4</v>
      </c>
      <c r="D221" s="13" t="s">
        <v>242</v>
      </c>
      <c r="E221" s="31" t="str">
        <f t="shared" si="3"/>
        <v>No</v>
      </c>
      <c r="F221" s="6">
        <f>$C221*'Zydus Payments'!C$20</f>
        <v>250.84574723631388</v>
      </c>
    </row>
    <row r="222" spans="1:6" ht="18.75" x14ac:dyDescent="0.3">
      <c r="A222" s="122">
        <v>220</v>
      </c>
      <c r="B222" s="3" t="s">
        <v>243</v>
      </c>
      <c r="C222" s="15">
        <v>1.6007423883000001E-3</v>
      </c>
      <c r="D222" s="13" t="s">
        <v>243</v>
      </c>
      <c r="E222" s="31" t="str">
        <f t="shared" si="3"/>
        <v>No</v>
      </c>
      <c r="F222" s="6">
        <f>$C222*'Zydus Payments'!C$20</f>
        <v>615.12599139047029</v>
      </c>
    </row>
    <row r="223" spans="1:6" ht="18.75" x14ac:dyDescent="0.3">
      <c r="A223" s="122">
        <v>221</v>
      </c>
      <c r="B223" s="3" t="s">
        <v>20</v>
      </c>
      <c r="C223" s="15">
        <v>1.4088373569684245E-3</v>
      </c>
      <c r="D223" s="13" t="s">
        <v>244</v>
      </c>
      <c r="E223" s="31" t="str">
        <f t="shared" si="3"/>
        <v>No</v>
      </c>
      <c r="F223" s="6">
        <f>$C223*'Zydus Payments'!C$20</f>
        <v>541.38160034200178</v>
      </c>
    </row>
    <row r="224" spans="1:6" ht="18.75" x14ac:dyDescent="0.3">
      <c r="A224" s="122">
        <v>222</v>
      </c>
      <c r="B224" s="3" t="s">
        <v>20</v>
      </c>
      <c r="C224" s="15">
        <v>3.2076333312988582E-4</v>
      </c>
      <c r="D224" s="13" t="s">
        <v>245</v>
      </c>
      <c r="E224" s="31" t="str">
        <f t="shared" si="3"/>
        <v>No</v>
      </c>
      <c r="F224" s="6">
        <f>$C224*'Zydus Payments'!C$20</f>
        <v>123.26147213654859</v>
      </c>
    </row>
    <row r="225" spans="1:6" ht="18.75" x14ac:dyDescent="0.3">
      <c r="A225" s="122">
        <v>223</v>
      </c>
      <c r="B225" s="3" t="s">
        <v>32</v>
      </c>
      <c r="C225" s="15">
        <v>2.6531286225834624E-4</v>
      </c>
      <c r="D225" s="13" t="s">
        <v>246</v>
      </c>
      <c r="E225" s="31" t="str">
        <f t="shared" si="3"/>
        <v>No</v>
      </c>
      <c r="F225" s="6">
        <f>$C225*'Zydus Payments'!C$20</f>
        <v>101.95321784327145</v>
      </c>
    </row>
    <row r="226" spans="1:6" ht="18.75" x14ac:dyDescent="0.3">
      <c r="A226" s="122">
        <v>224</v>
      </c>
      <c r="B226" s="3" t="s">
        <v>32</v>
      </c>
      <c r="C226" s="15">
        <v>4.491948948733984E-4</v>
      </c>
      <c r="D226" s="13" t="s">
        <v>247</v>
      </c>
      <c r="E226" s="31" t="str">
        <f t="shared" si="3"/>
        <v>No</v>
      </c>
      <c r="F226" s="6">
        <f>$C226*'Zydus Payments'!C$20</f>
        <v>172.61456750075948</v>
      </c>
    </row>
    <row r="227" spans="1:6" ht="18.75" x14ac:dyDescent="0.3">
      <c r="A227" s="122">
        <v>225</v>
      </c>
      <c r="B227" s="3" t="s">
        <v>20</v>
      </c>
      <c r="C227" s="15">
        <v>1.0244286074000001E-3</v>
      </c>
      <c r="D227" s="13" t="s">
        <v>248</v>
      </c>
      <c r="E227" s="31" t="str">
        <f t="shared" si="3"/>
        <v>No</v>
      </c>
      <c r="F227" s="6">
        <f>$C227*'Zydus Payments'!C$20</f>
        <v>393.66275756894936</v>
      </c>
    </row>
    <row r="228" spans="1:6" ht="18.75" x14ac:dyDescent="0.3">
      <c r="A228" s="122">
        <v>226</v>
      </c>
      <c r="B228" s="3" t="s">
        <v>249</v>
      </c>
      <c r="C228" s="15">
        <v>4.2250181677000002E-3</v>
      </c>
      <c r="D228" s="13" t="s">
        <v>249</v>
      </c>
      <c r="E228" s="31" t="str">
        <f t="shared" si="3"/>
        <v>No</v>
      </c>
      <c r="F228" s="6">
        <f>$C228*'Zydus Payments'!C$20</f>
        <v>1623.5707307090688</v>
      </c>
    </row>
    <row r="229" spans="1:6" ht="18.75" x14ac:dyDescent="0.3">
      <c r="A229" s="122">
        <v>227</v>
      </c>
      <c r="B229" s="3" t="s">
        <v>73</v>
      </c>
      <c r="C229" s="15">
        <v>2.8402397495918821E-3</v>
      </c>
      <c r="D229" s="13" t="s">
        <v>250</v>
      </c>
      <c r="E229" s="31" t="str">
        <f t="shared" si="3"/>
        <v>No</v>
      </c>
      <c r="F229" s="6">
        <f>$C229*'Zydus Payments'!C$20</f>
        <v>1091.4343897707151</v>
      </c>
    </row>
    <row r="230" spans="1:6" ht="18.75" x14ac:dyDescent="0.3">
      <c r="A230" s="122">
        <v>228</v>
      </c>
      <c r="B230" s="3" t="s">
        <v>32</v>
      </c>
      <c r="C230" s="15">
        <v>1.7253966123753619E-3</v>
      </c>
      <c r="D230" s="13" t="s">
        <v>251</v>
      </c>
      <c r="E230" s="31" t="str">
        <f t="shared" si="3"/>
        <v>No</v>
      </c>
      <c r="F230" s="6">
        <f>$C230*'Zydus Payments'!C$20</f>
        <v>663.02754864653787</v>
      </c>
    </row>
    <row r="231" spans="1:6" ht="18.75" x14ac:dyDescent="0.3">
      <c r="A231" s="122">
        <v>229</v>
      </c>
      <c r="B231" s="3" t="s">
        <v>252</v>
      </c>
      <c r="C231" s="15">
        <v>4.5994640532591777E-4</v>
      </c>
      <c r="D231" s="13" t="s">
        <v>253</v>
      </c>
      <c r="E231" s="31" t="str">
        <f t="shared" si="3"/>
        <v>No</v>
      </c>
      <c r="F231" s="6">
        <f>$C231*'Zydus Payments'!C$20</f>
        <v>176.74610894952102</v>
      </c>
    </row>
    <row r="232" spans="1:6" ht="18.75" x14ac:dyDescent="0.3">
      <c r="A232" s="122">
        <v>230</v>
      </c>
      <c r="B232" s="3" t="s">
        <v>252</v>
      </c>
      <c r="C232" s="15">
        <v>2.8629943204584174E-3</v>
      </c>
      <c r="D232" s="13" t="s">
        <v>254</v>
      </c>
      <c r="E232" s="31" t="str">
        <f t="shared" si="3"/>
        <v>No</v>
      </c>
      <c r="F232" s="6">
        <f>$C232*'Zydus Payments'!C$20</f>
        <v>1100.1784125849088</v>
      </c>
    </row>
    <row r="233" spans="1:6" ht="18.75" x14ac:dyDescent="0.3">
      <c r="A233" s="122">
        <v>231</v>
      </c>
      <c r="B233" s="3" t="s">
        <v>252</v>
      </c>
      <c r="C233" s="15">
        <v>1.7730393593000004E-2</v>
      </c>
      <c r="D233" s="13" t="s">
        <v>252</v>
      </c>
      <c r="E233" s="31" t="str">
        <f t="shared" si="3"/>
        <v>No</v>
      </c>
      <c r="F233" s="6">
        <f>$C233*'Zydus Payments'!C$20</f>
        <v>6813.3548635643201</v>
      </c>
    </row>
    <row r="234" spans="1:6" ht="18.75" x14ac:dyDescent="0.3">
      <c r="A234" s="122">
        <v>232</v>
      </c>
      <c r="B234" s="3" t="s">
        <v>255</v>
      </c>
      <c r="C234" s="15">
        <v>3.8152176293000007E-3</v>
      </c>
      <c r="D234" s="13" t="s">
        <v>255</v>
      </c>
      <c r="E234" s="31" t="str">
        <f t="shared" si="3"/>
        <v>No</v>
      </c>
      <c r="F234" s="6">
        <f>$C234*'Zydus Payments'!C$20</f>
        <v>1466.0944470183758</v>
      </c>
    </row>
    <row r="235" spans="1:6" ht="18.75" x14ac:dyDescent="0.3">
      <c r="A235" s="122">
        <v>233</v>
      </c>
      <c r="B235" s="3" t="s">
        <v>75</v>
      </c>
      <c r="C235" s="15">
        <v>1.0831677703000001E-3</v>
      </c>
      <c r="D235" s="13" t="s">
        <v>256</v>
      </c>
      <c r="E235" s="31" t="str">
        <f t="shared" si="3"/>
        <v>No</v>
      </c>
      <c r="F235" s="6">
        <f>$C235*'Zydus Payments'!C$20</f>
        <v>416.23477545040328</v>
      </c>
    </row>
    <row r="236" spans="1:6" ht="18.75" x14ac:dyDescent="0.3">
      <c r="A236" s="122">
        <v>234</v>
      </c>
      <c r="B236" s="3" t="s">
        <v>257</v>
      </c>
      <c r="C236" s="15">
        <v>5.247619758369889E-4</v>
      </c>
      <c r="D236" s="13" t="s">
        <v>257</v>
      </c>
      <c r="E236" s="31" t="str">
        <f t="shared" si="3"/>
        <v>No</v>
      </c>
      <c r="F236" s="6">
        <f>$C236*'Zydus Payments'!C$20</f>
        <v>201.65314106135477</v>
      </c>
    </row>
    <row r="237" spans="1:6" ht="18.75" x14ac:dyDescent="0.3">
      <c r="A237" s="122">
        <v>235</v>
      </c>
      <c r="B237" s="3" t="s">
        <v>26</v>
      </c>
      <c r="C237" s="15">
        <v>3.4246408335544811E-5</v>
      </c>
      <c r="D237" s="13" t="s">
        <v>258</v>
      </c>
      <c r="E237" s="31" t="str">
        <f t="shared" si="3"/>
        <v>No</v>
      </c>
      <c r="F237" s="6">
        <f>$C237*'Zydus Payments'!C$20</f>
        <v>13.160053755643316</v>
      </c>
    </row>
    <row r="238" spans="1:6" ht="18.75" x14ac:dyDescent="0.3">
      <c r="A238" s="122">
        <v>236</v>
      </c>
      <c r="B238" s="3" t="s">
        <v>73</v>
      </c>
      <c r="C238" s="15">
        <v>3.3666331606383901E-3</v>
      </c>
      <c r="D238" s="13" t="s">
        <v>259</v>
      </c>
      <c r="E238" s="31" t="str">
        <f t="shared" si="3"/>
        <v>No</v>
      </c>
      <c r="F238" s="6">
        <f>$C238*'Zydus Payments'!C$20</f>
        <v>1293.7144513209503</v>
      </c>
    </row>
    <row r="239" spans="1:6" ht="18.75" x14ac:dyDescent="0.3">
      <c r="A239" s="122">
        <v>237</v>
      </c>
      <c r="B239" s="3" t="s">
        <v>232</v>
      </c>
      <c r="C239" s="15">
        <v>7.9809331547000002E-3</v>
      </c>
      <c r="D239" s="13" t="s">
        <v>232</v>
      </c>
      <c r="E239" s="31" t="str">
        <f t="shared" si="3"/>
        <v>No</v>
      </c>
      <c r="F239" s="6">
        <f>$C239*'Zydus Payments'!C$20</f>
        <v>3066.8766285495826</v>
      </c>
    </row>
    <row r="240" spans="1:6" ht="18.75" x14ac:dyDescent="0.3">
      <c r="A240" s="122">
        <v>238</v>
      </c>
      <c r="B240" s="3" t="s">
        <v>32</v>
      </c>
      <c r="C240" s="15">
        <v>1.7210815802087018E-4</v>
      </c>
      <c r="D240" s="13" t="s">
        <v>260</v>
      </c>
      <c r="E240" s="31" t="str">
        <f t="shared" si="3"/>
        <v>No</v>
      </c>
      <c r="F240" s="6">
        <f>$C240*'Zydus Payments'!C$20</f>
        <v>66.136938774644605</v>
      </c>
    </row>
    <row r="241" spans="1:6" ht="18.75" x14ac:dyDescent="0.3">
      <c r="A241" s="122">
        <v>239</v>
      </c>
      <c r="B241" s="3" t="s">
        <v>32</v>
      </c>
      <c r="C241" s="15">
        <v>2.6147248341069377E-3</v>
      </c>
      <c r="D241" s="13" t="s">
        <v>261</v>
      </c>
      <c r="E241" s="31" t="str">
        <f t="shared" si="3"/>
        <v>No</v>
      </c>
      <c r="F241" s="6">
        <f>$C241*'Zydus Payments'!C$20</f>
        <v>1004.7745455790858</v>
      </c>
    </row>
    <row r="242" spans="1:6" ht="18.75" x14ac:dyDescent="0.3">
      <c r="A242" s="122">
        <v>240</v>
      </c>
      <c r="B242" s="3" t="s">
        <v>32</v>
      </c>
      <c r="C242" s="15">
        <v>7.3971955313977248E-7</v>
      </c>
      <c r="D242" s="13" t="s">
        <v>262</v>
      </c>
      <c r="E242" s="13" t="s">
        <v>334</v>
      </c>
      <c r="F242" s="6">
        <f>$C242*'Zydus Payments'!C$20</f>
        <v>0.28425605943955384</v>
      </c>
    </row>
    <row r="243" spans="1:6" ht="18.75" x14ac:dyDescent="0.3">
      <c r="A243" s="122">
        <v>241</v>
      </c>
      <c r="B243" s="3" t="s">
        <v>20</v>
      </c>
      <c r="C243" s="15">
        <v>5.9046481436249125E-4</v>
      </c>
      <c r="D243" s="13" t="s">
        <v>263</v>
      </c>
      <c r="E243" s="31" t="str">
        <f t="shared" si="3"/>
        <v>No</v>
      </c>
      <c r="F243" s="6">
        <f>$C243*'Zydus Payments'!C$20</f>
        <v>226.90112848304676</v>
      </c>
    </row>
    <row r="244" spans="1:6" ht="18.75" x14ac:dyDescent="0.3">
      <c r="A244" s="122">
        <v>242</v>
      </c>
      <c r="B244" s="3" t="s">
        <v>22</v>
      </c>
      <c r="C244" s="15">
        <v>6.9094120981055794E-5</v>
      </c>
      <c r="D244" s="13" t="s">
        <v>264</v>
      </c>
      <c r="E244" s="31" t="str">
        <f t="shared" si="3"/>
        <v>No</v>
      </c>
      <c r="F244" s="6">
        <f>$C244*'Zydus Payments'!C$20</f>
        <v>26.551173991751437</v>
      </c>
    </row>
    <row r="245" spans="1:6" ht="18.75" x14ac:dyDescent="0.3">
      <c r="A245" s="122">
        <v>243</v>
      </c>
      <c r="B245" s="3" t="s">
        <v>32</v>
      </c>
      <c r="C245" s="15">
        <v>2.9712081899425406E-5</v>
      </c>
      <c r="D245" s="13" t="s">
        <v>265</v>
      </c>
      <c r="E245" s="31" t="str">
        <f t="shared" si="3"/>
        <v>No</v>
      </c>
      <c r="F245" s="6">
        <f>$C245*'Zydus Payments'!C$20</f>
        <v>11.417623452871052</v>
      </c>
    </row>
    <row r="246" spans="1:6" ht="18.75" x14ac:dyDescent="0.3">
      <c r="A246" s="122">
        <v>244</v>
      </c>
      <c r="B246" s="3" t="s">
        <v>119</v>
      </c>
      <c r="C246" s="15">
        <v>2.1956069742200001E-2</v>
      </c>
      <c r="D246" s="13" t="s">
        <v>119</v>
      </c>
      <c r="E246" s="31" t="str">
        <f t="shared" si="3"/>
        <v>No</v>
      </c>
      <c r="F246" s="6">
        <f>$C246*'Zydus Payments'!C$20</f>
        <v>8437.1784404061964</v>
      </c>
    </row>
    <row r="247" spans="1:6" ht="18.75" x14ac:dyDescent="0.3">
      <c r="A247" s="122">
        <v>245</v>
      </c>
      <c r="B247" s="3" t="s">
        <v>266</v>
      </c>
      <c r="C247" s="15">
        <v>2.8350670602583245E-3</v>
      </c>
      <c r="D247" s="13" t="s">
        <v>266</v>
      </c>
      <c r="E247" s="31" t="str">
        <f t="shared" si="3"/>
        <v>No</v>
      </c>
      <c r="F247" s="6">
        <f>$C247*'Zydus Payments'!C$20</f>
        <v>1089.4466522823373</v>
      </c>
    </row>
    <row r="248" spans="1:6" ht="18.75" x14ac:dyDescent="0.3">
      <c r="A248" s="122">
        <v>246</v>
      </c>
      <c r="B248" s="3" t="s">
        <v>73</v>
      </c>
      <c r="C248" s="15">
        <v>2.2591003689743133E-3</v>
      </c>
      <c r="D248" s="13" t="s">
        <v>267</v>
      </c>
      <c r="E248" s="31" t="str">
        <f t="shared" si="3"/>
        <v>No</v>
      </c>
      <c r="F248" s="6">
        <f>$C248*'Zydus Payments'!C$20</f>
        <v>868.11679647697736</v>
      </c>
    </row>
    <row r="249" spans="1:6" ht="18.75" x14ac:dyDescent="0.3">
      <c r="A249" s="122">
        <v>247</v>
      </c>
      <c r="B249" s="3" t="s">
        <v>73</v>
      </c>
      <c r="C249" s="15">
        <v>1.0348308714700001E-2</v>
      </c>
      <c r="D249" s="13" t="s">
        <v>269</v>
      </c>
      <c r="E249" s="31" t="str">
        <f t="shared" si="3"/>
        <v>No</v>
      </c>
      <c r="F249" s="6">
        <f>$C249*'Zydus Payments'!C$20</f>
        <v>3976.6009220913447</v>
      </c>
    </row>
    <row r="250" spans="1:6" ht="18.75" x14ac:dyDescent="0.3">
      <c r="A250" s="122">
        <v>248</v>
      </c>
      <c r="B250" s="3" t="s">
        <v>266</v>
      </c>
      <c r="C250" s="15">
        <v>3.9831978678053954E-4</v>
      </c>
      <c r="D250" s="13" t="s">
        <v>270</v>
      </c>
      <c r="E250" s="31" t="str">
        <f t="shared" si="3"/>
        <v>No</v>
      </c>
      <c r="F250" s="6">
        <f>$C250*'Zydus Payments'!C$20</f>
        <v>153.06451276899702</v>
      </c>
    </row>
    <row r="251" spans="1:6" ht="18.75" x14ac:dyDescent="0.3">
      <c r="A251" s="122">
        <v>249</v>
      </c>
      <c r="B251" s="3" t="s">
        <v>53</v>
      </c>
      <c r="C251" s="15">
        <v>9.7847760631712997E-5</v>
      </c>
      <c r="D251" s="13" t="s">
        <v>271</v>
      </c>
      <c r="E251" s="13" t="s">
        <v>334</v>
      </c>
      <c r="F251" s="6">
        <f>$C251*'Zydus Payments'!C$20</f>
        <v>37.600491624289852</v>
      </c>
    </row>
    <row r="252" spans="1:6" ht="18.75" x14ac:dyDescent="0.3">
      <c r="A252" s="122">
        <v>250</v>
      </c>
      <c r="B252" s="3" t="s">
        <v>26</v>
      </c>
      <c r="C252" s="15">
        <v>8.0576480958407414E-5</v>
      </c>
      <c r="D252" s="13" t="s">
        <v>272</v>
      </c>
      <c r="E252" s="31" t="str">
        <f t="shared" si="3"/>
        <v>No</v>
      </c>
      <c r="F252" s="6">
        <f>$C252*'Zydus Payments'!C$20</f>
        <v>30.9635629658897</v>
      </c>
    </row>
    <row r="253" spans="1:6" ht="18.75" x14ac:dyDescent="0.3">
      <c r="A253" s="122">
        <v>251</v>
      </c>
      <c r="B253" s="3" t="s">
        <v>20</v>
      </c>
      <c r="C253" s="15">
        <v>2.5021499340551977E-3</v>
      </c>
      <c r="D253" s="13" t="s">
        <v>273</v>
      </c>
      <c r="E253" s="31" t="str">
        <f t="shared" si="3"/>
        <v>No</v>
      </c>
      <c r="F253" s="6">
        <f>$C253*'Zydus Payments'!C$20</f>
        <v>961.51477592086417</v>
      </c>
    </row>
    <row r="254" spans="1:6" ht="18.75" x14ac:dyDescent="0.3">
      <c r="A254" s="122">
        <v>252</v>
      </c>
      <c r="B254" s="3" t="s">
        <v>81</v>
      </c>
      <c r="C254" s="15">
        <v>3.4602262891710712E-5</v>
      </c>
      <c r="D254" s="13" t="s">
        <v>274</v>
      </c>
      <c r="E254" s="31" t="str">
        <f t="shared" si="3"/>
        <v>No</v>
      </c>
      <c r="F254" s="6">
        <f>$C254*'Zydus Payments'!C$20</f>
        <v>13.296799923079311</v>
      </c>
    </row>
    <row r="255" spans="1:6" ht="18.75" x14ac:dyDescent="0.3">
      <c r="A255" s="122">
        <v>253</v>
      </c>
      <c r="B255" s="3" t="s">
        <v>252</v>
      </c>
      <c r="C255" s="15">
        <v>8.4482591926445666E-5</v>
      </c>
      <c r="D255" s="13" t="s">
        <v>275</v>
      </c>
      <c r="E255" s="31" t="str">
        <f t="shared" si="3"/>
        <v>No</v>
      </c>
      <c r="F255" s="6">
        <f>$C255*'Zydus Payments'!C$20</f>
        <v>32.464585490974116</v>
      </c>
    </row>
    <row r="256" spans="1:6" ht="18.75" x14ac:dyDescent="0.3">
      <c r="A256" s="122">
        <v>254</v>
      </c>
      <c r="B256" s="3" t="s">
        <v>276</v>
      </c>
      <c r="C256" s="15">
        <v>6.8234252350000003E-4</v>
      </c>
      <c r="D256" s="13" t="s">
        <v>277</v>
      </c>
      <c r="E256" s="31" t="str">
        <f t="shared" si="3"/>
        <v>No</v>
      </c>
      <c r="F256" s="6">
        <f>$C256*'Zydus Payments'!C$20</f>
        <v>262.20747592094784</v>
      </c>
    </row>
    <row r="257" spans="1:6" ht="18.75" x14ac:dyDescent="0.3">
      <c r="A257" s="122">
        <v>255</v>
      </c>
      <c r="B257" s="3" t="s">
        <v>20</v>
      </c>
      <c r="C257" s="15">
        <v>3.2024518815994138E-4</v>
      </c>
      <c r="D257" s="13" t="s">
        <v>278</v>
      </c>
      <c r="E257" s="31" t="str">
        <f t="shared" si="3"/>
        <v>No</v>
      </c>
      <c r="F257" s="6">
        <f>$C257*'Zydus Payments'!C$20</f>
        <v>123.06236174836205</v>
      </c>
    </row>
    <row r="258" spans="1:6" ht="18.75" x14ac:dyDescent="0.3">
      <c r="A258" s="122">
        <v>256</v>
      </c>
      <c r="B258" s="3" t="s">
        <v>32</v>
      </c>
      <c r="C258" s="15">
        <v>1.5686376415621943E-3</v>
      </c>
      <c r="D258" s="13" t="s">
        <v>279</v>
      </c>
      <c r="E258" s="31" t="str">
        <f t="shared" si="3"/>
        <v>No</v>
      </c>
      <c r="F258" s="6">
        <f>$C258*'Zydus Payments'!C$20</f>
        <v>602.78892559538895</v>
      </c>
    </row>
    <row r="259" spans="1:6" ht="18.75" x14ac:dyDescent="0.3">
      <c r="A259" s="122">
        <v>257</v>
      </c>
      <c r="B259" s="3" t="s">
        <v>280</v>
      </c>
      <c r="C259" s="15">
        <v>4.8754650570999999E-3</v>
      </c>
      <c r="D259" s="13" t="s">
        <v>280</v>
      </c>
      <c r="E259" s="31" t="str">
        <f t="shared" si="3"/>
        <v>No</v>
      </c>
      <c r="F259" s="6">
        <f>$C259*'Zydus Payments'!C$20</f>
        <v>1873.5214976865952</v>
      </c>
    </row>
    <row r="260" spans="1:6" ht="18.75" x14ac:dyDescent="0.3">
      <c r="A260" s="122">
        <v>258</v>
      </c>
      <c r="B260" s="3" t="s">
        <v>58</v>
      </c>
      <c r="C260" s="15">
        <v>6.4039892317772936E-5</v>
      </c>
      <c r="D260" s="13" t="s">
        <v>281</v>
      </c>
      <c r="E260" s="13" t="s">
        <v>334</v>
      </c>
      <c r="F260" s="6">
        <f>$C260*'Zydus Payments'!C$20</f>
        <v>24.608958029995236</v>
      </c>
    </row>
    <row r="261" spans="1:6" ht="18.75" x14ac:dyDescent="0.3">
      <c r="A261" s="122">
        <v>259</v>
      </c>
      <c r="B261" s="3" t="s">
        <v>166</v>
      </c>
      <c r="C261" s="15">
        <v>3.4045529377365945E-7</v>
      </c>
      <c r="D261" s="13" t="s">
        <v>282</v>
      </c>
      <c r="E261" s="31" t="str">
        <f t="shared" ref="E261:E282" si="4">IF(C261&lt;0.000011,"Yes","No")</f>
        <v>Yes</v>
      </c>
      <c r="F261" s="6">
        <f>$C261*'Zydus Payments'!C$20</f>
        <v>0.13082860904874563</v>
      </c>
    </row>
    <row r="262" spans="1:6" ht="18.75" x14ac:dyDescent="0.3">
      <c r="A262" s="122">
        <v>260</v>
      </c>
      <c r="B262" s="3" t="s">
        <v>20</v>
      </c>
      <c r="C262" s="15">
        <v>7.5555414330000009E-4</v>
      </c>
      <c r="D262" s="13" t="s">
        <v>283</v>
      </c>
      <c r="E262" s="31" t="str">
        <f t="shared" si="4"/>
        <v>No</v>
      </c>
      <c r="F262" s="6">
        <f>$C262*'Zydus Payments'!C$20</f>
        <v>290.34090359796716</v>
      </c>
    </row>
    <row r="263" spans="1:6" ht="18.75" x14ac:dyDescent="0.3">
      <c r="A263" s="122">
        <v>261</v>
      </c>
      <c r="B263" s="3" t="s">
        <v>29</v>
      </c>
      <c r="C263" s="15">
        <v>5.0703727767649294E-3</v>
      </c>
      <c r="D263" s="13" t="s">
        <v>29</v>
      </c>
      <c r="E263" s="31" t="str">
        <f t="shared" si="4"/>
        <v>No</v>
      </c>
      <c r="F263" s="6">
        <f>$C263*'Zydus Payments'!C$20</f>
        <v>1948.4197481264255</v>
      </c>
    </row>
    <row r="264" spans="1:6" ht="18.75" x14ac:dyDescent="0.3">
      <c r="A264" s="122">
        <v>262</v>
      </c>
      <c r="B264" s="3" t="s">
        <v>61</v>
      </c>
      <c r="C264" s="15">
        <v>5.7455156420299657E-5</v>
      </c>
      <c r="D264" s="13" t="s">
        <v>284</v>
      </c>
      <c r="E264" s="13" t="s">
        <v>334</v>
      </c>
      <c r="F264" s="6">
        <f>$C264*'Zydus Payments'!C$20</f>
        <v>22.078605721851972</v>
      </c>
    </row>
    <row r="265" spans="1:6" ht="18.75" x14ac:dyDescent="0.3">
      <c r="A265" s="122">
        <v>263</v>
      </c>
      <c r="B265" s="3" t="s">
        <v>12</v>
      </c>
      <c r="C265" s="15">
        <v>3.8359246724829375E-4</v>
      </c>
      <c r="D265" s="13" t="s">
        <v>285</v>
      </c>
      <c r="E265" s="31" t="str">
        <f t="shared" si="4"/>
        <v>No</v>
      </c>
      <c r="F265" s="6">
        <f>$C265*'Zydus Payments'!C$20</f>
        <v>147.40516552236238</v>
      </c>
    </row>
    <row r="266" spans="1:6" ht="18.75" x14ac:dyDescent="0.3">
      <c r="A266" s="122">
        <v>264</v>
      </c>
      <c r="B266" s="3" t="s">
        <v>73</v>
      </c>
      <c r="C266" s="15">
        <v>1.2919233878100001E-2</v>
      </c>
      <c r="D266" s="13" t="s">
        <v>286</v>
      </c>
      <c r="E266" s="31" t="str">
        <f t="shared" si="4"/>
        <v>No</v>
      </c>
      <c r="F266" s="6">
        <f>$C266*'Zydus Payments'!C$20</f>
        <v>4964.5443297789716</v>
      </c>
    </row>
    <row r="267" spans="1:6" ht="18.75" x14ac:dyDescent="0.3">
      <c r="A267" s="122">
        <v>265</v>
      </c>
      <c r="B267" s="3" t="s">
        <v>73</v>
      </c>
      <c r="C267" s="15">
        <v>5.3758056842657953E-4</v>
      </c>
      <c r="D267" s="13" t="s">
        <v>287</v>
      </c>
      <c r="E267" s="31" t="str">
        <f t="shared" si="4"/>
        <v>No</v>
      </c>
      <c r="F267" s="6">
        <f>$C267*'Zydus Payments'!C$20</f>
        <v>206.57901141534498</v>
      </c>
    </row>
    <row r="268" spans="1:6" ht="18.75" x14ac:dyDescent="0.3">
      <c r="A268" s="122">
        <v>266</v>
      </c>
      <c r="B268" s="3" t="s">
        <v>26</v>
      </c>
      <c r="C268" s="15">
        <v>2.6140018962200005E-2</v>
      </c>
      <c r="D268" s="13" t="s">
        <v>26</v>
      </c>
      <c r="E268" s="31" t="str">
        <f t="shared" si="4"/>
        <v>No</v>
      </c>
      <c r="F268" s="6">
        <f>$C268*'Zydus Payments'!C$20</f>
        <v>10044.967383018709</v>
      </c>
    </row>
    <row r="269" spans="1:6" ht="18.75" x14ac:dyDescent="0.3">
      <c r="A269" s="122">
        <v>267</v>
      </c>
      <c r="B269" s="3" t="s">
        <v>32</v>
      </c>
      <c r="C269" s="15">
        <v>1.4529947677983741E-3</v>
      </c>
      <c r="D269" s="13" t="s">
        <v>288</v>
      </c>
      <c r="E269" s="31" t="str">
        <f t="shared" si="4"/>
        <v>No</v>
      </c>
      <c r="F269" s="6">
        <f>$C269*'Zydus Payments'!C$20</f>
        <v>558.35020897793333</v>
      </c>
    </row>
    <row r="270" spans="1:6" ht="18.75" x14ac:dyDescent="0.3">
      <c r="A270" s="122">
        <v>268</v>
      </c>
      <c r="B270" s="3" t="s">
        <v>20</v>
      </c>
      <c r="C270" s="15">
        <v>9.2171918190000004E-4</v>
      </c>
      <c r="D270" s="13" t="s">
        <v>289</v>
      </c>
      <c r="E270" s="31" t="str">
        <f t="shared" si="4"/>
        <v>No</v>
      </c>
      <c r="F270" s="6">
        <f>$C270*'Zydus Payments'!C$20</f>
        <v>354.19404752065111</v>
      </c>
    </row>
    <row r="271" spans="1:6" ht="18.75" x14ac:dyDescent="0.3">
      <c r="A271" s="122">
        <v>269</v>
      </c>
      <c r="B271" s="3" t="s">
        <v>20</v>
      </c>
      <c r="C271" s="15">
        <v>0.11205025007220001</v>
      </c>
      <c r="D271" s="13" t="s">
        <v>20</v>
      </c>
      <c r="E271" s="31" t="str">
        <f t="shared" si="4"/>
        <v>No</v>
      </c>
      <c r="F271" s="6">
        <f>$C271*'Zydus Payments'!C$20</f>
        <v>43058.159554587059</v>
      </c>
    </row>
    <row r="272" spans="1:6" ht="18.75" x14ac:dyDescent="0.3">
      <c r="A272" s="122">
        <v>270</v>
      </c>
      <c r="B272" s="3" t="s">
        <v>32</v>
      </c>
      <c r="C272" s="15">
        <v>1.7430882460531451E-3</v>
      </c>
      <c r="D272" s="13" t="s">
        <v>290</v>
      </c>
      <c r="E272" s="31" t="str">
        <f t="shared" si="4"/>
        <v>No</v>
      </c>
      <c r="F272" s="6">
        <f>$C272*'Zydus Payments'!C$20</f>
        <v>669.82600902648744</v>
      </c>
    </row>
    <row r="273" spans="1:6" ht="18.75" x14ac:dyDescent="0.3">
      <c r="A273" s="122">
        <v>271</v>
      </c>
      <c r="B273" s="3" t="s">
        <v>20</v>
      </c>
      <c r="C273" s="15">
        <v>3.5878822683E-3</v>
      </c>
      <c r="D273" s="13" t="s">
        <v>291</v>
      </c>
      <c r="E273" s="31" t="str">
        <f t="shared" si="4"/>
        <v>No</v>
      </c>
      <c r="F273" s="6">
        <f>$C273*'Zydus Payments'!C$20</f>
        <v>1378.7350503188563</v>
      </c>
    </row>
    <row r="274" spans="1:6" ht="18.75" x14ac:dyDescent="0.3">
      <c r="A274" s="122">
        <v>272</v>
      </c>
      <c r="B274" s="3" t="s">
        <v>64</v>
      </c>
      <c r="C274" s="15">
        <v>3.2856424953000003E-3</v>
      </c>
      <c r="D274" s="13" t="s">
        <v>64</v>
      </c>
      <c r="E274" s="31" t="str">
        <f t="shared" si="4"/>
        <v>No</v>
      </c>
      <c r="F274" s="6">
        <f>$C274*'Zydus Payments'!C$20</f>
        <v>1262.591727468701</v>
      </c>
    </row>
    <row r="275" spans="1:6" ht="18.75" x14ac:dyDescent="0.3">
      <c r="A275" s="122">
        <v>273</v>
      </c>
      <c r="B275" s="3" t="s">
        <v>32</v>
      </c>
      <c r="C275" s="15">
        <v>3.8909265509442809E-4</v>
      </c>
      <c r="D275" s="13" t="s">
        <v>292</v>
      </c>
      <c r="E275" s="31" t="str">
        <f t="shared" si="4"/>
        <v>No</v>
      </c>
      <c r="F275" s="6">
        <f>$C275*'Zydus Payments'!C$20</f>
        <v>149.51875264694669</v>
      </c>
    </row>
    <row r="276" spans="1:6" ht="18.75" x14ac:dyDescent="0.3">
      <c r="A276" s="122">
        <v>274</v>
      </c>
      <c r="B276" s="3" t="s">
        <v>32</v>
      </c>
      <c r="C276" s="15">
        <v>2.4552535573794297E-4</v>
      </c>
      <c r="D276" s="13" t="s">
        <v>293</v>
      </c>
      <c r="E276" s="31" t="str">
        <f t="shared" si="4"/>
        <v>No</v>
      </c>
      <c r="F276" s="6">
        <f>$C276*'Zydus Payments'!C$20</f>
        <v>94.349364996946193</v>
      </c>
    </row>
    <row r="277" spans="1:6" ht="18.75" x14ac:dyDescent="0.3">
      <c r="A277" s="122">
        <v>275</v>
      </c>
      <c r="B277" s="3" t="s">
        <v>20</v>
      </c>
      <c r="C277" s="15">
        <v>3.8011503997638439E-4</v>
      </c>
      <c r="D277" s="13" t="s">
        <v>294</v>
      </c>
      <c r="E277" s="31" t="str">
        <f t="shared" si="4"/>
        <v>No</v>
      </c>
      <c r="F277" s="6">
        <f>$C277*'Zydus Payments'!C$20</f>
        <v>146.06887561478194</v>
      </c>
    </row>
    <row r="278" spans="1:6" ht="18.75" x14ac:dyDescent="0.3">
      <c r="A278" s="122">
        <v>276</v>
      </c>
      <c r="B278" s="3" t="s">
        <v>20</v>
      </c>
      <c r="C278" s="15">
        <v>6.4918323202623016E-4</v>
      </c>
      <c r="D278" s="13" t="s">
        <v>295</v>
      </c>
      <c r="E278" s="31" t="str">
        <f t="shared" si="4"/>
        <v>No</v>
      </c>
      <c r="F278" s="6">
        <f>$C278*'Zydus Payments'!C$20</f>
        <v>249.46517447963336</v>
      </c>
    </row>
    <row r="279" spans="1:6" ht="18.75" x14ac:dyDescent="0.3">
      <c r="A279" s="122">
        <v>277</v>
      </c>
      <c r="B279" s="3" t="s">
        <v>12</v>
      </c>
      <c r="C279" s="15">
        <v>1.697749703157641E-3</v>
      </c>
      <c r="D279" s="13" t="s">
        <v>296</v>
      </c>
      <c r="E279" s="31" t="str">
        <f t="shared" si="4"/>
        <v>No</v>
      </c>
      <c r="F279" s="6">
        <f>$C279*'Zydus Payments'!C$20</f>
        <v>652.4035203420874</v>
      </c>
    </row>
    <row r="280" spans="1:6" ht="18.75" x14ac:dyDescent="0.3">
      <c r="A280" s="122">
        <v>278</v>
      </c>
      <c r="B280" s="3" t="s">
        <v>26</v>
      </c>
      <c r="C280" s="15">
        <v>3.846778945928631E-4</v>
      </c>
      <c r="D280" s="13" t="s">
        <v>297</v>
      </c>
      <c r="E280" s="31" t="str">
        <f t="shared" si="4"/>
        <v>No</v>
      </c>
      <c r="F280" s="6">
        <f>$C280*'Zydus Payments'!C$20</f>
        <v>147.82226859671755</v>
      </c>
    </row>
    <row r="281" spans="1:6" ht="18.75" x14ac:dyDescent="0.3">
      <c r="A281" s="122">
        <v>279</v>
      </c>
      <c r="B281" s="3" t="s">
        <v>26</v>
      </c>
      <c r="C281" s="15">
        <v>5.9722700399577504E-4</v>
      </c>
      <c r="D281" s="13" t="s">
        <v>298</v>
      </c>
      <c r="E281" s="31" t="str">
        <f t="shared" si="4"/>
        <v>No</v>
      </c>
      <c r="F281" s="6">
        <f>$C281*'Zydus Payments'!C$20</f>
        <v>229.49967190424121</v>
      </c>
    </row>
    <row r="282" spans="1:6" ht="18.75" x14ac:dyDescent="0.3">
      <c r="A282" s="122">
        <v>280</v>
      </c>
      <c r="B282" s="3" t="s">
        <v>22</v>
      </c>
      <c r="C282" s="15">
        <v>4.0879712722350741E-5</v>
      </c>
      <c r="D282" s="13" t="s">
        <v>299</v>
      </c>
      <c r="E282" s="31" t="str">
        <f t="shared" si="4"/>
        <v>No</v>
      </c>
      <c r="F282" s="6">
        <f>$C282*'Zydus Payments'!C$20</f>
        <v>15.709069741570996</v>
      </c>
    </row>
    <row r="283" spans="1:6" ht="18.75" x14ac:dyDescent="0.3">
      <c r="A283" s="122">
        <v>281</v>
      </c>
      <c r="B283" s="13" t="s">
        <v>268</v>
      </c>
      <c r="C283" s="19"/>
      <c r="D283" s="13" t="s">
        <v>268</v>
      </c>
      <c r="E283" s="7"/>
      <c r="F283" s="6">
        <f>'Zydus Payments'!C16</f>
        <v>414616.69344246993</v>
      </c>
    </row>
  </sheetData>
  <sheetProtection algorithmName="SHA-512" hashValue="UZGaIPfU4YFZtaqp2DSQi8IteCo0BDXx1rFf0uCgq4vtbctHBkz5Bru2HPAb0m1+tgzMujFIhEU6g289lnA3IA==" saltValue="V8gZr6WkhdXTw+UE3SH/kw==" spinCount="100000" sheet="1" sort="0" autoFilter="0" pivotTables="0"/>
  <hyperlinks>
    <hyperlink ref="E1" location="'Introduction-Table of Contents'!A22" display="Return to Table of Contents" xr:uid="{2D54E866-D39E-4CA3-9611-65BB92CE2C13}"/>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7A3CF-A03B-4FA7-B512-CFA8325BECD4}">
  <sheetPr codeName="Sheet41"/>
  <dimension ref="A1"/>
  <sheetViews>
    <sheetView workbookViewId="0"/>
  </sheetViews>
  <sheetFormatPr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F8FA-677C-454F-B756-52F6F9317143}">
  <sheetPr codeName="Sheet13"/>
  <dimension ref="A1:K25"/>
  <sheetViews>
    <sheetView workbookViewId="0"/>
  </sheetViews>
  <sheetFormatPr defaultColWidth="9.140625" defaultRowHeight="18.75" x14ac:dyDescent="0.3"/>
  <cols>
    <col min="1" max="1" width="76" style="3" bestFit="1" customWidth="1"/>
    <col min="2" max="2" width="18.7109375" style="3" bestFit="1" customWidth="1"/>
    <col min="3" max="9" width="19.140625" style="3" bestFit="1" customWidth="1"/>
    <col min="10" max="10" width="18.42578125" style="3" bestFit="1" customWidth="1"/>
    <col min="11" max="11" width="21.140625" style="3" bestFit="1" customWidth="1"/>
    <col min="12" max="16384" width="9.140625" style="3"/>
  </cols>
  <sheetData>
    <row r="1" spans="1:11" ht="22.5" x14ac:dyDescent="0.3">
      <c r="A1" s="36" t="s">
        <v>379</v>
      </c>
      <c r="B1" s="137" t="s">
        <v>596</v>
      </c>
    </row>
    <row r="2" spans="1:11" s="10" customFormat="1" ht="56.25" x14ac:dyDescent="0.3">
      <c r="A2" s="137"/>
      <c r="B2" s="10" t="s">
        <v>347</v>
      </c>
      <c r="C2" s="10" t="s">
        <v>308</v>
      </c>
      <c r="D2" s="10" t="s">
        <v>309</v>
      </c>
      <c r="E2" s="10" t="s">
        <v>310</v>
      </c>
      <c r="F2" s="10" t="s">
        <v>311</v>
      </c>
      <c r="G2" s="10" t="s">
        <v>312</v>
      </c>
      <c r="H2" s="10" t="s">
        <v>318</v>
      </c>
      <c r="I2" s="10" t="s">
        <v>319</v>
      </c>
      <c r="J2" s="16" t="s">
        <v>331</v>
      </c>
      <c r="K2" s="10" t="s">
        <v>11</v>
      </c>
    </row>
    <row r="3" spans="1:11" x14ac:dyDescent="0.3">
      <c r="A3" s="10" t="s">
        <v>348</v>
      </c>
      <c r="B3" s="10"/>
      <c r="C3" s="3">
        <v>2024</v>
      </c>
      <c r="D3" s="3">
        <v>2024</v>
      </c>
      <c r="E3" s="3">
        <v>2025</v>
      </c>
      <c r="F3" s="3">
        <v>2026</v>
      </c>
      <c r="G3" s="3">
        <v>2027</v>
      </c>
      <c r="H3" s="3">
        <v>2028</v>
      </c>
      <c r="I3" s="3">
        <v>2029</v>
      </c>
    </row>
    <row r="4" spans="1:11" s="6" customFormat="1" ht="18" customHeight="1" x14ac:dyDescent="0.3">
      <c r="A4" s="6" t="s">
        <v>380</v>
      </c>
      <c r="C4" s="6">
        <v>257026678.71000001</v>
      </c>
      <c r="D4" s="6">
        <v>113091738.63</v>
      </c>
      <c r="E4" s="6">
        <v>113091738.63</v>
      </c>
      <c r="F4" s="6">
        <v>81605970.489999995</v>
      </c>
      <c r="G4" s="6">
        <v>81605970.5</v>
      </c>
      <c r="H4" s="6">
        <v>81605970.5</v>
      </c>
      <c r="I4" s="6">
        <v>81605970.489999995</v>
      </c>
      <c r="K4" s="6">
        <f>SUM(C4:I4)</f>
        <v>809634037.95000005</v>
      </c>
    </row>
    <row r="5" spans="1:11" s="6" customFormat="1" ht="18" customHeight="1" x14ac:dyDescent="0.3">
      <c r="A5" s="6" t="s">
        <v>381</v>
      </c>
      <c r="D5" s="6">
        <v>143934940.08000001</v>
      </c>
      <c r="E5" s="6">
        <v>143934940.08000001</v>
      </c>
      <c r="F5" s="6">
        <v>143934940.08000001</v>
      </c>
      <c r="G5" s="6">
        <v>143934940.08000001</v>
      </c>
      <c r="H5" s="6">
        <v>143934940.08000001</v>
      </c>
      <c r="I5" s="6">
        <v>143934940.08000001</v>
      </c>
      <c r="K5" s="6">
        <f>SUM(C5:I5)</f>
        <v>863609640.48000014</v>
      </c>
    </row>
    <row r="6" spans="1:11" s="6" customFormat="1" ht="18" customHeight="1" x14ac:dyDescent="0.3">
      <c r="A6" s="6" t="s">
        <v>382</v>
      </c>
      <c r="F6" s="6">
        <v>31485768.140000001</v>
      </c>
      <c r="G6" s="6">
        <v>31485768.140000001</v>
      </c>
      <c r="H6" s="6">
        <v>31485768.140000001</v>
      </c>
      <c r="I6" s="6">
        <v>31485768.149999999</v>
      </c>
      <c r="K6" s="6">
        <f>SUM(C6:I6)</f>
        <v>125943072.56999999</v>
      </c>
    </row>
    <row r="7" spans="1:11" s="6" customFormat="1" ht="18" customHeight="1" x14ac:dyDescent="0.3">
      <c r="A7" s="6" t="s">
        <v>383</v>
      </c>
      <c r="C7" s="6">
        <f>SUM(C4:C6)</f>
        <v>257026678.71000001</v>
      </c>
      <c r="D7" s="6">
        <f t="shared" ref="D7:I7" si="0">SUM(D4:D6)</f>
        <v>257026678.71000001</v>
      </c>
      <c r="E7" s="6">
        <f t="shared" si="0"/>
        <v>257026678.71000001</v>
      </c>
      <c r="F7" s="6">
        <f t="shared" si="0"/>
        <v>257026678.70999998</v>
      </c>
      <c r="G7" s="6">
        <f t="shared" si="0"/>
        <v>257026678.72000003</v>
      </c>
      <c r="H7" s="6">
        <f t="shared" si="0"/>
        <v>257026678.72000003</v>
      </c>
      <c r="I7" s="6">
        <f t="shared" si="0"/>
        <v>257026678.72</v>
      </c>
      <c r="K7" s="6">
        <f>SUM(K4:K6)</f>
        <v>1799186751.0000002</v>
      </c>
    </row>
    <row r="8" spans="1:11" ht="18" customHeight="1" x14ac:dyDescent="0.3"/>
    <row r="9" spans="1:11" ht="18" customHeight="1" x14ac:dyDescent="0.3"/>
    <row r="10" spans="1:11" x14ac:dyDescent="0.3">
      <c r="A10" s="10" t="s">
        <v>376</v>
      </c>
      <c r="B10" s="33">
        <v>4.0333206530399998E-2</v>
      </c>
      <c r="C10" s="6">
        <f t="shared" ref="C10:I10" si="1">$B$10*C7</f>
        <v>10366710.116233194</v>
      </c>
      <c r="D10" s="6">
        <f t="shared" si="1"/>
        <v>10366710.116233194</v>
      </c>
      <c r="E10" s="6">
        <f t="shared" si="1"/>
        <v>10366710.116233194</v>
      </c>
      <c r="F10" s="6">
        <f t="shared" si="1"/>
        <v>10366710.116233192</v>
      </c>
      <c r="G10" s="6">
        <f t="shared" si="1"/>
        <v>10366710.116636528</v>
      </c>
      <c r="H10" s="6">
        <f t="shared" si="1"/>
        <v>10366710.116636528</v>
      </c>
      <c r="I10" s="6">
        <f t="shared" si="1"/>
        <v>10366710.116636526</v>
      </c>
      <c r="J10" s="6"/>
      <c r="K10" s="6">
        <f>SUM(C10:I10)</f>
        <v>72566970.814842358</v>
      </c>
    </row>
    <row r="11" spans="1:11" x14ac:dyDescent="0.3">
      <c r="A11" s="10" t="s">
        <v>442</v>
      </c>
      <c r="B11" s="33"/>
      <c r="C11" s="45">
        <v>6810.8201631278998</v>
      </c>
      <c r="D11" s="6"/>
      <c r="E11" s="6"/>
      <c r="F11" s="6"/>
      <c r="G11" s="6"/>
      <c r="H11" s="6"/>
      <c r="I11" s="6"/>
      <c r="J11" s="6"/>
      <c r="K11" s="6"/>
    </row>
    <row r="12" spans="1:11" x14ac:dyDescent="0.3">
      <c r="A12" s="10" t="s">
        <v>443</v>
      </c>
      <c r="B12" s="33"/>
      <c r="C12" s="6">
        <v>133675.69240527949</v>
      </c>
      <c r="D12" s="6"/>
      <c r="E12" s="6"/>
      <c r="F12" s="6"/>
      <c r="G12" s="6"/>
      <c r="H12" s="6"/>
      <c r="I12" s="6"/>
      <c r="J12" s="6"/>
      <c r="K12" s="6"/>
    </row>
    <row r="13" spans="1:11" x14ac:dyDescent="0.3">
      <c r="A13" s="10" t="s">
        <v>444</v>
      </c>
      <c r="B13" s="33"/>
      <c r="C13" s="6">
        <f>C10-C11+C12</f>
        <v>10493574.988475347</v>
      </c>
      <c r="D13" s="6"/>
      <c r="E13" s="6"/>
      <c r="F13" s="6"/>
      <c r="G13" s="6"/>
      <c r="H13" s="6"/>
      <c r="I13" s="6"/>
      <c r="J13" s="6"/>
      <c r="K13" s="6"/>
    </row>
    <row r="15" spans="1:11" x14ac:dyDescent="0.3">
      <c r="A15" s="3" t="s">
        <v>368</v>
      </c>
      <c r="B15" s="34">
        <v>0.5</v>
      </c>
      <c r="C15" s="6">
        <f>$B$15*C13</f>
        <v>5246787.4942376735</v>
      </c>
      <c r="D15" s="6">
        <f t="shared" ref="D15:I15" si="2">$B$15*D10</f>
        <v>5183355.0581165971</v>
      </c>
      <c r="E15" s="6">
        <f t="shared" si="2"/>
        <v>5183355.0581165971</v>
      </c>
      <c r="F15" s="6">
        <f t="shared" si="2"/>
        <v>5183355.0581165962</v>
      </c>
      <c r="G15" s="6">
        <f t="shared" si="2"/>
        <v>5183355.0583182639</v>
      </c>
      <c r="H15" s="6">
        <f t="shared" si="2"/>
        <v>5183355.0583182639</v>
      </c>
      <c r="I15" s="6">
        <f t="shared" si="2"/>
        <v>5183355.0583182629</v>
      </c>
      <c r="J15" s="6"/>
      <c r="K15" s="6">
        <f>SUM(B15:I15)</f>
        <v>36346918.343542255</v>
      </c>
    </row>
    <row r="16" spans="1:11" x14ac:dyDescent="0.3">
      <c r="A16" s="3" t="s">
        <v>370</v>
      </c>
      <c r="B16" s="34"/>
      <c r="C16" s="45">
        <v>41170.091401526501</v>
      </c>
      <c r="D16" s="6">
        <v>5538.54</v>
      </c>
      <c r="E16" s="6">
        <v>5538.54</v>
      </c>
      <c r="F16" s="6">
        <v>5538.54</v>
      </c>
      <c r="G16" s="6">
        <v>5538.54</v>
      </c>
      <c r="H16" s="6">
        <v>5538.54</v>
      </c>
      <c r="I16" s="6">
        <v>5538.54</v>
      </c>
      <c r="J16" s="6"/>
      <c r="K16" s="6"/>
    </row>
    <row r="17" spans="1:11" x14ac:dyDescent="0.3">
      <c r="A17" s="3" t="s">
        <v>356</v>
      </c>
      <c r="B17" s="34"/>
      <c r="C17" s="6">
        <f>C15-C16</f>
        <v>5205617.4028361468</v>
      </c>
      <c r="D17" s="6">
        <f t="shared" ref="D17:I17" si="3">D15+D16</f>
        <v>5188893.5981165972</v>
      </c>
      <c r="E17" s="6">
        <f t="shared" si="3"/>
        <v>5188893.5981165972</v>
      </c>
      <c r="F17" s="6">
        <f t="shared" si="3"/>
        <v>5188893.5981165962</v>
      </c>
      <c r="G17" s="6">
        <f t="shared" si="3"/>
        <v>5188893.5983182639</v>
      </c>
      <c r="H17" s="6">
        <f t="shared" si="3"/>
        <v>5188893.5983182639</v>
      </c>
      <c r="I17" s="6">
        <f t="shared" si="3"/>
        <v>5188893.598318263</v>
      </c>
      <c r="J17" s="6"/>
      <c r="K17" s="6">
        <f>SUM(B17:I17)</f>
        <v>36338978.992140725</v>
      </c>
    </row>
    <row r="18" spans="1:11" x14ac:dyDescent="0.3">
      <c r="B18" s="34"/>
      <c r="C18" s="6"/>
      <c r="D18" s="6"/>
      <c r="E18" s="6"/>
      <c r="F18" s="6"/>
      <c r="G18" s="6"/>
      <c r="H18" s="6"/>
      <c r="I18" s="6"/>
      <c r="J18" s="6"/>
      <c r="K18" s="6"/>
    </row>
    <row r="19" spans="1:11" x14ac:dyDescent="0.3">
      <c r="A19" s="3" t="s">
        <v>377</v>
      </c>
      <c r="B19" s="34">
        <v>0.5</v>
      </c>
      <c r="C19" s="6">
        <f>$B$19*C13</f>
        <v>5246787.4942376735</v>
      </c>
      <c r="D19" s="6">
        <f t="shared" ref="D19:I19" si="4">D10*0.5</f>
        <v>5183355.0581165971</v>
      </c>
      <c r="E19" s="6">
        <f t="shared" si="4"/>
        <v>5183355.0581165971</v>
      </c>
      <c r="F19" s="6">
        <f t="shared" si="4"/>
        <v>5183355.0581165962</v>
      </c>
      <c r="G19" s="6">
        <f t="shared" si="4"/>
        <v>5183355.0583182639</v>
      </c>
      <c r="H19" s="6">
        <f t="shared" si="4"/>
        <v>5183355.0583182639</v>
      </c>
      <c r="I19" s="6">
        <f t="shared" si="4"/>
        <v>5183355.0583182629</v>
      </c>
      <c r="J19" s="6"/>
      <c r="K19" s="6">
        <f>SUM(B19:I19)</f>
        <v>36346918.343542255</v>
      </c>
    </row>
    <row r="20" spans="1:11" x14ac:dyDescent="0.3">
      <c r="A20" s="35" t="s">
        <v>358</v>
      </c>
      <c r="B20" s="34">
        <v>3.0000000000000001E-3</v>
      </c>
      <c r="C20" s="45">
        <f>B20*C19</f>
        <v>15740.362482713021</v>
      </c>
      <c r="D20" s="45">
        <f t="shared" ref="D20:I20" si="5">D19*0.003</f>
        <v>15550.065174349791</v>
      </c>
      <c r="E20" s="45">
        <f t="shared" si="5"/>
        <v>15550.065174349791</v>
      </c>
      <c r="F20" s="45">
        <f t="shared" si="5"/>
        <v>15550.065174349789</v>
      </c>
      <c r="G20" s="45">
        <f t="shared" si="5"/>
        <v>15550.065174954792</v>
      </c>
      <c r="H20" s="45">
        <f t="shared" si="5"/>
        <v>15550.065174954792</v>
      </c>
      <c r="I20" s="45">
        <f t="shared" si="5"/>
        <v>15550.065174954789</v>
      </c>
      <c r="J20" s="32"/>
      <c r="K20" s="45">
        <f>SUM(B20:I20)</f>
        <v>109040.75653062676</v>
      </c>
    </row>
    <row r="21" spans="1:11" x14ac:dyDescent="0.3">
      <c r="A21" s="35" t="s">
        <v>359</v>
      </c>
      <c r="B21" s="34">
        <v>0.05</v>
      </c>
      <c r="C21" s="45">
        <f t="shared" ref="C21:I21" si="6">$B$21*C19</f>
        <v>262339.37471188366</v>
      </c>
      <c r="D21" s="45">
        <f t="shared" si="6"/>
        <v>259167.75290582987</v>
      </c>
      <c r="E21" s="45">
        <f t="shared" si="6"/>
        <v>259167.75290582987</v>
      </c>
      <c r="F21" s="45">
        <f t="shared" si="6"/>
        <v>259167.75290582981</v>
      </c>
      <c r="G21" s="45">
        <f t="shared" si="6"/>
        <v>259167.75291591321</v>
      </c>
      <c r="H21" s="45">
        <f t="shared" si="6"/>
        <v>259167.75291591321</v>
      </c>
      <c r="I21" s="45">
        <f t="shared" si="6"/>
        <v>259167.75291591315</v>
      </c>
      <c r="J21" s="32"/>
      <c r="K21" s="45">
        <f>SUM(B21:I21)</f>
        <v>1817345.9421771129</v>
      </c>
    </row>
    <row r="22" spans="1:11" x14ac:dyDescent="0.3">
      <c r="A22" s="35" t="s">
        <v>360</v>
      </c>
      <c r="B22" s="34">
        <v>0.15</v>
      </c>
      <c r="C22" s="45">
        <v>678143.92</v>
      </c>
      <c r="D22" s="45">
        <f t="shared" ref="D22:I22" si="7">$B$22*D19</f>
        <v>777503.25871748955</v>
      </c>
      <c r="E22" s="45">
        <f t="shared" si="7"/>
        <v>777503.25871748955</v>
      </c>
      <c r="F22" s="45">
        <f t="shared" si="7"/>
        <v>777503.25871748943</v>
      </c>
      <c r="G22" s="45">
        <f t="shared" si="7"/>
        <v>777503.2587477396</v>
      </c>
      <c r="H22" s="45">
        <f t="shared" si="7"/>
        <v>777503.2587477396</v>
      </c>
      <c r="I22" s="45">
        <f t="shared" si="7"/>
        <v>777503.25874773937</v>
      </c>
      <c r="J22" s="32"/>
      <c r="K22" s="45">
        <f>SUM(C22:I22)</f>
        <v>5343163.4723956874</v>
      </c>
    </row>
    <row r="23" spans="1:11" x14ac:dyDescent="0.3">
      <c r="A23" s="35" t="s">
        <v>361</v>
      </c>
      <c r="B23" s="34"/>
      <c r="C23" s="38">
        <v>41170.091401526486</v>
      </c>
      <c r="D23" s="45">
        <v>5538.54</v>
      </c>
      <c r="E23" s="45">
        <v>5538.54</v>
      </c>
      <c r="F23" s="45">
        <v>5538.54</v>
      </c>
      <c r="G23" s="45">
        <v>5538.54</v>
      </c>
      <c r="H23" s="45">
        <v>5538.54</v>
      </c>
      <c r="I23" s="45">
        <v>5538.54</v>
      </c>
      <c r="J23" s="32"/>
      <c r="K23" s="32"/>
    </row>
    <row r="24" spans="1:11" x14ac:dyDescent="0.3">
      <c r="A24" s="3" t="s">
        <v>378</v>
      </c>
      <c r="C24" s="6">
        <v>4290563.83</v>
      </c>
      <c r="D24" s="6">
        <f t="shared" ref="D24:I24" si="8">D19-(D20+D21+D22)</f>
        <v>4131133.9813189278</v>
      </c>
      <c r="E24" s="6">
        <f t="shared" si="8"/>
        <v>4131133.9813189278</v>
      </c>
      <c r="F24" s="6">
        <f t="shared" si="8"/>
        <v>4131133.9813189274</v>
      </c>
      <c r="G24" s="6">
        <f t="shared" si="8"/>
        <v>4131133.981479656</v>
      </c>
      <c r="H24" s="6">
        <f t="shared" si="8"/>
        <v>4131133.981479656</v>
      </c>
      <c r="I24" s="6">
        <f t="shared" si="8"/>
        <v>4131133.9814796555</v>
      </c>
      <c r="J24" s="37" t="s">
        <v>343</v>
      </c>
      <c r="K24" s="6">
        <f>SUM(C24:I24)</f>
        <v>29077367.718395751</v>
      </c>
    </row>
    <row r="25" spans="1:11" x14ac:dyDescent="0.3">
      <c r="A25" s="35"/>
      <c r="G25" s="6"/>
    </row>
  </sheetData>
  <sheetProtection algorithmName="SHA-512" hashValue="ucmd6mjYvHvx0YymGuzvCXr1DElVTMlhuhVe0fgI6N/MkbiSML+u4lr4pcS1Lda8XUMJhc371bGavmUgZG7KUw==" saltValue="KS3l6B8cOb0WJrUMOp41gw==" spinCount="100000" sheet="1" sort="0" autoFilter="0" pivotTables="0"/>
  <hyperlinks>
    <hyperlink ref="B1" location="'Introduction-Table of Contents'!A22" display="Return to Table of Contents" xr:uid="{AED78C7F-2E66-46E2-B03B-2CCFB1257DCA}"/>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88F6-06F2-4E91-B5CB-F9E857BB6E49}">
  <sheetPr codeName="Sheet42"/>
  <dimension ref="A1:F23"/>
  <sheetViews>
    <sheetView workbookViewId="0">
      <selection activeCell="B11" sqref="B11"/>
    </sheetView>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483</v>
      </c>
      <c r="B1" s="137" t="s">
        <v>596</v>
      </c>
      <c r="C1" s="3"/>
    </row>
    <row r="2" spans="1:6" ht="18.75" x14ac:dyDescent="0.3">
      <c r="A2" s="10"/>
      <c r="B2" s="10" t="s">
        <v>347</v>
      </c>
      <c r="C2" s="10" t="s">
        <v>308</v>
      </c>
    </row>
    <row r="3" spans="1:6" ht="18.75" x14ac:dyDescent="0.3">
      <c r="A3" s="10" t="s">
        <v>348</v>
      </c>
      <c r="B3" s="10"/>
      <c r="C3" s="3">
        <v>2026</v>
      </c>
    </row>
    <row r="4" spans="1:6" ht="18.75" x14ac:dyDescent="0.3">
      <c r="A4" s="6" t="s">
        <v>486</v>
      </c>
      <c r="B4" s="6"/>
      <c r="C4" s="6">
        <v>7472064.6699999999</v>
      </c>
    </row>
    <row r="5" spans="1:6" ht="18.75" x14ac:dyDescent="0.3">
      <c r="A5" s="6" t="s">
        <v>559</v>
      </c>
      <c r="B5" s="6"/>
      <c r="C5" s="6">
        <v>11208097</v>
      </c>
      <c r="F5" s="2"/>
    </row>
    <row r="6" spans="1:6" ht="18.75" x14ac:dyDescent="0.3">
      <c r="A6" s="6" t="s">
        <v>487</v>
      </c>
      <c r="B6" s="6"/>
      <c r="C6" s="6">
        <f>SUM(C4:C5)</f>
        <v>18680161.670000002</v>
      </c>
    </row>
    <row r="7" spans="1:6" ht="18.75" x14ac:dyDescent="0.3">
      <c r="A7" s="6"/>
      <c r="B7" s="6"/>
      <c r="C7" s="6"/>
    </row>
    <row r="8" spans="1:6" ht="18.75" x14ac:dyDescent="0.3">
      <c r="A8" s="6" t="s">
        <v>488</v>
      </c>
      <c r="B8" s="6"/>
      <c r="C8" s="6">
        <v>373603.23</v>
      </c>
    </row>
    <row r="9" spans="1:6" ht="18.75" x14ac:dyDescent="0.3">
      <c r="A9" s="3"/>
      <c r="B9" s="3"/>
      <c r="C9" s="3"/>
    </row>
    <row r="10" spans="1:6" ht="18.75" x14ac:dyDescent="0.3">
      <c r="A10" s="10" t="s">
        <v>376</v>
      </c>
      <c r="B10" s="33">
        <v>3.4020234989000003E-2</v>
      </c>
      <c r="C10" s="6">
        <f>$B$10*C4</f>
        <v>254201.39592640477</v>
      </c>
    </row>
    <row r="11" spans="1:6" ht="18.75" x14ac:dyDescent="0.3">
      <c r="A11" s="10" t="s">
        <v>554</v>
      </c>
      <c r="B11" s="33">
        <v>3.4020234989000003E-2</v>
      </c>
      <c r="C11" s="6">
        <f>B11*C5</f>
        <v>381302.093719506</v>
      </c>
    </row>
    <row r="12" spans="1:6" ht="18.75" x14ac:dyDescent="0.3">
      <c r="A12" s="10"/>
      <c r="B12" s="33"/>
      <c r="C12" s="6">
        <f>SUM(C10:C11)</f>
        <v>635503.4896459108</v>
      </c>
    </row>
    <row r="13" spans="1:6" ht="18.75" x14ac:dyDescent="0.3">
      <c r="A13" s="3"/>
      <c r="B13" s="3"/>
      <c r="C13" s="3"/>
    </row>
    <row r="14" spans="1:6" ht="18.75" x14ac:dyDescent="0.3">
      <c r="A14" s="3" t="s">
        <v>490</v>
      </c>
      <c r="B14" s="34">
        <v>0.5</v>
      </c>
      <c r="C14" s="6">
        <f>$B$14*C12</f>
        <v>317751.7448229554</v>
      </c>
    </row>
    <row r="15" spans="1:6" ht="18.75" x14ac:dyDescent="0.3">
      <c r="A15" s="3" t="s">
        <v>489</v>
      </c>
      <c r="B15" s="34"/>
      <c r="C15" s="6">
        <v>12710.07</v>
      </c>
    </row>
    <row r="16" spans="1:6" ht="18.75" x14ac:dyDescent="0.3">
      <c r="A16" s="3" t="s">
        <v>403</v>
      </c>
      <c r="B16" s="34"/>
      <c r="C16" s="6">
        <v>336824.32000000001</v>
      </c>
    </row>
    <row r="17" spans="1:3" ht="18.75" x14ac:dyDescent="0.3">
      <c r="A17" s="3"/>
      <c r="B17" s="34"/>
      <c r="C17" s="6"/>
    </row>
    <row r="18" spans="1:3" ht="18.75" x14ac:dyDescent="0.3">
      <c r="A18" s="3" t="s">
        <v>377</v>
      </c>
      <c r="B18" s="34">
        <v>0.5</v>
      </c>
      <c r="C18" s="6">
        <f>$B$18*C12</f>
        <v>317751.7448229554</v>
      </c>
    </row>
    <row r="19" spans="1:3" ht="18.75" x14ac:dyDescent="0.3">
      <c r="A19" s="35" t="s">
        <v>360</v>
      </c>
      <c r="B19" s="34">
        <v>0.05</v>
      </c>
      <c r="C19" s="45">
        <f>$B$19*C18</f>
        <v>15887.58724114777</v>
      </c>
    </row>
    <row r="20" spans="1:3" ht="18.75" x14ac:dyDescent="0.3">
      <c r="A20" s="3" t="s">
        <v>378</v>
      </c>
      <c r="B20" s="3"/>
      <c r="C20" s="38">
        <f>C18-C19</f>
        <v>301864.15758180764</v>
      </c>
    </row>
    <row r="23" spans="1:3" ht="15.75" x14ac:dyDescent="0.25">
      <c r="A23" s="42"/>
    </row>
  </sheetData>
  <sheetProtection algorithmName="SHA-512" hashValue="J8r9cPifq63a6E6ILGZiK1hc2INSWEL/BuxiqCDy2eKgZuQt1epQ5IoSNKOm8kky3x/hZyjNjeDb6DNTWg8c5g==" saltValue="O3Nc4wuIjCP/04DDl84igA==" spinCount="100000" sheet="1" sort="0" autoFilter="0" pivotTables="0"/>
  <hyperlinks>
    <hyperlink ref="B1" location="'Introduction-Table of Contents'!A22" display="Return to Table of Contents" xr:uid="{B0BBFDF6-8F36-471E-B3D1-9C09AD73B7F3}"/>
  </hyperlinks>
  <pageMargins left="0.7" right="0.7" top="0.75" bottom="0.75" header="0.3" footer="0.3"/>
  <ignoredErrors>
    <ignoredError sqref="C6" formulaRange="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05F7-F389-44BA-818A-55035B2339A5}">
  <sheetPr codeName="Sheet43"/>
  <dimension ref="A1:M16"/>
  <sheetViews>
    <sheetView workbookViewId="0"/>
  </sheetViews>
  <sheetFormatPr defaultRowHeight="18.75" x14ac:dyDescent="0.3"/>
  <cols>
    <col min="1" max="1" width="78.5703125" customWidth="1"/>
    <col min="2" max="2" width="30.42578125" customWidth="1"/>
    <col min="3" max="3" width="20.7109375" customWidth="1"/>
    <col min="4" max="4" width="22" customWidth="1"/>
    <col min="5" max="5" width="22.7109375" customWidth="1"/>
    <col min="6" max="6" width="20.42578125" customWidth="1"/>
    <col min="7" max="7" width="24.28515625" customWidth="1"/>
    <col min="8" max="8" width="23.42578125" customWidth="1"/>
    <col min="9" max="9" width="21.42578125" customWidth="1"/>
    <col min="10" max="10" width="22.42578125" customWidth="1"/>
    <col min="11" max="11" width="20.42578125" customWidth="1"/>
    <col min="12" max="12" width="19.28515625" customWidth="1"/>
    <col min="13" max="13" width="20.85546875" style="3" customWidth="1"/>
  </cols>
  <sheetData>
    <row r="1" spans="1:13" ht="22.5" x14ac:dyDescent="0.3">
      <c r="A1" s="36" t="s">
        <v>484</v>
      </c>
      <c r="B1" s="137" t="s">
        <v>596</v>
      </c>
      <c r="C1" s="3"/>
      <c r="D1" s="3"/>
      <c r="E1" s="3"/>
    </row>
    <row r="2" spans="1:13" x14ac:dyDescent="0.3">
      <c r="A2" s="10"/>
      <c r="B2" s="10" t="s">
        <v>347</v>
      </c>
      <c r="C2" s="10" t="s">
        <v>308</v>
      </c>
      <c r="D2" s="10" t="s">
        <v>309</v>
      </c>
      <c r="E2" s="10" t="s">
        <v>310</v>
      </c>
      <c r="F2" s="10" t="s">
        <v>311</v>
      </c>
      <c r="G2" s="10" t="s">
        <v>312</v>
      </c>
      <c r="H2" s="10" t="s">
        <v>318</v>
      </c>
      <c r="I2" s="10" t="s">
        <v>319</v>
      </c>
      <c r="J2" s="10" t="s">
        <v>320</v>
      </c>
      <c r="K2" s="10" t="s">
        <v>321</v>
      </c>
      <c r="L2" s="10" t="s">
        <v>322</v>
      </c>
      <c r="M2" s="10" t="s">
        <v>340</v>
      </c>
    </row>
    <row r="3" spans="1:13" x14ac:dyDescent="0.3">
      <c r="A3" s="10" t="s">
        <v>348</v>
      </c>
      <c r="B3" s="10"/>
      <c r="C3" s="3">
        <v>2026</v>
      </c>
      <c r="D3" s="3">
        <v>2026</v>
      </c>
      <c r="E3" s="3">
        <v>2027</v>
      </c>
      <c r="F3" s="3">
        <v>2028</v>
      </c>
      <c r="G3" s="3">
        <v>2029</v>
      </c>
      <c r="H3" s="3">
        <v>2030</v>
      </c>
      <c r="I3" s="3">
        <v>2031</v>
      </c>
      <c r="J3" s="3">
        <v>2032</v>
      </c>
      <c r="K3" s="3">
        <v>2033</v>
      </c>
      <c r="L3" s="3">
        <v>2034</v>
      </c>
    </row>
    <row r="4" spans="1:13" x14ac:dyDescent="0.3">
      <c r="A4" s="6" t="s">
        <v>491</v>
      </c>
      <c r="B4" s="6"/>
      <c r="C4" s="6">
        <v>21043366</v>
      </c>
      <c r="D4" s="6">
        <v>850782</v>
      </c>
      <c r="E4" s="6">
        <v>850782</v>
      </c>
      <c r="F4" s="6">
        <v>850782</v>
      </c>
      <c r="G4" s="6">
        <v>850782</v>
      </c>
      <c r="H4" s="6">
        <v>850782</v>
      </c>
      <c r="I4" s="6">
        <v>850782</v>
      </c>
      <c r="J4" s="6">
        <v>850782</v>
      </c>
      <c r="K4" s="6">
        <v>850782</v>
      </c>
      <c r="L4" s="6">
        <v>850782</v>
      </c>
      <c r="M4" s="6">
        <f>SUM(C4:L4)</f>
        <v>28700404</v>
      </c>
    </row>
    <row r="5" spans="1:13" x14ac:dyDescent="0.3">
      <c r="A5" s="6" t="s">
        <v>558</v>
      </c>
      <c r="B5" s="6"/>
      <c r="C5" s="6">
        <v>0</v>
      </c>
      <c r="D5" s="6">
        <v>8342761</v>
      </c>
      <c r="E5" s="6">
        <v>8342761</v>
      </c>
      <c r="F5" s="6">
        <v>8342761</v>
      </c>
      <c r="G5" s="6">
        <v>8342761</v>
      </c>
      <c r="H5" s="6">
        <v>8342761</v>
      </c>
      <c r="I5" s="6">
        <v>334200</v>
      </c>
      <c r="J5" s="6">
        <v>334200</v>
      </c>
      <c r="K5" s="6">
        <v>334200</v>
      </c>
      <c r="L5" s="6">
        <v>334201</v>
      </c>
      <c r="M5" s="6">
        <f>SUM(C5:L5)</f>
        <v>43050606</v>
      </c>
    </row>
    <row r="6" spans="1:13" x14ac:dyDescent="0.3">
      <c r="A6" s="6" t="s">
        <v>514</v>
      </c>
      <c r="B6" s="6"/>
      <c r="C6" s="6">
        <f t="shared" ref="C6:M6" si="0">SUM(C4:C5)</f>
        <v>21043366</v>
      </c>
      <c r="D6" s="6">
        <f t="shared" si="0"/>
        <v>9193543</v>
      </c>
      <c r="E6" s="6">
        <f t="shared" si="0"/>
        <v>9193543</v>
      </c>
      <c r="F6" s="6">
        <f t="shared" si="0"/>
        <v>9193543</v>
      </c>
      <c r="G6" s="6">
        <f t="shared" si="0"/>
        <v>9193543</v>
      </c>
      <c r="H6" s="6">
        <f t="shared" si="0"/>
        <v>9193543</v>
      </c>
      <c r="I6" s="6">
        <f t="shared" si="0"/>
        <v>1184982</v>
      </c>
      <c r="J6" s="6">
        <f t="shared" si="0"/>
        <v>1184982</v>
      </c>
      <c r="K6" s="6">
        <f t="shared" si="0"/>
        <v>1184982</v>
      </c>
      <c r="L6" s="6">
        <f t="shared" si="0"/>
        <v>1184983</v>
      </c>
      <c r="M6" s="6">
        <f t="shared" si="0"/>
        <v>71751010</v>
      </c>
    </row>
    <row r="7" spans="1:13" x14ac:dyDescent="0.3">
      <c r="A7" s="3"/>
      <c r="B7" s="3"/>
      <c r="C7" s="3"/>
      <c r="D7" s="3"/>
      <c r="E7" s="3"/>
    </row>
    <row r="8" spans="1:13" x14ac:dyDescent="0.3">
      <c r="A8" s="10" t="s">
        <v>376</v>
      </c>
      <c r="B8" s="33">
        <v>3.4020234989000003E-2</v>
      </c>
      <c r="C8" s="6">
        <f t="shared" ref="C8:L8" si="1">$B$8*C6</f>
        <v>715900.25627953303</v>
      </c>
      <c r="D8" s="6">
        <f t="shared" si="1"/>
        <v>312766.49324147607</v>
      </c>
      <c r="E8" s="6">
        <f t="shared" si="1"/>
        <v>312766.49324147607</v>
      </c>
      <c r="F8" s="6">
        <f t="shared" si="1"/>
        <v>312766.49324147607</v>
      </c>
      <c r="G8" s="6">
        <f t="shared" si="1"/>
        <v>312766.49324147607</v>
      </c>
      <c r="H8" s="6">
        <f t="shared" si="1"/>
        <v>312766.49324147607</v>
      </c>
      <c r="I8" s="6">
        <f t="shared" si="1"/>
        <v>40313.366097735205</v>
      </c>
      <c r="J8" s="6">
        <f t="shared" si="1"/>
        <v>40313.366097735205</v>
      </c>
      <c r="K8" s="6">
        <f t="shared" si="1"/>
        <v>40313.366097735205</v>
      </c>
      <c r="L8" s="6">
        <f t="shared" si="1"/>
        <v>40313.400117970188</v>
      </c>
      <c r="M8" s="6">
        <f>SUM(B8:L8)</f>
        <v>2440986.2549183243</v>
      </c>
    </row>
    <row r="9" spans="1:13" x14ac:dyDescent="0.3">
      <c r="A9" s="10" t="s">
        <v>554</v>
      </c>
      <c r="B9" s="33">
        <v>3.4020234989000003E-2</v>
      </c>
      <c r="C9" s="6"/>
      <c r="D9" s="6">
        <f t="shared" ref="D9:L9" si="2">D5*$B$9</f>
        <v>283822.68967706466</v>
      </c>
      <c r="E9" s="6">
        <f t="shared" si="2"/>
        <v>283822.68967706466</v>
      </c>
      <c r="F9" s="6">
        <f t="shared" si="2"/>
        <v>283822.68967706466</v>
      </c>
      <c r="G9" s="6">
        <f t="shared" si="2"/>
        <v>283822.68967706466</v>
      </c>
      <c r="H9" s="6">
        <f t="shared" si="2"/>
        <v>283822.68967706466</v>
      </c>
      <c r="I9" s="6">
        <f t="shared" si="2"/>
        <v>11369.5625333238</v>
      </c>
      <c r="J9" s="6">
        <f t="shared" si="2"/>
        <v>11369.5625333238</v>
      </c>
      <c r="K9" s="6">
        <f t="shared" si="2"/>
        <v>11369.5625333238</v>
      </c>
      <c r="L9" s="6">
        <f t="shared" si="2"/>
        <v>11369.596553558789</v>
      </c>
      <c r="M9" s="6">
        <f>SUM(D9:L9)</f>
        <v>1464591.7325388538</v>
      </c>
    </row>
    <row r="10" spans="1:13" x14ac:dyDescent="0.3">
      <c r="A10" s="10" t="s">
        <v>517</v>
      </c>
      <c r="B10" s="33"/>
      <c r="C10" s="6">
        <f>SUM(C8:C9)</f>
        <v>715900.25627953303</v>
      </c>
      <c r="D10" s="6">
        <f t="shared" ref="D10:L10" si="3">SUM(D8:D9)</f>
        <v>596589.18291854067</v>
      </c>
      <c r="E10" s="6">
        <f t="shared" si="3"/>
        <v>596589.18291854067</v>
      </c>
      <c r="F10" s="6">
        <f t="shared" si="3"/>
        <v>596589.18291854067</v>
      </c>
      <c r="G10" s="6">
        <f t="shared" si="3"/>
        <v>596589.18291854067</v>
      </c>
      <c r="H10" s="6">
        <f t="shared" si="3"/>
        <v>596589.18291854067</v>
      </c>
      <c r="I10" s="6">
        <f t="shared" si="3"/>
        <v>51682.928631059003</v>
      </c>
      <c r="J10" s="6">
        <f t="shared" si="3"/>
        <v>51682.928631059003</v>
      </c>
      <c r="K10" s="6">
        <f t="shared" si="3"/>
        <v>51682.928631059003</v>
      </c>
      <c r="L10" s="6">
        <f t="shared" si="3"/>
        <v>51682.996671528977</v>
      </c>
      <c r="M10" s="6">
        <f>SUM(M8:M9)</f>
        <v>3905577.9874571781</v>
      </c>
    </row>
    <row r="11" spans="1:13" x14ac:dyDescent="0.3">
      <c r="A11" s="3"/>
      <c r="B11" s="3"/>
      <c r="C11" s="3"/>
      <c r="D11" s="3"/>
      <c r="E11" s="3"/>
    </row>
    <row r="12" spans="1:13" x14ac:dyDescent="0.3">
      <c r="A12" s="3" t="s">
        <v>515</v>
      </c>
      <c r="B12" s="34">
        <v>0.5</v>
      </c>
      <c r="C12" s="6">
        <f>$B$12*C10</f>
        <v>357950.12813976652</v>
      </c>
      <c r="D12" s="6">
        <f t="shared" ref="D12:L12" si="4">$B$12*D10</f>
        <v>298294.59145927033</v>
      </c>
      <c r="E12" s="6">
        <f t="shared" si="4"/>
        <v>298294.59145927033</v>
      </c>
      <c r="F12" s="6">
        <f t="shared" si="4"/>
        <v>298294.59145927033</v>
      </c>
      <c r="G12" s="6">
        <f t="shared" si="4"/>
        <v>298294.59145927033</v>
      </c>
      <c r="H12" s="6">
        <f t="shared" si="4"/>
        <v>298294.59145927033</v>
      </c>
      <c r="I12" s="6">
        <f t="shared" si="4"/>
        <v>25841.464315529502</v>
      </c>
      <c r="J12" s="6">
        <f t="shared" si="4"/>
        <v>25841.464315529502</v>
      </c>
      <c r="K12" s="6">
        <f t="shared" si="4"/>
        <v>25841.464315529502</v>
      </c>
      <c r="L12" s="6">
        <f t="shared" si="4"/>
        <v>25841.498335764489</v>
      </c>
      <c r="M12" s="6">
        <f>SUM(B12:L12)</f>
        <v>1952789.4767184712</v>
      </c>
    </row>
    <row r="13" spans="1:13" x14ac:dyDescent="0.3">
      <c r="A13" s="3"/>
      <c r="B13" s="34"/>
      <c r="C13" s="6"/>
      <c r="D13" s="6"/>
      <c r="E13" s="6"/>
    </row>
    <row r="14" spans="1:13" x14ac:dyDescent="0.3">
      <c r="A14" s="3" t="s">
        <v>377</v>
      </c>
      <c r="B14" s="34">
        <v>0.5</v>
      </c>
      <c r="C14" s="6">
        <f>$B$14*C10</f>
        <v>357950.12813976652</v>
      </c>
      <c r="D14" s="6">
        <f t="shared" ref="D14:L14" si="5">$B$14*D10</f>
        <v>298294.59145927033</v>
      </c>
      <c r="E14" s="6">
        <f t="shared" si="5"/>
        <v>298294.59145927033</v>
      </c>
      <c r="F14" s="6">
        <f t="shared" si="5"/>
        <v>298294.59145927033</v>
      </c>
      <c r="G14" s="6">
        <f t="shared" si="5"/>
        <v>298294.59145927033</v>
      </c>
      <c r="H14" s="6">
        <f t="shared" si="5"/>
        <v>298294.59145927033</v>
      </c>
      <c r="I14" s="6">
        <f t="shared" si="5"/>
        <v>25841.464315529502</v>
      </c>
      <c r="J14" s="6">
        <f t="shared" si="5"/>
        <v>25841.464315529502</v>
      </c>
      <c r="K14" s="6">
        <f t="shared" si="5"/>
        <v>25841.464315529502</v>
      </c>
      <c r="L14" s="6">
        <f t="shared" si="5"/>
        <v>25841.498335764489</v>
      </c>
      <c r="M14" s="6">
        <f>SUM(B14:L14)</f>
        <v>1952789.4767184712</v>
      </c>
    </row>
    <row r="15" spans="1:13" x14ac:dyDescent="0.3">
      <c r="A15" s="35" t="s">
        <v>360</v>
      </c>
      <c r="B15" s="34">
        <v>0.05</v>
      </c>
      <c r="C15" s="45">
        <f t="shared" ref="C15:L15" si="6">$B$15*C14</f>
        <v>17897.506406988326</v>
      </c>
      <c r="D15" s="45">
        <f t="shared" si="6"/>
        <v>14914.729572963517</v>
      </c>
      <c r="E15" s="45">
        <f t="shared" si="6"/>
        <v>14914.729572963517</v>
      </c>
      <c r="F15" s="45">
        <f t="shared" si="6"/>
        <v>14914.729572963517</v>
      </c>
      <c r="G15" s="45">
        <f t="shared" si="6"/>
        <v>14914.729572963517</v>
      </c>
      <c r="H15" s="45">
        <f t="shared" si="6"/>
        <v>14914.729572963517</v>
      </c>
      <c r="I15" s="45">
        <f t="shared" si="6"/>
        <v>1292.0732157764751</v>
      </c>
      <c r="J15" s="45">
        <f t="shared" si="6"/>
        <v>1292.0732157764751</v>
      </c>
      <c r="K15" s="45">
        <f t="shared" si="6"/>
        <v>1292.0732157764751</v>
      </c>
      <c r="L15" s="45">
        <f t="shared" si="6"/>
        <v>1292.0749167882245</v>
      </c>
      <c r="M15" s="133">
        <f>SUM(B15:L15)</f>
        <v>97639.498835923558</v>
      </c>
    </row>
    <row r="16" spans="1:13" x14ac:dyDescent="0.3">
      <c r="A16" s="3" t="s">
        <v>378</v>
      </c>
      <c r="B16" s="3"/>
      <c r="C16" s="38">
        <f t="shared" ref="C16:L16" si="7">C14-C15</f>
        <v>340052.62173277821</v>
      </c>
      <c r="D16" s="38">
        <f t="shared" si="7"/>
        <v>283379.86188630684</v>
      </c>
      <c r="E16" s="38">
        <f t="shared" si="7"/>
        <v>283379.86188630684</v>
      </c>
      <c r="F16" s="38">
        <f t="shared" si="7"/>
        <v>283379.86188630684</v>
      </c>
      <c r="G16" s="38">
        <f t="shared" si="7"/>
        <v>283379.86188630684</v>
      </c>
      <c r="H16" s="38">
        <f t="shared" si="7"/>
        <v>283379.86188630684</v>
      </c>
      <c r="I16" s="38">
        <f t="shared" si="7"/>
        <v>24549.391099753026</v>
      </c>
      <c r="J16" s="38">
        <f t="shared" si="7"/>
        <v>24549.391099753026</v>
      </c>
      <c r="K16" s="38">
        <f t="shared" si="7"/>
        <v>24549.391099753026</v>
      </c>
      <c r="L16" s="38">
        <f t="shared" si="7"/>
        <v>24549.423418976265</v>
      </c>
      <c r="M16" s="6">
        <f>SUM(C16:L16)</f>
        <v>1855149.5278825483</v>
      </c>
    </row>
  </sheetData>
  <sheetProtection algorithmName="SHA-512" hashValue="Dpq8JjfpqjOISV+8DlEm9LB6QnUl0srMD3msS9ms6Ht31y1FzzfiJghveTzzYP2RMa3Ss8UlNsZftn2ARqxA9A==" saltValue="cpUjLMK5/W8AS1u6WFmTbg==" spinCount="100000" sheet="1" sort="0" autoFilter="0" pivotTables="0"/>
  <hyperlinks>
    <hyperlink ref="B1" location="'Introduction-Table of Contents'!A22" display="Return to Table of Contents" xr:uid="{C91A7D90-A881-4F43-A86A-5165FF8A0B9F}"/>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3B497-0518-4E10-9A6D-6C7AA351F765}">
  <sheetPr codeName="Sheet44"/>
  <dimension ref="A1:F23"/>
  <sheetViews>
    <sheetView workbookViewId="0">
      <selection activeCell="B1" sqref="B1"/>
    </sheetView>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485</v>
      </c>
      <c r="B1" s="137" t="s">
        <v>596</v>
      </c>
      <c r="C1" s="3"/>
    </row>
    <row r="2" spans="1:6" ht="18.75" x14ac:dyDescent="0.3">
      <c r="A2" s="10"/>
      <c r="B2" s="10" t="s">
        <v>347</v>
      </c>
      <c r="C2" s="10" t="s">
        <v>308</v>
      </c>
    </row>
    <row r="3" spans="1:6" ht="18.75" x14ac:dyDescent="0.3">
      <c r="A3" s="10" t="s">
        <v>348</v>
      </c>
      <c r="B3" s="10"/>
      <c r="C3" s="5">
        <v>2026</v>
      </c>
    </row>
    <row r="4" spans="1:6" ht="18.75" x14ac:dyDescent="0.3">
      <c r="A4" s="6" t="s">
        <v>518</v>
      </c>
      <c r="B4" s="6"/>
      <c r="C4" s="41">
        <v>25472948</v>
      </c>
    </row>
    <row r="5" spans="1:6" ht="18.75" x14ac:dyDescent="0.3">
      <c r="A5" s="6" t="s">
        <v>521</v>
      </c>
      <c r="B5" s="6"/>
      <c r="C5" s="41">
        <v>38209421</v>
      </c>
      <c r="F5" s="2"/>
    </row>
    <row r="6" spans="1:6" ht="18.75" x14ac:dyDescent="0.3">
      <c r="A6" s="6" t="s">
        <v>519</v>
      </c>
      <c r="B6" s="6"/>
      <c r="C6" s="41">
        <f>SUM(C4:C5)</f>
        <v>63682369</v>
      </c>
    </row>
    <row r="7" spans="1:6" ht="18.75" x14ac:dyDescent="0.3">
      <c r="A7" s="6"/>
      <c r="B7" s="6"/>
      <c r="C7" s="41"/>
    </row>
    <row r="8" spans="1:6" ht="18.75" x14ac:dyDescent="0.3">
      <c r="A8" s="6" t="s">
        <v>520</v>
      </c>
      <c r="B8" s="6"/>
      <c r="C8" s="41">
        <v>1273648</v>
      </c>
    </row>
    <row r="9" spans="1:6" ht="18.75" x14ac:dyDescent="0.3">
      <c r="A9" s="3"/>
      <c r="B9" s="3"/>
      <c r="C9" s="5"/>
    </row>
    <row r="10" spans="1:6" ht="18.75" x14ac:dyDescent="0.3">
      <c r="A10" s="10" t="s">
        <v>376</v>
      </c>
      <c r="B10" s="33">
        <v>3.4020234989000003E-2</v>
      </c>
      <c r="C10" s="41">
        <f>$B$10*C4</f>
        <v>866595.6768225776</v>
      </c>
    </row>
    <row r="11" spans="1:6" ht="18.75" x14ac:dyDescent="0.3">
      <c r="A11" s="10" t="s">
        <v>554</v>
      </c>
      <c r="B11" s="33">
        <v>3.4040234989000002E-2</v>
      </c>
      <c r="C11" s="41">
        <f>C5*B11</f>
        <v>1300657.6696336314</v>
      </c>
    </row>
    <row r="12" spans="1:6" ht="18.75" x14ac:dyDescent="0.3">
      <c r="A12" s="10"/>
      <c r="B12" s="33"/>
      <c r="C12" s="41">
        <f>SUM(C10:C11)</f>
        <v>2167253.3464562092</v>
      </c>
    </row>
    <row r="13" spans="1:6" ht="18.75" x14ac:dyDescent="0.3">
      <c r="A13" s="3"/>
      <c r="B13" s="3"/>
      <c r="C13" s="5"/>
    </row>
    <row r="14" spans="1:6" ht="18.75" x14ac:dyDescent="0.3">
      <c r="A14" s="3" t="s">
        <v>490</v>
      </c>
      <c r="B14" s="34">
        <v>0.5</v>
      </c>
      <c r="C14" s="41">
        <f>$B$14*C12</f>
        <v>1083626.6732281046</v>
      </c>
    </row>
    <row r="15" spans="1:6" ht="18.75" x14ac:dyDescent="0.3">
      <c r="A15" s="3" t="s">
        <v>489</v>
      </c>
      <c r="B15" s="34"/>
      <c r="C15" s="41">
        <v>43329.8</v>
      </c>
    </row>
    <row r="16" spans="1:6" ht="18.75" x14ac:dyDescent="0.3">
      <c r="A16" s="3" t="s">
        <v>403</v>
      </c>
      <c r="B16" s="34"/>
      <c r="C16" s="41">
        <v>1080168.18</v>
      </c>
    </row>
    <row r="17" spans="1:3" ht="18.75" x14ac:dyDescent="0.3">
      <c r="A17" s="3"/>
      <c r="B17" s="34"/>
      <c r="C17" s="41"/>
    </row>
    <row r="18" spans="1:3" ht="18.75" x14ac:dyDescent="0.3">
      <c r="A18" s="3" t="s">
        <v>377</v>
      </c>
      <c r="B18" s="34">
        <v>0.5</v>
      </c>
      <c r="C18" s="41">
        <f>$B$18*C12</f>
        <v>1083626.6732281046</v>
      </c>
    </row>
    <row r="19" spans="1:3" ht="18.75" x14ac:dyDescent="0.3">
      <c r="A19" s="35" t="s">
        <v>360</v>
      </c>
      <c r="B19" s="34">
        <v>0.05</v>
      </c>
      <c r="C19" s="117">
        <f>$B$19*C18</f>
        <v>54181.333661405231</v>
      </c>
    </row>
    <row r="20" spans="1:3" ht="18.75" x14ac:dyDescent="0.3">
      <c r="A20" s="3" t="s">
        <v>378</v>
      </c>
      <c r="B20" s="3"/>
      <c r="C20" s="99">
        <f>C18-C19</f>
        <v>1029445.3395666993</v>
      </c>
    </row>
    <row r="23" spans="1:3" ht="15.75" x14ac:dyDescent="0.25">
      <c r="A23" s="42"/>
    </row>
  </sheetData>
  <sheetProtection algorithmName="SHA-512" hashValue="oCxPwGIlwk26sZ3p+QA/fUTUzzxn4q1Xm/C5kHi4GVYbuuGOP3viCUAvdOwvt1sQeOLqGqghv1SOEApQ2EACUA==" saltValue="vnmSaft67WFl6SnNJ5NJaA==" spinCount="100000" sheet="1" sort="0" autoFilter="0" pivotTables="0"/>
  <hyperlinks>
    <hyperlink ref="B1" location="'Introduction-Table of Contents'!A22" display="Return to Table of Contents" xr:uid="{0FF2FD5A-9374-46BA-AFB3-C386BC7B257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BE2FD-C49F-4274-84E1-B1CAD3146DCB}">
  <sheetPr codeName="Sheet14"/>
  <dimension ref="A1:N21"/>
  <sheetViews>
    <sheetView workbookViewId="0"/>
  </sheetViews>
  <sheetFormatPr defaultColWidth="9.140625" defaultRowHeight="18.75" x14ac:dyDescent="0.3"/>
  <cols>
    <col min="1" max="1" width="76" style="3" bestFit="1" customWidth="1"/>
    <col min="2" max="2" width="18.7109375" style="3" bestFit="1" customWidth="1"/>
    <col min="3" max="12" width="19.140625" style="3" bestFit="1" customWidth="1"/>
    <col min="13" max="13" width="19.5703125" style="3" bestFit="1" customWidth="1"/>
    <col min="14" max="14" width="21.140625" style="3" bestFit="1" customWidth="1"/>
    <col min="15" max="16384" width="9.140625" style="3"/>
  </cols>
  <sheetData>
    <row r="1" spans="1:14" ht="22.5" x14ac:dyDescent="0.3">
      <c r="A1" s="36" t="s">
        <v>384</v>
      </c>
      <c r="B1" s="137" t="s">
        <v>596</v>
      </c>
    </row>
    <row r="2" spans="1:14" s="10" customFormat="1" ht="56.25" x14ac:dyDescent="0.3">
      <c r="B2" s="10" t="s">
        <v>347</v>
      </c>
      <c r="C2" s="10" t="s">
        <v>308</v>
      </c>
      <c r="D2" s="10" t="s">
        <v>309</v>
      </c>
      <c r="E2" s="10" t="s">
        <v>310</v>
      </c>
      <c r="F2" s="10" t="s">
        <v>311</v>
      </c>
      <c r="G2" s="10" t="s">
        <v>312</v>
      </c>
      <c r="H2" s="10" t="s">
        <v>318</v>
      </c>
      <c r="I2" s="10" t="s">
        <v>319</v>
      </c>
      <c r="J2" s="10" t="s">
        <v>320</v>
      </c>
      <c r="K2" s="10" t="s">
        <v>321</v>
      </c>
      <c r="L2" s="10" t="s">
        <v>322</v>
      </c>
      <c r="M2" s="16" t="s">
        <v>331</v>
      </c>
      <c r="N2" s="10" t="s">
        <v>11</v>
      </c>
    </row>
    <row r="3" spans="1:14" x14ac:dyDescent="0.3">
      <c r="A3" s="10" t="s">
        <v>348</v>
      </c>
      <c r="B3" s="10"/>
      <c r="C3" s="3">
        <v>2024</v>
      </c>
      <c r="D3" s="3">
        <v>2024</v>
      </c>
      <c r="E3" s="3">
        <v>2025</v>
      </c>
      <c r="F3" s="3">
        <v>2026</v>
      </c>
      <c r="G3" s="3">
        <v>2027</v>
      </c>
      <c r="H3" s="3">
        <v>2028</v>
      </c>
      <c r="I3" s="3">
        <v>2029</v>
      </c>
      <c r="J3" s="3">
        <v>2030</v>
      </c>
      <c r="K3" s="3">
        <v>2031</v>
      </c>
      <c r="L3" s="3">
        <v>2032</v>
      </c>
    </row>
    <row r="4" spans="1:14" s="6" customFormat="1" ht="18" customHeight="1" x14ac:dyDescent="0.3">
      <c r="A4" s="6" t="s">
        <v>385</v>
      </c>
      <c r="C4" s="6">
        <v>306016374</v>
      </c>
      <c r="D4" s="6">
        <v>81058849</v>
      </c>
      <c r="E4" s="6">
        <v>161989258</v>
      </c>
      <c r="F4" s="6">
        <v>161989258</v>
      </c>
      <c r="G4" s="6">
        <v>161989258</v>
      </c>
      <c r="H4" s="6">
        <v>161989257</v>
      </c>
      <c r="I4" s="6">
        <v>153896217</v>
      </c>
      <c r="J4" s="6">
        <v>145803177</v>
      </c>
      <c r="K4" s="6">
        <v>145674735</v>
      </c>
      <c r="L4" s="6">
        <v>145674735</v>
      </c>
      <c r="N4" s="6">
        <f>SUM(C4:L4)</f>
        <v>1626081118</v>
      </c>
    </row>
    <row r="5" spans="1:14" s="6" customFormat="1" ht="18" customHeight="1" x14ac:dyDescent="0.3">
      <c r="A5" s="6" t="s">
        <v>386</v>
      </c>
      <c r="C5" s="6">
        <v>0</v>
      </c>
      <c r="D5" s="6">
        <v>162912910</v>
      </c>
      <c r="E5" s="6">
        <v>325567678</v>
      </c>
      <c r="F5" s="6">
        <v>325567678</v>
      </c>
      <c r="G5" s="6">
        <v>325567678</v>
      </c>
      <c r="H5" s="6">
        <v>325567679</v>
      </c>
      <c r="I5" s="6">
        <v>309302202</v>
      </c>
      <c r="J5" s="6">
        <v>293036724</v>
      </c>
      <c r="K5" s="6">
        <v>292778585</v>
      </c>
      <c r="L5" s="6">
        <v>292778585</v>
      </c>
      <c r="N5" s="6">
        <f>SUM(C5:L5)</f>
        <v>2653079719</v>
      </c>
    </row>
    <row r="6" spans="1:14" s="6" customFormat="1" ht="18" customHeight="1" x14ac:dyDescent="0.3">
      <c r="A6" s="6" t="s">
        <v>387</v>
      </c>
      <c r="C6" s="6">
        <v>0</v>
      </c>
      <c r="D6" s="6">
        <v>0</v>
      </c>
      <c r="E6" s="6">
        <v>0</v>
      </c>
      <c r="F6" s="6">
        <v>0</v>
      </c>
      <c r="G6" s="6">
        <v>0</v>
      </c>
      <c r="H6" s="6">
        <v>0</v>
      </c>
      <c r="I6" s="6">
        <v>0</v>
      </c>
      <c r="J6" s="6">
        <v>0</v>
      </c>
      <c r="K6" s="6">
        <v>0</v>
      </c>
      <c r="L6" s="6">
        <v>0</v>
      </c>
      <c r="N6" s="6">
        <f>SUM(C6:L6)</f>
        <v>0</v>
      </c>
    </row>
    <row r="7" spans="1:14" s="6" customFormat="1" ht="18" customHeight="1" x14ac:dyDescent="0.3">
      <c r="A7" s="6" t="s">
        <v>388</v>
      </c>
      <c r="C7" s="6">
        <f>SUM(C4:C6)</f>
        <v>306016374</v>
      </c>
      <c r="D7" s="6">
        <f t="shared" ref="D7:L7" si="0">SUM(D4:D6)</f>
        <v>243971759</v>
      </c>
      <c r="E7" s="6">
        <f t="shared" si="0"/>
        <v>487556936</v>
      </c>
      <c r="F7" s="6">
        <f t="shared" si="0"/>
        <v>487556936</v>
      </c>
      <c r="G7" s="6">
        <f t="shared" si="0"/>
        <v>487556936</v>
      </c>
      <c r="H7" s="6">
        <f t="shared" si="0"/>
        <v>487556936</v>
      </c>
      <c r="I7" s="6">
        <f t="shared" si="0"/>
        <v>463198419</v>
      </c>
      <c r="J7" s="6">
        <f t="shared" si="0"/>
        <v>438839901</v>
      </c>
      <c r="K7" s="6">
        <f t="shared" si="0"/>
        <v>438453320</v>
      </c>
      <c r="L7" s="6">
        <f t="shared" si="0"/>
        <v>438453320</v>
      </c>
      <c r="N7" s="6">
        <f>SUM(N4:N6)</f>
        <v>4279160837</v>
      </c>
    </row>
    <row r="8" spans="1:14" ht="18" customHeight="1" x14ac:dyDescent="0.3"/>
    <row r="9" spans="1:14" x14ac:dyDescent="0.3">
      <c r="A9" s="10" t="s">
        <v>376</v>
      </c>
      <c r="B9" s="33">
        <v>3.7652904671999998E-2</v>
      </c>
      <c r="C9" s="6">
        <f t="shared" ref="C9:L9" si="1">$B$9*C7</f>
        <v>11522405.358293099</v>
      </c>
      <c r="D9" s="6">
        <f t="shared" si="1"/>
        <v>9186245.384287158</v>
      </c>
      <c r="E9" s="6">
        <f t="shared" si="1"/>
        <v>18357934.833380405</v>
      </c>
      <c r="F9" s="6">
        <f t="shared" si="1"/>
        <v>18357934.833380405</v>
      </c>
      <c r="G9" s="6">
        <f t="shared" si="1"/>
        <v>18357934.833380405</v>
      </c>
      <c r="H9" s="6">
        <f t="shared" si="1"/>
        <v>18357934.833380405</v>
      </c>
      <c r="I9" s="6">
        <f t="shared" si="1"/>
        <v>17440765.914828114</v>
      </c>
      <c r="J9" s="6">
        <f t="shared" si="1"/>
        <v>16523596.958622918</v>
      </c>
      <c r="K9" s="6">
        <f t="shared" si="1"/>
        <v>16509041.061081911</v>
      </c>
      <c r="L9" s="6">
        <f t="shared" si="1"/>
        <v>16509041.061081911</v>
      </c>
      <c r="M9" s="6"/>
      <c r="N9" s="6">
        <f>SUM(B9:L9)</f>
        <v>161122835.10936961</v>
      </c>
    </row>
    <row r="11" spans="1:14" x14ac:dyDescent="0.3">
      <c r="A11" s="3" t="s">
        <v>368</v>
      </c>
      <c r="B11" s="34">
        <v>0.5</v>
      </c>
      <c r="C11" s="6">
        <f>$B$11*C9</f>
        <v>5761202.6791465497</v>
      </c>
      <c r="D11" s="6">
        <f t="shared" ref="D11:L11" si="2">$B$11*D9</f>
        <v>4593122.692143579</v>
      </c>
      <c r="E11" s="6">
        <f t="shared" si="2"/>
        <v>9178967.4166902024</v>
      </c>
      <c r="F11" s="6">
        <f t="shared" si="2"/>
        <v>9178967.4166902024</v>
      </c>
      <c r="G11" s="6">
        <f t="shared" si="2"/>
        <v>9178967.4166902024</v>
      </c>
      <c r="H11" s="6">
        <f t="shared" si="2"/>
        <v>9178967.4166902024</v>
      </c>
      <c r="I11" s="6">
        <f t="shared" si="2"/>
        <v>8720382.9574140571</v>
      </c>
      <c r="J11" s="6">
        <f t="shared" si="2"/>
        <v>8261798.4793114588</v>
      </c>
      <c r="K11" s="6">
        <f t="shared" si="2"/>
        <v>8254520.5305409553</v>
      </c>
      <c r="L11" s="6">
        <f t="shared" si="2"/>
        <v>8254520.5305409553</v>
      </c>
      <c r="M11" s="6"/>
      <c r="N11" s="6">
        <f>SUM(B11:L11)</f>
        <v>80561418.035858363</v>
      </c>
    </row>
    <row r="12" spans="1:14" x14ac:dyDescent="0.3">
      <c r="A12" s="3" t="s">
        <v>370</v>
      </c>
      <c r="B12" s="34"/>
      <c r="C12" s="45">
        <v>100323.25795170599</v>
      </c>
      <c r="D12" s="6">
        <v>4907.8613636022174</v>
      </c>
      <c r="E12" s="6">
        <v>9807.9460448972677</v>
      </c>
      <c r="F12" s="6">
        <v>9807.9460448972677</v>
      </c>
      <c r="G12" s="6">
        <v>9807.9460448972677</v>
      </c>
      <c r="H12" s="6">
        <v>9807.9460448972677</v>
      </c>
      <c r="I12" s="6">
        <v>9317.9375908493239</v>
      </c>
      <c r="J12" s="6">
        <v>8827.9291166848616</v>
      </c>
      <c r="K12" s="6">
        <v>8820.1524544942076</v>
      </c>
      <c r="L12" s="6">
        <v>8820.1524544942076</v>
      </c>
      <c r="M12" s="6"/>
      <c r="N12" s="6"/>
    </row>
    <row r="13" spans="1:14" x14ac:dyDescent="0.3">
      <c r="A13" s="3" t="s">
        <v>356</v>
      </c>
      <c r="B13" s="34"/>
      <c r="C13" s="6">
        <f>C11-C12</f>
        <v>5660879.4211948439</v>
      </c>
      <c r="D13" s="6">
        <f>D11+D12</f>
        <v>4598030.5535071809</v>
      </c>
      <c r="E13" s="6">
        <f t="shared" ref="E13:L13" si="3">E11+E12</f>
        <v>9188775.3627351001</v>
      </c>
      <c r="F13" s="6">
        <f t="shared" si="3"/>
        <v>9188775.3627351001</v>
      </c>
      <c r="G13" s="6">
        <f t="shared" si="3"/>
        <v>9188775.3627351001</v>
      </c>
      <c r="H13" s="6">
        <f t="shared" si="3"/>
        <v>9188775.3627351001</v>
      </c>
      <c r="I13" s="6">
        <f t="shared" si="3"/>
        <v>8729700.8950049058</v>
      </c>
      <c r="J13" s="6">
        <f t="shared" si="3"/>
        <v>8270626.4084281437</v>
      </c>
      <c r="K13" s="6">
        <f t="shared" si="3"/>
        <v>8263340.6829954498</v>
      </c>
      <c r="L13" s="6">
        <f t="shared" si="3"/>
        <v>8263340.6829954498</v>
      </c>
      <c r="M13" s="6"/>
      <c r="N13" s="6">
        <f>SUM(B13:L13)</f>
        <v>80541020.095066383</v>
      </c>
    </row>
    <row r="14" spans="1:14" x14ac:dyDescent="0.3">
      <c r="B14" s="34"/>
      <c r="C14" s="6"/>
      <c r="D14" s="6"/>
      <c r="E14" s="6"/>
      <c r="F14" s="6"/>
      <c r="G14" s="6"/>
      <c r="H14" s="6"/>
      <c r="I14" s="6"/>
      <c r="J14" s="6"/>
      <c r="K14" s="6"/>
      <c r="L14" s="6"/>
      <c r="M14" s="6"/>
      <c r="N14" s="6"/>
    </row>
    <row r="15" spans="1:14" x14ac:dyDescent="0.3">
      <c r="A15" s="3" t="s">
        <v>377</v>
      </c>
      <c r="B15" s="34">
        <v>0.5</v>
      </c>
      <c r="C15" s="6">
        <f>$B$15*C9</f>
        <v>5761202.6791465497</v>
      </c>
      <c r="D15" s="6">
        <f t="shared" ref="D15:L15" si="4">D9*0.5</f>
        <v>4593122.692143579</v>
      </c>
      <c r="E15" s="6">
        <f t="shared" si="4"/>
        <v>9178967.4166902024</v>
      </c>
      <c r="F15" s="6">
        <f t="shared" si="4"/>
        <v>9178967.4166902024</v>
      </c>
      <c r="G15" s="6">
        <f t="shared" si="4"/>
        <v>9178967.4166902024</v>
      </c>
      <c r="H15" s="6">
        <f t="shared" si="4"/>
        <v>9178967.4166902024</v>
      </c>
      <c r="I15" s="6">
        <f t="shared" si="4"/>
        <v>8720382.9574140571</v>
      </c>
      <c r="J15" s="6">
        <f t="shared" si="4"/>
        <v>8261798.4793114588</v>
      </c>
      <c r="K15" s="6">
        <f t="shared" si="4"/>
        <v>8254520.5305409553</v>
      </c>
      <c r="L15" s="6">
        <f t="shared" si="4"/>
        <v>8254520.5305409553</v>
      </c>
      <c r="M15" s="6"/>
      <c r="N15" s="6">
        <f>SUM(B15:L15)</f>
        <v>80561418.035858363</v>
      </c>
    </row>
    <row r="16" spans="1:14" x14ac:dyDescent="0.3">
      <c r="A16" s="35" t="s">
        <v>358</v>
      </c>
      <c r="B16" s="34">
        <v>3.0000000000000001E-3</v>
      </c>
      <c r="C16" s="45">
        <f>B16*C15</f>
        <v>17283.608037439648</v>
      </c>
      <c r="D16" s="45">
        <f t="shared" ref="D16:L16" si="5">D15*0.003</f>
        <v>13779.368076430737</v>
      </c>
      <c r="E16" s="45">
        <f t="shared" si="5"/>
        <v>27536.902250070609</v>
      </c>
      <c r="F16" s="45">
        <f t="shared" si="5"/>
        <v>27536.902250070609</v>
      </c>
      <c r="G16" s="45">
        <f t="shared" si="5"/>
        <v>27536.902250070609</v>
      </c>
      <c r="H16" s="45">
        <f t="shared" si="5"/>
        <v>27536.902250070609</v>
      </c>
      <c r="I16" s="45">
        <f t="shared" si="5"/>
        <v>26161.148872242171</v>
      </c>
      <c r="J16" s="45">
        <f t="shared" si="5"/>
        <v>24785.395437934378</v>
      </c>
      <c r="K16" s="45">
        <f t="shared" si="5"/>
        <v>24763.561591622867</v>
      </c>
      <c r="L16" s="45">
        <f t="shared" si="5"/>
        <v>24763.561591622867</v>
      </c>
      <c r="M16" s="32"/>
      <c r="N16" s="45">
        <f>SUM(B16:L16)</f>
        <v>241684.25560757506</v>
      </c>
    </row>
    <row r="17" spans="1:14" x14ac:dyDescent="0.3">
      <c r="A17" s="35" t="s">
        <v>359</v>
      </c>
      <c r="B17" s="34">
        <v>0.05</v>
      </c>
      <c r="C17" s="45">
        <v>288060.12</v>
      </c>
      <c r="D17" s="45">
        <f t="shared" ref="D17:L17" si="6">$B$17*D15</f>
        <v>229656.13460717897</v>
      </c>
      <c r="E17" s="45">
        <f t="shared" si="6"/>
        <v>458948.37083451013</v>
      </c>
      <c r="F17" s="45">
        <f t="shared" si="6"/>
        <v>458948.37083451013</v>
      </c>
      <c r="G17" s="45">
        <f t="shared" si="6"/>
        <v>458948.37083451013</v>
      </c>
      <c r="H17" s="45">
        <f t="shared" si="6"/>
        <v>458948.37083451013</v>
      </c>
      <c r="I17" s="45">
        <f t="shared" si="6"/>
        <v>436019.1478707029</v>
      </c>
      <c r="J17" s="45">
        <f t="shared" si="6"/>
        <v>413089.92396557296</v>
      </c>
      <c r="K17" s="45">
        <f t="shared" si="6"/>
        <v>412726.0265270478</v>
      </c>
      <c r="L17" s="45">
        <f t="shared" si="6"/>
        <v>412726.0265270478</v>
      </c>
      <c r="M17" s="32"/>
      <c r="N17" s="45">
        <f>SUM(B17:L17)</f>
        <v>4028070.9128355901</v>
      </c>
    </row>
    <row r="18" spans="1:14" x14ac:dyDescent="0.3">
      <c r="A18" s="35" t="s">
        <v>360</v>
      </c>
      <c r="B18" s="34">
        <v>0.15</v>
      </c>
      <c r="C18" s="45">
        <v>1368580.09</v>
      </c>
      <c r="D18" s="45">
        <f t="shared" ref="D18:L18" si="7">$B$18*D15</f>
        <v>688968.40382153681</v>
      </c>
      <c r="E18" s="45">
        <f t="shared" si="7"/>
        <v>1376845.1125035302</v>
      </c>
      <c r="F18" s="45">
        <f t="shared" si="7"/>
        <v>1376845.1125035302</v>
      </c>
      <c r="G18" s="45">
        <f t="shared" si="7"/>
        <v>1376845.1125035302</v>
      </c>
      <c r="H18" s="45">
        <f t="shared" si="7"/>
        <v>1376845.1125035302</v>
      </c>
      <c r="I18" s="45">
        <f t="shared" si="7"/>
        <v>1308057.4436121085</v>
      </c>
      <c r="J18" s="45">
        <f t="shared" si="7"/>
        <v>1239269.7718967188</v>
      </c>
      <c r="K18" s="45">
        <f t="shared" si="7"/>
        <v>1238178.0795811433</v>
      </c>
      <c r="L18" s="45">
        <f t="shared" si="7"/>
        <v>1238178.0795811433</v>
      </c>
      <c r="M18" s="32"/>
      <c r="N18" s="45">
        <f>SUM(C18:L18)</f>
        <v>12588612.318506772</v>
      </c>
    </row>
    <row r="19" spans="1:14" x14ac:dyDescent="0.3">
      <c r="A19" s="35" t="s">
        <v>361</v>
      </c>
      <c r="B19" s="34"/>
      <c r="C19" s="38">
        <v>100323.25795170599</v>
      </c>
      <c r="D19" s="45">
        <v>4907.8613636022174</v>
      </c>
      <c r="E19" s="45">
        <v>9807.9460448972677</v>
      </c>
      <c r="F19" s="45">
        <v>9807.9460448972677</v>
      </c>
      <c r="G19" s="45">
        <v>9807.9460448972677</v>
      </c>
      <c r="H19" s="45">
        <v>9807.9460448972677</v>
      </c>
      <c r="I19" s="45">
        <v>9317.9375908493239</v>
      </c>
      <c r="J19" s="45">
        <v>8827.9291166848616</v>
      </c>
      <c r="K19" s="45">
        <v>8820.1524544942076</v>
      </c>
      <c r="L19" s="45">
        <v>8820.1524544942076</v>
      </c>
      <c r="M19" s="32"/>
      <c r="N19" s="32"/>
    </row>
    <row r="20" spans="1:14" x14ac:dyDescent="0.3">
      <c r="A20" s="3" t="s">
        <v>378</v>
      </c>
      <c r="C20" s="6">
        <f t="shared" ref="C20:L20" si="8">C15-(C16+C17+C18)</f>
        <v>4087278.8611091101</v>
      </c>
      <c r="D20" s="6">
        <f t="shared" si="8"/>
        <v>3660718.7856384325</v>
      </c>
      <c r="E20" s="6">
        <f t="shared" si="8"/>
        <v>7315637.0311020911</v>
      </c>
      <c r="F20" s="6">
        <f t="shared" si="8"/>
        <v>7315637.0311020911</v>
      </c>
      <c r="G20" s="6">
        <f t="shared" si="8"/>
        <v>7315637.0311020911</v>
      </c>
      <c r="H20" s="6">
        <f t="shared" si="8"/>
        <v>7315637.0311020911</v>
      </c>
      <c r="I20" s="6">
        <f t="shared" si="8"/>
        <v>6950145.2170590032</v>
      </c>
      <c r="J20" s="6">
        <f t="shared" si="8"/>
        <v>6584653.3880112329</v>
      </c>
      <c r="K20" s="6">
        <f t="shared" si="8"/>
        <v>6578852.8628411414</v>
      </c>
      <c r="L20" s="6">
        <f t="shared" si="8"/>
        <v>6578852.8628411414</v>
      </c>
      <c r="M20" s="37" t="s">
        <v>343</v>
      </c>
      <c r="N20" s="6">
        <f>SUM(C20:L20)</f>
        <v>63703050.10190843</v>
      </c>
    </row>
    <row r="21" spans="1:14" x14ac:dyDescent="0.3">
      <c r="A21" s="35"/>
      <c r="G21" s="6"/>
    </row>
  </sheetData>
  <sheetProtection algorithmName="SHA-512" hashValue="NXLn+s21YZJHoyezu5Z6UJ3Bx2OYCUNfcqpj5gols/rDkK6CBsuKF/b54oiQG1tNihRDGwfJVfFBFMzlkFXusg==" saltValue="kSn8Ipu19+QUW6Y4McQV5g==" spinCount="100000" sheet="1" sort="0" autoFilter="0" pivotTables="0"/>
  <hyperlinks>
    <hyperlink ref="B1" location="'Introduction-Table of Contents'!A22" display="Return to Table of Contents" xr:uid="{F8DD9748-CCEB-4991-AC52-2106A2E5C28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56D3-78F8-4264-AEC0-DF6AEFE19313}">
  <sheetPr codeName="Sheet1"/>
  <dimension ref="A1:U40"/>
  <sheetViews>
    <sheetView workbookViewId="0">
      <pane ySplit="5" topLeftCell="A6" activePane="bottomLeft" state="frozen"/>
      <selection pane="bottomLeft" activeCell="E1" sqref="E1"/>
    </sheetView>
  </sheetViews>
  <sheetFormatPr defaultColWidth="9.140625" defaultRowHeight="18.75" x14ac:dyDescent="0.3"/>
  <cols>
    <col min="1" max="1" width="31.85546875" style="3" customWidth="1"/>
    <col min="2" max="2" width="22" style="3" customWidth="1"/>
    <col min="3" max="3" width="18.5703125" style="3" customWidth="1"/>
    <col min="4" max="4" width="23.7109375" style="3" customWidth="1"/>
    <col min="5" max="5" width="22.7109375" style="3" bestFit="1" customWidth="1"/>
    <col min="6" max="10" width="21" style="3" bestFit="1" customWidth="1"/>
    <col min="11" max="11" width="22.42578125" style="3" customWidth="1"/>
    <col min="12" max="12" width="21.85546875" style="3" customWidth="1"/>
    <col min="13" max="14" width="21" style="3" bestFit="1" customWidth="1"/>
    <col min="15" max="15" width="22.28515625" style="3" customWidth="1"/>
    <col min="16" max="16" width="22" style="3" customWidth="1"/>
    <col min="17" max="17" width="21" style="3" bestFit="1" customWidth="1"/>
    <col min="18" max="18" width="21.28515625" style="3" customWidth="1"/>
    <col min="19" max="19" width="22.28515625" style="3" customWidth="1"/>
    <col min="20" max="20" width="20" style="3" customWidth="1"/>
    <col min="21" max="21" width="20.85546875" style="3" customWidth="1"/>
    <col min="22" max="16384" width="9.140625" style="3"/>
  </cols>
  <sheetData>
    <row r="1" spans="1:21" ht="25.5" x14ac:dyDescent="0.35">
      <c r="A1" s="21" t="s">
        <v>300</v>
      </c>
      <c r="E1" s="137" t="s">
        <v>596</v>
      </c>
    </row>
    <row r="3" spans="1:21" x14ac:dyDescent="0.3">
      <c r="A3" s="147" t="s">
        <v>268</v>
      </c>
      <c r="B3" s="148"/>
      <c r="C3" s="3" t="s">
        <v>301</v>
      </c>
    </row>
    <row r="4" spans="1:21" x14ac:dyDescent="0.3">
      <c r="A4" s="43"/>
    </row>
    <row r="5" spans="1:21" x14ac:dyDescent="0.3">
      <c r="B5" s="10">
        <v>2021</v>
      </c>
      <c r="C5" s="10">
        <v>2022</v>
      </c>
      <c r="D5" s="10">
        <v>2023</v>
      </c>
      <c r="E5" s="10">
        <v>2024</v>
      </c>
      <c r="F5" s="10">
        <v>2025</v>
      </c>
      <c r="G5" s="10">
        <v>2026</v>
      </c>
      <c r="H5" s="10">
        <v>2027</v>
      </c>
      <c r="I5" s="10">
        <v>2028</v>
      </c>
      <c r="J5" s="10">
        <v>2029</v>
      </c>
      <c r="K5" s="10">
        <v>2030</v>
      </c>
      <c r="L5" s="10">
        <v>2031</v>
      </c>
      <c r="M5" s="10">
        <v>2032</v>
      </c>
      <c r="N5" s="10">
        <v>2033</v>
      </c>
      <c r="O5" s="10">
        <v>2034</v>
      </c>
      <c r="P5" s="10">
        <v>2035</v>
      </c>
      <c r="Q5" s="10">
        <v>2036</v>
      </c>
      <c r="R5" s="10">
        <v>2037</v>
      </c>
      <c r="S5" s="10">
        <v>2038</v>
      </c>
      <c r="T5" s="10">
        <v>2039</v>
      </c>
      <c r="U5" s="10">
        <v>2040</v>
      </c>
    </row>
    <row r="6" spans="1:21" x14ac:dyDescent="0.3">
      <c r="A6" s="3" t="s">
        <v>7</v>
      </c>
      <c r="B6" s="6">
        <f>SUMIF(Allergan!$F$1:$L$1,B$5,INDEX(Allergan!$F$4:$L$283,MATCH($A$3,Allergan!$D$4:$D$283,0),0))</f>
        <v>0</v>
      </c>
      <c r="C6" s="6">
        <f>SUMIF(Allergan!$F$1:$L$1,C$5,INDEX(Allergan!$F$4:$L$283,MATCH($A$3,Allergan!$D$4:$D$283,0),0))</f>
        <v>0</v>
      </c>
      <c r="D6" s="6">
        <f>SUMIF(Allergan!$F$1:$L$1,D$5,INDEX(Allergan!$F$4:$L$283,MATCH($A$3,Allergan!$D$4:$D$283,0),0))</f>
        <v>0</v>
      </c>
      <c r="E6" s="6">
        <f>SUMIF(Allergan!$F$1:$L$1,E$5,INDEX(Allergan!$F$4:$L$283,MATCH($A$3,Allergan!$D$4:$D$283,0),0))</f>
        <v>10507315.122836147</v>
      </c>
      <c r="F6" s="6">
        <f>SUMIF(Allergan!$F$1:$L$1,F$5,INDEX(Allergan!$F$4:$L$283,MATCH($A$3,Allergan!$D$4:$D$283,0),0))</f>
        <v>5301697.66</v>
      </c>
      <c r="G6" s="6">
        <f>SUMIF(Allergan!$F$1:$L$1,G$5,INDEX(Allergan!$F$4:$L$283,MATCH($A$3,Allergan!$D$4:$D$283,0),0))</f>
        <v>5188893.5981165962</v>
      </c>
      <c r="H6" s="6">
        <f>SUMIF(Allergan!$F$1:$L$1,H$5,INDEX(Allergan!$F$4:$L$283,MATCH($A$3,Allergan!$D$4:$D$283,0),0))</f>
        <v>5188893.5983182639</v>
      </c>
      <c r="I6" s="6">
        <f>SUMIF(Allergan!$F$1:$L$1,I$5,INDEX(Allergan!$F$4:$L$283,MATCH($A$3,Allergan!$D$4:$D$283,0),0))</f>
        <v>5188893.5983182639</v>
      </c>
      <c r="J6" s="6">
        <f>SUMIF(Allergan!$F$1:$L$1,J$5,INDEX(Allergan!$F$4:$L$283,MATCH($A$3,Allergan!$D$4:$D$283,0),0))</f>
        <v>5188893.598318263</v>
      </c>
      <c r="K6" s="6">
        <f>SUMIF(Allergan!$F$1:$L$1,K$5,INDEX(Allergan!$F$4:$L$283,MATCH($A$3,Allergan!$D$4:$D$283,0),0))</f>
        <v>0</v>
      </c>
      <c r="L6" s="6">
        <f>SUMIF(Allergan!$F$1:$L$1,L$5,INDEX(Allergan!$F$4:$L$283,MATCH($A$3,Allergan!$D$4:$D$283,0),0))</f>
        <v>0</v>
      </c>
      <c r="M6" s="6">
        <f>SUMIF(Allergan!$F$1:$L$1,M$5,INDEX(Allergan!$F$4:$L$283,MATCH($A$3,Allergan!$D$4:$D$283,0),0))</f>
        <v>0</v>
      </c>
      <c r="N6" s="6">
        <f>SUMIF(Allergan!$F$1:$L$1,N$5,INDEX(Allergan!$F$4:$L$283,MATCH($A$3,Allergan!$D$4:$D$283,0),0))</f>
        <v>0</v>
      </c>
      <c r="O6" s="6">
        <f>SUMIF(Allergan!$F$1:$L$1,O$5,INDEX(Allergan!$F$4:$L$283,MATCH($A$3,Allergan!$D$4:$D$283,0),0))</f>
        <v>0</v>
      </c>
      <c r="P6" s="6">
        <f>SUMIF(Allergan!$F$1:$L$1,P$5,INDEX(Allergan!$F$4:$L$283,MATCH($A$3,Allergan!$D$4:$D$283,0),0))</f>
        <v>0</v>
      </c>
      <c r="Q6" s="6">
        <f>SUMIF(Allergan!$F$1:$L$1,Q$5,INDEX(Allergan!$F$4:$L$283,MATCH($A$3,Allergan!$D$4:$D$283,0),0))</f>
        <v>0</v>
      </c>
      <c r="R6" s="6">
        <f>SUMIF(Allergan!$F$1:$L$1,R$5,INDEX(Allergan!$F$4:$L$283,MATCH($A$3,Allergan!$D$4:$D$283,0),0))</f>
        <v>0</v>
      </c>
      <c r="S6" s="6">
        <f>SUMIF(Allergan!$F$1:$L$1,S$5,INDEX(Allergan!$F$4:$L$283,MATCH($A$3,Allergan!$D$4:$D$283,0),0))</f>
        <v>0</v>
      </c>
      <c r="T6" s="6">
        <f>SUMIF(Allergan!$F$1:$L$1,T$5,INDEX(Allergan!$F$4:$L$283,MATCH($A$3,Allergan!$D$4:$D$283,0),0))</f>
        <v>0</v>
      </c>
      <c r="U6" s="6">
        <f>SUMIF(Allergan!$F$1:$L$1,U$5,INDEX(Allergan!$F$4:$L$283,MATCH($A$3,Allergan!$D$4:$D$283,0),0))</f>
        <v>0</v>
      </c>
    </row>
    <row r="7" spans="1:21" x14ac:dyDescent="0.3">
      <c r="A7" s="3" t="s">
        <v>504</v>
      </c>
      <c r="B7" s="6">
        <f>SUMIF(Alvogen!$F$1:$F$1,B$5,INDEX(Alvogen!$F$4:$F$283,MATCH($A$3,Alvogen!$D$4:'Alvogen'!$D$283,0),0))</f>
        <v>0</v>
      </c>
      <c r="C7" s="6">
        <f>SUMIF(Alvogen!$F$1:$F$1,C$5,INDEX(Alvogen!$F$4:$F$283,MATCH($A$3,Alvogen!$D$4:'Alvogen'!$D$283,0),0))</f>
        <v>0</v>
      </c>
      <c r="D7" s="6">
        <f>SUMIF(Alvogen!$F$1:$F$1,D$5,INDEX(Alvogen!$F$4:$F$283,MATCH($A$3,Alvogen!$D$4:'Alvogen'!$D$283,0),0))</f>
        <v>0</v>
      </c>
      <c r="E7" s="6">
        <f>SUMIF(Alvogen!$F$1:$F$1,E$5,INDEX(Alvogen!$F$4:$F$283,MATCH($A$3,Alvogen!$D$4:'Alvogen'!$D$283,0),0))</f>
        <v>0</v>
      </c>
      <c r="F7" s="6">
        <f>SUMIF(Alvogen!$F$1:$F$1,F$5,INDEX(Alvogen!$F$4:$F$283,MATCH($A$3,Alvogen!$D$4:'Alvogen'!$D$283,0),0))</f>
        <v>0</v>
      </c>
      <c r="G7" s="6">
        <f>SUMIF(Alvogen!$F$1:$F$1,G$5,INDEX(Alvogen!$F$4:$F$283,MATCH($A$3,Alvogen!$D$4:'Alvogen'!$D$283,0),0))</f>
        <v>336824.32000000001</v>
      </c>
      <c r="H7" s="6">
        <f>SUMIF(Alvogen!$F$1:$F$1,H$5,INDEX(Alvogen!$F$4:$F$283,MATCH($A$3,Alvogen!$D$4:'Alvogen'!$D$283,0),0))</f>
        <v>0</v>
      </c>
      <c r="I7" s="6">
        <f>SUMIF(Alvogen!$F$1:$F$1,I$5,INDEX(Alvogen!$F$4:$F$283,MATCH($A$3,Alvogen!$D$4:'Alvogen'!$D$283,0),0))</f>
        <v>0</v>
      </c>
      <c r="J7" s="6">
        <f>SUMIF(Alvogen!$F$1:$F$1,J$5,INDEX(Alvogen!$F$4:$F$283,MATCH($A$3,Alvogen!$D$4:'Alvogen'!$D$283,0),0))</f>
        <v>0</v>
      </c>
      <c r="K7" s="6">
        <f>SUMIF(Alvogen!$F$1:$F$1,K$5,INDEX(Alvogen!$F$4:$F$283,MATCH($A$3,Alvogen!$D$4:'Alvogen'!$D$283,0),0))</f>
        <v>0</v>
      </c>
      <c r="L7" s="6">
        <f>SUMIF(Alvogen!$F$1:$F$1,L$5,INDEX(Alvogen!$F$4:$F$283,MATCH($A$3,Alvogen!$D$4:'Alvogen'!$D$283,0),0))</f>
        <v>0</v>
      </c>
      <c r="M7" s="6">
        <f>SUMIF(Alvogen!$F$1:$F$1,M$5,INDEX(Alvogen!$F$4:$F$283,MATCH($A$3,Alvogen!$D$4:'Alvogen'!$D$283,0),0))</f>
        <v>0</v>
      </c>
      <c r="N7" s="6">
        <f>SUMIF(Alvogen!$F$1:$F$1,N$5,INDEX(Alvogen!$F$4:$F$283,MATCH($A$3,Alvogen!$D$4:'Alvogen'!$D$283,0),0))</f>
        <v>0</v>
      </c>
      <c r="O7" s="6">
        <f>SUMIF(Alvogen!$F$1:$F$1,O$5,INDEX(Alvogen!$F$4:$F$283,MATCH($A$3,Alvogen!$D$4:'Alvogen'!$D$283,0),0))</f>
        <v>0</v>
      </c>
      <c r="P7" s="6">
        <f>SUMIF(Alvogen!$F$1:$F$1,P$5,INDEX(Alvogen!$F$4:$F$283,MATCH($A$3,Alvogen!$D$4:'Alvogen'!$D$283,0),0))</f>
        <v>0</v>
      </c>
      <c r="Q7" s="6">
        <f>SUMIF(Alvogen!$F$1:$F$1,Q$5,INDEX(Alvogen!$F$4:$F$283,MATCH($A$3,Alvogen!$D$4:'Alvogen'!$D$283,0),0))</f>
        <v>0</v>
      </c>
      <c r="R7" s="6">
        <f>SUMIF(Alvogen!$F$1:$F$1,R$5,INDEX(Alvogen!$F$4:$F$283,MATCH($A$3,Alvogen!$D$4:'Alvogen'!$D$283,0),0))</f>
        <v>0</v>
      </c>
      <c r="S7" s="6">
        <f>SUMIF(Alvogen!$F$1:$F$1,S$5,INDEX(Alvogen!$F$4:$F$283,MATCH($A$3,Alvogen!$D$4:'Alvogen'!$D$283,0),0))</f>
        <v>0</v>
      </c>
      <c r="T7" s="6">
        <f>SUMIF(Alvogen!$F$1:$F$1,T$5,INDEX(Alvogen!$F$4:$F$283,MATCH($A$3,Alvogen!$D$4:'Alvogen'!$D$283,0),0))</f>
        <v>0</v>
      </c>
      <c r="U7" s="6">
        <f>SUMIF(Alvogen!$F$1:$F$1,U$5,INDEX(Alvogen!$F$4:$F$283,MATCH($A$3,Alvogen!$D$4:'Alvogen'!$D$283,0),0))</f>
        <v>0</v>
      </c>
    </row>
    <row r="8" spans="1:21" x14ac:dyDescent="0.3">
      <c r="A8" s="3" t="s">
        <v>505</v>
      </c>
      <c r="B8" s="6">
        <f>SUMIF(Amneal!$F$1:$O$1,B$5,INDEX(Amneal!$F$4:$O$283,MATCH($A$3,Amneal!$D$4:'Amneal'!$D$283,0),0))</f>
        <v>0</v>
      </c>
      <c r="C8" s="6">
        <f>SUMIF(Amneal!$F$1:$O$1,C$5,INDEX(Amneal!$F$4:$O$283,MATCH($A$3,Amneal!$D$4:'Amneal'!$D$283,0),0))</f>
        <v>0</v>
      </c>
      <c r="D8" s="6">
        <f>SUMIF(Amneal!$F$1:$O$1,D$5,INDEX(Amneal!$F$4:$O$283,MATCH($A$3,Amneal!$D$4:'Amneal'!$D$283,0),0))</f>
        <v>0</v>
      </c>
      <c r="E8" s="6">
        <f>SUMIF(Amneal!$F$1:$O$1,E$5,INDEX(Amneal!$F$4:$O$283,MATCH($A$3,Amneal!$D$4:'Amneal'!$D$283,0),0))</f>
        <v>0</v>
      </c>
      <c r="F8" s="6">
        <f>SUMIF(Amneal!$F$1:$O$1,F$5,INDEX(Amneal!$F$4:$O$283,MATCH($A$3,Amneal!$D$4:'Amneal'!$D$283,0),0))</f>
        <v>0</v>
      </c>
      <c r="G8" s="6">
        <f>SUMIF(Amneal!$F$1:$O$1,G$5,INDEX(Amneal!$F$4:$O$283,MATCH($A$3,Amneal!$D$4:'Amneal'!$D$283,0),0))</f>
        <v>656244.71959903685</v>
      </c>
      <c r="H8" s="6">
        <f>SUMIF(Amneal!$F$1:$O$1,H$5,INDEX(Amneal!$F$4:$O$283,MATCH($A$3,Amneal!$D$4:'Amneal'!$D$283,0),0))</f>
        <v>298294.59145927033</v>
      </c>
      <c r="I8" s="6">
        <f>SUMIF(Amneal!$F$1:$O$1,I$5,INDEX(Amneal!$F$4:$O$283,MATCH($A$3,Amneal!$D$4:'Amneal'!$D$283,0),0))</f>
        <v>298294.59145927033</v>
      </c>
      <c r="J8" s="6">
        <f>SUMIF(Amneal!$F$1:$O$1,J$5,INDEX(Amneal!$F$4:$O$283,MATCH($A$3,Amneal!$D$4:'Amneal'!$D$283,0),0))</f>
        <v>298294.59145927033</v>
      </c>
      <c r="K8" s="6">
        <f>SUMIF(Amneal!$F$1:$O$1,K$5,INDEX(Amneal!$F$4:$O$283,MATCH($A$3,Amneal!$D$4:'Amneal'!$D$283,0),0))</f>
        <v>298294.59145927033</v>
      </c>
      <c r="L8" s="6">
        <f>SUMIF(Amneal!$F$1:$O$1,L$5,INDEX(Amneal!$F$4:$O$283,MATCH($A$3,Amneal!$D$4:'Amneal'!$D$283,0),0))</f>
        <v>25841.464315529502</v>
      </c>
      <c r="M8" s="6">
        <f>SUMIF(Amneal!$F$1:$O$1,M$5,INDEX(Amneal!$F$4:$O$283,MATCH($A$3,Amneal!$D$4:'Amneal'!$D$283,0),0))</f>
        <v>25841.464315529502</v>
      </c>
      <c r="N8" s="6">
        <f>SUMIF(Amneal!$F$1:$O$1,N$5,INDEX(Amneal!$F$4:$O$283,MATCH($A$3,Amneal!$D$4:'Amneal'!$D$283,0),0))</f>
        <v>25841.464315529502</v>
      </c>
      <c r="O8" s="6">
        <f>SUMIF(Amneal!$F$1:$O$1,O$5,INDEX(Amneal!$F$4:$O$283,MATCH($A$3,Amneal!$D$4:'Amneal'!$D$283,0),0))</f>
        <v>25841.498335764489</v>
      </c>
      <c r="P8" s="6">
        <f>SUMIF(Amneal!$F$1:$O$1,P$5,INDEX(Amneal!$F$4:$O$283,MATCH($A$3,Amneal!$D$4:'Amneal'!$D$283,0),0))</f>
        <v>0</v>
      </c>
      <c r="Q8" s="6">
        <f>SUMIF(Amneal!$F$1:$O$1,Q$5,INDEX(Amneal!$F$4:$O$283,MATCH($A$3,Amneal!$D$4:'Amneal'!$D$283,0),0))</f>
        <v>0</v>
      </c>
      <c r="R8" s="6">
        <f>SUMIF(Amneal!$F$1:$O$1,R$5,INDEX(Amneal!$F$4:$O$283,MATCH($A$3,Amneal!$D$4:'Amneal'!$D$283,0),0))</f>
        <v>0</v>
      </c>
      <c r="S8" s="6">
        <f>SUMIF(Amneal!$F$1:$O$1,S$5,INDEX(Amneal!$F$4:$O$283,MATCH($A$3,Amneal!$D$4:'Amneal'!$D$283,0),0))</f>
        <v>0</v>
      </c>
      <c r="T8" s="6">
        <f>SUMIF(Amneal!$F$1:$O$1,T$5,INDEX(Amneal!$F$4:$O$283,MATCH($A$3,Amneal!$D$4:'Amneal'!$D$283,0),0))</f>
        <v>0</v>
      </c>
      <c r="U8" s="6">
        <f>SUMIF(Amneal!$F$1:$O$1,U$5,INDEX(Amneal!$F$4:$O$283,MATCH($A$3,Amneal!$D$4:'Amneal'!$D$283,0),0))</f>
        <v>0</v>
      </c>
    </row>
    <row r="9" spans="1:21" x14ac:dyDescent="0.3">
      <c r="A9" s="3" t="s">
        <v>506</v>
      </c>
      <c r="B9" s="6">
        <f>SUMIF(Apotex!$F$1:$F$1,B$5,INDEX(Apotex!$F$4:$F$283,MATCH($A$3,Apotex!$D$4:'Apotex'!$D$283,0),0))</f>
        <v>0</v>
      </c>
      <c r="C9" s="6">
        <f>SUMIF(Apotex!$F$1:$F$1,C$5,INDEX(Apotex!$F$4:$F$283,MATCH($A$3,Apotex!$D$4:'Apotex'!$D$283,0),0))</f>
        <v>0</v>
      </c>
      <c r="D9" s="6">
        <f>SUMIF(Apotex!$F$1:$F$1,D$5,INDEX(Apotex!$F$4:$F$283,MATCH($A$3,Apotex!$D$4:'Apotex'!$D$283,0),0))</f>
        <v>0</v>
      </c>
      <c r="E9" s="6">
        <f>SUMIF(Apotex!$F$1:$F$1,E$5,INDEX(Apotex!$F$4:$F$283,MATCH($A$3,Apotex!$D$4:'Apotex'!$D$283,0),0))</f>
        <v>0</v>
      </c>
      <c r="F9" s="6">
        <f>SUMIF(Apotex!$F$1:$F$1,F$5,INDEX(Apotex!$F$4:$F$283,MATCH($A$3,Apotex!$D$4:'Apotex'!$D$283,0),0))</f>
        <v>0</v>
      </c>
      <c r="G9" s="6">
        <f>SUMIF(Apotex!$F$1:$F$1,G$5,INDEX(Apotex!$F$4:$F$283,MATCH($A$3,Apotex!$D$4:'Apotex'!$D$283,0),0))</f>
        <v>1080168.18</v>
      </c>
      <c r="H9" s="6">
        <f>SUMIF(Apotex!$F$1:$F$1,H$5,INDEX(Apotex!$F$4:$F$283,MATCH($A$3,Apotex!$D$4:'Apotex'!$D$283,0),0))</f>
        <v>0</v>
      </c>
      <c r="I9" s="6">
        <f>SUMIF(Apotex!$F$1:$F$1,I$5,INDEX(Apotex!$F$4:$F$283,MATCH($A$3,Apotex!$D$4:'Apotex'!$D$283,0),0))</f>
        <v>0</v>
      </c>
      <c r="J9" s="6">
        <f>SUMIF(Apotex!$F$1:$F$1,J$5,INDEX(Apotex!$F$4:$F$283,MATCH($A$3,Apotex!$D$4:'Apotex'!$D$283,0),0))</f>
        <v>0</v>
      </c>
      <c r="K9" s="6">
        <f>SUMIF(Apotex!$F$1:$F$1,K$5,INDEX(Apotex!$F$4:$F$283,MATCH($A$3,Apotex!$D$4:'Apotex'!$D$283,0),0))</f>
        <v>0</v>
      </c>
      <c r="L9" s="6">
        <f>SUMIF(Apotex!$F$1:$F$1,L$5,INDEX(Apotex!$F$4:$F$283,MATCH($A$3,Apotex!$D$4:'Apotex'!$D$283,0),0))</f>
        <v>0</v>
      </c>
      <c r="M9" s="6">
        <f>SUMIF(Apotex!$F$1:$F$1,M$5,INDEX(Apotex!$F$4:$F$283,MATCH($A$3,Apotex!$D$4:'Apotex'!$D$283,0),0))</f>
        <v>0</v>
      </c>
      <c r="N9" s="6">
        <f>SUMIF(Apotex!$F$1:$F$1,N$5,INDEX(Apotex!$F$4:$F$283,MATCH($A$3,Apotex!$D$4:'Apotex'!$D$283,0),0))</f>
        <v>0</v>
      </c>
      <c r="O9" s="6">
        <f>SUMIF(Apotex!$F$1:$F$1,O$5,INDEX(Apotex!$F$4:$F$283,MATCH($A$3,Apotex!$D$4:'Apotex'!$D$283,0),0))</f>
        <v>0</v>
      </c>
      <c r="P9" s="6">
        <f>SUMIF(Apotex!$F$1:$F$1,P$5,INDEX(Apotex!$F$4:$F$283,MATCH($A$3,Apotex!$D$4:'Apotex'!$D$283,0),0))</f>
        <v>0</v>
      </c>
      <c r="Q9" s="6">
        <f>SUMIF(Apotex!$F$1:$F$1,Q$5,INDEX(Apotex!$F$4:$F$283,MATCH($A$3,Apotex!$D$4:'Apotex'!$D$283,0),0))</f>
        <v>0</v>
      </c>
      <c r="R9" s="6">
        <f>SUMIF(Apotex!$F$1:$F$1,R$5,INDEX(Apotex!$F$4:$F$283,MATCH($A$3,Apotex!$D$4:'Apotex'!$D$283,0),0))</f>
        <v>0</v>
      </c>
      <c r="S9" s="6">
        <f>SUMIF(Apotex!$F$1:$F$1,S$5,INDEX(Apotex!$F$4:$F$283,MATCH($A$3,Apotex!$D$4:'Apotex'!$D$283,0),0))</f>
        <v>0</v>
      </c>
      <c r="T9" s="6">
        <f>SUMIF(Apotex!$F$1:$F$1,T$5,INDEX(Apotex!$F$4:$F$283,MATCH($A$3,Apotex!$D$4:'Apotex'!$D$283,0),0))</f>
        <v>0</v>
      </c>
      <c r="U9" s="6">
        <f>SUMIF(Apotex!$F$1:$F$1,U$5,INDEX(Apotex!$F$4:$F$283,MATCH($A$3,Apotex!$D$4:'Apotex'!$D$283,0),0))</f>
        <v>0</v>
      </c>
    </row>
    <row r="10" spans="1:21" x14ac:dyDescent="0.3">
      <c r="A10" s="3" t="s">
        <v>8</v>
      </c>
      <c r="B10" s="6">
        <f>SUMIF(CVS!$F$1:$O$1,B$5,INDEX(CVS!$F$4:$O$283,MATCH($A$3,CVS!$D$4:$D$283,0),0))</f>
        <v>0</v>
      </c>
      <c r="C10" s="6">
        <f>SUMIF(CVS!$F$1:$O$1,C$5,INDEX(CVS!$F$4:$O$283,MATCH($A$3,CVS!$D$4:$D$283,0),0))</f>
        <v>0</v>
      </c>
      <c r="D10" s="6">
        <f>SUMIF(CVS!$F$1:$O$1,D$5,INDEX(CVS!$F$4:$O$283,MATCH($A$3,CVS!$D$4:$D$283,0),0))</f>
        <v>0</v>
      </c>
      <c r="E10" s="6">
        <f>SUMIF(CVS!$F$1:$O$1,E$5,INDEX(CVS!$F$4:$O$283,MATCH($A$3,CVS!$D$4:$D$283,0),0))</f>
        <v>10258777.751194853</v>
      </c>
      <c r="F10" s="6">
        <f>SUMIF(CVS!$F$1:$O$1,F$5,INDEX(CVS!$F$4:$O$283,MATCH($A$3,CVS!$D$4:$D$283,0),0))</f>
        <v>9190700.1700000018</v>
      </c>
      <c r="G10" s="6">
        <f>SUMIF(CVS!$F$1:$O$1,G$5,INDEX(CVS!$F$4:$O$283,MATCH($A$3,CVS!$D$4:$D$283,0),0))</f>
        <v>9188775.3627351001</v>
      </c>
      <c r="H10" s="6">
        <f>SUMIF(CVS!$F$1:$O$1,H$5,INDEX(CVS!$F$4:$O$283,MATCH($A$3,CVS!$D$4:$D$283,0),0))</f>
        <v>9188775.3627351001</v>
      </c>
      <c r="I10" s="6">
        <f>SUMIF(CVS!$F$1:$O$1,I$5,INDEX(CVS!$F$4:$O$283,MATCH($A$3,CVS!$D$4:$D$283,0),0))</f>
        <v>9188775.3627351001</v>
      </c>
      <c r="J10" s="6">
        <f>SUMIF(CVS!$F$1:$O$1,J$5,INDEX(CVS!$F$4:$O$283,MATCH($A$3,CVS!$D$4:$D$283,0),0))</f>
        <v>8729700.8950049058</v>
      </c>
      <c r="K10" s="6">
        <f>SUMIF(CVS!$F$1:$O$1,K$5,INDEX(CVS!$F$4:$O$283,MATCH($A$3,CVS!$D$4:$D$283,0),0))</f>
        <v>8270626.4084281437</v>
      </c>
      <c r="L10" s="6">
        <f>SUMIF(CVS!$F$1:$O$1,L$5,INDEX(CVS!$F$4:$O$283,MATCH($A$3,CVS!$D$4:$D$283,0),0))</f>
        <v>8263340.6829954498</v>
      </c>
      <c r="M10" s="6">
        <f>SUMIF(CVS!$F$1:$O$1,M$5,INDEX(CVS!$F$4:$O$283,MATCH($A$3,CVS!$D$4:$D$283,0),0))</f>
        <v>8263340.6829954498</v>
      </c>
      <c r="N10" s="6">
        <f>SUMIF(CVS!$F$1:$O$1,N$5,INDEX(CVS!$F$4:$O$283,MATCH($A$3,CVS!$D$4:$D$283,0),0))</f>
        <v>0</v>
      </c>
      <c r="O10" s="6">
        <f>SUMIF(CVS!$F$1:$O$1,O$5,INDEX(CVS!$F$4:$O$283,MATCH($A$3,CVS!$D$4:$D$283,0),0))</f>
        <v>0</v>
      </c>
      <c r="P10" s="6">
        <f>SUMIF(CVS!$F$1:$O$1,P$5,INDEX(CVS!$F$4:$O$283,MATCH($A$3,CVS!$D$4:$D$283,0),0))</f>
        <v>0</v>
      </c>
      <c r="Q10" s="6">
        <f>SUMIF(CVS!$F$1:$O$1,Q$5,INDEX(CVS!$F$4:$O$283,MATCH($A$3,CVS!$D$4:$D$283,0),0))</f>
        <v>0</v>
      </c>
      <c r="R10" s="6">
        <f>SUMIF(CVS!$F$1:$O$1,R$5,INDEX(CVS!$F$4:$O$283,MATCH($A$3,CVS!$D$4:$D$283,0),0))</f>
        <v>0</v>
      </c>
      <c r="S10" s="6">
        <f>SUMIF(CVS!$F$1:$O$1,S$5,INDEX(CVS!$F$4:$O$283,MATCH($A$3,CVS!$D$4:$D$283,0),0))</f>
        <v>0</v>
      </c>
      <c r="T10" s="6">
        <f>SUMIF(CVS!$F$1:$O$1,T$5,INDEX(CVS!$F$4:$O$283,MATCH($A$3,CVS!$D$4:$D$283,0),0))</f>
        <v>0</v>
      </c>
      <c r="U10" s="6">
        <f>SUMIF(CVS!$F$1:$O$1,U$5,INDEX(CVS!$F$4:$O$283,MATCH($A$3,CVS!$D$4:$D$283,0),0))</f>
        <v>0</v>
      </c>
    </row>
    <row r="11" spans="1:21" x14ac:dyDescent="0.3">
      <c r="A11" s="3" t="s">
        <v>302</v>
      </c>
      <c r="B11" s="6">
        <f>SUMIF(Distributors!$F$1:$Z$1,B$5,INDEX(Distributors!$F$4:$Z$283,MATCH($A$3,Distributors!$D$4:$D$283,0),0))</f>
        <v>0</v>
      </c>
      <c r="C11" s="6">
        <f>SUMIF(Distributors!$F$1:$Z$1,C$5,INDEX(Distributors!$F$4:$Z$283,MATCH($A$3,Distributors!$D$4:$D$283,0),0))</f>
        <v>0</v>
      </c>
      <c r="D11" s="6">
        <f>SUMIF(Distributors!$F$1:$Z$1,D$5,INDEX(Distributors!$F$4:$Z$283,MATCH($A$3,Distributors!$D$4:$D$283,0),0))</f>
        <v>41799701.086228848</v>
      </c>
      <c r="E11" s="6">
        <f>SUMIF(Distributors!$F$1:$Z$1,E$5,INDEX(Distributors!$F$4:$Z$283,MATCH($A$3,Distributors!$D$4:$D$283,0),0))</f>
        <v>25545032.57</v>
      </c>
      <c r="F11" s="6">
        <f>SUMIF(Distributors!$F$1:$Z$1,F$5,INDEX(Distributors!$F$4:$Z$283,MATCH($A$3,Distributors!$D$4:$D$283,0),0))</f>
        <v>17737788.170000017</v>
      </c>
      <c r="G11" s="6">
        <f>SUMIF(Distributors!$F$1:$Z$1,G$5,INDEX(Distributors!$F$4:$Z$283,MATCH($A$3,Distributors!$D$4:$D$283,0),0))</f>
        <v>17734992.376201637</v>
      </c>
      <c r="H11" s="6">
        <f>SUMIF(Distributors!$F$1:$Z$1,H$5,INDEX(Distributors!$F$4:$Z$283,MATCH($A$3,Distributors!$D$4:$D$283,0),0))</f>
        <v>6757032.0949999997</v>
      </c>
      <c r="I11" s="6">
        <f>SUMIF(Distributors!$F$1:$Z$1,I$5,INDEX(Distributors!$F$4:$Z$283,MATCH($A$3,Distributors!$D$4:$D$283,0),0))</f>
        <v>20858487.783513114</v>
      </c>
      <c r="J11" s="6">
        <f>SUMIF(Distributors!$F$1:$Z$1,J$5,INDEX(Distributors!$F$4:$Z$283,MATCH($A$3,Distributors!$D$4:$D$283,0),0))</f>
        <v>20858487.783513114</v>
      </c>
      <c r="K11" s="6">
        <f>SUMIF(Distributors!$F$1:$Z$1,K$5,INDEX(Distributors!$F$4:$Z$283,MATCH($A$3,Distributors!$D$4:$D$283,0),0))</f>
        <v>20858487.783513114</v>
      </c>
      <c r="L11" s="6">
        <f>SUMIF(Distributors!$F$1:$Z$1,L$5,INDEX(Distributors!$F$4:$Z$283,MATCH($A$3,Distributors!$D$4:$D$283,0),0))</f>
        <v>17533664.049673386</v>
      </c>
      <c r="M11" s="6">
        <f>SUMIF(Distributors!$F$1:$Z$1,M$5,INDEX(Distributors!$F$4:$Z$283,MATCH($A$3,Distributors!$D$4:$D$283,0),0))</f>
        <v>17533664.049673386</v>
      </c>
      <c r="N11" s="6">
        <f>SUMIF(Distributors!$F$1:$Z$1,N$5,INDEX(Distributors!$F$4:$Z$283,MATCH($A$3,Distributors!$D$4:$D$283,0),0))</f>
        <v>17533664.049673386</v>
      </c>
      <c r="O11" s="6">
        <f>SUMIF(Distributors!$F$1:$Z$1,O$5,INDEX(Distributors!$F$4:$Z$283,MATCH($A$3,Distributors!$D$4:$D$283,0),0))</f>
        <v>17533664.049673386</v>
      </c>
      <c r="P11" s="6">
        <f>SUMIF(Distributors!$F$1:$Z$1,P$5,INDEX(Distributors!$F$4:$Z$283,MATCH($A$3,Distributors!$D$4:$D$283,0),0))</f>
        <v>17533664.049673386</v>
      </c>
      <c r="Q11" s="6">
        <f>SUMIF(Distributors!$F$1:$Z$1,Q$5,INDEX(Distributors!$F$4:$Z$283,MATCH($A$3,Distributors!$D$4:$D$283,0),0))</f>
        <v>17533664.049673386</v>
      </c>
      <c r="R11" s="6">
        <f>SUMIF(Distributors!$F$1:$Z$1,R$5,INDEX(Distributors!$F$4:$Z$283,MATCH($A$3,Distributors!$D$4:$D$283,0),0))</f>
        <v>17533664.049673386</v>
      </c>
      <c r="S11" s="6">
        <f>SUMIF(Distributors!$F$1:$Z$1,S$5,INDEX(Distributors!$F$4:$Z$283,MATCH($A$3,Distributors!$D$4:$D$283,0),0))</f>
        <v>17533664.049673386</v>
      </c>
      <c r="T11" s="6">
        <f>SUMIF(Distributors!$F$1:$Z$1,T$5,INDEX(Distributors!$F$4:$Z$283,MATCH($A$3,Distributors!$D$4:$D$283,0),0))</f>
        <v>0</v>
      </c>
      <c r="U11" s="6">
        <f>SUMIF(Distributors!$F$1:$Z$1,U$5,INDEX(Distributors!$F$4:$Z$283,MATCH($A$3,Distributors!$D$4:$D$283,0),0))</f>
        <v>0</v>
      </c>
    </row>
    <row r="12" spans="1:21" x14ac:dyDescent="0.3">
      <c r="A12" s="3" t="s">
        <v>462</v>
      </c>
      <c r="B12" s="6">
        <v>0</v>
      </c>
      <c r="C12" s="6">
        <v>0</v>
      </c>
      <c r="D12" s="6">
        <v>0</v>
      </c>
      <c r="E12" s="6">
        <f>SUMIF(Endo!$B$6:$B$8,A3,Endo!$C$6:$C$8)</f>
        <v>11185538.93</v>
      </c>
      <c r="F12" s="6">
        <v>0</v>
      </c>
      <c r="G12" s="6">
        <v>0</v>
      </c>
      <c r="H12" s="6">
        <v>0</v>
      </c>
      <c r="I12" s="6">
        <v>0</v>
      </c>
      <c r="J12" s="6">
        <v>0</v>
      </c>
      <c r="K12" s="6">
        <v>0</v>
      </c>
      <c r="L12" s="6">
        <v>0</v>
      </c>
      <c r="M12" s="6">
        <v>0</v>
      </c>
      <c r="N12" s="6">
        <v>0</v>
      </c>
      <c r="O12" s="6">
        <v>0</v>
      </c>
      <c r="P12" s="6">
        <v>0</v>
      </c>
      <c r="Q12" s="6">
        <v>0</v>
      </c>
      <c r="R12" s="6">
        <v>0</v>
      </c>
      <c r="S12" s="6">
        <v>0</v>
      </c>
      <c r="T12" s="6">
        <v>0</v>
      </c>
      <c r="U12" s="6">
        <v>0</v>
      </c>
    </row>
    <row r="13" spans="1:21" x14ac:dyDescent="0.3">
      <c r="A13" s="3" t="s">
        <v>507</v>
      </c>
      <c r="B13" s="6">
        <f>SUMIF(Hikma!$F$1:$F$1,B$5,INDEX(Hikma!$F$4:$F$283,MATCH($A$3,Hikma!$D$4:'Hikma'!$D$283,0),0))</f>
        <v>0</v>
      </c>
      <c r="C13" s="6">
        <f>SUMIF(Hikma!$F$1:$F$1,C$5,INDEX(Hikma!$F$4:$F$283,MATCH($A$3,Hikma!$D$4:'Hikma'!$D$283,0),0))</f>
        <v>0</v>
      </c>
      <c r="D13" s="6">
        <f>SUMIF(Hikma!$F$1:$F$1,D$5,INDEX(Hikma!$F$4:$F$283,MATCH($A$3,Hikma!$D$4:'Hikma'!$D$283,0),0))</f>
        <v>0</v>
      </c>
      <c r="E13" s="6">
        <f>SUMIF(Hikma!$F$1:$F$1,E$5,INDEX(Hikma!$F$4:$F$283,MATCH($A$3,Hikma!$D$4:'Hikma'!$D$283,0),0))</f>
        <v>0</v>
      </c>
      <c r="F13" s="6">
        <f>SUMIF(Hikma!$F$1:$F$1,F$5,INDEX(Hikma!$F$4:$F$283,MATCH($A$3,Hikma!$D$4:'Hikma'!$D$283,0),0))</f>
        <v>0</v>
      </c>
      <c r="G13" s="6">
        <f>SUMIF(Hikma!$F$1:$F$1,G$5,INDEX(Hikma!$F$4:$F$283,MATCH($A$3,Hikma!$D$4:'Hikma'!$D$283,0),0))</f>
        <v>1700375.3518124269</v>
      </c>
      <c r="H13" s="6">
        <f>SUMIF(Hikma!$F$1:$F$1,H$5,INDEX(Hikma!$F$4:$F$283,MATCH($A$3,Hikma!$D$4:'Hikma'!$D$283,0),0))</f>
        <v>0</v>
      </c>
      <c r="I13" s="6">
        <f>SUMIF(Hikma!$F$1:$F$1,I$5,INDEX(Hikma!$F$4:$F$283,MATCH($A$3,Hikma!$D$4:'Hikma'!$D$283,0),0))</f>
        <v>0</v>
      </c>
      <c r="J13" s="6">
        <f>SUMIF(Hikma!$F$1:$F$1,J$5,INDEX(Hikma!$F$4:$F$283,MATCH($A$3,Hikma!$D$4:'Hikma'!$D$283,0),0))</f>
        <v>0</v>
      </c>
      <c r="K13" s="6">
        <f>SUMIF(Hikma!$F$1:$F$1,K$5,INDEX(Hikma!$F$4:$F$283,MATCH($A$3,Hikma!$D$4:'Hikma'!$D$283,0),0))</f>
        <v>0</v>
      </c>
      <c r="L13" s="6">
        <f>SUMIF(Hikma!$F$1:$F$1,L$5,INDEX(Hikma!$F$4:$F$283,MATCH($A$3,Hikma!$D$4:'Hikma'!$D$283,0),0))</f>
        <v>0</v>
      </c>
      <c r="M13" s="6">
        <f>SUMIF(Hikma!$F$1:$F$1,M$5,INDEX(Hikma!$F$4:$F$283,MATCH($A$3,Hikma!$D$4:'Hikma'!$D$283,0),0))</f>
        <v>0</v>
      </c>
      <c r="N13" s="6">
        <f>SUMIF(Hikma!$F$1:$F$1,N$5,INDEX(Hikma!$F$4:$F$283,MATCH($A$3,Hikma!$D$4:'Hikma'!$D$283,0),0))</f>
        <v>0</v>
      </c>
      <c r="O13" s="6">
        <f>SUMIF(Hikma!$F$1:$F$1,O$5,INDEX(Hikma!$F$4:$F$283,MATCH($A$3,Hikma!$D$4:'Hikma'!$D$283,0),0))</f>
        <v>0</v>
      </c>
      <c r="P13" s="6">
        <f>SUMIF(Hikma!$F$1:$F$1,P$5,INDEX(Hikma!$F$4:$F$283,MATCH($A$3,Hikma!$D$4:'Hikma'!$D$283,0),0))</f>
        <v>0</v>
      </c>
      <c r="Q13" s="6">
        <f>SUMIF(Hikma!$F$1:$F$1,Q$5,INDEX(Hikma!$F$4:$F$283,MATCH($A$3,Hikma!$D$4:'Hikma'!$D$283,0),0))</f>
        <v>0</v>
      </c>
      <c r="R13" s="6">
        <f>SUMIF(Hikma!$F$1:$F$1,R$5,INDEX(Hikma!$F$4:$F$283,MATCH($A$3,Hikma!$D$4:'Hikma'!$D$283,0),0))</f>
        <v>0</v>
      </c>
      <c r="S13" s="6">
        <f>SUMIF(Hikma!$F$1:$F$1,S$5,INDEX(Hikma!$F$4:$F$283,MATCH($A$3,Hikma!$D$4:'Hikma'!$D$283,0),0))</f>
        <v>0</v>
      </c>
      <c r="T13" s="6">
        <f>SUMIF(Hikma!$F$1:$F$1,T$5,INDEX(Hikma!$F$4:$F$283,MATCH($A$3,Hikma!$D$4:'Hikma'!$D$283,0),0))</f>
        <v>0</v>
      </c>
      <c r="U13" s="6">
        <f>SUMIF(Hikma!$F$1:$F$1,U$5,INDEX(Hikma!$F$4:$F$283,MATCH($A$3,Hikma!$D$4:'Hikma'!$D$283,0),0))</f>
        <v>0</v>
      </c>
    </row>
    <row r="14" spans="1:21" x14ac:dyDescent="0.3">
      <c r="A14" s="3" t="s">
        <v>508</v>
      </c>
      <c r="B14" s="6">
        <f>SUMIF(Indivior!$F$1:$J$1,B$5,INDEX(Indivior!$F$4:$J$283,MATCH($A$3,Indivior!$D$4:'Indivior'!$D$283,0),0))</f>
        <v>0</v>
      </c>
      <c r="C14" s="6">
        <f>SUMIF(Indivior!$F$1:$J$1,C$5,INDEX(Indivior!$F$4:$J$283,MATCH($A$3,Indivior!$D$4:'Indivior'!$D$283,0),0))</f>
        <v>0</v>
      </c>
      <c r="D14" s="6">
        <f>SUMIF(Indivior!$F$1:$J$1,D$5,INDEX(Indivior!$F$4:$J$283,MATCH($A$3,Indivior!$D$4:'Indivior'!$D$283,0),0))</f>
        <v>0</v>
      </c>
      <c r="E14" s="6">
        <f>SUMIF(Indivior!$F$1:$J$1,E$5,INDEX(Indivior!$F$4:$J$283,MATCH($A$3,Indivior!$D$4:'Indivior'!$D$283,0),0))</f>
        <v>0</v>
      </c>
      <c r="F14" s="6">
        <f>SUMIF(Indivior!$F$1:$J$1,F$5,INDEX(Indivior!$F$4:$J$283,MATCH($A$3,Indivior!$D$4:'Indivior'!$D$283,0),0))</f>
        <v>0</v>
      </c>
      <c r="G14" s="6">
        <f>SUMIF(Indivior!$F$1:$J$1,G$5,INDEX(Indivior!$F$4:$J$283,MATCH($A$3,Indivior!$D$4:'Indivior'!$D$283,0),0))</f>
        <v>498062.70408360788</v>
      </c>
      <c r="H14" s="6">
        <f>SUMIF(Indivior!$F$1:$J$1,H$5,INDEX(Indivior!$F$4:$J$283,MATCH($A$3,Indivior!$D$4:'Indivior'!$D$283,0),0))</f>
        <v>293224.13058592228</v>
      </c>
      <c r="I14" s="6">
        <f>SUMIF(Indivior!$F$1:$J$1,I$5,INDEX(Indivior!$F$4:$J$283,MATCH($A$3,Indivior!$D$4:'Indivior'!$D$283,0),0))</f>
        <v>293224.13058592228</v>
      </c>
      <c r="J14" s="6">
        <f>SUMIF(Indivior!$F$1:$J$1,J$5,INDEX(Indivior!$F$4:$J$283,MATCH($A$3,Indivior!$D$4:'Indivior'!$D$283,0),0))</f>
        <v>0</v>
      </c>
      <c r="K14" s="6">
        <f>SUMIF(Indivior!$F$1:$J$1,K$5,INDEX(Indivior!$F$4:$J$283,MATCH($A$3,Indivior!$D$4:'Indivior'!$D$283,0),0))</f>
        <v>0</v>
      </c>
      <c r="L14" s="6">
        <f>SUMIF(Indivior!$F$1:$J$1,L$5,INDEX(Indivior!$F$4:$J$283,MATCH($A$3,Indivior!$D$4:'Indivior'!$D$283,0),0))</f>
        <v>0</v>
      </c>
      <c r="M14" s="6">
        <f>SUMIF(Indivior!$F$1:$J$1,M$5,INDEX(Indivior!$F$4:$J$283,MATCH($A$3,Indivior!$D$4:'Indivior'!$D$283,0),0))</f>
        <v>0</v>
      </c>
      <c r="N14" s="6">
        <f>SUMIF(Indivior!$F$1:$J$1,N$5,INDEX(Indivior!$F$4:$J$283,MATCH($A$3,Indivior!$D$4:'Indivior'!$D$283,0),0))</f>
        <v>0</v>
      </c>
      <c r="O14" s="6">
        <f>SUMIF(Indivior!$F$1:$J$1,O$5,INDEX(Indivior!$F$4:$J$283,MATCH($A$3,Indivior!$D$4:'Indivior'!$D$283,0),0))</f>
        <v>0</v>
      </c>
      <c r="P14" s="6">
        <f>SUMIF(Indivior!$F$1:$J$1,P$5,INDEX(Indivior!$F$4:$J$283,MATCH($A$3,Indivior!$D$4:'Indivior'!$D$283,0),0))</f>
        <v>0</v>
      </c>
      <c r="Q14" s="6">
        <f>SUMIF(Indivior!$F$1:$J$1,Q$5,INDEX(Indivior!$F$4:$J$283,MATCH($A$3,Indivior!$D$4:'Indivior'!$D$283,0),0))</f>
        <v>0</v>
      </c>
      <c r="R14" s="6">
        <f>SUMIF(Indivior!$F$1:$J$1,R$5,INDEX(Indivior!$F$4:$J$283,MATCH($A$3,Indivior!$D$4:'Indivior'!$D$283,0),0))</f>
        <v>0</v>
      </c>
      <c r="S14" s="6">
        <f>SUMIF(Indivior!$F$1:$J$1,S$5,INDEX(Indivior!$F$4:$J$283,MATCH($A$3,Indivior!$D$4:'Indivior'!$D$283,0),0))</f>
        <v>0</v>
      </c>
      <c r="T14" s="6">
        <f>SUMIF(Indivior!$F$1:$J$1,T$5,INDEX(Indivior!$F$4:$J$283,MATCH($A$3,Indivior!$D$4:'Indivior'!$D$283,0),0))</f>
        <v>0</v>
      </c>
      <c r="U14" s="6">
        <f>SUMIF(Indivior!$F$1:$J$1,U$5,INDEX(Indivior!$F$4:$J$283,MATCH($A$3,Indivior!$D$4:'Indivior'!$D$283,0),0))</f>
        <v>0</v>
      </c>
    </row>
    <row r="15" spans="1:21" x14ac:dyDescent="0.3">
      <c r="A15" s="3" t="s">
        <v>5</v>
      </c>
      <c r="B15" s="6">
        <f>SUMIF(Janssen!$F$1:$S$1,B$5,INDEX(Janssen!$F$4:$S$283,MATCH($A$3,Janssen!$D$4:$D$283,0),0))</f>
        <v>0</v>
      </c>
      <c r="C15" s="6">
        <f>SUMIF(Janssen!$F$1:$S$1,C$5,INDEX(Janssen!$F$4:$S$283,MATCH($A$3,Janssen!$D$4:$D$283,0),0))</f>
        <v>0</v>
      </c>
      <c r="D15" s="6">
        <f>SUMIF(Janssen!$F$1:$S$1,D$5,INDEX(Janssen!$F$4:$S$283,MATCH($A$3,Janssen!$D$4:$D$283,0),0))</f>
        <v>55802455.059520625</v>
      </c>
      <c r="E15" s="6">
        <f>SUMIF(Janssen!$F$1:$S$1,E$5,INDEX(Janssen!$F$4:$S$283,MATCH($A$3,Janssen!$D$4:$D$283,0),0))</f>
        <v>1078605.3799999999</v>
      </c>
      <c r="F15" s="6">
        <f>SUMIF(Janssen!$F$1:$S$1,F$5,INDEX(Janssen!$F$4:$S$283,MATCH($A$3,Janssen!$D$4:$D$283,0),0))</f>
        <v>0</v>
      </c>
      <c r="G15" s="6">
        <f>SUMIF(Janssen!$F$1:$S$1,G$5,INDEX(Janssen!$F$4:$S$283,MATCH($A$3,Janssen!$D$4:$D$283,0),0))</f>
        <v>2722821.7523547076</v>
      </c>
      <c r="H15" s="6">
        <f>SUMIF(Janssen!$F$1:$S$1,H$5,INDEX(Janssen!$F$4:$S$283,MATCH($A$3,Janssen!$D$4:$D$283,0),0))</f>
        <v>2722821.7253445899</v>
      </c>
      <c r="I15" s="6">
        <f>SUMIF(Janssen!$F$1:$S$1,I$5,INDEX(Janssen!$F$4:$S$283,MATCH($A$3,Janssen!$D$4:$D$283,0),0))</f>
        <v>2722821.7013243553</v>
      </c>
      <c r="J15" s="6">
        <f>SUMIF(Janssen!$F$1:$S$1,J$5,INDEX(Janssen!$F$4:$S$283,MATCH($A$3,Janssen!$D$4:$D$283,0),0))</f>
        <v>3466628.3273826553</v>
      </c>
      <c r="K15" s="6">
        <f>SUMIF(Janssen!$F$1:$S$1,K$5,INDEX(Janssen!$F$4:$S$283,MATCH($A$3,Janssen!$D$4:$D$283,0),0))</f>
        <v>3466628.354392773</v>
      </c>
      <c r="L15" s="6">
        <f>SUMIF(Janssen!$F$1:$S$1,L$5,INDEX(Janssen!$F$4:$S$283,MATCH($A$3,Janssen!$D$4:$D$283,0),0))</f>
        <v>3466628.3273826553</v>
      </c>
      <c r="M15" s="6">
        <f>SUMIF(Janssen!$F$1:$S$1,M$5,INDEX(Janssen!$F$4:$S$283,MATCH($A$3,Janssen!$D$4:$D$283,0),0))</f>
        <v>0</v>
      </c>
      <c r="N15" s="6">
        <f>SUMIF(Janssen!$F$1:$S$1,N$5,INDEX(Janssen!$F$4:$S$283,MATCH($A$3,Janssen!$D$4:$D$283,0),0))</f>
        <v>0</v>
      </c>
      <c r="O15" s="6">
        <f>SUMIF(Janssen!$F$1:$S$1,O$5,INDEX(Janssen!$F$4:$S$283,MATCH($A$3,Janssen!$D$4:$D$283,0),0))</f>
        <v>0</v>
      </c>
      <c r="P15" s="6">
        <f>SUMIF(Janssen!$F$1:$S$1,P$5,INDEX(Janssen!$F$4:$S$283,MATCH($A$3,Janssen!$D$4:$D$283,0),0))</f>
        <v>0</v>
      </c>
      <c r="Q15" s="6">
        <f>SUMIF(Janssen!$F$1:$S$1,Q$5,INDEX(Janssen!$F$4:$S$283,MATCH($A$3,Janssen!$D$4:$D$283,0),0))</f>
        <v>0</v>
      </c>
      <c r="R15" s="6">
        <f>SUMIF(Janssen!$F$1:$S$1,R$5,INDEX(Janssen!$F$4:$S$283,MATCH($A$3,Janssen!$D$4:$D$283,0),0))</f>
        <v>0</v>
      </c>
      <c r="S15" s="6">
        <f>SUMIF(Janssen!$F$1:$S$1,S$5,INDEX(Janssen!$F$4:$S$283,MATCH($A$3,Janssen!$D$4:$D$283,0),0))</f>
        <v>0</v>
      </c>
      <c r="T15" s="6">
        <f>SUMIF(Janssen!$F$1:$S$1,T$5,INDEX(Janssen!$F$4:$S$283,MATCH($A$3,Janssen!$D$4:$D$283,0),0))</f>
        <v>0</v>
      </c>
      <c r="U15" s="6">
        <f>SUMIF(Janssen!$F$1:$S$1,U$5,INDEX(Janssen!$F$4:$S$283,MATCH($A$3,Janssen!$D$4:$D$283,0),0))</f>
        <v>0</v>
      </c>
    </row>
    <row r="16" spans="1:21" x14ac:dyDescent="0.3">
      <c r="A16" s="3" t="s">
        <v>428</v>
      </c>
      <c r="B16" s="6">
        <v>0</v>
      </c>
      <c r="C16" s="6">
        <v>0</v>
      </c>
      <c r="D16" s="6">
        <v>0</v>
      </c>
      <c r="E16" s="6">
        <f>SUMIF(Kroger!$F$1:$P$1,E$5,INDEX(Kroger!$F$4:$P$283,MATCH($A$3,Kroger!$D$4:$D$283,0),0))</f>
        <v>0</v>
      </c>
      <c r="F16" s="6">
        <f>SUMIF(Kroger!$F$1:$P$1,F$5,INDEX(Kroger!$F$4:$P$283,MATCH($A$3,Kroger!$D$4:$D$283,0),0))</f>
        <v>3716976.5500000007</v>
      </c>
      <c r="G16" s="6">
        <f>SUMIF(Kroger!$F$1:$P$1,G$5,INDEX(Kroger!$F$4:$P$283,MATCH($A$3,Kroger!$D$4:$D$283,0),0))</f>
        <v>1854659.3099999982</v>
      </c>
      <c r="H16" s="6">
        <f>SUMIF(Kroger!$F$1:$P$1,H$5,INDEX(Kroger!$F$4:$P$283,MATCH($A$3,Kroger!$D$4:$D$283,0),0))</f>
        <v>1905171.685456851</v>
      </c>
      <c r="I16" s="6">
        <f>SUMIF(Kroger!$F$1:$P$1,I$5,INDEX(Kroger!$F$4:$P$283,MATCH($A$3,Kroger!$D$4:$D$283,0),0))</f>
        <v>1905171.685456851</v>
      </c>
      <c r="J16" s="6">
        <f>SUMIF(Kroger!$F$1:$P$1,J$5,INDEX(Kroger!$F$4:$P$283,MATCH($A$3,Kroger!$D$4:$D$283,0),0))</f>
        <v>1905171.685456851</v>
      </c>
      <c r="K16" s="6">
        <f>SUMIF(Kroger!$F$1:$P$1,K$5,INDEX(Kroger!$F$4:$P$283,MATCH($A$3,Kroger!$D$4:$D$283,0),0))</f>
        <v>1905171.685456851</v>
      </c>
      <c r="L16" s="6">
        <f>SUMIF(Kroger!$F$1:$P$1,L$5,INDEX(Kroger!$F$4:$P$283,MATCH($A$3,Kroger!$D$4:$D$283,0),0))</f>
        <v>1905171.685456851</v>
      </c>
      <c r="M16" s="6">
        <f>SUMIF(Kroger!$F$1:$P$1,M$5,INDEX(Kroger!$F$4:$P$283,MATCH($A$3,Kroger!$D$4:$D$283,0),0))</f>
        <v>1905171.685456851</v>
      </c>
      <c r="N16" s="6">
        <f>SUMIF(Kroger!$F$1:$P$1,N$5,INDEX(Kroger!$F$4:$P$283,MATCH($A$3,Kroger!$D$4:$D$283,0),0))</f>
        <v>1905171.685456851</v>
      </c>
      <c r="O16" s="6">
        <f>SUMIF(Kroger!$F$1:$P$1,O$5,INDEX(Kroger!$F$4:$P$283,MATCH($A$3,Kroger!$D$4:$D$283,0),0))</f>
        <v>1905171.6856314917</v>
      </c>
      <c r="P16" s="6">
        <f>SUMIF(Kroger!$F$1:$P$1,P$5,INDEX(Kroger!$F$4:$P$283,MATCH($A$3,Kroger!$D$4:$D$283,0),0))</f>
        <v>0</v>
      </c>
      <c r="Q16" s="6">
        <f>SUMIF(Kroger!$F$1:$P$1,Q$5,INDEX(Kroger!$F$4:$P$283,MATCH($A$3,Kroger!$D$4:$D$283,0),0))</f>
        <v>0</v>
      </c>
      <c r="R16" s="6">
        <f>SUMIF(Kroger!$F$1:$P$1,R$5,INDEX(Kroger!$F$4:$P$283,MATCH($A$3,Kroger!$D$4:$D$283,0),0))</f>
        <v>0</v>
      </c>
      <c r="S16" s="6">
        <f>SUMIF(Kroger!$F$1:$P$1,S$5,INDEX(Kroger!$F$4:$P$283,MATCH($A$3,Kroger!$D$4:$D$283,0),0))</f>
        <v>0</v>
      </c>
      <c r="T16" s="6">
        <f>SUMIF(Kroger!$F$1:$P$1,T$5,INDEX(Kroger!$F$4:$P$283,MATCH($A$3,Kroger!$D$4:$D$283,0),0))</f>
        <v>0</v>
      </c>
      <c r="U16" s="6">
        <f>SUMIF(Kroger!$F$1:$P$1,U$5,INDEX(Kroger!$F$4:$P$283,MATCH($A$3,Kroger!$D$4:$D$283,0),0))</f>
        <v>0</v>
      </c>
    </row>
    <row r="17" spans="1:21" x14ac:dyDescent="0.3">
      <c r="A17" s="3" t="s">
        <v>449</v>
      </c>
      <c r="B17" s="6">
        <v>0</v>
      </c>
      <c r="C17" s="6">
        <v>0</v>
      </c>
      <c r="D17" s="6">
        <v>0</v>
      </c>
      <c r="E17" s="6">
        <f>SUMIF('Litigation Costs Fund Payments'!$C$6:$C$12,A3,'Litigation Costs Fund Payments'!$D$6:$D$12)</f>
        <v>18216533.399999999</v>
      </c>
      <c r="F17" s="6">
        <f>SUMIF('Litigation Costs Fund Payments'!$C$6:$C$12,B3,'Litigation Costs Fund Payments'!$D$6:$D$12)</f>
        <v>0</v>
      </c>
      <c r="G17" s="6">
        <f>SUMIF('Litigation Costs Fund Payments'!$C$6:$C$12,C3,'Litigation Costs Fund Payments'!$D$6:$D$12)</f>
        <v>0</v>
      </c>
      <c r="H17" s="6">
        <f>SUMIF('Litigation Costs Fund Payments'!$C$6:$C$12,D3,'Litigation Costs Fund Payments'!$D$6:$D$12)</f>
        <v>0</v>
      </c>
      <c r="I17" s="6">
        <f>SUMIF('Litigation Costs Fund Payments'!$C$6:$C$12,E3,'Litigation Costs Fund Payments'!$D$6:$D$12)</f>
        <v>0</v>
      </c>
      <c r="J17" s="6">
        <f>SUMIF('Litigation Costs Fund Payments'!$C$6:$C$12,F3,'Litigation Costs Fund Payments'!$D$6:$D$12)</f>
        <v>0</v>
      </c>
      <c r="K17" s="6">
        <f>SUMIF('Litigation Costs Fund Payments'!$C$6:$C$12,G3,'Litigation Costs Fund Payments'!$D$6:$D$12)</f>
        <v>0</v>
      </c>
      <c r="L17" s="6">
        <f>SUMIF('Litigation Costs Fund Payments'!$C$6:$C$12,H3,'Litigation Costs Fund Payments'!$D$6:$D$12)</f>
        <v>0</v>
      </c>
      <c r="M17" s="6">
        <f>SUMIF('Litigation Costs Fund Payments'!$C$6:$C$12,I3,'Litigation Costs Fund Payments'!$D$6:$D$12)</f>
        <v>0</v>
      </c>
      <c r="N17" s="6">
        <f>SUMIF('Litigation Costs Fund Payments'!$C$6:$C$12,J3,'Litigation Costs Fund Payments'!$D$6:$D$12)</f>
        <v>0</v>
      </c>
      <c r="O17" s="6">
        <f>SUMIF('Litigation Costs Fund Payments'!$C$6:$C$12,K3,'Litigation Costs Fund Payments'!$D$6:$D$12)</f>
        <v>0</v>
      </c>
      <c r="P17" s="6">
        <f>SUMIF('Litigation Costs Fund Payments'!$C$6:$C$12,L3,'Litigation Costs Fund Payments'!$D$6:$D$12)</f>
        <v>0</v>
      </c>
      <c r="Q17" s="6">
        <f>SUMIF('Litigation Costs Fund Payments'!$C$6:$C$12,M3,'Litigation Costs Fund Payments'!$D$6:$D$12)</f>
        <v>0</v>
      </c>
      <c r="R17" s="6">
        <f>SUMIF('Litigation Costs Fund Payments'!$C$6:$C$12,N3,'Litigation Costs Fund Payments'!$D$6:$D$12)</f>
        <v>0</v>
      </c>
      <c r="S17" s="6">
        <f>SUMIF('Litigation Costs Fund Payments'!$C$6:$C$12,O3,'Litigation Costs Fund Payments'!$D$6:$D$12)</f>
        <v>0</v>
      </c>
      <c r="T17" s="6">
        <f>SUMIF('Litigation Costs Fund Payments'!$C$6:$C$12,P3,'Litigation Costs Fund Payments'!$D$6:$D$12)</f>
        <v>0</v>
      </c>
      <c r="U17" s="6">
        <f>SUMIF('Litigation Costs Fund Payments'!$C$6:$C$12,Q3,'Litigation Costs Fund Payments'!$D$6:$D$12)</f>
        <v>0</v>
      </c>
    </row>
    <row r="18" spans="1:21" x14ac:dyDescent="0.3">
      <c r="A18" s="3" t="s">
        <v>415</v>
      </c>
      <c r="B18" s="6">
        <v>0</v>
      </c>
      <c r="C18" s="6">
        <f>SUMIF(Mallinckrodt!$B$4:$B$16,A3,Mallinckrodt!$D$4:$D$16)</f>
        <v>3325264.8400000003</v>
      </c>
      <c r="D18" s="6">
        <f>SUMIF(Mallinckrodt!$B$4:$B$16,A3,Mallinckrodt!$E$4:$E$16)</f>
        <v>3988954.54</v>
      </c>
      <c r="E18" s="6">
        <v>0</v>
      </c>
      <c r="F18" s="6">
        <v>0</v>
      </c>
      <c r="G18" s="6">
        <v>0</v>
      </c>
      <c r="H18" s="6">
        <v>0</v>
      </c>
      <c r="I18" s="6">
        <v>0</v>
      </c>
      <c r="J18" s="6">
        <v>0</v>
      </c>
      <c r="K18" s="6">
        <v>0</v>
      </c>
      <c r="L18" s="6">
        <v>0</v>
      </c>
      <c r="M18" s="6">
        <v>0</v>
      </c>
      <c r="N18" s="6">
        <v>0</v>
      </c>
      <c r="O18" s="6">
        <v>0</v>
      </c>
      <c r="P18" s="6">
        <v>0</v>
      </c>
      <c r="Q18" s="6">
        <v>0</v>
      </c>
      <c r="R18" s="6">
        <v>0</v>
      </c>
      <c r="S18" s="6">
        <v>0</v>
      </c>
      <c r="T18" s="6">
        <v>0</v>
      </c>
      <c r="U18" s="6">
        <v>0</v>
      </c>
    </row>
    <row r="19" spans="1:21" x14ac:dyDescent="0.3">
      <c r="A19" s="3" t="s">
        <v>432</v>
      </c>
      <c r="B19" s="6">
        <f>SUMIF(Masters!$D$1:$D$1,B$5,INDEX(Masters!$D$4:$D$283,MATCH($A$3,Masters!$C$4:'Masters'!$C$283,0),0))</f>
        <v>0</v>
      </c>
      <c r="C19" s="6">
        <f>SUMIF(Masters!$D$1:$D$1,C$5,INDEX(Masters!$D$4:$D$283,MATCH($A$3,Masters!$C$4:'Masters'!$C$283,0),0))</f>
        <v>0</v>
      </c>
      <c r="D19" s="6">
        <f>SUMIF(Masters!$D$1:$D$1,D$5,INDEX(Masters!$D$4:$D$283,MATCH($A$3,Masters!$C$4:'Masters'!$C$283,0),0))</f>
        <v>0</v>
      </c>
      <c r="E19" s="6">
        <f>SUMIF(Masters!$D$1:$D$1,E$5,INDEX(Masters!$D$4:$D$283,MATCH($A$3,Masters!$C$4:'Masters'!$C$283,0),0))</f>
        <v>0</v>
      </c>
      <c r="F19" s="6">
        <f>SUMIF(Masters!$D$1:$D$1,F$5,INDEX(Masters!$D$4:$D$283,MATCH($A$3,Masters!$C$4:'Masters'!$C$283,0),0))</f>
        <v>0</v>
      </c>
      <c r="G19" s="6">
        <f>SUMIF(Masters!$D$1:$D$1,G$5,INDEX(Masters!$D$4:$D$283,MATCH($A$3,Masters!$C$4:'Masters'!$C$283,0),0))</f>
        <v>0</v>
      </c>
      <c r="H19" s="6">
        <f>SUMIF(Masters!$D$1:$D$1,H$5,INDEX(Masters!$D$4:$D$283,MATCH($A$3,Masters!$C$4:'Masters'!$C$283,0),0))</f>
        <v>0</v>
      </c>
      <c r="I19" s="6">
        <f>SUMIF(Masters!$D$1:$D$1,I$5,INDEX(Masters!$D$4:$D$283,MATCH($A$3,Masters!$C$4:'Masters'!$C$283,0),0))</f>
        <v>0</v>
      </c>
      <c r="J19" s="6">
        <f>SUMIF(Masters!$D$1:$D$1,J$5,INDEX(Masters!$D$4:$D$283,MATCH($A$3,Masters!$C$4:'Masters'!$C$283,0),0))</f>
        <v>0</v>
      </c>
      <c r="K19" s="6">
        <f>SUMIF(Masters!$D$1:$D$1,K$5,INDEX(Masters!$D$4:$D$283,MATCH($A$3,Masters!$C$4:'Masters'!$C$283,0),0))</f>
        <v>0</v>
      </c>
      <c r="L19" s="6">
        <f>SUMIF(Masters!$D$1:$D$1,L$5,INDEX(Masters!$D$4:$D$283,MATCH($A$3,Masters!$C$4:'Masters'!$C$283,0),0))</f>
        <v>0</v>
      </c>
      <c r="M19" s="6">
        <f>SUMIF(Masters!$D$1:$D$1,M$5,INDEX(Masters!$D$4:$D$283,MATCH($A$3,Masters!$C$4:'Masters'!$C$283,0),0))</f>
        <v>0</v>
      </c>
      <c r="N19" s="6">
        <f>SUMIF(Masters!$D$1:$D$1,N$5,INDEX(Masters!$D$4:$D$283,MATCH($A$3,Masters!$C$4:'Masters'!$C$283,0),0))</f>
        <v>0</v>
      </c>
      <c r="O19" s="6">
        <f>SUMIF(Masters!$D$1:$D$1,O$5,INDEX(Masters!$D$4:$D$283,MATCH($A$3,Masters!$C$4:'Masters'!$C$283,0),0))</f>
        <v>0</v>
      </c>
      <c r="P19" s="6">
        <f>SUMIF(Masters!$D$1:$D$1,P$5,INDEX(Masters!$D$4:$D$283,MATCH($A$3,Masters!$C$4:'Masters'!$C$283,0),0))</f>
        <v>0</v>
      </c>
      <c r="Q19" s="6">
        <f>SUMIF(Masters!$D$1:$D$1,Q$5,INDEX(Masters!$D$4:$D$283,MATCH($A$3,Masters!$C$4:'Masters'!$C$283,0),0))</f>
        <v>0</v>
      </c>
      <c r="R19" s="6">
        <f>SUMIF(Masters!$D$1:$D$1,R$5,INDEX(Masters!$D$4:$D$283,MATCH($A$3,Masters!$C$4:'Masters'!$C$283,0),0))</f>
        <v>0</v>
      </c>
      <c r="S19" s="6">
        <f>SUMIF(Masters!$D$1:$D$1,S$5,INDEX(Masters!$D$4:$D$283,MATCH($A$3,Masters!$C$4:'Masters'!$C$283,0),0))</f>
        <v>0</v>
      </c>
      <c r="T19" s="6">
        <f>SUMIF(Masters!$D$1:$D$1,T$5,INDEX(Masters!$D$4:$D$283,MATCH($A$3,Masters!$C$4:'Masters'!$C$283,0),0))</f>
        <v>0</v>
      </c>
      <c r="U19" s="6">
        <f>SUMIF(Masters!$D$1:$D$1,U$5,INDEX(Masters!$D$4:$D$283,MATCH($A$3,Masters!$C$4:'Masters'!$C$283,0),0))</f>
        <v>0</v>
      </c>
    </row>
    <row r="20" spans="1:21" x14ac:dyDescent="0.3">
      <c r="A20" s="3" t="s">
        <v>4</v>
      </c>
      <c r="B20" s="6">
        <f>SUMIF(McKinsey!$E$1:$I$1,B$5,INDEX(McKinsey!$E$4:$I$283,MATCH($A$3,McKinsey!$C$4:$C$283,0),0))</f>
        <v>16210202.210000001</v>
      </c>
      <c r="C20" s="6">
        <f>SUMIF(McKinsey!$E$1:$I$1,C$5,INDEX(McKinsey!$E$4:$I$283,MATCH($A$3,McKinsey!$C$4:$C$283,0),0))</f>
        <v>836753.43</v>
      </c>
      <c r="D20" s="6">
        <f>SUMIF(McKinsey!$E$1:$I$1,D$5,INDEX(McKinsey!$E$4:$I$283,MATCH($A$3,McKinsey!$C$4:$C$283,0),0))</f>
        <v>836753.43</v>
      </c>
      <c r="E20" s="6">
        <f>SUMIF(McKinsey!$E$1:$I$1,E$5,INDEX(McKinsey!$E$4:$I$283,MATCH($A$3,McKinsey!$C$4:$C$283,0),0))</f>
        <v>836753.43</v>
      </c>
      <c r="F20" s="6">
        <f>SUMIF(McKinsey!$E$1:$I$1,F$5,INDEX(McKinsey!$E$4:$I$283,MATCH($A$3,McKinsey!$C$4:$C$283,0),0))</f>
        <v>836753.43</v>
      </c>
      <c r="G20" s="6">
        <f>SUMIF(McKinsey!$E$1:$I$1,G$5,INDEX(McKinsey!$E$4:$I$283,MATCH($A$3,McKinsey!$C$4:$C$283,0),0))</f>
        <v>0</v>
      </c>
      <c r="H20" s="6">
        <f>SUMIF(McKinsey!$E$1:$I$1,H$5,INDEX(McKinsey!$E$4:$I$283,MATCH($A$3,McKinsey!$C$4:$C$283,0),0))</f>
        <v>0</v>
      </c>
      <c r="I20" s="6">
        <f>SUMIF(McKinsey!$E$1:$I$1,I$5,INDEX(McKinsey!$E$4:$I$283,MATCH($A$3,McKinsey!$C$4:$C$283,0),0))</f>
        <v>0</v>
      </c>
      <c r="J20" s="6">
        <f>SUMIF(McKinsey!$E$1:$I$1,J$5,INDEX(McKinsey!$E$4:$I$283,MATCH($A$3,McKinsey!$C$4:$C$283,0),0))</f>
        <v>0</v>
      </c>
      <c r="K20" s="6">
        <f>SUMIF(McKinsey!$E$1:$I$1,K$5,INDEX(McKinsey!$E$4:$I$283,MATCH($A$3,McKinsey!$C$4:$C$283,0),0))</f>
        <v>0</v>
      </c>
      <c r="L20" s="6">
        <f>SUMIF(McKinsey!$E$1:$I$1,L$5,INDEX(McKinsey!$E$4:$I$283,MATCH($A$3,McKinsey!$C$4:$C$283,0),0))</f>
        <v>0</v>
      </c>
      <c r="M20" s="6">
        <f>SUMIF(McKinsey!$E$1:$I$1,M$5,INDEX(McKinsey!$E$4:$I$283,MATCH($A$3,McKinsey!$C$4:$C$283,0),0))</f>
        <v>0</v>
      </c>
      <c r="N20" s="6">
        <f>SUMIF(McKinsey!$E$1:$I$1,N$5,INDEX(McKinsey!$E$4:$I$283,MATCH($A$3,McKinsey!$C$4:$C$283,0),0))</f>
        <v>0</v>
      </c>
      <c r="O20" s="6">
        <f>SUMIF(McKinsey!$E$1:$I$1,O$5,INDEX(McKinsey!$E$4:$I$283,MATCH($A$3,McKinsey!$C$4:$C$283,0),0))</f>
        <v>0</v>
      </c>
      <c r="P20" s="6">
        <f>SUMIF(McKinsey!$E$1:$I$1,P$5,INDEX(McKinsey!$E$4:$I$283,MATCH($A$3,McKinsey!$C$4:$C$283,0),0))</f>
        <v>0</v>
      </c>
      <c r="Q20" s="6">
        <f>SUMIF(McKinsey!$E$1:$I$1,Q$5,INDEX(McKinsey!$E$4:$I$283,MATCH($A$3,McKinsey!$C$4:$C$283,0),0))</f>
        <v>0</v>
      </c>
      <c r="R20" s="6">
        <f>SUMIF(McKinsey!$E$1:$I$1,R$5,INDEX(McKinsey!$E$4:$I$283,MATCH($A$3,McKinsey!$C$4:$C$283,0),0))</f>
        <v>0</v>
      </c>
      <c r="S20" s="6">
        <f>SUMIF(McKinsey!$E$1:$I$1,S$5,INDEX(McKinsey!$E$4:$I$283,MATCH($A$3,McKinsey!$C$4:$C$283,0),0))</f>
        <v>0</v>
      </c>
      <c r="T20" s="6">
        <f>SUMIF(McKinsey!$E$1:$I$1,T$5,INDEX(McKinsey!$E$4:$I$283,MATCH($A$3,McKinsey!$C$4:$C$283,0),0))</f>
        <v>0</v>
      </c>
      <c r="U20" s="6">
        <f>SUMIF(McKinsey!$E$1:$I$1,U$5,INDEX(McKinsey!$E$4:$I$283,MATCH($A$3,McKinsey!$C$4:$C$283,0),0))</f>
        <v>0</v>
      </c>
    </row>
    <row r="21" spans="1:21" x14ac:dyDescent="0.3">
      <c r="A21" s="3" t="s">
        <v>416</v>
      </c>
      <c r="B21" s="6">
        <v>0</v>
      </c>
      <c r="C21" s="6">
        <v>0</v>
      </c>
      <c r="D21" s="6">
        <f>SUMIF(Meijer!$C$4:$C$16,$A$3,Meijer!$D$4:$D$16)</f>
        <v>0</v>
      </c>
      <c r="E21" s="6">
        <v>0</v>
      </c>
      <c r="F21" s="6">
        <v>0</v>
      </c>
      <c r="G21" s="6">
        <v>0</v>
      </c>
      <c r="H21" s="6">
        <v>0</v>
      </c>
      <c r="I21" s="6">
        <v>0</v>
      </c>
      <c r="J21" s="6">
        <v>0</v>
      </c>
      <c r="K21" s="6">
        <v>0</v>
      </c>
      <c r="L21" s="6">
        <v>0</v>
      </c>
      <c r="M21" s="6">
        <v>0</v>
      </c>
      <c r="N21" s="6">
        <v>0</v>
      </c>
      <c r="O21" s="6">
        <v>0</v>
      </c>
      <c r="P21" s="6">
        <v>0</v>
      </c>
      <c r="Q21" s="6">
        <v>0</v>
      </c>
      <c r="R21" s="6">
        <v>0</v>
      </c>
      <c r="S21" s="6">
        <v>0</v>
      </c>
      <c r="T21" s="6">
        <v>0</v>
      </c>
      <c r="U21" s="6">
        <v>0</v>
      </c>
    </row>
    <row r="22" spans="1:21" x14ac:dyDescent="0.3">
      <c r="A22" s="3" t="s">
        <v>509</v>
      </c>
      <c r="B22" s="6">
        <f ca="1">SUMIF(Mylan!$F$1:$N$1,B$5,INDEX(Mylan!$F$4:$F$283,MATCH($A$3,Mylan!$D$4:'Mylan'!$D$283,0),0))</f>
        <v>0</v>
      </c>
      <c r="C22" s="6">
        <f ca="1">SUMIF(Mylan!$F$1:$N$1,C$5,INDEX(Mylan!$F$4:$F$283,MATCH($A$3,Mylan!$D$4:'Mylan'!$D$283,0),0))</f>
        <v>0</v>
      </c>
      <c r="D22" s="6">
        <f ca="1">SUMIF(Mylan!$F$1:$N$1,D$5,INDEX(Mylan!$F$4:$F$283,MATCH($A$3,Mylan!$D$4:'Mylan'!$D$283,0),0))</f>
        <v>0</v>
      </c>
      <c r="E22" s="6">
        <f ca="1">SUMIF(Mylan!$F$1:$N$1,E$5,INDEX(Mylan!$F$4:$F$283,MATCH($A$3,Mylan!$D$4:'Mylan'!$D$283,0),0))</f>
        <v>0</v>
      </c>
      <c r="F22" s="6">
        <f ca="1">SUMIF(Mylan!$F$1:$N$1,F$5,INDEX(Mylan!$F$4:$F$283,MATCH($A$3,Mylan!$D$4:'Mylan'!$D$283,0),0))</f>
        <v>0</v>
      </c>
      <c r="G22" s="6">
        <f ca="1">SUMIF(Mylan!$F$1:$N$1,G$5,INDEX(Mylan!$F$4:$F$283,MATCH($A$3,Mylan!$D$4:'Mylan'!$D$283,0),0))</f>
        <v>959419.08851454197</v>
      </c>
      <c r="H22" s="6">
        <f ca="1">SUMIF(Mylan!$F$1:$N$1,H$5,INDEX(Mylan!$F$4:$F$283,MATCH($A$3,Mylan!$D$4:'Mylan'!$D$283,0),0))</f>
        <v>981176.81485234434</v>
      </c>
      <c r="I22" s="6">
        <f ca="1">SUMIF(Mylan!$F$1:$N$1,I$5,INDEX(Mylan!$F$4:$F$283,MATCH($A$3,Mylan!$D$4:'Mylan'!$D$283,0),0))</f>
        <v>981176.83186246187</v>
      </c>
      <c r="J22" s="6">
        <f ca="1">SUMIF(Mylan!$F$1:$N$1,J$5,INDEX(Mylan!$F$4:$F$283,MATCH($A$3,Mylan!$D$4:'Mylan'!$D$283,0),0))</f>
        <v>981176.86588269682</v>
      </c>
      <c r="K22" s="6">
        <f ca="1">SUMIF(Mylan!$F$1:$N$1,K$5,INDEX(Mylan!$F$4:$F$283,MATCH($A$3,Mylan!$D$4:'Mylan'!$D$283,0),0))</f>
        <v>981176.86588269682</v>
      </c>
      <c r="L22" s="6">
        <f ca="1">SUMIF(Mylan!$F$1:$N$1,L$5,INDEX(Mylan!$F$4:$F$283,MATCH($A$3,Mylan!$D$4:'Mylan'!$D$283,0),0))</f>
        <v>981176.86588269682</v>
      </c>
      <c r="M22" s="6">
        <f ca="1">SUMIF(Mylan!$F$1:$N$1,M$5,INDEX(Mylan!$F$4:$F$283,MATCH($A$3,Mylan!$D$4:'Mylan'!$D$283,0),0))</f>
        <v>981176.79784222681</v>
      </c>
      <c r="N22" s="6">
        <f ca="1">SUMIF(Mylan!$F$1:$N$1,N$5,INDEX(Mylan!$F$4:$F$283,MATCH($A$3,Mylan!$D$4:'Mylan'!$D$283,0),0))</f>
        <v>680404.69978000002</v>
      </c>
      <c r="O22" s="6">
        <f ca="1">SUMIF(Mylan!$F$1:$N$1,O$5,INDEX(Mylan!$F$4:$F$283,MATCH($A$3,Mylan!$D$4:'Mylan'!$D$283,0),0))</f>
        <v>0</v>
      </c>
      <c r="P22" s="6">
        <f ca="1">SUMIF(Mylan!$F$1:$N$1,P$5,INDEX(Mylan!$F$4:$F$283,MATCH($A$3,Mylan!$D$4:'Mylan'!$D$283,0),0))</f>
        <v>0</v>
      </c>
      <c r="Q22" s="6">
        <f ca="1">SUMIF(Mylan!$F$1:$N$1,Q$5,INDEX(Mylan!$F$4:$F$283,MATCH($A$3,Mylan!$D$4:'Mylan'!$D$283,0),0))</f>
        <v>0</v>
      </c>
      <c r="R22" s="6">
        <f ca="1">SUMIF(Mylan!$F$1:$N$1,R$5,INDEX(Mylan!$F$4:$F$283,MATCH($A$3,Mylan!$D$4:'Mylan'!$D$283,0),0))</f>
        <v>0</v>
      </c>
      <c r="S22" s="6">
        <f ca="1">SUMIF(Mylan!$F$1:$N$1,S$5,INDEX(Mylan!$F$4:$F$283,MATCH($A$3,Mylan!$D$4:'Mylan'!$D$283,0),0))</f>
        <v>0</v>
      </c>
      <c r="T22" s="6">
        <f ca="1">SUMIF(Mylan!$F$1:$N$1,T$5,INDEX(Mylan!$F$4:$F$283,MATCH($A$3,Mylan!$D$4:'Mylan'!$D$283,0),0))</f>
        <v>0</v>
      </c>
      <c r="U22" s="6">
        <f ca="1">SUMIF(Mylan!$F$1:$N$1,U$5,INDEX(Mylan!$F$4:$F$283,MATCH($A$3,Mylan!$D$4:'Mylan'!$D$283,0),0))</f>
        <v>0</v>
      </c>
    </row>
    <row r="23" spans="1:21" x14ac:dyDescent="0.3">
      <c r="A23" s="3" t="s">
        <v>429</v>
      </c>
      <c r="B23" s="6">
        <v>0</v>
      </c>
      <c r="C23" s="6">
        <v>0</v>
      </c>
      <c r="D23" s="6">
        <v>0</v>
      </c>
      <c r="E23" s="6">
        <f>SUMIF(Publicis!$B$4,A3,Publicis!$C$4)</f>
        <v>11673940.6</v>
      </c>
      <c r="F23" s="6">
        <v>0</v>
      </c>
      <c r="G23" s="6">
        <v>0</v>
      </c>
      <c r="H23" s="6">
        <v>0</v>
      </c>
      <c r="I23" s="6">
        <v>0</v>
      </c>
      <c r="J23" s="6">
        <v>0</v>
      </c>
      <c r="K23" s="6">
        <v>0</v>
      </c>
      <c r="L23" s="6">
        <v>0</v>
      </c>
      <c r="M23" s="6">
        <v>0</v>
      </c>
      <c r="N23" s="6">
        <v>0</v>
      </c>
      <c r="O23" s="6">
        <v>0</v>
      </c>
      <c r="P23" s="6">
        <v>0</v>
      </c>
      <c r="Q23" s="6">
        <v>0</v>
      </c>
      <c r="R23" s="6">
        <v>0</v>
      </c>
      <c r="S23" s="6">
        <v>0</v>
      </c>
      <c r="T23" s="6">
        <v>0</v>
      </c>
      <c r="U23" s="6">
        <v>0</v>
      </c>
    </row>
    <row r="24" spans="1:21" x14ac:dyDescent="0.3">
      <c r="A24" s="3" t="s">
        <v>512</v>
      </c>
      <c r="B24" s="6">
        <f>SUMIF('Purdue-Sackler'!$F$1:$U$1,B$5,INDEX('Purdue-Sackler'!$F$4:$U$283,MATCH($A$3,'Purdue-Sackler'!$D$4:$D$283,0),0))</f>
        <v>0</v>
      </c>
      <c r="C24" s="6">
        <f>SUMIF('Purdue-Sackler'!$F$1:$U$1,C$5,INDEX('Purdue-Sackler'!$F$4:$U$283,MATCH($A$3,'Purdue-Sackler'!$D$4:$D$283,0),0))</f>
        <v>0</v>
      </c>
      <c r="D24" s="6">
        <f>SUMIF('Purdue-Sackler'!$F$1:$U$1,D$5,INDEX('Purdue-Sackler'!$F$4:$U$283,MATCH($A$3,'Purdue-Sackler'!$D$4:$D$283,0),0))</f>
        <v>0</v>
      </c>
      <c r="E24" s="6">
        <f>SUMIF('Purdue-Sackler'!$F$1:$U$1,E$5,INDEX('Purdue-Sackler'!$F$4:$U$283,MATCH($A$3,'Purdue-Sackler'!$D$4:$D$283,0),0))</f>
        <v>0</v>
      </c>
      <c r="F24" s="6">
        <f>SUMIF('Purdue-Sackler'!$F$1:$U$1,F$5,INDEX('Purdue-Sackler'!$F$4:$U$283,MATCH($A$3,'Purdue-Sackler'!$D$4:$D$283,0),0))</f>
        <v>0</v>
      </c>
      <c r="G24" s="6">
        <f>SUMIF('Purdue-Sackler'!$F$1:$U$1,G$5,INDEX('Purdue-Sackler'!$F$4:$U$283,MATCH($A$3,'Purdue-Sackler'!$D$4:$D$283,0),0))</f>
        <v>18366115.539999999</v>
      </c>
      <c r="H24" s="6">
        <f>SUMIF('Purdue-Sackler'!$F$1:$U$1,H$5,INDEX('Purdue-Sackler'!$F$4:$U$283,MATCH($A$3,'Purdue-Sackler'!$D$4:$D$283,0),0))</f>
        <v>5160209.97</v>
      </c>
      <c r="I24" s="6">
        <f>SUMIF('Purdue-Sackler'!$F$1:$U$1,I$5,INDEX('Purdue-Sackler'!$F$4:$U$283,MATCH($A$3,'Purdue-Sackler'!$D$4:$D$283,0),0))</f>
        <v>4682296.7549999999</v>
      </c>
      <c r="J24" s="6">
        <f>SUMIF('Purdue-Sackler'!$F$1:$U$1,J$5,INDEX('Purdue-Sackler'!$F$4:$U$283,MATCH($A$3,'Purdue-Sackler'!$D$4:$D$283,0),0))</f>
        <v>2343836.9449999998</v>
      </c>
      <c r="K24" s="6">
        <f>SUMIF('Purdue-Sackler'!$F$1:$U$1,K$5,INDEX('Purdue-Sackler'!$F$4:$U$283,MATCH($A$3,'Purdue-Sackler'!$D$4:$D$283,0),0))</f>
        <v>3758839.2450000001</v>
      </c>
      <c r="L24" s="6">
        <f>SUMIF('Purdue-Sackler'!$F$1:$U$1,L$5,INDEX('Purdue-Sackler'!$F$4:$U$283,MATCH($A$3,'Purdue-Sackler'!$D$4:$D$283,0),0))</f>
        <v>4228110.04</v>
      </c>
      <c r="M24" s="6">
        <f>SUMIF('Purdue-Sackler'!$F$1:$U$1,M$5,INDEX('Purdue-Sackler'!$F$4:$U$283,MATCH($A$3,'Purdue-Sackler'!$D$4:$D$283,0),0))</f>
        <v>3440734.5950000002</v>
      </c>
      <c r="N24" s="6">
        <f>SUMIF('Purdue-Sackler'!$F$1:$U$1,N$5,INDEX('Purdue-Sackler'!$F$4:$U$283,MATCH($A$3,'Purdue-Sackler'!$D$4:$D$283,0),0))</f>
        <v>3564921.8050000002</v>
      </c>
      <c r="O24" s="6">
        <f>SUMIF('Purdue-Sackler'!$F$1:$U$1,O$5,INDEX('Purdue-Sackler'!$F$4:$U$283,MATCH($A$3,'Purdue-Sackler'!$D$4:$D$283,0),0))</f>
        <v>3201527.53</v>
      </c>
      <c r="P24" s="6">
        <f>SUMIF('Purdue-Sackler'!$F$1:$U$1,P$5,INDEX('Purdue-Sackler'!$F$4:$U$283,MATCH($A$3,'Purdue-Sackler'!$D$4:$D$283,0),0))</f>
        <v>3537016.09</v>
      </c>
      <c r="Q24" s="6">
        <f>SUMIF('Purdue-Sackler'!$F$1:$U$1,Q$5,INDEX('Purdue-Sackler'!$F$4:$U$283,MATCH($A$3,'Purdue-Sackler'!$D$4:$D$283,0),0))</f>
        <v>3537016.09</v>
      </c>
      <c r="R24" s="6">
        <f>SUMIF('Purdue-Sackler'!$F$1:$U$1,R$5,INDEX('Purdue-Sackler'!$F$4:$U$283,MATCH($A$3,'Purdue-Sackler'!$D$4:$D$283,0),0))</f>
        <v>3537016.09</v>
      </c>
      <c r="S24" s="6">
        <f>SUMIF('Purdue-Sackler'!$F$1:$U$1,S$5,INDEX('Purdue-Sackler'!$F$4:$U$283,MATCH($A$3,'Purdue-Sackler'!$D$4:$D$283,0),0))</f>
        <v>6627761.2249999996</v>
      </c>
      <c r="T24" s="6">
        <f>SUMIF('Purdue-Sackler'!$F$1:$U$1,T$5,INDEX('Purdue-Sackler'!$F$4:$U$283,MATCH($A$3,'Purdue-Sackler'!$D$4:$D$283,0),0))</f>
        <v>6627761.2249999996</v>
      </c>
      <c r="U24" s="6">
        <f>SUMIF('Purdue-Sackler'!$F$1:$U$1,U$5,INDEX('Purdue-Sackler'!$F$4:$U$283,MATCH($A$3,'Purdue-Sackler'!$D$4:$D$283,0),0))</f>
        <v>6750218.8799999999</v>
      </c>
    </row>
    <row r="25" spans="1:21" x14ac:dyDescent="0.3">
      <c r="A25" s="3" t="s">
        <v>513</v>
      </c>
      <c r="B25" s="6">
        <f>SUMIF('Remnant Defendants'!$F$1:$F$1,B$5,INDEX('Remnant Defendants'!$F$4:$F$283,MATCH($A$3,'Remnant Defendants'!$D$4:$D$283,0),0))</f>
        <v>0</v>
      </c>
      <c r="C25" s="6">
        <f>SUMIF('Remnant Defendants'!$F$1:$F$1,C$5,INDEX('Remnant Defendants'!$F$4:$F$283,MATCH($A$3,'Remnant Defendants'!$D$4:$D$283,0),0))</f>
        <v>0</v>
      </c>
      <c r="D25" s="6">
        <f>SUMIF('Remnant Defendants'!$F$1:$F$1,D$5,INDEX('Remnant Defendants'!$F$4:$F$283,MATCH($A$3,'Remnant Defendants'!$D$4:$D$283,0),0))</f>
        <v>0</v>
      </c>
      <c r="E25" s="6">
        <f>SUMIF('Remnant Defendants'!$F$1:$F$1,E$5,INDEX('Remnant Defendants'!$F$4:$F$283,MATCH($A$3,'Remnant Defendants'!$D$4:$D$283,0),0))</f>
        <v>0</v>
      </c>
      <c r="F25" s="6">
        <f>SUMIF('Remnant Defendants'!$F$1:$F$1,F$5,INDEX('Remnant Defendants'!$F$4:$F$283,MATCH($A$3,'Remnant Defendants'!$D$4:$D$283,0),0))</f>
        <v>0</v>
      </c>
      <c r="G25" s="6">
        <f>SUMIF('Remnant Defendants'!$F$1:$F$1,G$5,INDEX('Remnant Defendants'!$F$4:$F$283,MATCH($A$3,'Remnant Defendants'!$D$4:$D$283,0),0))</f>
        <v>0</v>
      </c>
      <c r="H25" s="6">
        <f>SUMIF('Remnant Defendants'!$F$1:$F$1,H$5,INDEX('Remnant Defendants'!$F$4:$F$283,MATCH($A$3,'Remnant Defendants'!$D$4:$D$283,0),0))</f>
        <v>0</v>
      </c>
      <c r="I25" s="6">
        <f>SUMIF('Remnant Defendants'!$F$1:$F$1,I$5,INDEX('Remnant Defendants'!$F$4:$F$283,MATCH($A$3,'Remnant Defendants'!$D$4:$D$283,0),0))</f>
        <v>0</v>
      </c>
      <c r="J25" s="6">
        <f>SUMIF('Remnant Defendants'!$F$1:$F$1,J$5,INDEX('Remnant Defendants'!$F$4:$F$283,MATCH($A$3,'Remnant Defendants'!$D$4:$D$283,0),0))</f>
        <v>0</v>
      </c>
      <c r="K25" s="6">
        <f>SUMIF('Remnant Defendants'!$F$1:$F$1,K$5,INDEX('Remnant Defendants'!$F$4:$F$283,MATCH($A$3,'Remnant Defendants'!$D$4:$D$283,0),0))</f>
        <v>0</v>
      </c>
      <c r="L25" s="6">
        <f>SUMIF('Remnant Defendants'!$F$1:$F$1,L$5,INDEX('Remnant Defendants'!$F$4:$F$283,MATCH($A$3,'Remnant Defendants'!$D$4:$D$283,0),0))</f>
        <v>0</v>
      </c>
      <c r="M25" s="6">
        <f>SUMIF('Remnant Defendants'!$F$1:$F$1,M$5,INDEX('Remnant Defendants'!$F$4:$F$283,MATCH($A$3,'Remnant Defendants'!$D$4:$D$283,0),0))</f>
        <v>0</v>
      </c>
      <c r="N25" s="6">
        <f>SUMIF('Remnant Defendants'!$F$1:$F$1,N$5,INDEX('Remnant Defendants'!$F$4:$F$283,MATCH($A$3,'Remnant Defendants'!$D$4:$D$283,0),0))</f>
        <v>0</v>
      </c>
      <c r="O25" s="6">
        <f>SUMIF('Remnant Defendants'!$F$1:$F$1,O$5,INDEX('Remnant Defendants'!$F$4:$F$283,MATCH($A$3,'Remnant Defendants'!$D$4:$D$283,0),0))</f>
        <v>0</v>
      </c>
      <c r="P25" s="6">
        <f>SUMIF('Remnant Defendants'!$F$1:$F$1,P$5,INDEX('Remnant Defendants'!$F$4:$F$283,MATCH($A$3,'Remnant Defendants'!$D$4:$D$283,0),0))</f>
        <v>0</v>
      </c>
      <c r="Q25" s="6">
        <f>SUMIF('Remnant Defendants'!$F$1:$F$1,Q$5,INDEX('Remnant Defendants'!$F$4:$F$283,MATCH($A$3,'Remnant Defendants'!$D$4:$D$283,0),0))</f>
        <v>0</v>
      </c>
      <c r="R25" s="6">
        <f>SUMIF('Remnant Defendants'!$F$1:$F$1,R$5,INDEX('Remnant Defendants'!$F$4:$F$283,MATCH($A$3,'Remnant Defendants'!$D$4:$D$283,0),0))</f>
        <v>0</v>
      </c>
      <c r="S25" s="6">
        <f>SUMIF('Remnant Defendants'!$F$1:$F$1,S$5,INDEX('Remnant Defendants'!$F$4:$F$283,MATCH($A$3,'Remnant Defendants'!$D$4:$D$283,0),0))</f>
        <v>0</v>
      </c>
      <c r="T25" s="6">
        <f>SUMIF('Remnant Defendants'!$F$1:$F$1,T$5,INDEX('Remnant Defendants'!$F$4:$F$283,MATCH($A$3,'Remnant Defendants'!$D$4:$D$283,0),0))</f>
        <v>0</v>
      </c>
      <c r="U25" s="6">
        <f>SUMIF('Remnant Defendants'!$F$1:$F$1,U$5,INDEX('Remnant Defendants'!$F$4:$F$283,MATCH($A$3,'Remnant Defendants'!$D$4:$D$283,0),0))</f>
        <v>0</v>
      </c>
    </row>
    <row r="26" spans="1:21" x14ac:dyDescent="0.3">
      <c r="A26" s="3" t="s">
        <v>472</v>
      </c>
      <c r="B26" s="24" t="str">
        <f>IFERROR(SUMIF('Special Circumstance Fund'!$D$4:$K$4,B$5,INDEX('Special Circumstance Fund'!$D$10:$K$17,MATCH($A$3,'Special Circumstance Fund'!$C$10:$C$17,0),0)),"$0.00")</f>
        <v>$0.00</v>
      </c>
      <c r="C26" s="24" t="str">
        <f>IFERROR(SUMIF('Special Circumstance Fund'!$D$4:$K$4,C$5,INDEX('Special Circumstance Fund'!$D$10:$K$17,MATCH($A$3,'Special Circumstance Fund'!$C$10:$C$17,0),0)),"$0.00")</f>
        <v>$0.00</v>
      </c>
      <c r="D26" s="24" t="str">
        <f>IFERROR(SUMIF('Special Circumstance Fund'!$D$4:$K$4,D$5,INDEX('Special Circumstance Fund'!$D$10:$K$17,MATCH($A$3,'Special Circumstance Fund'!$C$10:$C$17,0),0)),"$0.00")</f>
        <v>$0.00</v>
      </c>
      <c r="E26" s="24" t="str">
        <f>IFERROR(SUMIF('Special Circumstance Fund'!$D$4:$K$4,E$5,INDEX('Special Circumstance Fund'!$D$10:$K$17,MATCH($A$3,'Special Circumstance Fund'!$C$10:$C$17,0),0)),"$0.00")</f>
        <v>$0.00</v>
      </c>
      <c r="F26" s="24" t="str">
        <f>IFERROR(SUMIF('Special Circumstance Fund'!$D$4:$K$4,F$5,INDEX('Special Circumstance Fund'!$D$10:$K$17,MATCH($A$3,'Special Circumstance Fund'!$C$10:$C$17,0),0)),"$0.00")</f>
        <v>$0.00</v>
      </c>
      <c r="G26" s="24" t="str">
        <f>IFERROR(SUMIF('Special Circumstance Fund'!$D$4:$K$4,G$5,INDEX('Special Circumstance Fund'!$D$10:$K$17,MATCH($A$3,'Special Circumstance Fund'!$C$10:$C$17,0),0)),"$0.00")</f>
        <v>$0.00</v>
      </c>
      <c r="H26" s="24" t="str">
        <f>IFERROR(SUMIF('Special Circumstance Fund'!$D$4:$K$4,H$5,INDEX('Special Circumstance Fund'!$D$10:$K$17,MATCH($A$3,'Special Circumstance Fund'!$C$10:$C$17,0),0)),"$0.00")</f>
        <v>$0.00</v>
      </c>
      <c r="I26" s="24" t="str">
        <f>IFERROR(SUMIF('Special Circumstance Fund'!$D$4:$K$4,I$5,INDEX('Special Circumstance Fund'!$D$10:$K$17,MATCH($A$3,'Special Circumstance Fund'!$C$10:$C$17,0),0)),"$0.00")</f>
        <v>$0.00</v>
      </c>
      <c r="J26" s="24" t="str">
        <f>IFERROR(SUMIF('Special Circumstance Fund'!$D$4:$K$4,J$5,INDEX('Special Circumstance Fund'!$D$10:$K$17,MATCH($A$3,'Special Circumstance Fund'!$C$10:$C$17,0),0)),"$0.00")</f>
        <v>$0.00</v>
      </c>
      <c r="K26" s="24" t="str">
        <f>IFERROR(SUMIF('Special Circumstance Fund'!$D$4:$K$4,K$5,INDEX('Special Circumstance Fund'!$D$10:$K$17,MATCH($A$3,'Special Circumstance Fund'!$C$10:$C$17,0),0)),"$0.00")</f>
        <v>$0.00</v>
      </c>
      <c r="L26" s="24" t="str">
        <f>IFERROR(SUMIF('Special Circumstance Fund'!$D$4:$K$4,L$5,INDEX('Special Circumstance Fund'!$D$10:$K$17,MATCH($A$3,'Special Circumstance Fund'!$C$10:$C$17,0),0)),"$0.00")</f>
        <v>$0.00</v>
      </c>
      <c r="M26" s="24" t="str">
        <f>IFERROR(SUMIF('Special Circumstance Fund'!$D$4:$K$4,M$5,INDEX('Special Circumstance Fund'!$D$10:$K$17,MATCH($A$3,'Special Circumstance Fund'!$C$10:$C$17,0),0)),"$0.00")</f>
        <v>$0.00</v>
      </c>
      <c r="N26" s="24" t="str">
        <f>IFERROR(SUMIF('Special Circumstance Fund'!$D$4:$K$4,N$5,INDEX('Special Circumstance Fund'!$D$10:$K$17,MATCH($A$3,'Special Circumstance Fund'!$C$10:$C$17,0),0)),"$0.00")</f>
        <v>$0.00</v>
      </c>
      <c r="O26" s="24" t="str">
        <f>IFERROR(SUMIF('Special Circumstance Fund'!$D$4:$K$4,O$5,INDEX('Special Circumstance Fund'!$D$10:$K$17,MATCH($A$3,'Special Circumstance Fund'!$C$10:$C$17,0),0)),"$0.00")</f>
        <v>$0.00</v>
      </c>
      <c r="P26" s="24" t="str">
        <f>IFERROR(SUMIF('Special Circumstance Fund'!$D$4:$K$4,P$5,INDEX('Special Circumstance Fund'!$D$10:$K$17,MATCH($A$3,'Special Circumstance Fund'!$C$10:$C$17,0),0)),"$0.00")</f>
        <v>$0.00</v>
      </c>
      <c r="Q26" s="24" t="str">
        <f>IFERROR(SUMIF('Special Circumstance Fund'!$D$4:$K$4,Q$5,INDEX('Special Circumstance Fund'!$D$10:$K$17,MATCH($A$3,'Special Circumstance Fund'!$C$10:$C$17,0),0)),"$0.00")</f>
        <v>$0.00</v>
      </c>
      <c r="R26" s="24" t="str">
        <f>IFERROR(SUMIF('Special Circumstance Fund'!$D$4:$K$4,R$5,INDEX('Special Circumstance Fund'!$D$10:$K$17,MATCH($A$3,'Special Circumstance Fund'!$C$10:$C$17,0),0)),"$0.00")</f>
        <v>$0.00</v>
      </c>
      <c r="S26" s="24" t="str">
        <f>IFERROR(SUMIF('Special Circumstance Fund'!$D$4:$K$4,S$5,INDEX('Special Circumstance Fund'!$D$10:$K$17,MATCH($A$3,'Special Circumstance Fund'!$C$10:$C$17,0),0)),"$0.00")</f>
        <v>$0.00</v>
      </c>
      <c r="T26" s="24" t="str">
        <f>IFERROR(SUMIF('Special Circumstance Fund'!$D$4:$K$4,T$5,INDEX('Special Circumstance Fund'!$D$10:$K$17,MATCH($A$3,'Special Circumstance Fund'!$C$10:$C$17,0),0)),"$0.00")</f>
        <v>$0.00</v>
      </c>
      <c r="U26" s="24" t="str">
        <f>IFERROR(SUMIF('Special Circumstance Fund'!$D$4:$K$4,U$5,INDEX('Special Circumstance Fund'!$D$10:$K$17,MATCH($A$3,'Special Circumstance Fund'!$C$10:$C$17,0),0)),"$0.00")</f>
        <v>$0.00</v>
      </c>
    </row>
    <row r="27" spans="1:21" x14ac:dyDescent="0.3">
      <c r="A27" s="3" t="s">
        <v>510</v>
      </c>
      <c r="B27" s="6">
        <f>SUMIF(Sun!$F$1:$F$1,B$5,INDEX(Sun!$F$4:$F$283,MATCH($A$3,Sun!$D$4:$D$283,0),0))</f>
        <v>0</v>
      </c>
      <c r="C27" s="6">
        <f>SUMIF(Sun!$F$1:$F$1,C$5,INDEX(Sun!$F$4:$F$283,MATCH($A$3,Sun!$D$4:$D$283,0),0))</f>
        <v>0</v>
      </c>
      <c r="D27" s="6">
        <f>SUMIF(Sun!$F$1:$F$1,D$5,INDEX(Sun!$F$4:$F$283,MATCH($A$3,Sun!$D$4:$D$283,0),0))</f>
        <v>0</v>
      </c>
      <c r="E27" s="6">
        <f>SUMIF(Sun!$F$1:$F$1,E$5,INDEX(Sun!$F$4:$F$283,MATCH($A$3,Sun!$D$4:$D$283,0),0))</f>
        <v>0</v>
      </c>
      <c r="F27" s="6">
        <f>SUMIF(Sun!$F$1:$F$1,F$5,INDEX(Sun!$F$4:$F$283,MATCH($A$3,Sun!$D$4:$D$283,0),0))</f>
        <v>0</v>
      </c>
      <c r="G27" s="6">
        <f>SUMIF(Sun!$F$1:$F$1,G$5,INDEX(Sun!$F$4:$F$283,MATCH($A$3,Sun!$D$4:$D$283,0),0))</f>
        <v>864771.98248565383</v>
      </c>
      <c r="H27" s="6">
        <f>SUMIF(Sun!$F$1:$F$1,H$5,INDEX(Sun!$F$4:$F$283,MATCH($A$3,Sun!$D$4:$D$283,0),0))</f>
        <v>0</v>
      </c>
      <c r="I27" s="6">
        <f>SUMIF(Sun!$F$1:$F$1,I$5,INDEX(Sun!$F$4:$F$283,MATCH($A$3,Sun!$D$4:$D$283,0),0))</f>
        <v>0</v>
      </c>
      <c r="J27" s="6">
        <f>SUMIF(Sun!$F$1:$F$1,J$5,INDEX(Sun!$F$4:$F$283,MATCH($A$3,Sun!$D$4:$D$283,0),0))</f>
        <v>0</v>
      </c>
      <c r="K27" s="6">
        <f>SUMIF(Sun!$F$1:$F$1,K$5,INDEX(Sun!$F$4:$F$283,MATCH($A$3,Sun!$D$4:$D$283,0),0))</f>
        <v>0</v>
      </c>
      <c r="L27" s="6">
        <f>SUMIF(Sun!$F$1:$F$1,L$5,INDEX(Sun!$F$4:$F$283,MATCH($A$3,Sun!$D$4:$D$283,0),0))</f>
        <v>0</v>
      </c>
      <c r="M27" s="6">
        <f>SUMIF(Sun!$F$1:$F$1,M$5,INDEX(Sun!$F$4:$F$283,MATCH($A$3,Sun!$D$4:$D$283,0),0))</f>
        <v>0</v>
      </c>
      <c r="N27" s="6">
        <f>SUMIF(Sun!$F$1:$F$1,N$5,INDEX(Sun!$F$4:$F$283,MATCH($A$3,Sun!$D$4:$D$283,0),0))</f>
        <v>0</v>
      </c>
      <c r="O27" s="6">
        <f>SUMIF(Sun!$F$1:$F$1,O$5,INDEX(Sun!$F$4:$F$283,MATCH($A$3,Sun!$D$4:$D$283,0),0))</f>
        <v>0</v>
      </c>
      <c r="P27" s="6">
        <f>SUMIF(Sun!$F$1:$F$1,P$5,INDEX(Sun!$F$4:$F$283,MATCH($A$3,Sun!$D$4:$D$283,0),0))</f>
        <v>0</v>
      </c>
      <c r="Q27" s="6">
        <f>SUMIF(Sun!$F$1:$F$1,Q$5,INDEX(Sun!$F$4:$F$283,MATCH($A$3,Sun!$D$4:$D$283,0),0))</f>
        <v>0</v>
      </c>
      <c r="R27" s="6">
        <f>SUMIF(Sun!$F$1:$F$1,R$5,INDEX(Sun!$F$4:$F$283,MATCH($A$3,Sun!$D$4:$D$283,0),0))</f>
        <v>0</v>
      </c>
      <c r="S27" s="6">
        <f>SUMIF(Sun!$F$1:$F$1,S$5,INDEX(Sun!$F$4:$F$283,MATCH($A$3,Sun!$D$4:$D$283,0),0))</f>
        <v>0</v>
      </c>
      <c r="T27" s="6">
        <f>SUMIF(Sun!$F$1:$F$1,T$5,INDEX(Sun!$F$4:$F$283,MATCH($A$3,Sun!$D$4:$D$283,0),0))</f>
        <v>0</v>
      </c>
      <c r="U27" s="6">
        <f>SUMIF(Sun!$F$1:$F$1,U$5,INDEX(Sun!$F$4:$F$283,MATCH($A$3,Sun!$D$4:$D$283,0),0))</f>
        <v>0</v>
      </c>
    </row>
    <row r="28" spans="1:21" x14ac:dyDescent="0.3">
      <c r="A28" s="3" t="s">
        <v>6</v>
      </c>
      <c r="B28" s="6">
        <f>SUMIF(Teva!$F$1:$R$1,B$5,INDEX(Teva!$F$4:$R$283,MATCH($A$3,Teva!$D$4:$D$283,0),0))</f>
        <v>0</v>
      </c>
      <c r="C28" s="6">
        <f>SUMIF(Teva!$F$1:$R$1,C$5,INDEX(Teva!$F$4:$R$283,MATCH($A$3,Teva!$D$4:$D$283,0),0))</f>
        <v>0</v>
      </c>
      <c r="D28" s="6">
        <f>SUMIF(Teva!$F$1:$R$1,D$5,INDEX(Teva!$F$4:$R$283,MATCH($A$3,Teva!$D$4:$D$283,0),0))</f>
        <v>0</v>
      </c>
      <c r="E28" s="6">
        <f>SUMIF(Teva!$F$1:$R$1,E$5,INDEX(Teva!$F$4:$R$283,MATCH($A$3,Teva!$D$4:$D$283,0),0))</f>
        <v>9482967.129999999</v>
      </c>
      <c r="F28" s="6">
        <f>SUMIF(Teva!$F$1:$R$1,F$5,INDEX(Teva!$F$4:$R$283,MATCH($A$3,Teva!$D$4:$D$283,0),0))</f>
        <v>4823618.41</v>
      </c>
      <c r="G28" s="6">
        <f>SUMIF(Teva!$F$1:$R$1,G$5,INDEX(Teva!$F$4:$R$283,MATCH($A$3,Teva!$D$4:$D$283,0),0))</f>
        <v>4689900.7509621121</v>
      </c>
      <c r="H28" s="6">
        <f>SUMIF(Teva!$F$1:$R$1,H$5,INDEX(Teva!$F$4:$R$283,MATCH($A$3,Teva!$D$4:$D$283,0),0))</f>
        <v>4689900.7509621121</v>
      </c>
      <c r="I28" s="6">
        <f>SUMIF(Teva!$F$1:$R$1,I$5,INDEX(Teva!$F$4:$R$283,MATCH($A$3,Teva!$D$4:$D$283,0),0))</f>
        <v>4689900.7509621121</v>
      </c>
      <c r="J28" s="6">
        <f>SUMIF(Teva!$F$1:$R$1,J$5,INDEX(Teva!$F$4:$R$283,MATCH($A$3,Teva!$D$4:$D$283,0),0))</f>
        <v>4689900.7507553454</v>
      </c>
      <c r="K28" s="6">
        <f>SUMIF(Teva!$F$1:$R$1,K$5,INDEX(Teva!$F$4:$R$283,MATCH($A$3,Teva!$D$4:$D$283,0),0))</f>
        <v>4689900.7507553454</v>
      </c>
      <c r="L28" s="6">
        <f>SUMIF(Teva!$F$1:$R$1,L$5,INDEX(Teva!$F$4:$R$283,MATCH($A$3,Teva!$D$4:$D$283,0),0))</f>
        <v>4689900.7507553454</v>
      </c>
      <c r="M28" s="6">
        <f>SUMIF(Teva!$F$1:$R$1,M$5,INDEX(Teva!$F$4:$R$283,MATCH($A$3,Teva!$D$4:$D$283,0),0))</f>
        <v>4689900.7507553454</v>
      </c>
      <c r="N28" s="6">
        <f>SUMIF(Teva!$F$1:$R$1,N$5,INDEX(Teva!$F$4:$R$283,MATCH($A$3,Teva!$D$4:$D$283,0),0))</f>
        <v>4689900.7507553454</v>
      </c>
      <c r="O28" s="6">
        <f>SUMIF(Teva!$F$1:$R$1,O$5,INDEX(Teva!$F$4:$R$283,MATCH($A$3,Teva!$D$4:$D$283,0),0))</f>
        <v>4689900.7507553454</v>
      </c>
      <c r="P28" s="6">
        <f>SUMIF(Teva!$F$1:$R$1,P$5,INDEX(Teva!$F$4:$R$283,MATCH($A$3,Teva!$D$4:$D$283,0),0))</f>
        <v>4689942.8277092725</v>
      </c>
      <c r="Q28" s="6">
        <f>SUMIF(Teva!$F$1:$R$1,Q$5,INDEX(Teva!$F$4:$R$283,MATCH($A$3,Teva!$D$4:$D$283,0),0))</f>
        <v>0</v>
      </c>
      <c r="R28" s="6">
        <f>SUMIF(Teva!$F$1:$R$1,R$5,INDEX(Teva!$F$4:$R$283,MATCH($A$3,Teva!$D$4:$D$283,0),0))</f>
        <v>0</v>
      </c>
      <c r="S28" s="6">
        <f>SUMIF(Teva!$F$1:$R$1,S$5,INDEX(Teva!$F$4:$R$283,MATCH($A$3,Teva!$D$4:$D$283,0),0))</f>
        <v>0</v>
      </c>
      <c r="T28" s="6">
        <f>SUMIF(Teva!$F$1:$R$1,T$5,INDEX(Teva!$F$4:$R$283,MATCH($A$3,Teva!$D$4:$D$283,0),0))</f>
        <v>0</v>
      </c>
      <c r="U28" s="6">
        <f>SUMIF(Teva!$F$1:$R$1,U$5,INDEX(Teva!$F$4:$R$283,MATCH($A$3,Teva!$D$4:$D$283,0),0))</f>
        <v>0</v>
      </c>
    </row>
    <row r="29" spans="1:21" x14ac:dyDescent="0.3">
      <c r="A29" s="3" t="s">
        <v>458</v>
      </c>
      <c r="B29" s="24">
        <f>IFERROR(SUMIF('Walgreens Michigan'!$C$4:$T$4,B$5,INDEX('Walgreens Michigan'!$C$8:$T$8,MATCH($A$3,'Walgreens Michigan'!$B$8:$B$8,0),0)),"$0.00")</f>
        <v>0</v>
      </c>
      <c r="C29" s="24">
        <f>IFERROR(SUMIF('Walgreens Michigan'!$C$4:$T$4,C$5,INDEX('Walgreens Michigan'!$C$8:$T$8,MATCH($A$3,'Walgreens Michigan'!$B$8:$B$8,0),0)),"$0.00")</f>
        <v>0</v>
      </c>
      <c r="D29" s="24">
        <f>IFERROR(SUMIF('Walgreens Michigan'!$C$4:$T$4,D$5,INDEX('Walgreens Michigan'!$C$8:$T$8,MATCH($A$3,'Walgreens Michigan'!$B$8:$B$8,0),0)),"$0.00")</f>
        <v>429476.75</v>
      </c>
      <c r="E29" s="24">
        <f>IFERROR(SUMIF('Walgreens Michigan'!$C$4:$T$4,E$5,INDEX('Walgreens Michigan'!$C$8:$T$8,MATCH($A$3,'Walgreens Michigan'!$B$8:$B$8,0),0)),"$0.00")</f>
        <v>3292977.8800000008</v>
      </c>
      <c r="F29" s="24">
        <f>IFERROR(SUMIF('Walgreens Michigan'!$C$4:$T$4,F$5,INDEX('Walgreens Michigan'!$C$8:$T$8,MATCH($A$3,'Walgreens Michigan'!$B$8:$B$8,0),0)),"$0.00")</f>
        <v>3292980.88</v>
      </c>
      <c r="G29" s="24">
        <f>IFERROR(SUMIF('Walgreens Michigan'!$C$4:$T$4,G$5,INDEX('Walgreens Michigan'!$C$8:$T$8,MATCH($A$3,'Walgreens Michigan'!$B$8:$B$8,0),0)),"$0.00")</f>
        <v>10000000</v>
      </c>
      <c r="H29" s="24">
        <f>IFERROR(SUMIF('Walgreens Michigan'!$C$4:$T$4,H$5,INDEX('Walgreens Michigan'!$C$8:$T$8,MATCH($A$3,'Walgreens Michigan'!$B$8:$B$8,0),0)),"$0.00")</f>
        <v>10000000</v>
      </c>
      <c r="I29" s="24">
        <f>IFERROR(SUMIF('Walgreens Michigan'!$C$4:$T$4,I$5,INDEX('Walgreens Michigan'!$C$8:$T$8,MATCH($A$3,'Walgreens Michigan'!$B$8:$B$8,0),0)),"$0.00")</f>
        <v>5000000</v>
      </c>
      <c r="J29" s="24">
        <f>IFERROR(SUMIF('Walgreens Michigan'!$C$4:$T$4,J$5,INDEX('Walgreens Michigan'!$C$8:$T$8,MATCH($A$3,'Walgreens Michigan'!$B$8:$B$8,0),0)),"$0.00")</f>
        <v>5000000</v>
      </c>
      <c r="K29" s="24">
        <f>IFERROR(SUMIF('Walgreens Michigan'!$C$4:$T$4,K$5,INDEX('Walgreens Michigan'!$C$8:$T$8,MATCH($A$3,'Walgreens Michigan'!$B$8:$B$8,0),0)),"$0.00")</f>
        <v>5000000</v>
      </c>
      <c r="L29" s="24">
        <f>IFERROR(SUMIF('Walgreens Michigan'!$C$4:$T$4,L$5,INDEX('Walgreens Michigan'!$C$8:$T$8,MATCH($A$3,'Walgreens Michigan'!$B$8:$B$8,0),0)),"$0.00")</f>
        <v>5000000</v>
      </c>
      <c r="M29" s="24">
        <f>IFERROR(SUMIF('Walgreens Michigan'!$C$4:$T$4,M$5,INDEX('Walgreens Michigan'!$C$8:$T$8,MATCH($A$3,'Walgreens Michigan'!$B$8:$B$8,0),0)),"$0.00")</f>
        <v>5000000</v>
      </c>
      <c r="N29" s="24">
        <f>IFERROR(SUMIF('Walgreens Michigan'!$C$4:$T$4,N$5,INDEX('Walgreens Michigan'!$C$8:$T$8,MATCH($A$3,'Walgreens Michigan'!$B$8:$B$8,0),0)),"$0.00")</f>
        <v>5000000</v>
      </c>
      <c r="O29" s="24">
        <f>IFERROR(SUMIF('Walgreens Michigan'!$C$4:$T$4,O$5,INDEX('Walgreens Michigan'!$C$8:$T$8,MATCH($A$3,'Walgreens Michigan'!$B$8:$B$8,0),0)),"$0.00")</f>
        <v>5000000</v>
      </c>
      <c r="P29" s="24">
        <f>IFERROR(SUMIF('Walgreens Michigan'!$C$4:$T$4,P$5,INDEX('Walgreens Michigan'!$C$8:$T$8,MATCH($A$3,'Walgreens Michigan'!$B$8:$B$8,0),0)),"$0.00")</f>
        <v>5000000</v>
      </c>
      <c r="Q29" s="24">
        <f>IFERROR(SUMIF('Walgreens Michigan'!$C$4:$T$4,Q$5,INDEX('Walgreens Michigan'!$C$8:$T$8,MATCH($A$3,'Walgreens Michigan'!$B$8:$B$8,0),0)),"$0.00")</f>
        <v>10000000</v>
      </c>
      <c r="R29" s="24">
        <f>IFERROR(SUMIF('Walgreens Michigan'!$C$4:$T$4,R$5,INDEX('Walgreens Michigan'!$C$8:$T$8,MATCH($A$3,'Walgreens Michigan'!$B$8:$B$8,0),0)),"$0.00")</f>
        <v>10000000</v>
      </c>
      <c r="S29" s="24">
        <f>IFERROR(SUMIF('Walgreens Michigan'!$C$4:$T$4,S$5,INDEX('Walgreens Michigan'!$C$8:$T$8,MATCH($A$3,'Walgreens Michigan'!$B$8:$B$8,0),0)),"$0.00")</f>
        <v>10000000</v>
      </c>
      <c r="T29" s="24">
        <f>IFERROR(SUMIF('Walgreens Michigan'!$C$4:$T$4,T$5,INDEX('Walgreens Michigan'!$C$8:$T$8,MATCH($A$3,'Walgreens Michigan'!$B$8:$B$8,0),0)),"$0.00")</f>
        <v>10000000</v>
      </c>
      <c r="U29" s="24">
        <f>IFERROR(SUMIF('Walgreens Michigan'!$C$4:$T$4,U$5,INDEX('Walgreens Michigan'!$C$8:$T$8,MATCH($A$3,'Walgreens Michigan'!$B$8:$B$8,0),0)),"$0.00")</f>
        <v>9000000</v>
      </c>
    </row>
    <row r="30" spans="1:21" x14ac:dyDescent="0.3">
      <c r="A30" s="3" t="s">
        <v>460</v>
      </c>
      <c r="B30" s="6">
        <f>SUMIF('Walgreens National'!$F$1:$U$1,B$5,INDEX('Walgreens National'!$F$4:$U$283,MATCH($A$3,'Walgreens National'!$D$4:$D$283,0),0))</f>
        <v>0</v>
      </c>
      <c r="C30" s="6">
        <f>SUMIF('Walgreens National'!$F$1:$U$1,C$5,INDEX('Walgreens National'!$F$4:$U$283,MATCH($A$3,'Walgreens National'!$D$4:$D$283,0),0))</f>
        <v>0</v>
      </c>
      <c r="D30" s="6">
        <f>SUMIF('Walgreens National'!$F$1:$U$1,D$5,INDEX('Walgreens National'!$F$4:$U$283,MATCH($A$3,'Walgreens National'!$D$4:$D$283,0),0))</f>
        <v>0</v>
      </c>
      <c r="E30" s="6">
        <f>SUMIF('Walgreens National'!$F$1:$U$1,E$5,INDEX('Walgreens National'!$F$4:$U$283,MATCH($A$3,'Walgreens National'!$D$4:$D$283,0),0))</f>
        <v>11116973.437777188</v>
      </c>
      <c r="F30" s="6">
        <f>SUMIF('Walgreens National'!$F$1:$U$1,F$5,INDEX('Walgreens National'!$F$4:$U$283,MATCH($A$3,'Walgreens National'!$D$4:$D$283,0),0))</f>
        <v>4465879.2899999963</v>
      </c>
      <c r="G30" s="6">
        <f>SUMIF('Walgreens National'!$F$1:$U$1,G$5,INDEX('Walgreens National'!$F$4:$U$283,MATCH($A$3,'Walgreens National'!$D$4:$D$283,0),0))</f>
        <v>4465879.2899999926</v>
      </c>
      <c r="H30" s="6">
        <f>SUMIF('Walgreens National'!$F$1:$U$1,H$5,INDEX('Walgreens National'!$F$4:$U$283,MATCH($A$3,'Walgreens National'!$D$4:$D$283,0),0))</f>
        <v>4465652.9224340841</v>
      </c>
      <c r="I30" s="6">
        <f>SUMIF('Walgreens National'!$F$1:$U$1,I$5,INDEX('Walgreens National'!$F$4:$U$283,MATCH($A$3,'Walgreens National'!$D$4:$D$283,0),0))</f>
        <v>4465652.9224340841</v>
      </c>
      <c r="J30" s="6">
        <f>SUMIF('Walgreens National'!$F$1:$U$1,J$5,INDEX('Walgreens National'!$F$4:$U$283,MATCH($A$3,'Walgreens National'!$D$4:$D$283,0),0))</f>
        <v>4467775.235620277</v>
      </c>
      <c r="K30" s="6">
        <f>SUMIF('Walgreens National'!$F$1:$U$1,K$5,INDEX('Walgreens National'!$F$4:$U$283,MATCH($A$3,'Walgreens National'!$D$4:$D$283,0),0))</f>
        <v>6765455.9460431887</v>
      </c>
      <c r="L30" s="6">
        <f>SUMIF('Walgreens National'!$F$1:$U$1,L$5,INDEX('Walgreens National'!$F$4:$U$283,MATCH($A$3,'Walgreens National'!$D$4:$D$283,0),0))</f>
        <v>6765455.9460431887</v>
      </c>
      <c r="M30" s="6">
        <f>SUMIF('Walgreens National'!$F$1:$U$1,M$5,INDEX('Walgreens National'!$F$4:$U$283,MATCH($A$3,'Walgreens National'!$D$4:$D$283,0),0))</f>
        <v>6765455.9460431887</v>
      </c>
      <c r="N30" s="6">
        <f>SUMIF('Walgreens National'!$F$1:$U$1,N$5,INDEX('Walgreens National'!$F$4:$U$283,MATCH($A$3,'Walgreens National'!$D$4:$D$283,0),0))</f>
        <v>6765455.9460431887</v>
      </c>
      <c r="O30" s="6">
        <f>SUMIF('Walgreens National'!$F$1:$U$1,O$5,INDEX('Walgreens National'!$F$4:$U$283,MATCH($A$3,'Walgreens National'!$D$4:$D$283,0),0))</f>
        <v>6765455.9460431887</v>
      </c>
      <c r="P30" s="6">
        <f>SUMIF('Walgreens National'!$F$1:$U$1,P$5,INDEX('Walgreens National'!$F$4:$U$283,MATCH($A$3,'Walgreens National'!$D$4:$D$283,0),0))</f>
        <v>6765455.9460431887</v>
      </c>
      <c r="Q30" s="6">
        <f>SUMIF('Walgreens National'!$F$1:$U$1,Q$5,INDEX('Walgreens National'!$F$4:$U$283,MATCH($A$3,'Walgreens National'!$D$4:$D$283,0),0))</f>
        <v>13530911.892086377</v>
      </c>
      <c r="R30" s="6">
        <f>SUMIF('Walgreens National'!$F$1:$U$1,R$5,INDEX('Walgreens National'!$F$4:$U$283,MATCH($A$3,'Walgreens National'!$D$4:$D$283,0),0))</f>
        <v>0</v>
      </c>
      <c r="S30" s="6">
        <f>SUMIF('Walgreens National'!$F$1:$U$1,S$5,INDEX('Walgreens National'!$F$4:$U$283,MATCH($A$3,'Walgreens National'!$D$4:$D$283,0),0))</f>
        <v>0</v>
      </c>
      <c r="T30" s="6">
        <f>SUMIF('Walgreens National'!$F$1:$U$1,T$5,INDEX('Walgreens National'!$F$4:$U$283,MATCH($A$3,'Walgreens National'!$D$4:$D$283,0),0))</f>
        <v>0</v>
      </c>
      <c r="U30" s="6">
        <f>SUMIF('Walgreens National'!$F$1:$U$1,U$5,INDEX('Walgreens National'!$F$4:$U$283,MATCH($A$3,'Walgreens National'!$D$4:$D$283,0),0))</f>
        <v>0</v>
      </c>
    </row>
    <row r="31" spans="1:21" x14ac:dyDescent="0.3">
      <c r="A31" s="3" t="s">
        <v>9</v>
      </c>
      <c r="B31" s="6">
        <f>SUMIF(Walmart!$E$1:$F$1,B$5,INDEX(Walmart!$E$4:$F$283,MATCH($A$3,Walmart!$C$4:$C$283,0),0))</f>
        <v>0</v>
      </c>
      <c r="C31" s="6">
        <f>SUMIF(Walmart!$E$1:$F$1,C$5,INDEX(Walmart!$E$4:$F$283,MATCH($A$3,Walmart!$C$4:$C$283,0),0))</f>
        <v>0</v>
      </c>
      <c r="D31" s="6">
        <f>SUMIF(Walmart!$E$1:$F$1,D$5,INDEX(Walmart!$E$4:$F$283,MATCH($A$3,Walmart!$C$4:$C$283,0),0))</f>
        <v>0</v>
      </c>
      <c r="E31" s="6">
        <f>SUMIF(Walmart!$E$1:$F$1,E$5,INDEX(Walmart!$E$4:$F$283,MATCH($A$3,Walmart!$C$4:$C$283,0),0))</f>
        <v>45620683.180000052</v>
      </c>
      <c r="F31" s="6">
        <f>SUMIF(Walmart!$E$1:$F$1,F$5,INDEX(Walmart!$E$4:$F$283,MATCH($A$3,Walmart!$C$4:$C$283,0),0))</f>
        <v>0</v>
      </c>
      <c r="G31" s="6">
        <f>SUMIF(Walmart!$E$1:$F$1,G$5,INDEX(Walmart!$E$4:$F$283,MATCH($A$3,Walmart!$C$4:$C$283,0),0))</f>
        <v>0</v>
      </c>
      <c r="H31" s="6">
        <f>SUMIF(Walmart!$E$1:$F$1,H$5,INDEX(Walmart!$E$4:$F$283,MATCH($A$3,Walmart!$C$4:$C$283,0),0))</f>
        <v>0</v>
      </c>
      <c r="I31" s="6">
        <f>SUMIF(Walmart!$E$1:$F$1,I$5,INDEX(Walmart!$E$4:$F$283,MATCH($A$3,Walmart!$C$4:$C$283,0),0))</f>
        <v>0</v>
      </c>
      <c r="J31" s="6">
        <f>SUMIF(Walmart!$E$1:$F$1,J$5,INDEX(Walmart!$E$4:$F$283,MATCH($A$3,Walmart!$C$4:$C$283,0),0))</f>
        <v>0</v>
      </c>
      <c r="K31" s="6">
        <f>SUMIF(Walmart!$E$1:$F$1,K$5,INDEX(Walmart!$E$4:$F$283,MATCH($A$3,Walmart!$C$4:$C$283,0),0))</f>
        <v>0</v>
      </c>
      <c r="L31" s="6">
        <f>SUMIF(Walmart!$E$1:$F$1,L$5,INDEX(Walmart!$E$4:$F$283,MATCH($A$3,Walmart!$C$4:$C$283,0),0))</f>
        <v>0</v>
      </c>
      <c r="M31" s="6">
        <f>SUMIF(Walmart!$E$1:$F$1,M$5,INDEX(Walmart!$E$4:$F$283,MATCH($A$3,Walmart!$C$4:$C$283,0),0))</f>
        <v>0</v>
      </c>
      <c r="N31" s="6">
        <f>SUMIF(Walmart!$E$1:$F$1,N$5,INDEX(Walmart!$E$4:$F$283,MATCH($A$3,Walmart!$C$4:$C$283,0),0))</f>
        <v>0</v>
      </c>
      <c r="O31" s="6">
        <f>SUMIF(Walmart!$E$1:$F$1,O$5,INDEX(Walmart!$E$4:$F$283,MATCH($A$3,Walmart!$C$4:$C$283,0),0))</f>
        <v>0</v>
      </c>
      <c r="P31" s="6">
        <f>SUMIF(Walmart!$E$1:$F$1,P$5,INDEX(Walmart!$E$4:$F$283,MATCH($A$3,Walmart!$C$4:$C$283,0),0))</f>
        <v>0</v>
      </c>
      <c r="Q31" s="6">
        <f>SUMIF(Walmart!$E$1:$F$1,Q$5,INDEX(Walmart!$E$4:$F$283,MATCH($A$3,Walmart!$C$4:$C$283,0),0))</f>
        <v>0</v>
      </c>
      <c r="R31" s="6">
        <f>SUMIF(Walmart!$E$1:$F$1,R$5,INDEX(Walmart!$E$4:$F$283,MATCH($A$3,Walmart!$C$4:$C$283,0),0))</f>
        <v>0</v>
      </c>
      <c r="S31" s="6">
        <f>SUMIF(Walmart!$E$1:$F$1,S$5,INDEX(Walmart!$E$4:$F$283,MATCH($A$3,Walmart!$C$4:$C$283,0),0))</f>
        <v>0</v>
      </c>
      <c r="T31" s="6">
        <f>SUMIF(Walmart!$E$1:$F$1,T$5,INDEX(Walmart!$E$4:$F$283,MATCH($A$3,Walmart!$C$4:$C$283,0),0))</f>
        <v>0</v>
      </c>
      <c r="U31" s="6">
        <f>SUMIF(Walmart!$E$1:$F$1,U$5,INDEX(Walmart!$E$4:$F$283,MATCH($A$3,Walmart!$C$4:$C$283,0),0))</f>
        <v>0</v>
      </c>
    </row>
    <row r="32" spans="1:21" x14ac:dyDescent="0.3">
      <c r="A32" s="3" t="s">
        <v>511</v>
      </c>
      <c r="B32" s="6">
        <f>SUMIF(Zydus!$F$1:$F$1,B$5,INDEX(Zydus!$F$4:$F$283,MATCH($A$3,Zydus!$D$4:$D$283,0),0))</f>
        <v>0</v>
      </c>
      <c r="C32" s="6">
        <f>SUMIF(Zydus!$F$1:$F$1,C$5,INDEX(Zydus!$F$4:$F$283,MATCH($A$3,Zydus!$D$4:$D$283,0),0))</f>
        <v>0</v>
      </c>
      <c r="D32" s="6">
        <f>SUMIF(Zydus!$F$1:$F$1,D$5,INDEX(Zydus!$F$4:$F$283,MATCH($A$3,Zydus!$D$4:$D$283,0),0))</f>
        <v>0</v>
      </c>
      <c r="E32" s="6">
        <f>SUMIF(Zydus!$F$1:$F$1,E$5,INDEX(Zydus!$F$4:$F$283,MATCH($A$3,Zydus!$D$4:$D$283,0),0))</f>
        <v>0</v>
      </c>
      <c r="F32" s="6">
        <f>SUMIF(Zydus!$F$1:$F$1,F$5,INDEX(Zydus!$F$4:$F$283,MATCH($A$3,Zydus!$D$4:$D$283,0),0))</f>
        <v>0</v>
      </c>
      <c r="G32" s="6">
        <f>SUMIF(Zydus!$F$1:$F$1,G$5,INDEX(Zydus!$F$4:$F$283,MATCH($A$3,Zydus!$D$4:$D$283,0),0))</f>
        <v>414616.69344246993</v>
      </c>
      <c r="H32" s="6">
        <f>SUMIF(Zydus!$F$1:$F$1,H$5,INDEX(Zydus!$F$4:$F$283,MATCH($A$3,Zydus!$D$4:$D$283,0),0))</f>
        <v>0</v>
      </c>
      <c r="I32" s="6">
        <f>SUMIF(Zydus!$F$1:$F$1,I$5,INDEX(Zydus!$F$4:$F$283,MATCH($A$3,Zydus!$D$4:$D$283,0),0))</f>
        <v>0</v>
      </c>
      <c r="J32" s="6">
        <f>SUMIF(Zydus!$F$1:$F$1,J$5,INDEX(Zydus!$F$4:$F$283,MATCH($A$3,Zydus!$D$4:$D$283,0),0))</f>
        <v>0</v>
      </c>
      <c r="K32" s="6">
        <f>SUMIF(Zydus!$F$1:$F$1,K$5,INDEX(Zydus!$F$4:$F$283,MATCH($A$3,Zydus!$D$4:$D$283,0),0))</f>
        <v>0</v>
      </c>
      <c r="L32" s="6">
        <f>SUMIF(Zydus!$F$1:$F$1,L$5,INDEX(Zydus!$F$4:$F$283,MATCH($A$3,Zydus!$D$4:$D$283,0),0))</f>
        <v>0</v>
      </c>
      <c r="M32" s="6">
        <f>SUMIF(Zydus!$F$1:$F$1,M$5,INDEX(Zydus!$F$4:$F$283,MATCH($A$3,Zydus!$D$4:$D$283,0),0))</f>
        <v>0</v>
      </c>
      <c r="N32" s="6">
        <f>SUMIF(Zydus!$F$1:$F$1,N$5,INDEX(Zydus!$F$4:$F$283,MATCH($A$3,Zydus!$D$4:$D$283,0),0))</f>
        <v>0</v>
      </c>
      <c r="O32" s="6">
        <f>SUMIF(Zydus!$F$1:$F$1,O$5,INDEX(Zydus!$F$4:$F$283,MATCH($A$3,Zydus!$D$4:$D$283,0),0))</f>
        <v>0</v>
      </c>
      <c r="P32" s="6">
        <f>SUMIF(Zydus!$F$1:$F$1,P$5,INDEX(Zydus!$F$4:$F$283,MATCH($A$3,Zydus!$D$4:$D$283,0),0))</f>
        <v>0</v>
      </c>
      <c r="Q32" s="6">
        <f>SUMIF(Zydus!$F$1:$F$1,Q$5,INDEX(Zydus!$F$4:$F$283,MATCH($A$3,Zydus!$D$4:$D$283,0),0))</f>
        <v>0</v>
      </c>
      <c r="R32" s="6">
        <f>SUMIF(Zydus!$F$1:$F$1,R$5,INDEX(Zydus!$F$4:$F$283,MATCH($A$3,Zydus!$D$4:$D$283,0),0))</f>
        <v>0</v>
      </c>
      <c r="S32" s="6">
        <f>SUMIF(Zydus!$F$1:$F$1,S$5,INDEX(Zydus!$F$4:$F$283,MATCH($A$3,Zydus!$D$4:$D$283,0),0))</f>
        <v>0</v>
      </c>
      <c r="T32" s="6">
        <f>SUMIF(Zydus!$F$1:$F$1,T$5,INDEX(Zydus!$F$4:$F$283,MATCH($A$3,Zydus!$D$4:$D$283,0),0))</f>
        <v>0</v>
      </c>
      <c r="U32" s="6">
        <f>SUMIF(Zydus!$F$1:$F$1,U$5,INDEX(Zydus!$F$4:$F$283,MATCH($A$3,Zydus!$D$4:$D$283,0),0))</f>
        <v>0</v>
      </c>
    </row>
    <row r="33" spans="1:21" x14ac:dyDescent="0.3">
      <c r="B33" s="6"/>
      <c r="C33" s="6"/>
      <c r="D33" s="6"/>
      <c r="E33" s="6"/>
      <c r="F33" s="6"/>
      <c r="G33" s="6"/>
      <c r="H33" s="6"/>
      <c r="I33" s="6"/>
      <c r="J33" s="6"/>
      <c r="K33" s="6"/>
      <c r="L33" s="6"/>
      <c r="M33" s="6"/>
      <c r="N33" s="6"/>
      <c r="O33" s="6"/>
      <c r="P33" s="6"/>
      <c r="Q33" s="6"/>
      <c r="R33" s="6"/>
      <c r="S33" s="6"/>
      <c r="T33" s="6"/>
      <c r="U33" s="6"/>
    </row>
    <row r="34" spans="1:21" x14ac:dyDescent="0.3">
      <c r="A34" s="3" t="s">
        <v>303</v>
      </c>
      <c r="B34" s="6">
        <f t="shared" ref="B34:U34" ca="1" si="0">SUM(B6:B31)</f>
        <v>16210202.210000001</v>
      </c>
      <c r="C34" s="6">
        <f t="shared" ca="1" si="0"/>
        <v>4162018.2700000005</v>
      </c>
      <c r="D34" s="6">
        <f t="shared" ca="1" si="0"/>
        <v>102857340.86574949</v>
      </c>
      <c r="E34" s="6">
        <f t="shared" ca="1" si="0"/>
        <v>158816098.81180823</v>
      </c>
      <c r="F34" s="6">
        <f t="shared" ca="1" si="0"/>
        <v>49366394.560000017</v>
      </c>
      <c r="G34" s="6">
        <f t="shared" ca="1" si="0"/>
        <v>80307904.326865405</v>
      </c>
      <c r="H34" s="6">
        <f t="shared" ca="1" si="0"/>
        <v>51651153.647148542</v>
      </c>
      <c r="I34" s="6">
        <f t="shared" ca="1" si="0"/>
        <v>60274696.113651536</v>
      </c>
      <c r="J34" s="6">
        <f t="shared" ca="1" si="0"/>
        <v>57929866.678393371</v>
      </c>
      <c r="K34" s="6">
        <f t="shared" ca="1" si="0"/>
        <v>55994581.630931377</v>
      </c>
      <c r="L34" s="6">
        <f t="shared" ca="1" si="0"/>
        <v>52859289.812505104</v>
      </c>
      <c r="M34" s="6">
        <f t="shared" ca="1" si="0"/>
        <v>48605285.972081974</v>
      </c>
      <c r="N34" s="6">
        <f t="shared" ca="1" si="0"/>
        <v>40165360.401024297</v>
      </c>
      <c r="O34" s="6">
        <f t="shared" ca="1" si="0"/>
        <v>39121561.460439175</v>
      </c>
      <c r="P34" s="6">
        <f t="shared" ca="1" si="0"/>
        <v>37526078.913425848</v>
      </c>
      <c r="Q34" s="6">
        <f t="shared" ca="1" si="0"/>
        <v>44601592.031759761</v>
      </c>
      <c r="R34" s="6">
        <f t="shared" ca="1" si="0"/>
        <v>31070680.139673386</v>
      </c>
      <c r="S34" s="6">
        <f t="shared" ca="1" si="0"/>
        <v>34161425.274673387</v>
      </c>
      <c r="T34" s="6">
        <f t="shared" ca="1" si="0"/>
        <v>16627761.225</v>
      </c>
      <c r="U34" s="6">
        <f t="shared" ca="1" si="0"/>
        <v>15750218.879999999</v>
      </c>
    </row>
    <row r="36" spans="1:21" ht="58.5" customHeight="1" x14ac:dyDescent="0.3">
      <c r="A36" s="149" t="s">
        <v>404</v>
      </c>
      <c r="B36" s="150"/>
      <c r="C36" s="150"/>
      <c r="D36" s="150"/>
      <c r="E36" s="150"/>
      <c r="F36" s="150"/>
      <c r="G36" s="150"/>
      <c r="H36" s="150"/>
      <c r="I36" s="150"/>
    </row>
    <row r="39" spans="1:21" x14ac:dyDescent="0.3">
      <c r="F39" s="6"/>
      <c r="H39" s="6"/>
    </row>
    <row r="40" spans="1:21" x14ac:dyDescent="0.3">
      <c r="E40" s="6"/>
      <c r="G40" s="6"/>
    </row>
  </sheetData>
  <sheetProtection algorithmName="SHA-512" hashValue="8FTv/i4VoKlKMMWdOM5CyXzT3jCq5/TSWHfODYMQ49EH3yhlTjdiUuD4dUb8vUooLjEYBYU1MAETOSMzRMmWRA==" saltValue="MDZdwZVhgvytM9P0xOyPAQ==" spinCount="100000" sheet="1" sort="0" autoFilter="0" pivotTables="0"/>
  <dataConsolidate/>
  <mergeCells count="2">
    <mergeCell ref="A3:B3"/>
    <mergeCell ref="A36:I36"/>
  </mergeCells>
  <phoneticPr fontId="1" type="noConversion"/>
  <hyperlinks>
    <hyperlink ref="E1" location="'Introduction-Table of Contents'!A22" display="Return to Table of Contents" xr:uid="{325A582D-9C09-4737-B981-0A8A54447E1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554" yWindow="314" count="2">
        <x14:dataValidation type="list" allowBlank="1" showInputMessage="1" showErrorMessage="1" promptTitle="Select Government" prompt="Use this dropdown list to select the government you'd like." xr:uid="{E421427C-90F6-4B3E-8EC7-8D11DB2F2656}">
          <x14:formula1>
            <xm:f>'All Settlement Totals'!$C$4:$C283</xm:f>
          </x14:formula1>
          <xm:sqref>B4</xm:sqref>
        </x14:dataValidation>
        <x14:dataValidation type="list" allowBlank="1" showErrorMessage="1" promptTitle="Select Government" prompt="Use this dropdown list to select the government you'd like." xr:uid="{6A07874D-5076-46CE-85B7-AACB2F15A28F}">
          <x14:formula1>
            <xm:f>'All Settlement Totals'!$C$4:$C283</xm:f>
          </x14:formula1>
          <xm:sqref>A3:B3</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9C1A-23A4-4D33-AC5E-3DD031AC37C5}">
  <sheetPr codeName="Sheet10"/>
  <dimension ref="A1:X24"/>
  <sheetViews>
    <sheetView zoomScaleNormal="100" workbookViewId="0"/>
  </sheetViews>
  <sheetFormatPr defaultColWidth="9.140625" defaultRowHeight="18.75" x14ac:dyDescent="0.3"/>
  <cols>
    <col min="1" max="1" width="76" style="3" bestFit="1" customWidth="1"/>
    <col min="2" max="2" width="18.7109375" style="3" bestFit="1" customWidth="1"/>
    <col min="3" max="5" width="19.140625" style="3" bestFit="1" customWidth="1"/>
    <col min="6" max="6" width="21.140625" style="3" bestFit="1" customWidth="1"/>
    <col min="7" max="7" width="21.140625" style="3" customWidth="1"/>
    <col min="8" max="21" width="21.140625" style="3" bestFit="1" customWidth="1"/>
    <col min="22" max="22" width="16.5703125" style="3" bestFit="1" customWidth="1"/>
    <col min="23" max="23" width="17.7109375" style="3" bestFit="1" customWidth="1"/>
    <col min="24" max="24" width="22.5703125" style="3" bestFit="1" customWidth="1"/>
    <col min="25" max="16384" width="9.140625" style="3"/>
  </cols>
  <sheetData>
    <row r="1" spans="1:24" ht="22.5" x14ac:dyDescent="0.3">
      <c r="A1" s="36" t="s">
        <v>346</v>
      </c>
      <c r="B1" s="137" t="s">
        <v>596</v>
      </c>
    </row>
    <row r="2" spans="1:24" s="10" customFormat="1" ht="42.75" customHeight="1" x14ac:dyDescent="0.3">
      <c r="B2" s="10" t="s">
        <v>347</v>
      </c>
      <c r="C2" s="10" t="s">
        <v>308</v>
      </c>
      <c r="D2" s="10" t="s">
        <v>309</v>
      </c>
      <c r="E2" s="10" t="s">
        <v>310</v>
      </c>
      <c r="F2" s="10" t="s">
        <v>434</v>
      </c>
      <c r="G2" s="30" t="s">
        <v>437</v>
      </c>
      <c r="H2" s="10" t="s">
        <v>312</v>
      </c>
      <c r="I2" s="10" t="s">
        <v>318</v>
      </c>
      <c r="J2" s="10" t="s">
        <v>433</v>
      </c>
      <c r="K2" s="10" t="s">
        <v>320</v>
      </c>
      <c r="L2" s="10" t="s">
        <v>321</v>
      </c>
      <c r="M2" s="10" t="s">
        <v>322</v>
      </c>
      <c r="N2" s="10" t="s">
        <v>323</v>
      </c>
      <c r="O2" s="10" t="s">
        <v>324</v>
      </c>
      <c r="P2" s="10" t="s">
        <v>325</v>
      </c>
      <c r="Q2" s="10" t="s">
        <v>326</v>
      </c>
      <c r="R2" s="10" t="s">
        <v>327</v>
      </c>
      <c r="S2" s="10" t="s">
        <v>328</v>
      </c>
      <c r="T2" s="10" t="s">
        <v>329</v>
      </c>
      <c r="U2" s="10" t="s">
        <v>330</v>
      </c>
      <c r="V2" s="16" t="s">
        <v>331</v>
      </c>
      <c r="W2" s="16" t="s">
        <v>332</v>
      </c>
      <c r="X2" s="10" t="s">
        <v>11</v>
      </c>
    </row>
    <row r="3" spans="1:24" x14ac:dyDescent="0.3">
      <c r="A3" s="10" t="s">
        <v>348</v>
      </c>
      <c r="B3" s="10"/>
      <c r="C3" s="3">
        <v>2022</v>
      </c>
      <c r="D3" s="3">
        <v>2023</v>
      </c>
      <c r="E3" s="3">
        <v>2023</v>
      </c>
      <c r="F3" s="3">
        <v>2024</v>
      </c>
      <c r="G3" s="3">
        <v>2024</v>
      </c>
      <c r="H3" s="3">
        <v>2025</v>
      </c>
      <c r="I3" s="3">
        <v>2026</v>
      </c>
      <c r="J3" s="3">
        <v>2027</v>
      </c>
      <c r="K3" s="3">
        <v>2028</v>
      </c>
      <c r="L3" s="3">
        <v>2029</v>
      </c>
      <c r="M3" s="3">
        <v>2030</v>
      </c>
      <c r="N3" s="3">
        <v>2031</v>
      </c>
      <c r="O3" s="3">
        <v>2032</v>
      </c>
      <c r="P3" s="3">
        <v>2033</v>
      </c>
      <c r="Q3" s="3">
        <v>2034</v>
      </c>
      <c r="R3" s="3">
        <v>2035</v>
      </c>
      <c r="S3" s="3">
        <v>2036</v>
      </c>
      <c r="T3" s="3">
        <v>2037</v>
      </c>
      <c r="U3" s="3">
        <v>2038</v>
      </c>
    </row>
    <row r="4" spans="1:24" s="6" customFormat="1" ht="18" customHeight="1" x14ac:dyDescent="0.3">
      <c r="A4" s="6" t="s">
        <v>349</v>
      </c>
      <c r="C4" s="6">
        <v>458881128.25</v>
      </c>
      <c r="D4" s="6">
        <v>482261695.06</v>
      </c>
      <c r="E4" s="6">
        <v>482261695.06</v>
      </c>
      <c r="F4" s="6">
        <v>603618826.77999997</v>
      </c>
      <c r="H4" s="6">
        <v>603618826.76999998</v>
      </c>
      <c r="I4" s="6">
        <v>562304221.38</v>
      </c>
      <c r="K4" s="6">
        <v>668613860.14999998</v>
      </c>
      <c r="L4" s="6">
        <v>668613860.14999998</v>
      </c>
      <c r="M4" s="6">
        <v>668613860.14999998</v>
      </c>
      <c r="N4" s="6">
        <v>555451916.87</v>
      </c>
      <c r="O4" s="6">
        <v>555451916.87</v>
      </c>
      <c r="P4" s="6">
        <v>555451916.87</v>
      </c>
      <c r="Q4" s="6">
        <v>555451916.87</v>
      </c>
      <c r="R4" s="6">
        <v>555451916.87</v>
      </c>
      <c r="S4" s="6">
        <v>555451916.87</v>
      </c>
      <c r="T4" s="6">
        <v>555451916.87</v>
      </c>
      <c r="U4" s="6">
        <v>555451916.87</v>
      </c>
      <c r="X4" s="6">
        <f>SUM(C4:U4)</f>
        <v>9642403308.710001</v>
      </c>
    </row>
    <row r="5" spans="1:24" s="6" customFormat="1" ht="18" customHeight="1" x14ac:dyDescent="0.3">
      <c r="A5" s="6" t="s">
        <v>350</v>
      </c>
      <c r="C5" s="6">
        <v>333731729.63999999</v>
      </c>
      <c r="D5" s="6">
        <v>350735778.22000003</v>
      </c>
      <c r="E5" s="6">
        <v>350735778.22000003</v>
      </c>
      <c r="F5" s="6">
        <v>438995510.38</v>
      </c>
      <c r="H5" s="6">
        <v>438995510.38</v>
      </c>
      <c r="I5" s="6">
        <v>408948524.63999999</v>
      </c>
      <c r="K5" s="6">
        <v>486264625.56999999</v>
      </c>
      <c r="L5" s="6">
        <v>486264625.56999999</v>
      </c>
      <c r="M5" s="6">
        <v>486264625.56999999</v>
      </c>
      <c r="N5" s="6">
        <v>403965030.44999999</v>
      </c>
      <c r="O5" s="6">
        <v>403965030.44999999</v>
      </c>
      <c r="P5" s="6">
        <v>403965030.44999999</v>
      </c>
      <c r="Q5" s="6">
        <v>403965030.44999999</v>
      </c>
      <c r="R5" s="6">
        <v>403965030.44999999</v>
      </c>
      <c r="S5" s="6">
        <v>403965030.44999999</v>
      </c>
      <c r="T5" s="6">
        <v>403965030.44999999</v>
      </c>
      <c r="U5" s="6">
        <v>403965030.44999999</v>
      </c>
      <c r="X5" s="6">
        <f>SUM(C5:U5)</f>
        <v>7012656951.789999</v>
      </c>
    </row>
    <row r="6" spans="1:24" s="6" customFormat="1" ht="18" customHeight="1" x14ac:dyDescent="0.3">
      <c r="A6" s="6" t="s">
        <v>351</v>
      </c>
      <c r="C6" s="6">
        <v>0</v>
      </c>
      <c r="D6" s="6">
        <v>0</v>
      </c>
      <c r="E6" s="6">
        <v>0</v>
      </c>
      <c r="F6" s="6">
        <v>0</v>
      </c>
      <c r="H6" s="6">
        <v>0</v>
      </c>
      <c r="I6" s="6">
        <v>71361591.120000005</v>
      </c>
      <c r="K6" s="6">
        <v>71361591.120000005</v>
      </c>
      <c r="L6" s="6">
        <v>71361591.120000005</v>
      </c>
      <c r="M6" s="6">
        <v>71361591.120000005</v>
      </c>
      <c r="N6" s="6">
        <v>71361591.120000005</v>
      </c>
      <c r="O6" s="6">
        <v>71361591.120000005</v>
      </c>
      <c r="P6" s="6">
        <v>71361591.120000005</v>
      </c>
      <c r="Q6" s="6">
        <v>71361591.120000005</v>
      </c>
      <c r="R6" s="6">
        <v>71361591.120000005</v>
      </c>
      <c r="S6" s="6">
        <v>71361591.120000005</v>
      </c>
      <c r="T6" s="6">
        <v>71361591.120000005</v>
      </c>
      <c r="U6" s="6">
        <v>71361591.120000005</v>
      </c>
      <c r="X6" s="6">
        <f>SUM(C6:U6)</f>
        <v>856339093.44000006</v>
      </c>
    </row>
    <row r="7" spans="1:24" s="6" customFormat="1" ht="18" customHeight="1" x14ac:dyDescent="0.3">
      <c r="A7" s="6" t="s">
        <v>352</v>
      </c>
      <c r="C7" s="6">
        <f>SUM(C4:C6)</f>
        <v>792612857.88999999</v>
      </c>
      <c r="D7" s="6">
        <f t="shared" ref="D7:F7" si="0">SUM(D4:D6)</f>
        <v>832997473.27999997</v>
      </c>
      <c r="E7" s="6">
        <f t="shared" si="0"/>
        <v>832997473.27999997</v>
      </c>
      <c r="F7" s="6">
        <f t="shared" si="0"/>
        <v>1042614337.16</v>
      </c>
      <c r="H7" s="6">
        <f t="shared" ref="H7" si="1">SUM(H4:H6)</f>
        <v>1042614337.15</v>
      </c>
      <c r="I7" s="6">
        <f t="shared" ref="I7" si="2">SUM(I4:I6)</f>
        <v>1042614337.14</v>
      </c>
      <c r="K7" s="6">
        <f t="shared" ref="K7" si="3">SUM(K4:K6)</f>
        <v>1226240076.8400002</v>
      </c>
      <c r="L7" s="6">
        <f t="shared" ref="L7" si="4">SUM(L4:L6)</f>
        <v>1226240076.8400002</v>
      </c>
      <c r="M7" s="6">
        <f t="shared" ref="M7" si="5">SUM(M4:M6)</f>
        <v>1226240076.8400002</v>
      </c>
      <c r="N7" s="6">
        <f t="shared" ref="N7" si="6">SUM(N4:N6)</f>
        <v>1030778538.4399999</v>
      </c>
      <c r="O7" s="6">
        <f t="shared" ref="O7" si="7">SUM(O4:O6)</f>
        <v>1030778538.4399999</v>
      </c>
      <c r="P7" s="6">
        <f t="shared" ref="P7" si="8">SUM(P4:P6)</f>
        <v>1030778538.4399999</v>
      </c>
      <c r="Q7" s="6">
        <f t="shared" ref="Q7" si="9">SUM(Q4:Q6)</f>
        <v>1030778538.4399999</v>
      </c>
      <c r="R7" s="6">
        <f t="shared" ref="R7" si="10">SUM(R4:R6)</f>
        <v>1030778538.4399999</v>
      </c>
      <c r="S7" s="6">
        <f t="shared" ref="S7" si="11">SUM(S4:S6)</f>
        <v>1030778538.4399999</v>
      </c>
      <c r="T7" s="6">
        <f t="shared" ref="T7" si="12">SUM(T4:T6)</f>
        <v>1030778538.4399999</v>
      </c>
      <c r="U7" s="6">
        <f t="shared" ref="U7" si="13">SUM(U4:U6)</f>
        <v>1030778538.4399999</v>
      </c>
      <c r="X7" s="6">
        <f>SUM(X4:X6)</f>
        <v>17511399353.939999</v>
      </c>
    </row>
    <row r="8" spans="1:24" ht="18" customHeight="1" x14ac:dyDescent="0.3"/>
    <row r="9" spans="1:24" ht="18" customHeight="1" x14ac:dyDescent="0.3"/>
    <row r="10" spans="1:24" x14ac:dyDescent="0.3">
      <c r="A10" s="10" t="s">
        <v>353</v>
      </c>
      <c r="B10" s="33">
        <v>3.4020234989000003E-2</v>
      </c>
      <c r="C10" s="6">
        <f t="shared" ref="C10:U10" si="14">$B$10*C7</f>
        <v>26964875.680720665</v>
      </c>
      <c r="D10" s="6">
        <f t="shared" si="14"/>
        <v>28338769.78622885</v>
      </c>
      <c r="E10" s="6">
        <f t="shared" si="14"/>
        <v>28338769.78622885</v>
      </c>
      <c r="F10" s="6">
        <f t="shared" si="14"/>
        <v>35469984.753083676</v>
      </c>
      <c r="G10" s="6">
        <v>15612027.66</v>
      </c>
      <c r="H10" s="6">
        <f t="shared" si="14"/>
        <v>35469984.752743475</v>
      </c>
      <c r="I10" s="6">
        <f t="shared" si="14"/>
        <v>35469984.752403274</v>
      </c>
      <c r="J10" s="6">
        <v>13514064.189999999</v>
      </c>
      <c r="K10" s="6">
        <f t="shared" si="14"/>
        <v>41716975.567026228</v>
      </c>
      <c r="L10" s="6">
        <f t="shared" si="14"/>
        <v>41716975.567026228</v>
      </c>
      <c r="M10" s="6">
        <f t="shared" si="14"/>
        <v>41716975.567026228</v>
      </c>
      <c r="N10" s="6">
        <f t="shared" si="14"/>
        <v>35067328.099346772</v>
      </c>
      <c r="O10" s="6">
        <f t="shared" si="14"/>
        <v>35067328.099346772</v>
      </c>
      <c r="P10" s="6">
        <f t="shared" si="14"/>
        <v>35067328.099346772</v>
      </c>
      <c r="Q10" s="6">
        <f t="shared" si="14"/>
        <v>35067328.099346772</v>
      </c>
      <c r="R10" s="6">
        <f t="shared" si="14"/>
        <v>35067328.099346772</v>
      </c>
      <c r="S10" s="6">
        <f t="shared" si="14"/>
        <v>35067328.099346772</v>
      </c>
      <c r="T10" s="6">
        <f t="shared" si="14"/>
        <v>35067328.099346772</v>
      </c>
      <c r="U10" s="6">
        <f t="shared" si="14"/>
        <v>35067328.099346772</v>
      </c>
      <c r="V10" s="6"/>
      <c r="W10" s="6"/>
      <c r="X10" s="6">
        <f>SUM(B10:U10)</f>
        <v>624868012.89128172</v>
      </c>
    </row>
    <row r="12" spans="1:24" x14ac:dyDescent="0.3">
      <c r="A12" s="3" t="s">
        <v>354</v>
      </c>
      <c r="B12" s="34">
        <v>0.5</v>
      </c>
      <c r="C12" s="6">
        <v>13482437.82</v>
      </c>
      <c r="D12" s="6">
        <f>$B$12*D10</f>
        <v>14169384.893114425</v>
      </c>
      <c r="E12" s="6">
        <f>$B$12*E10</f>
        <v>14169384.893114425</v>
      </c>
      <c r="F12" s="6">
        <f>$B$12*F10</f>
        <v>17734992.376541838</v>
      </c>
      <c r="G12" s="6">
        <v>7806013.7999999998</v>
      </c>
      <c r="H12" s="6">
        <f t="shared" ref="H12:U12" si="15">$B$12*H10</f>
        <v>17734992.376371738</v>
      </c>
      <c r="I12" s="6">
        <f t="shared" si="15"/>
        <v>17734992.376201637</v>
      </c>
      <c r="J12" s="6">
        <f t="shared" si="15"/>
        <v>6757032.0949999997</v>
      </c>
      <c r="K12" s="6">
        <f t="shared" si="15"/>
        <v>20858487.783513114</v>
      </c>
      <c r="L12" s="6">
        <f t="shared" si="15"/>
        <v>20858487.783513114</v>
      </c>
      <c r="M12" s="6">
        <f t="shared" si="15"/>
        <v>20858487.783513114</v>
      </c>
      <c r="N12" s="6">
        <f t="shared" si="15"/>
        <v>17533664.049673386</v>
      </c>
      <c r="O12" s="6">
        <f t="shared" si="15"/>
        <v>17533664.049673386</v>
      </c>
      <c r="P12" s="6">
        <f t="shared" si="15"/>
        <v>17533664.049673386</v>
      </c>
      <c r="Q12" s="6">
        <f t="shared" si="15"/>
        <v>17533664.049673386</v>
      </c>
      <c r="R12" s="6">
        <f t="shared" si="15"/>
        <v>17533664.049673386</v>
      </c>
      <c r="S12" s="6">
        <f t="shared" si="15"/>
        <v>17533664.049673386</v>
      </c>
      <c r="T12" s="6">
        <f t="shared" si="15"/>
        <v>17533664.049673386</v>
      </c>
      <c r="U12" s="6">
        <f t="shared" si="15"/>
        <v>17533664.049673386</v>
      </c>
      <c r="V12" s="6"/>
      <c r="W12" s="6"/>
      <c r="X12" s="6">
        <f>SUM(B12:U12)</f>
        <v>312434006.87827045</v>
      </c>
    </row>
    <row r="13" spans="1:24" x14ac:dyDescent="0.3">
      <c r="A13" s="3" t="s">
        <v>355</v>
      </c>
      <c r="B13" s="34"/>
      <c r="C13" s="45">
        <f>C20-359.96</f>
        <v>24416.100000000002</v>
      </c>
      <c r="D13" s="6">
        <v>1163.1400000000001</v>
      </c>
      <c r="E13" s="6">
        <v>1746.44</v>
      </c>
      <c r="F13" s="6">
        <f t="shared" ref="F13:U13" si="16">F20</f>
        <v>1197.46</v>
      </c>
      <c r="G13" s="6">
        <v>1230.5900000000001</v>
      </c>
      <c r="H13" s="6">
        <f t="shared" si="16"/>
        <v>0</v>
      </c>
      <c r="I13" s="6">
        <f t="shared" si="16"/>
        <v>0</v>
      </c>
      <c r="J13" s="6">
        <f t="shared" si="16"/>
        <v>0</v>
      </c>
      <c r="K13" s="6">
        <f t="shared" si="16"/>
        <v>0</v>
      </c>
      <c r="L13" s="6">
        <f t="shared" si="16"/>
        <v>0</v>
      </c>
      <c r="M13" s="6">
        <f t="shared" si="16"/>
        <v>0</v>
      </c>
      <c r="N13" s="6">
        <f t="shared" si="16"/>
        <v>0</v>
      </c>
      <c r="O13" s="6">
        <f t="shared" si="16"/>
        <v>0</v>
      </c>
      <c r="P13" s="6">
        <f t="shared" si="16"/>
        <v>0</v>
      </c>
      <c r="Q13" s="6">
        <f t="shared" si="16"/>
        <v>0</v>
      </c>
      <c r="R13" s="6">
        <f t="shared" si="16"/>
        <v>0</v>
      </c>
      <c r="S13" s="6">
        <f t="shared" si="16"/>
        <v>0</v>
      </c>
      <c r="T13" s="6">
        <f t="shared" si="16"/>
        <v>0</v>
      </c>
      <c r="U13" s="6">
        <f t="shared" si="16"/>
        <v>0</v>
      </c>
      <c r="V13" s="6"/>
      <c r="W13" s="6"/>
      <c r="X13" s="6"/>
    </row>
    <row r="14" spans="1:24" x14ac:dyDescent="0.3">
      <c r="A14" s="3" t="s">
        <v>356</v>
      </c>
      <c r="B14" s="34"/>
      <c r="C14" s="6">
        <f>C12-C13</f>
        <v>13458021.720000001</v>
      </c>
      <c r="D14" s="6">
        <f t="shared" ref="D14:U14" si="17">D12+D13</f>
        <v>14170548.033114426</v>
      </c>
      <c r="E14" s="6">
        <f t="shared" si="17"/>
        <v>14171131.333114425</v>
      </c>
      <c r="F14" s="6">
        <f t="shared" si="17"/>
        <v>17736189.836541839</v>
      </c>
      <c r="G14" s="6">
        <f t="shared" si="17"/>
        <v>7807244.3899999997</v>
      </c>
      <c r="H14" s="6">
        <f t="shared" si="17"/>
        <v>17734992.376371738</v>
      </c>
      <c r="I14" s="6">
        <f t="shared" si="17"/>
        <v>17734992.376201637</v>
      </c>
      <c r="J14" s="6">
        <f t="shared" si="17"/>
        <v>6757032.0949999997</v>
      </c>
      <c r="K14" s="6">
        <f t="shared" si="17"/>
        <v>20858487.783513114</v>
      </c>
      <c r="L14" s="6">
        <f t="shared" si="17"/>
        <v>20858487.783513114</v>
      </c>
      <c r="M14" s="6">
        <f t="shared" si="17"/>
        <v>20858487.783513114</v>
      </c>
      <c r="N14" s="6">
        <f t="shared" si="17"/>
        <v>17533664.049673386</v>
      </c>
      <c r="O14" s="6">
        <f t="shared" si="17"/>
        <v>17533664.049673386</v>
      </c>
      <c r="P14" s="6">
        <f t="shared" si="17"/>
        <v>17533664.049673386</v>
      </c>
      <c r="Q14" s="6">
        <f t="shared" si="17"/>
        <v>17533664.049673386</v>
      </c>
      <c r="R14" s="6">
        <f t="shared" si="17"/>
        <v>17533664.049673386</v>
      </c>
      <c r="S14" s="6">
        <f t="shared" si="17"/>
        <v>17533664.049673386</v>
      </c>
      <c r="T14" s="6">
        <f t="shared" si="17"/>
        <v>17533664.049673386</v>
      </c>
      <c r="U14" s="6">
        <f t="shared" si="17"/>
        <v>17533664.049673386</v>
      </c>
      <c r="V14" s="6"/>
      <c r="W14" s="6"/>
      <c r="X14" s="6">
        <f>SUM(C14:U14)</f>
        <v>312414927.90827042</v>
      </c>
    </row>
    <row r="15" spans="1:24" x14ac:dyDescent="0.3">
      <c r="B15" s="34"/>
      <c r="C15" s="6"/>
      <c r="D15" s="6"/>
      <c r="E15" s="6"/>
      <c r="F15" s="6" t="s">
        <v>474</v>
      </c>
      <c r="G15" s="6"/>
      <c r="H15" s="6"/>
      <c r="I15" s="6"/>
      <c r="J15" s="6"/>
      <c r="K15" s="6"/>
      <c r="L15" s="6"/>
      <c r="M15" s="6"/>
      <c r="N15" s="6"/>
      <c r="O15" s="6"/>
      <c r="P15" s="6"/>
      <c r="Q15" s="6"/>
      <c r="R15" s="6"/>
      <c r="S15" s="6"/>
      <c r="T15" s="6"/>
      <c r="U15" s="6"/>
      <c r="V15" s="6"/>
      <c r="W15" s="6"/>
      <c r="X15" s="6"/>
    </row>
    <row r="16" spans="1:24" x14ac:dyDescent="0.3">
      <c r="A16" s="3" t="s">
        <v>357</v>
      </c>
      <c r="B16" s="34">
        <v>0.5</v>
      </c>
      <c r="C16" s="6">
        <f>$B$16*C10</f>
        <v>13482437.840360332</v>
      </c>
      <c r="D16" s="6">
        <f>D10*0.5</f>
        <v>14169384.893114425</v>
      </c>
      <c r="E16" s="6">
        <f>E10*0.5</f>
        <v>14169384.893114425</v>
      </c>
      <c r="F16" s="6">
        <f>F10*0.5</f>
        <v>17734992.376541838</v>
      </c>
      <c r="G16" s="6">
        <v>7806013.8600000003</v>
      </c>
      <c r="H16" s="6">
        <f t="shared" ref="H16:U16" si="18">H10*0.5</f>
        <v>17734992.376371738</v>
      </c>
      <c r="I16" s="6">
        <f t="shared" si="18"/>
        <v>17734992.376201637</v>
      </c>
      <c r="J16" s="6">
        <f t="shared" si="18"/>
        <v>6757032.0949999997</v>
      </c>
      <c r="K16" s="6">
        <f t="shared" si="18"/>
        <v>20858487.783513114</v>
      </c>
      <c r="L16" s="6">
        <f t="shared" si="18"/>
        <v>20858487.783513114</v>
      </c>
      <c r="M16" s="6">
        <f t="shared" si="18"/>
        <v>20858487.783513114</v>
      </c>
      <c r="N16" s="6">
        <f t="shared" si="18"/>
        <v>17533664.049673386</v>
      </c>
      <c r="O16" s="6">
        <f t="shared" si="18"/>
        <v>17533664.049673386</v>
      </c>
      <c r="P16" s="6">
        <f t="shared" si="18"/>
        <v>17533664.049673386</v>
      </c>
      <c r="Q16" s="6">
        <f t="shared" si="18"/>
        <v>17533664.049673386</v>
      </c>
      <c r="R16" s="6">
        <f t="shared" si="18"/>
        <v>17533664.049673386</v>
      </c>
      <c r="S16" s="6">
        <f t="shared" si="18"/>
        <v>17533664.049673386</v>
      </c>
      <c r="T16" s="6">
        <f t="shared" si="18"/>
        <v>17533664.049673386</v>
      </c>
      <c r="U16" s="6">
        <f t="shared" si="18"/>
        <v>17533664.049673386</v>
      </c>
      <c r="V16" s="6"/>
      <c r="W16" s="6"/>
      <c r="X16" s="6">
        <f>SUM(B16:U16)</f>
        <v>312434006.95863074</v>
      </c>
    </row>
    <row r="17" spans="1:24" x14ac:dyDescent="0.3">
      <c r="A17" s="35" t="s">
        <v>358</v>
      </c>
      <c r="B17" s="34">
        <v>3.0000000000000001E-3</v>
      </c>
      <c r="C17" s="47">
        <f>B17*C16</f>
        <v>40447.313521081</v>
      </c>
      <c r="D17" s="45">
        <f t="shared" ref="D17:U17" si="19">D16*0.003</f>
        <v>42508.154679343279</v>
      </c>
      <c r="E17" s="45">
        <f t="shared" si="19"/>
        <v>42508.154679343279</v>
      </c>
      <c r="F17" s="45">
        <f t="shared" si="19"/>
        <v>53204.977129625513</v>
      </c>
      <c r="G17" s="45">
        <v>23418.04</v>
      </c>
      <c r="H17" s="45">
        <f t="shared" si="19"/>
        <v>53204.977129115214</v>
      </c>
      <c r="I17" s="45">
        <f t="shared" si="19"/>
        <v>53204.977128604914</v>
      </c>
      <c r="J17" s="45">
        <f t="shared" si="19"/>
        <v>20271.096285</v>
      </c>
      <c r="K17" s="45">
        <f t="shared" si="19"/>
        <v>62575.463350539343</v>
      </c>
      <c r="L17" s="45">
        <f t="shared" si="19"/>
        <v>62575.463350539343</v>
      </c>
      <c r="M17" s="45">
        <f t="shared" si="19"/>
        <v>62575.463350539343</v>
      </c>
      <c r="N17" s="45">
        <f t="shared" si="19"/>
        <v>52600.99214902016</v>
      </c>
      <c r="O17" s="45">
        <f t="shared" si="19"/>
        <v>52600.99214902016</v>
      </c>
      <c r="P17" s="45">
        <f t="shared" si="19"/>
        <v>52600.99214902016</v>
      </c>
      <c r="Q17" s="45">
        <f t="shared" si="19"/>
        <v>52600.99214902016</v>
      </c>
      <c r="R17" s="45">
        <f t="shared" si="19"/>
        <v>52600.99214902016</v>
      </c>
      <c r="S17" s="45">
        <f t="shared" si="19"/>
        <v>52600.99214902016</v>
      </c>
      <c r="T17" s="45">
        <f t="shared" si="19"/>
        <v>52600.99214902016</v>
      </c>
      <c r="U17" s="45">
        <f t="shared" si="19"/>
        <v>52600.99214902016</v>
      </c>
      <c r="V17" s="32"/>
      <c r="W17" s="32"/>
      <c r="X17" s="45">
        <f>X16*0.003</f>
        <v>937302.02087589225</v>
      </c>
    </row>
    <row r="18" spans="1:24" x14ac:dyDescent="0.3">
      <c r="A18" s="35" t="s">
        <v>359</v>
      </c>
      <c r="B18" s="34">
        <v>0.05</v>
      </c>
      <c r="C18" s="47">
        <f t="shared" ref="C18:U18" si="20">$B$18*C16</f>
        <v>674121.89201801666</v>
      </c>
      <c r="D18" s="45">
        <f t="shared" si="20"/>
        <v>708469.24465572136</v>
      </c>
      <c r="E18" s="45">
        <f t="shared" si="20"/>
        <v>708469.24465572136</v>
      </c>
      <c r="F18" s="45">
        <f t="shared" si="20"/>
        <v>886749.618827092</v>
      </c>
      <c r="G18" s="45">
        <f>352064.88+38235.81</f>
        <v>390300.69</v>
      </c>
      <c r="H18" s="45">
        <f t="shared" si="20"/>
        <v>886749.61881858693</v>
      </c>
      <c r="I18" s="45">
        <f t="shared" si="20"/>
        <v>886749.61881008185</v>
      </c>
      <c r="J18" s="45">
        <f t="shared" si="20"/>
        <v>337851.60475</v>
      </c>
      <c r="K18" s="45">
        <f t="shared" si="20"/>
        <v>1042924.3891756558</v>
      </c>
      <c r="L18" s="45">
        <f t="shared" si="20"/>
        <v>1042924.3891756558</v>
      </c>
      <c r="M18" s="45">
        <f t="shared" si="20"/>
        <v>1042924.3891756558</v>
      </c>
      <c r="N18" s="45">
        <f t="shared" si="20"/>
        <v>876683.20248366939</v>
      </c>
      <c r="O18" s="45">
        <f t="shared" si="20"/>
        <v>876683.20248366939</v>
      </c>
      <c r="P18" s="45">
        <f t="shared" si="20"/>
        <v>876683.20248366939</v>
      </c>
      <c r="Q18" s="45">
        <f t="shared" si="20"/>
        <v>876683.20248366939</v>
      </c>
      <c r="R18" s="45">
        <f t="shared" si="20"/>
        <v>876683.20248366939</v>
      </c>
      <c r="S18" s="45">
        <f t="shared" si="20"/>
        <v>876683.20248366939</v>
      </c>
      <c r="T18" s="45">
        <f t="shared" si="20"/>
        <v>876683.20248366939</v>
      </c>
      <c r="U18" s="45">
        <f t="shared" si="20"/>
        <v>876683.20248366939</v>
      </c>
      <c r="V18" s="32"/>
      <c r="W18" s="32"/>
      <c r="X18" s="45">
        <f>$B$18*X16</f>
        <v>15621700.347931538</v>
      </c>
    </row>
    <row r="19" spans="1:24" x14ac:dyDescent="0.3">
      <c r="A19" s="35" t="s">
        <v>360</v>
      </c>
      <c r="B19" s="34"/>
      <c r="C19" s="47">
        <v>5555305.2599999998</v>
      </c>
      <c r="D19" s="45">
        <v>5555305.2599999998</v>
      </c>
      <c r="E19" s="45">
        <v>5555305.2599999998</v>
      </c>
      <c r="F19" s="39"/>
      <c r="G19" s="39"/>
      <c r="H19" s="39"/>
      <c r="I19" s="39"/>
      <c r="J19" s="39"/>
      <c r="K19" s="39"/>
      <c r="L19" s="39"/>
      <c r="M19" s="39"/>
      <c r="N19" s="39"/>
      <c r="O19" s="39"/>
      <c r="P19" s="39"/>
      <c r="Q19" s="39"/>
      <c r="R19" s="39"/>
      <c r="S19" s="39"/>
      <c r="T19" s="39"/>
      <c r="U19" s="39"/>
      <c r="V19" s="39"/>
      <c r="W19" s="39"/>
      <c r="X19" s="45">
        <f>(C19+D19+E19)-(V21+W21)</f>
        <v>12508111.609999999</v>
      </c>
    </row>
    <row r="20" spans="1:24" x14ac:dyDescent="0.3">
      <c r="A20" s="35" t="s">
        <v>361</v>
      </c>
      <c r="B20" s="34"/>
      <c r="C20" s="40">
        <v>24776.06</v>
      </c>
      <c r="D20" s="45">
        <v>1163.1400000000001</v>
      </c>
      <c r="E20" s="45">
        <v>1746.44</v>
      </c>
      <c r="F20" s="47">
        <v>1197.46</v>
      </c>
      <c r="G20" s="47">
        <v>1230.5900000000001</v>
      </c>
      <c r="H20" s="45">
        <f>Distributors!K13+Distributors!K38+Distributors!K60+Distributors!K72+Distributors!K83+Distributors!K96+Distributors!K99+Distributors!K119+Distributors!K166+Distributors!K203+Distributors!K242+Distributors!K261</f>
        <v>0</v>
      </c>
      <c r="I20" s="45">
        <f>Distributors!L13+Distributors!L38+Distributors!L60+Distributors!L72+Distributors!L83+Distributors!L96+Distributors!L99+Distributors!L119+Distributors!L166+Distributors!L203+Distributors!L242+Distributors!L261</f>
        <v>0</v>
      </c>
      <c r="J20" s="45">
        <f>Distributors!M13+Distributors!M38+Distributors!M60+Distributors!M72+Distributors!M83+Distributors!M96+Distributors!M99+Distributors!M119+Distributors!M166+Distributors!M203+Distributors!M242+Distributors!M261</f>
        <v>0</v>
      </c>
      <c r="K20" s="45">
        <f>Distributors!N13+Distributors!N38+Distributors!N60+Distributors!N72+Distributors!N83+Distributors!N96+Distributors!N99+Distributors!N119+Distributors!N166+Distributors!N203+Distributors!N242+Distributors!N261</f>
        <v>0</v>
      </c>
      <c r="L20" s="45">
        <f>Distributors!O13+Distributors!O38+Distributors!O60+Distributors!O72+Distributors!O83+Distributors!O96+Distributors!O99+Distributors!O119+Distributors!O166+Distributors!O203+Distributors!O242+Distributors!O261</f>
        <v>0</v>
      </c>
      <c r="M20" s="45">
        <f>Distributors!P13+Distributors!P38+Distributors!P60+Distributors!P72+Distributors!P83+Distributors!P96+Distributors!P99+Distributors!P119+Distributors!P166+Distributors!P203+Distributors!P242+Distributors!P261</f>
        <v>0</v>
      </c>
      <c r="N20" s="45">
        <f>Distributors!Q13+Distributors!Q38+Distributors!Q60+Distributors!Q72+Distributors!Q83+Distributors!Q96+Distributors!Q99+Distributors!Q119+Distributors!Q166+Distributors!Q203+Distributors!Q242+Distributors!Q261</f>
        <v>0</v>
      </c>
      <c r="O20" s="45">
        <f>Distributors!R13+Distributors!R38+Distributors!R60+Distributors!R72+Distributors!R83+Distributors!R96+Distributors!R99+Distributors!R119+Distributors!R166+Distributors!R203+Distributors!R242+Distributors!R261</f>
        <v>0</v>
      </c>
      <c r="P20" s="45">
        <f>Distributors!S13+Distributors!S38+Distributors!S60+Distributors!S72+Distributors!S83+Distributors!S96+Distributors!S99+Distributors!S119+Distributors!S166+Distributors!S203+Distributors!S242+Distributors!S261</f>
        <v>0</v>
      </c>
      <c r="Q20" s="45">
        <f>Distributors!T13+Distributors!T38+Distributors!T60+Distributors!T72+Distributors!T83+Distributors!T96+Distributors!T99+Distributors!T119+Distributors!T166+Distributors!T203+Distributors!T242+Distributors!T261</f>
        <v>0</v>
      </c>
      <c r="R20" s="45">
        <f>Distributors!U13+Distributors!U38+Distributors!U60+Distributors!U72+Distributors!U83+Distributors!U96+Distributors!U99+Distributors!U119+Distributors!U166+Distributors!U203+Distributors!U242+Distributors!U261</f>
        <v>0</v>
      </c>
      <c r="S20" s="45">
        <f>Distributors!V13+Distributors!V38+Distributors!V60+Distributors!V72+Distributors!V83+Distributors!V96+Distributors!V99+Distributors!V119+Distributors!V166+Distributors!V203+Distributors!V242+Distributors!V261</f>
        <v>0</v>
      </c>
      <c r="T20" s="45">
        <f>Distributors!W13+Distributors!W38+Distributors!W60+Distributors!W72+Distributors!W83+Distributors!W96+Distributors!W99+Distributors!W119+Distributors!W166+Distributors!W203+Distributors!W242+Distributors!W261</f>
        <v>0</v>
      </c>
      <c r="U20" s="45">
        <f>Distributors!X13+Distributors!X38+Distributors!X60+Distributors!X72+Distributors!X83+Distributors!X96+Distributors!X99+Distributors!X119+Distributors!X166+Distributors!X203+Distributors!X242+Distributors!X261</f>
        <v>0</v>
      </c>
      <c r="V20" s="39"/>
      <c r="W20" s="39"/>
      <c r="X20" s="32"/>
    </row>
    <row r="21" spans="1:24" x14ac:dyDescent="0.3">
      <c r="A21" s="3" t="s">
        <v>362</v>
      </c>
      <c r="C21" s="6">
        <f>(C16+C20)-(C17+C18+C19)</f>
        <v>7237339.434821235</v>
      </c>
      <c r="D21" s="6">
        <f>D16-(D17+D18+D19+D20)</f>
        <v>7861939.0937793609</v>
      </c>
      <c r="E21" s="6">
        <f>E16-(E17+E18+E19+E20)</f>
        <v>7861355.7937793601</v>
      </c>
      <c r="F21" s="6">
        <f t="shared" ref="F21:U21" si="21">F16-(F17+F18+F19)</f>
        <v>16795037.780585121</v>
      </c>
      <c r="G21" s="6">
        <f>G16-(G17+G18+G20)</f>
        <v>7391064.54</v>
      </c>
      <c r="H21" s="6">
        <f t="shared" si="21"/>
        <v>16795037.780424036</v>
      </c>
      <c r="I21" s="6">
        <f t="shared" si="21"/>
        <v>16795037.780262951</v>
      </c>
      <c r="J21" s="6">
        <f t="shared" si="21"/>
        <v>6398909.3939649994</v>
      </c>
      <c r="K21" s="6">
        <f t="shared" si="21"/>
        <v>19752987.930986919</v>
      </c>
      <c r="L21" s="6">
        <f t="shared" si="21"/>
        <v>19752987.930986919</v>
      </c>
      <c r="M21" s="6">
        <f t="shared" si="21"/>
        <v>19752987.930986919</v>
      </c>
      <c r="N21" s="6">
        <f t="shared" si="21"/>
        <v>16604379.855040696</v>
      </c>
      <c r="O21" s="6">
        <f t="shared" si="21"/>
        <v>16604379.855040696</v>
      </c>
      <c r="P21" s="6">
        <f t="shared" si="21"/>
        <v>16604379.855040696</v>
      </c>
      <c r="Q21" s="6">
        <f t="shared" si="21"/>
        <v>16604379.855040696</v>
      </c>
      <c r="R21" s="6">
        <f t="shared" si="21"/>
        <v>16604379.855040696</v>
      </c>
      <c r="S21" s="6">
        <f t="shared" si="21"/>
        <v>16604379.855040696</v>
      </c>
      <c r="T21" s="6">
        <f t="shared" si="21"/>
        <v>16604379.855040696</v>
      </c>
      <c r="U21" s="6">
        <f t="shared" si="21"/>
        <v>16604379.855040696</v>
      </c>
      <c r="V21" s="6">
        <v>4064338.06</v>
      </c>
      <c r="W21" s="6">
        <v>93466.11</v>
      </c>
      <c r="X21" s="6">
        <f>SUM(C21:W21)</f>
        <v>283387528.4009034</v>
      </c>
    </row>
    <row r="24" spans="1:24" ht="95.25" customHeight="1" x14ac:dyDescent="0.3">
      <c r="A24" s="49" t="s">
        <v>436</v>
      </c>
    </row>
  </sheetData>
  <sheetProtection algorithmName="SHA-512" hashValue="yi6fM1wus9lnWDxuDQa/rEX1+pTRoeLi3nAYM64+YBfaZJNVJHubvDU84fFJnND2IjseEsdLiMO8E9LUNpyURA==" saltValue="1SkSA0KKEFQA4SwlMERhXg==" spinCount="100000" sheet="1" sort="0" autoFilter="0" pivotTables="0"/>
  <phoneticPr fontId="1" type="noConversion"/>
  <hyperlinks>
    <hyperlink ref="B1" location="'Introduction-Table of Contents'!A22" display="Return to Table of Contents" xr:uid="{16F617C1-D7F4-4CC4-AAB9-285D2BEF19DD}"/>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AD2F-D885-4948-9FEB-0299E7B7652C}">
  <sheetPr codeName="Sheet45"/>
  <dimension ref="A1:F23"/>
  <sheetViews>
    <sheetView workbookViewId="0"/>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500</v>
      </c>
      <c r="B1" s="137" t="s">
        <v>596</v>
      </c>
      <c r="C1" s="3"/>
    </row>
    <row r="2" spans="1:6" ht="18.75" x14ac:dyDescent="0.3">
      <c r="A2" s="10"/>
      <c r="B2" s="10" t="s">
        <v>347</v>
      </c>
      <c r="C2" s="10" t="s">
        <v>308</v>
      </c>
    </row>
    <row r="3" spans="1:6" ht="18.75" x14ac:dyDescent="0.3">
      <c r="A3" s="10" t="s">
        <v>348</v>
      </c>
      <c r="B3" s="10"/>
      <c r="C3" s="3">
        <v>2026</v>
      </c>
    </row>
    <row r="4" spans="1:6" ht="18.75" x14ac:dyDescent="0.3">
      <c r="A4" s="6" t="s">
        <v>522</v>
      </c>
      <c r="B4" s="6"/>
      <c r="C4" s="6">
        <v>38327317</v>
      </c>
    </row>
    <row r="5" spans="1:6" ht="18.75" x14ac:dyDescent="0.3">
      <c r="A5" s="6" t="s">
        <v>523</v>
      </c>
      <c r="B5" s="6"/>
      <c r="C5" s="6">
        <v>57490976</v>
      </c>
      <c r="F5" s="2"/>
    </row>
    <row r="6" spans="1:6" ht="18.75" x14ac:dyDescent="0.3">
      <c r="A6" s="6" t="s">
        <v>524</v>
      </c>
      <c r="B6" s="6"/>
      <c r="C6" s="6">
        <f>SUM(C4:C5)</f>
        <v>95818293</v>
      </c>
    </row>
    <row r="7" spans="1:6" ht="18.75" x14ac:dyDescent="0.3">
      <c r="A7" s="6"/>
      <c r="B7" s="6"/>
      <c r="C7" s="6"/>
    </row>
    <row r="8" spans="1:6" ht="18.75" x14ac:dyDescent="0.3">
      <c r="A8" s="6" t="s">
        <v>525</v>
      </c>
      <c r="B8" s="6"/>
      <c r="C8" s="6">
        <v>2055248</v>
      </c>
    </row>
    <row r="9" spans="1:6" ht="18.75" x14ac:dyDescent="0.3">
      <c r="A9" s="3"/>
      <c r="B9" s="3"/>
      <c r="C9" s="3"/>
    </row>
    <row r="10" spans="1:6" ht="18.75" x14ac:dyDescent="0.3">
      <c r="A10" s="10" t="s">
        <v>376</v>
      </c>
      <c r="B10" s="33">
        <v>3.4020234989000003E-2</v>
      </c>
      <c r="C10" s="6">
        <f>$B$10*C4</f>
        <v>1303904.3308378947</v>
      </c>
    </row>
    <row r="11" spans="1:6" ht="18.75" x14ac:dyDescent="0.3">
      <c r="A11" s="10" t="s">
        <v>554</v>
      </c>
      <c r="B11" s="33">
        <v>3.4040234989000002E-2</v>
      </c>
      <c r="C11" s="6">
        <f>C5*B11</f>
        <v>1957006.3327869594</v>
      </c>
    </row>
    <row r="12" spans="1:6" ht="18.75" x14ac:dyDescent="0.3">
      <c r="A12" s="10"/>
      <c r="B12" s="33"/>
      <c r="C12" s="6">
        <f>SUM(C10:C11)</f>
        <v>3260910.6636248538</v>
      </c>
    </row>
    <row r="13" spans="1:6" ht="18.75" x14ac:dyDescent="0.3">
      <c r="A13" s="3"/>
      <c r="B13" s="3"/>
      <c r="C13" s="3"/>
    </row>
    <row r="14" spans="1:6" ht="18.75" x14ac:dyDescent="0.3">
      <c r="A14" s="3" t="s">
        <v>543</v>
      </c>
      <c r="B14" s="34">
        <v>0.5</v>
      </c>
      <c r="C14" s="6">
        <f>$B$14*C12</f>
        <v>1630455.3318124269</v>
      </c>
    </row>
    <row r="15" spans="1:6" ht="18.75" x14ac:dyDescent="0.3">
      <c r="A15" s="3" t="s">
        <v>489</v>
      </c>
      <c r="B15" s="34"/>
      <c r="C15" s="6">
        <v>69920.02</v>
      </c>
    </row>
    <row r="16" spans="1:6" ht="18.75" x14ac:dyDescent="0.3">
      <c r="A16" s="3" t="s">
        <v>403</v>
      </c>
      <c r="B16" s="34"/>
      <c r="C16" s="6">
        <f>SUM(C14:C15)</f>
        <v>1700375.3518124269</v>
      </c>
    </row>
    <row r="17" spans="1:3" ht="18.75" x14ac:dyDescent="0.3">
      <c r="A17" s="3"/>
      <c r="B17" s="34"/>
      <c r="C17" s="6"/>
    </row>
    <row r="18" spans="1:3" ht="18.75" x14ac:dyDescent="0.3">
      <c r="A18" s="3" t="s">
        <v>377</v>
      </c>
      <c r="B18" s="34">
        <v>0.5</v>
      </c>
      <c r="C18" s="6">
        <f>$B$18*C12</f>
        <v>1630455.3318124269</v>
      </c>
    </row>
    <row r="19" spans="1:3" ht="18.75" x14ac:dyDescent="0.3">
      <c r="A19" s="35" t="s">
        <v>360</v>
      </c>
      <c r="B19" s="34">
        <v>0.05</v>
      </c>
      <c r="C19" s="45">
        <f>$B$19*C18</f>
        <v>81522.766590621351</v>
      </c>
    </row>
    <row r="20" spans="1:3" ht="18.75" x14ac:dyDescent="0.3">
      <c r="A20" s="3" t="s">
        <v>378</v>
      </c>
      <c r="B20" s="3"/>
      <c r="C20" s="38">
        <f>C18-C19</f>
        <v>1548932.5652218056</v>
      </c>
    </row>
    <row r="23" spans="1:3" ht="15.75" x14ac:dyDescent="0.25">
      <c r="A23" s="42"/>
    </row>
  </sheetData>
  <sheetProtection algorithmName="SHA-512" hashValue="6HvNzofNhqepbKE/j05psVSjp0CFPy/UCRSyxRJyG0KiqV+cxXUSJ6cv9jQKmUP9mcYIWVeyrL6FFD0GOsrHbQ==" saltValue="12+AoSGTXGbv6Eqm0NfusQ==" spinCount="100000" sheet="1" sort="0" autoFilter="0" pivotTables="0"/>
  <hyperlinks>
    <hyperlink ref="B1" location="'Introduction-Table of Contents'!A22" display="Return to Table of Contents" xr:uid="{435C3962-9B9B-40D7-8336-3871B951897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B0408-847C-454E-AE47-72D63F75A036}">
  <sheetPr codeName="Sheet46"/>
  <dimension ref="A1:H21"/>
  <sheetViews>
    <sheetView workbookViewId="0"/>
  </sheetViews>
  <sheetFormatPr defaultRowHeight="15" x14ac:dyDescent="0.25"/>
  <cols>
    <col min="1" max="1" width="77.28515625" customWidth="1"/>
    <col min="2" max="2" width="39" customWidth="1"/>
    <col min="3" max="3" width="30.5703125" customWidth="1"/>
    <col min="4" max="4" width="23.140625" customWidth="1"/>
    <col min="5" max="5" width="25.140625" customWidth="1"/>
    <col min="6" max="7" width="17.7109375" customWidth="1"/>
    <col min="8" max="8" width="23.28515625" customWidth="1"/>
  </cols>
  <sheetData>
    <row r="1" spans="1:8" ht="22.5" x14ac:dyDescent="0.3">
      <c r="A1" s="36" t="s">
        <v>501</v>
      </c>
      <c r="B1" s="137" t="s">
        <v>596</v>
      </c>
      <c r="C1" s="3"/>
      <c r="D1" s="3"/>
      <c r="E1" s="3"/>
    </row>
    <row r="2" spans="1:8" ht="18.75" x14ac:dyDescent="0.3">
      <c r="A2" s="10"/>
      <c r="B2" s="10" t="s">
        <v>347</v>
      </c>
      <c r="C2" s="10" t="s">
        <v>308</v>
      </c>
      <c r="D2" s="10" t="s">
        <v>309</v>
      </c>
      <c r="E2" s="10" t="s">
        <v>310</v>
      </c>
      <c r="F2" s="10" t="s">
        <v>311</v>
      </c>
      <c r="G2" s="10" t="s">
        <v>312</v>
      </c>
      <c r="H2" s="10" t="s">
        <v>11</v>
      </c>
    </row>
    <row r="3" spans="1:8" ht="18.75" x14ac:dyDescent="0.3">
      <c r="A3" s="10" t="s">
        <v>348</v>
      </c>
      <c r="B3" s="10"/>
      <c r="C3" s="5">
        <v>2026</v>
      </c>
      <c r="D3" s="5">
        <v>2026</v>
      </c>
      <c r="E3" s="5">
        <v>2027</v>
      </c>
      <c r="F3" s="5">
        <v>2028</v>
      </c>
      <c r="G3" s="5">
        <v>2029</v>
      </c>
      <c r="H3" s="3"/>
    </row>
    <row r="4" spans="1:8" ht="18.75" x14ac:dyDescent="0.3">
      <c r="A4" s="6" t="s">
        <v>526</v>
      </c>
      <c r="B4" s="6"/>
      <c r="C4" s="41">
        <v>11183073</v>
      </c>
      <c r="D4" s="41">
        <v>1341969</v>
      </c>
      <c r="E4" s="41">
        <v>1341969</v>
      </c>
      <c r="F4" s="41">
        <v>1341969</v>
      </c>
      <c r="G4" s="41">
        <v>0</v>
      </c>
      <c r="H4" s="41">
        <f>SUM(C4:G4)</f>
        <v>15208980</v>
      </c>
    </row>
    <row r="5" spans="1:8" ht="18.75" x14ac:dyDescent="0.3">
      <c r="A5" s="6" t="s">
        <v>557</v>
      </c>
      <c r="B5" s="6"/>
      <c r="C5" s="41">
        <v>0</v>
      </c>
      <c r="D5" s="41">
        <v>7604490</v>
      </c>
      <c r="E5" s="41">
        <v>7604490</v>
      </c>
      <c r="F5" s="41">
        <v>7604490</v>
      </c>
      <c r="G5" s="41">
        <v>0</v>
      </c>
      <c r="H5" s="41">
        <f t="shared" ref="H5:H6" si="0">SUM(C5:G5)</f>
        <v>22813470</v>
      </c>
    </row>
    <row r="6" spans="1:8" ht="18.75" x14ac:dyDescent="0.3">
      <c r="A6" s="6" t="s">
        <v>527</v>
      </c>
      <c r="B6" s="6"/>
      <c r="C6" s="41">
        <f>SUM(C4:C5)</f>
        <v>11183073</v>
      </c>
      <c r="D6" s="41">
        <f>SUM(D4:D5)</f>
        <v>8946459</v>
      </c>
      <c r="E6" s="41">
        <f>SUM(E4:E5)</f>
        <v>8946459</v>
      </c>
      <c r="F6" s="41">
        <f>SUM(F4:F5)</f>
        <v>8946459</v>
      </c>
      <c r="G6" s="41">
        <v>0</v>
      </c>
      <c r="H6" s="41">
        <f t="shared" si="0"/>
        <v>38022450</v>
      </c>
    </row>
    <row r="7" spans="1:8" ht="18.75" x14ac:dyDescent="0.3">
      <c r="A7" s="6"/>
      <c r="B7" s="6"/>
      <c r="C7" s="41"/>
      <c r="D7" s="41"/>
      <c r="E7" s="41"/>
      <c r="F7" s="41"/>
      <c r="G7" s="41"/>
      <c r="H7" s="5"/>
    </row>
    <row r="8" spans="1:8" ht="18.75" x14ac:dyDescent="0.3">
      <c r="A8" s="6" t="s">
        <v>530</v>
      </c>
      <c r="B8" s="6"/>
      <c r="C8" s="41">
        <v>429544</v>
      </c>
      <c r="D8" s="41">
        <v>343635</v>
      </c>
      <c r="E8" s="41">
        <v>343635</v>
      </c>
      <c r="F8" s="41">
        <v>343635</v>
      </c>
      <c r="G8" s="41">
        <v>0</v>
      </c>
      <c r="H8" s="41">
        <f>SUM(C8:G8)</f>
        <v>1460449</v>
      </c>
    </row>
    <row r="9" spans="1:8" ht="18.75" x14ac:dyDescent="0.3">
      <c r="A9" s="3"/>
      <c r="B9" s="3"/>
      <c r="C9" s="5"/>
      <c r="D9" s="5"/>
      <c r="E9" s="5"/>
      <c r="F9" s="4"/>
      <c r="G9" s="4"/>
      <c r="H9" s="5"/>
    </row>
    <row r="10" spans="1:8" ht="18.75" x14ac:dyDescent="0.3">
      <c r="A10" s="10" t="s">
        <v>531</v>
      </c>
      <c r="B10" s="33">
        <v>3.4020234989000003E-2</v>
      </c>
      <c r="C10" s="41">
        <f>$B$10*C6</f>
        <v>380450.77135914122</v>
      </c>
      <c r="D10" s="41">
        <f t="shared" ref="D10:G10" si="1">$B$10*D6</f>
        <v>304360.63749945397</v>
      </c>
      <c r="E10" s="41">
        <f t="shared" si="1"/>
        <v>304360.63749945397</v>
      </c>
      <c r="F10" s="41">
        <f t="shared" si="1"/>
        <v>304360.63749945397</v>
      </c>
      <c r="G10" s="41">
        <f t="shared" si="1"/>
        <v>0</v>
      </c>
      <c r="H10" s="41">
        <f>SUM(B10:G10)</f>
        <v>1293532.7178777382</v>
      </c>
    </row>
    <row r="11" spans="1:8" ht="18.75" x14ac:dyDescent="0.3">
      <c r="A11" s="10" t="s">
        <v>554</v>
      </c>
      <c r="B11" s="33">
        <v>3.4020234989000003E-2</v>
      </c>
      <c r="C11" s="41">
        <v>0</v>
      </c>
      <c r="D11" s="41">
        <f>D$5*$B$11</f>
        <v>258706.53677150063</v>
      </c>
      <c r="E11" s="41">
        <f t="shared" ref="E11:F11" si="2">E$5*$B$11</f>
        <v>258706.53677150063</v>
      </c>
      <c r="F11" s="41">
        <f t="shared" si="2"/>
        <v>258706.53677150063</v>
      </c>
      <c r="G11" s="41">
        <v>0</v>
      </c>
      <c r="H11" s="41">
        <f t="shared" ref="H11:H12" si="3">SUM(B11:G11)</f>
        <v>776119.64433473686</v>
      </c>
    </row>
    <row r="12" spans="1:8" ht="18.75" x14ac:dyDescent="0.3">
      <c r="A12" s="10"/>
      <c r="B12" s="33"/>
      <c r="C12" s="41">
        <f>SUM(C10:C11)</f>
        <v>380450.77135914122</v>
      </c>
      <c r="D12" s="41">
        <f t="shared" ref="D12:F12" si="4">SUM(D10:D11)</f>
        <v>563067.17427095457</v>
      </c>
      <c r="E12" s="41">
        <f t="shared" si="4"/>
        <v>563067.17427095457</v>
      </c>
      <c r="F12" s="41">
        <f t="shared" si="4"/>
        <v>563067.17427095457</v>
      </c>
      <c r="G12" s="41">
        <v>0</v>
      </c>
      <c r="H12" s="41">
        <f t="shared" si="3"/>
        <v>2069652.2941720048</v>
      </c>
    </row>
    <row r="13" spans="1:8" ht="18.75" x14ac:dyDescent="0.3">
      <c r="A13" s="10"/>
      <c r="B13" s="33"/>
      <c r="C13" s="5"/>
      <c r="D13" s="5"/>
      <c r="E13" s="5"/>
      <c r="F13" s="4"/>
      <c r="G13" s="4"/>
      <c r="H13" s="5"/>
    </row>
    <row r="14" spans="1:8" ht="18.75" x14ac:dyDescent="0.3">
      <c r="A14" s="3"/>
      <c r="B14" s="3"/>
      <c r="C14" s="41"/>
      <c r="D14" s="41"/>
      <c r="E14" s="41"/>
      <c r="F14" s="4"/>
      <c r="G14" s="4"/>
      <c r="H14" s="5"/>
    </row>
    <row r="15" spans="1:8" ht="18.75" x14ac:dyDescent="0.3">
      <c r="A15" s="3" t="s">
        <v>528</v>
      </c>
      <c r="B15" s="34">
        <v>0.5</v>
      </c>
      <c r="C15" s="41">
        <f>$B$15*C12</f>
        <v>190225.38567957061</v>
      </c>
      <c r="D15" s="41">
        <f t="shared" ref="D15:F15" si="5">$B$15*D12</f>
        <v>281533.58713547728</v>
      </c>
      <c r="E15" s="41">
        <f t="shared" si="5"/>
        <v>281533.58713547728</v>
      </c>
      <c r="F15" s="41">
        <f t="shared" si="5"/>
        <v>281533.58713547728</v>
      </c>
      <c r="G15" s="41">
        <v>0</v>
      </c>
      <c r="H15" s="41">
        <f>SUM(B15:G15)</f>
        <v>1034826.6470860024</v>
      </c>
    </row>
    <row r="16" spans="1:8" ht="18.75" x14ac:dyDescent="0.3">
      <c r="A16" s="3" t="s">
        <v>529</v>
      </c>
      <c r="B16" s="34"/>
      <c r="C16" s="41">
        <f>$B$11*C8</f>
        <v>14613.187818115017</v>
      </c>
      <c r="D16" s="41">
        <f t="shared" ref="D16:F16" si="6">$B$11*D8</f>
        <v>11690.543450445017</v>
      </c>
      <c r="E16" s="41">
        <f t="shared" si="6"/>
        <v>11690.543450445017</v>
      </c>
      <c r="F16" s="41">
        <f t="shared" si="6"/>
        <v>11690.543450445017</v>
      </c>
      <c r="G16" s="41">
        <v>0</v>
      </c>
      <c r="H16" s="41">
        <f t="shared" ref="H16:H17" si="7">SUM(B16:G16)</f>
        <v>49684.818169450067</v>
      </c>
    </row>
    <row r="17" spans="1:8" ht="18.75" x14ac:dyDescent="0.3">
      <c r="A17" s="3" t="s">
        <v>403</v>
      </c>
      <c r="B17" s="34"/>
      <c r="C17" s="41">
        <f>SUM(C15:C16)</f>
        <v>204838.57349768563</v>
      </c>
      <c r="D17" s="41">
        <f t="shared" ref="D17:F17" si="8">SUM(D15:D16)</f>
        <v>293224.13058592228</v>
      </c>
      <c r="E17" s="41">
        <f t="shared" si="8"/>
        <v>293224.13058592228</v>
      </c>
      <c r="F17" s="41">
        <f t="shared" si="8"/>
        <v>293224.13058592228</v>
      </c>
      <c r="G17" s="41">
        <v>0</v>
      </c>
      <c r="H17" s="41">
        <f t="shared" si="7"/>
        <v>1084510.9652554523</v>
      </c>
    </row>
    <row r="18" spans="1:8" ht="18.75" x14ac:dyDescent="0.3">
      <c r="A18" s="3"/>
      <c r="B18" s="34"/>
      <c r="C18" s="41"/>
      <c r="D18" s="41"/>
      <c r="E18" s="41"/>
      <c r="F18" s="4"/>
      <c r="G18" s="4"/>
      <c r="H18" s="5"/>
    </row>
    <row r="19" spans="1:8" ht="18.75" x14ac:dyDescent="0.3">
      <c r="A19" s="3" t="s">
        <v>357</v>
      </c>
      <c r="B19" s="34">
        <v>0.5</v>
      </c>
      <c r="C19" s="99">
        <f>$B$19*C12</f>
        <v>190225.38567957061</v>
      </c>
      <c r="D19" s="99">
        <f t="shared" ref="D19:F19" si="9">$B$19*D12</f>
        <v>281533.58713547728</v>
      </c>
      <c r="E19" s="99">
        <f t="shared" si="9"/>
        <v>281533.58713547728</v>
      </c>
      <c r="F19" s="99">
        <f t="shared" si="9"/>
        <v>281533.58713547728</v>
      </c>
      <c r="G19" s="41">
        <v>0</v>
      </c>
      <c r="H19" s="41">
        <f>SUM(B19:G19)</f>
        <v>1034826.6470860024</v>
      </c>
    </row>
    <row r="20" spans="1:8" ht="18.75" x14ac:dyDescent="0.3">
      <c r="A20" s="35" t="s">
        <v>532</v>
      </c>
      <c r="B20" s="34">
        <v>0.05</v>
      </c>
      <c r="C20" s="118">
        <f>$B$20*C19</f>
        <v>9511.2692839785304</v>
      </c>
      <c r="D20" s="118">
        <f t="shared" ref="D20:F20" si="10">$B$20*D19</f>
        <v>14076.679356773864</v>
      </c>
      <c r="E20" s="118">
        <f t="shared" si="10"/>
        <v>14076.679356773864</v>
      </c>
      <c r="F20" s="118">
        <f t="shared" si="10"/>
        <v>14076.679356773864</v>
      </c>
      <c r="G20" s="41">
        <v>0</v>
      </c>
      <c r="H20" s="118">
        <f t="shared" ref="H20:H21" si="11">SUM(B20:G20)</f>
        <v>51741.357354300126</v>
      </c>
    </row>
    <row r="21" spans="1:8" ht="18.75" x14ac:dyDescent="0.3">
      <c r="A21" s="3" t="s">
        <v>378</v>
      </c>
      <c r="B21" s="3"/>
      <c r="C21" s="41">
        <f>C19-C20</f>
        <v>180714.11639559208</v>
      </c>
      <c r="D21" s="41">
        <f t="shared" ref="D21:F21" si="12">D19-D20</f>
        <v>267456.90777870343</v>
      </c>
      <c r="E21" s="41">
        <f t="shared" si="12"/>
        <v>267456.90777870343</v>
      </c>
      <c r="F21" s="41">
        <f t="shared" si="12"/>
        <v>267456.90777870343</v>
      </c>
      <c r="G21" s="41">
        <v>0</v>
      </c>
      <c r="H21" s="41">
        <f t="shared" si="11"/>
        <v>983084.83973170235</v>
      </c>
    </row>
  </sheetData>
  <sheetProtection sheet="1" sort="0" autoFilter="0" pivotTables="0"/>
  <hyperlinks>
    <hyperlink ref="B1" location="'Introduction-Table of Contents'!A22" display="Return to Table of Contents" xr:uid="{937EB30F-EADC-4A21-A4FA-994D83A47A6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2C45-3C91-4D2E-A404-9A5C368EF3B5}">
  <sheetPr codeName="Sheet11"/>
  <dimension ref="A1:Q26"/>
  <sheetViews>
    <sheetView workbookViewId="0"/>
  </sheetViews>
  <sheetFormatPr defaultColWidth="9.140625" defaultRowHeight="18.75" x14ac:dyDescent="0.3"/>
  <cols>
    <col min="1" max="1" width="76" style="3" bestFit="1" customWidth="1"/>
    <col min="2" max="2" width="18.7109375" style="3" bestFit="1" customWidth="1"/>
    <col min="3" max="7" width="19.140625" style="3" bestFit="1" customWidth="1"/>
    <col min="8" max="8" width="19.140625" style="3" customWidth="1"/>
    <col min="9" max="14" width="19.140625" style="3" bestFit="1" customWidth="1"/>
    <col min="15" max="15" width="18.42578125" style="3" customWidth="1"/>
    <col min="16" max="16" width="19.85546875" style="3" customWidth="1"/>
    <col min="17" max="17" width="21.140625" style="3" bestFit="1" customWidth="1"/>
    <col min="18" max="16384" width="9.140625" style="3"/>
  </cols>
  <sheetData>
    <row r="1" spans="1:17" ht="22.5" x14ac:dyDescent="0.3">
      <c r="A1" s="36" t="s">
        <v>363</v>
      </c>
      <c r="B1" s="137" t="s">
        <v>596</v>
      </c>
    </row>
    <row r="2" spans="1:17" s="10" customFormat="1" ht="54.75" customHeight="1" x14ac:dyDescent="0.3">
      <c r="B2" s="10" t="s">
        <v>347</v>
      </c>
      <c r="C2" s="10" t="s">
        <v>308</v>
      </c>
      <c r="D2" s="10" t="s">
        <v>309</v>
      </c>
      <c r="E2" s="10" t="s">
        <v>310</v>
      </c>
      <c r="F2" s="10" t="s">
        <v>311</v>
      </c>
      <c r="G2" s="10" t="s">
        <v>312</v>
      </c>
      <c r="H2" s="10" t="s">
        <v>405</v>
      </c>
      <c r="I2" s="10" t="s">
        <v>318</v>
      </c>
      <c r="J2" s="10" t="s">
        <v>319</v>
      </c>
      <c r="K2" s="10" t="s">
        <v>320</v>
      </c>
      <c r="L2" s="10" t="s">
        <v>321</v>
      </c>
      <c r="M2" s="10" t="s">
        <v>322</v>
      </c>
      <c r="N2" s="10" t="s">
        <v>323</v>
      </c>
      <c r="O2" s="16" t="s">
        <v>331</v>
      </c>
      <c r="P2" s="16" t="s">
        <v>332</v>
      </c>
      <c r="Q2" s="10" t="s">
        <v>11</v>
      </c>
    </row>
    <row r="3" spans="1:17" x14ac:dyDescent="0.3">
      <c r="A3" s="10" t="s">
        <v>348</v>
      </c>
      <c r="B3" s="10"/>
      <c r="C3" s="3">
        <v>2022</v>
      </c>
      <c r="D3" s="3">
        <v>2023</v>
      </c>
      <c r="E3" s="3">
        <v>2023</v>
      </c>
      <c r="F3" s="3">
        <v>2023</v>
      </c>
      <c r="G3" s="3">
        <v>2023</v>
      </c>
      <c r="H3" s="3">
        <v>2024</v>
      </c>
      <c r="I3" s="3">
        <v>2026</v>
      </c>
      <c r="J3" s="3">
        <v>2027</v>
      </c>
      <c r="K3" s="3">
        <v>2028</v>
      </c>
      <c r="L3" s="3">
        <v>2029</v>
      </c>
      <c r="M3" s="3">
        <v>2030</v>
      </c>
      <c r="N3" s="3">
        <v>2031</v>
      </c>
      <c r="O3" s="3">
        <v>2023</v>
      </c>
      <c r="P3" s="3">
        <v>2023</v>
      </c>
    </row>
    <row r="4" spans="1:17" s="6" customFormat="1" ht="18" customHeight="1" x14ac:dyDescent="0.3">
      <c r="A4" s="6" t="s">
        <v>364</v>
      </c>
      <c r="C4" s="6">
        <v>282175271</v>
      </c>
      <c r="D4" s="6">
        <v>658320615</v>
      </c>
      <c r="E4" s="6">
        <v>0</v>
      </c>
      <c r="F4" s="6">
        <v>259273971</v>
      </c>
      <c r="G4" s="6">
        <v>262463219</v>
      </c>
      <c r="H4" s="6">
        <v>0</v>
      </c>
      <c r="I4" s="6">
        <v>105720216</v>
      </c>
      <c r="J4" s="6">
        <v>63074061</v>
      </c>
      <c r="K4" s="6">
        <v>63074060</v>
      </c>
      <c r="L4" s="6">
        <v>82748246</v>
      </c>
      <c r="M4" s="6">
        <v>82748248</v>
      </c>
      <c r="N4" s="6">
        <v>82748248</v>
      </c>
      <c r="Q4" s="6">
        <f>SUM(C4:N4)</f>
        <v>1942346155</v>
      </c>
    </row>
    <row r="5" spans="1:17" s="6" customFormat="1" ht="18" customHeight="1" x14ac:dyDescent="0.3">
      <c r="A5" s="6" t="s">
        <v>365</v>
      </c>
      <c r="C5" s="6">
        <v>0</v>
      </c>
      <c r="D5" s="6">
        <v>0</v>
      </c>
      <c r="E5" s="6">
        <v>526905161</v>
      </c>
      <c r="F5" s="6">
        <v>549768597</v>
      </c>
      <c r="G5" s="6">
        <v>634274384</v>
      </c>
      <c r="H5" s="6">
        <v>0</v>
      </c>
      <c r="I5" s="6">
        <v>54325273</v>
      </c>
      <c r="J5" s="6">
        <v>54325273</v>
      </c>
      <c r="K5" s="6">
        <v>54325272</v>
      </c>
      <c r="L5" s="6">
        <v>78371501</v>
      </c>
      <c r="M5" s="6">
        <v>78371500</v>
      </c>
      <c r="N5" s="6">
        <v>78371500</v>
      </c>
      <c r="Q5" s="6">
        <f>SUM(C5:N5)</f>
        <v>2109038461</v>
      </c>
    </row>
    <row r="6" spans="1:17" s="6" customFormat="1" ht="18" customHeight="1" x14ac:dyDescent="0.3">
      <c r="A6" s="6" t="s">
        <v>366</v>
      </c>
      <c r="C6" s="6">
        <v>0</v>
      </c>
      <c r="D6" s="6">
        <v>0</v>
      </c>
      <c r="E6" s="6">
        <v>0</v>
      </c>
      <c r="F6" s="6">
        <v>0</v>
      </c>
      <c r="G6" s="6">
        <v>0</v>
      </c>
      <c r="H6" s="6">
        <v>0</v>
      </c>
      <c r="I6" s="6">
        <v>0</v>
      </c>
      <c r="J6" s="6">
        <v>42646154</v>
      </c>
      <c r="K6" s="6">
        <v>42646154</v>
      </c>
      <c r="L6" s="6">
        <v>42646154</v>
      </c>
      <c r="M6" s="6">
        <v>42646154</v>
      </c>
      <c r="N6" s="6">
        <v>42646153</v>
      </c>
      <c r="Q6" s="6">
        <f>SUM(C6:N6)</f>
        <v>213230769</v>
      </c>
    </row>
    <row r="7" spans="1:17" s="6" customFormat="1" ht="18" customHeight="1" x14ac:dyDescent="0.3">
      <c r="A7" s="6" t="s">
        <v>367</v>
      </c>
      <c r="C7" s="6">
        <f>SUM(C4:C6)</f>
        <v>282175271</v>
      </c>
      <c r="D7" s="6">
        <f t="shared" ref="D7:N7" si="0">SUM(D4:D6)</f>
        <v>658320615</v>
      </c>
      <c r="E7" s="6">
        <f t="shared" si="0"/>
        <v>526905161</v>
      </c>
      <c r="F7" s="6">
        <f t="shared" si="0"/>
        <v>809042568</v>
      </c>
      <c r="G7" s="6">
        <f t="shared" si="0"/>
        <v>896737603</v>
      </c>
      <c r="H7" s="6">
        <v>0</v>
      </c>
      <c r="I7" s="6">
        <f t="shared" si="0"/>
        <v>160045489</v>
      </c>
      <c r="J7" s="6">
        <f t="shared" si="0"/>
        <v>160045488</v>
      </c>
      <c r="K7" s="6">
        <f t="shared" si="0"/>
        <v>160045486</v>
      </c>
      <c r="L7" s="6">
        <f t="shared" si="0"/>
        <v>203765901</v>
      </c>
      <c r="M7" s="6">
        <f t="shared" si="0"/>
        <v>203765902</v>
      </c>
      <c r="N7" s="6">
        <f t="shared" si="0"/>
        <v>203765901</v>
      </c>
      <c r="Q7" s="6">
        <f>SUM(Q4:Q6)</f>
        <v>4264615385</v>
      </c>
    </row>
    <row r="8" spans="1:17" ht="18" customHeight="1" x14ac:dyDescent="0.3"/>
    <row r="9" spans="1:17" ht="18" customHeight="1" x14ac:dyDescent="0.3"/>
    <row r="10" spans="1:17" x14ac:dyDescent="0.3">
      <c r="A10" s="10" t="s">
        <v>353</v>
      </c>
      <c r="B10" s="33">
        <v>3.4020234989000003E-2</v>
      </c>
      <c r="C10" s="6">
        <f t="shared" ref="C10:Q10" si="1">$B$10*C7</f>
        <v>9599669.027504757</v>
      </c>
      <c r="D10" s="6">
        <f t="shared" si="1"/>
        <v>22396222.020403001</v>
      </c>
      <c r="E10" s="6">
        <f t="shared" si="1"/>
        <v>17925437.39413688</v>
      </c>
      <c r="F10" s="6">
        <f t="shared" si="1"/>
        <v>27523818.279464014</v>
      </c>
      <c r="G10" s="6">
        <f t="shared" si="1"/>
        <v>30507223.977532595</v>
      </c>
      <c r="H10" s="6">
        <v>1078605.3799999999</v>
      </c>
      <c r="I10" s="6">
        <f t="shared" si="1"/>
        <v>5444785.1447094148</v>
      </c>
      <c r="J10" s="6">
        <f t="shared" si="1"/>
        <v>5444785.11068918</v>
      </c>
      <c r="K10" s="6">
        <f t="shared" si="1"/>
        <v>5444785.0426487103</v>
      </c>
      <c r="L10" s="6">
        <f t="shared" si="1"/>
        <v>6932163.8347653104</v>
      </c>
      <c r="M10" s="6">
        <f t="shared" si="1"/>
        <v>6932163.8687855462</v>
      </c>
      <c r="N10" s="6">
        <f t="shared" si="1"/>
        <v>6932163.8347653104</v>
      </c>
      <c r="O10" s="6"/>
      <c r="P10" s="6"/>
      <c r="Q10" s="6">
        <f t="shared" si="1"/>
        <v>145083217.53540471</v>
      </c>
    </row>
    <row r="12" spans="1:17" x14ac:dyDescent="0.3">
      <c r="A12" s="3" t="s">
        <v>368</v>
      </c>
      <c r="B12" s="34">
        <v>0.5</v>
      </c>
      <c r="C12" s="6">
        <f>$B$12*C10</f>
        <v>4799834.5137523785</v>
      </c>
      <c r="D12" s="6">
        <f t="shared" ref="D12:Q12" si="2">$B$12*D10</f>
        <v>11198111.010201501</v>
      </c>
      <c r="E12" s="6">
        <f t="shared" si="2"/>
        <v>8962718.6970684398</v>
      </c>
      <c r="F12" s="6">
        <f t="shared" si="2"/>
        <v>13761909.139732007</v>
      </c>
      <c r="G12" s="6">
        <f t="shared" si="2"/>
        <v>15253611.988766298</v>
      </c>
      <c r="H12" s="6">
        <v>0</v>
      </c>
      <c r="I12" s="6">
        <f t="shared" si="2"/>
        <v>2722392.5723547074</v>
      </c>
      <c r="J12" s="6">
        <f t="shared" si="2"/>
        <v>2722392.55534459</v>
      </c>
      <c r="K12" s="6">
        <f t="shared" si="2"/>
        <v>2722392.5213243552</v>
      </c>
      <c r="L12" s="6">
        <f t="shared" si="2"/>
        <v>3466081.9173826552</v>
      </c>
      <c r="M12" s="6">
        <f t="shared" si="2"/>
        <v>3466081.9343927731</v>
      </c>
      <c r="N12" s="6">
        <f t="shared" si="2"/>
        <v>3466081.9173826552</v>
      </c>
      <c r="O12" s="6"/>
      <c r="P12" s="6"/>
      <c r="Q12" s="6">
        <f t="shared" si="2"/>
        <v>72541608.767702356</v>
      </c>
    </row>
    <row r="13" spans="1:17" x14ac:dyDescent="0.3">
      <c r="A13" s="3" t="s">
        <v>369</v>
      </c>
      <c r="B13" s="34"/>
      <c r="C13" s="6">
        <v>663757.16</v>
      </c>
      <c r="D13" s="6">
        <v>0</v>
      </c>
      <c r="E13" s="6">
        <v>1161575.03</v>
      </c>
      <c r="G13" s="6"/>
      <c r="H13" s="6">
        <v>1078605.3799999999</v>
      </c>
      <c r="I13" s="6"/>
      <c r="J13" s="6"/>
      <c r="K13" s="6"/>
      <c r="L13" s="6"/>
      <c r="M13" s="6"/>
      <c r="N13" s="6"/>
      <c r="O13" s="6"/>
      <c r="P13" s="6"/>
      <c r="Q13" s="6">
        <f>C13+D13+E13+H13</f>
        <v>2903937.57</v>
      </c>
    </row>
    <row r="14" spans="1:17" x14ac:dyDescent="0.3">
      <c r="A14" s="3" t="s">
        <v>370</v>
      </c>
      <c r="B14" s="34"/>
      <c r="C14" s="45">
        <f>1761.27-163.13</f>
        <v>1598.1399999999999</v>
      </c>
      <c r="D14" s="6">
        <v>465.52</v>
      </c>
      <c r="E14" s="6">
        <v>479.2</v>
      </c>
      <c r="F14" s="6">
        <v>760.18</v>
      </c>
      <c r="G14" s="6">
        <v>830.76</v>
      </c>
      <c r="H14" s="6">
        <v>0</v>
      </c>
      <c r="I14" s="38">
        <v>429.18</v>
      </c>
      <c r="J14" s="38">
        <v>429.17</v>
      </c>
      <c r="K14" s="38">
        <v>429.18</v>
      </c>
      <c r="L14" s="38">
        <v>546.41</v>
      </c>
      <c r="M14" s="38">
        <v>546.41999999999996</v>
      </c>
      <c r="N14" s="38">
        <v>546.41</v>
      </c>
      <c r="O14" s="6"/>
      <c r="P14" s="6"/>
    </row>
    <row r="15" spans="1:17" x14ac:dyDescent="0.3">
      <c r="A15" s="3" t="s">
        <v>356</v>
      </c>
      <c r="B15" s="34"/>
      <c r="C15" s="6">
        <f>C12+C13-C14</f>
        <v>5461993.533752379</v>
      </c>
      <c r="D15" s="6">
        <f>D12+D13+D14</f>
        <v>11198576.5302015</v>
      </c>
      <c r="E15" s="6">
        <f>E12+E13+E14</f>
        <v>10124772.927068438</v>
      </c>
      <c r="F15" s="6">
        <f>F12+F13+F14</f>
        <v>13762669.319732007</v>
      </c>
      <c r="G15" s="6">
        <f>G12+G13+G14</f>
        <v>15254442.748766297</v>
      </c>
      <c r="H15" s="6">
        <v>1078605.3799999999</v>
      </c>
      <c r="I15" s="6">
        <f>I12+I14</f>
        <v>2722821.7523547076</v>
      </c>
      <c r="J15" s="6">
        <f t="shared" ref="J15:N15" si="3">J12+J14</f>
        <v>2722821.7253445899</v>
      </c>
      <c r="K15" s="6">
        <f t="shared" si="3"/>
        <v>2722821.7013243553</v>
      </c>
      <c r="L15" s="6">
        <f t="shared" si="3"/>
        <v>3466628.3273826553</v>
      </c>
      <c r="M15" s="6">
        <f t="shared" si="3"/>
        <v>3466628.354392773</v>
      </c>
      <c r="N15" s="6">
        <f t="shared" si="3"/>
        <v>3466628.3273826553</v>
      </c>
      <c r="O15" s="6"/>
      <c r="P15" s="6"/>
      <c r="Q15" s="6">
        <f>SUM(C15:N15)</f>
        <v>75449410.62770237</v>
      </c>
    </row>
    <row r="16" spans="1:17" x14ac:dyDescent="0.3">
      <c r="B16" s="34"/>
      <c r="C16" s="6"/>
      <c r="D16" s="6"/>
      <c r="E16" s="6"/>
      <c r="F16" s="6"/>
      <c r="G16" s="6"/>
      <c r="H16" s="6"/>
      <c r="I16" s="6"/>
      <c r="J16" s="6"/>
      <c r="K16" s="6"/>
      <c r="L16" s="6"/>
      <c r="M16" s="6"/>
      <c r="N16" s="6"/>
      <c r="O16" s="6"/>
      <c r="P16" s="6"/>
      <c r="Q16" s="6"/>
    </row>
    <row r="17" spans="1:17" x14ac:dyDescent="0.3">
      <c r="A17" s="3" t="s">
        <v>357</v>
      </c>
      <c r="B17" s="34">
        <v>0.5</v>
      </c>
      <c r="C17" s="6">
        <f>$B$17*C10</f>
        <v>4799834.5137523785</v>
      </c>
      <c r="D17" s="6">
        <f t="shared" ref="D17:Q17" si="4">D10*0.5</f>
        <v>11198111.010201501</v>
      </c>
      <c r="E17" s="6">
        <f t="shared" si="4"/>
        <v>8962718.6970684398</v>
      </c>
      <c r="F17" s="6">
        <f t="shared" si="4"/>
        <v>13761909.139732007</v>
      </c>
      <c r="G17" s="6">
        <f t="shared" si="4"/>
        <v>15253611.988766298</v>
      </c>
      <c r="H17" s="6">
        <v>0</v>
      </c>
      <c r="I17" s="6">
        <f t="shared" si="4"/>
        <v>2722392.5723547074</v>
      </c>
      <c r="J17" s="6">
        <f t="shared" si="4"/>
        <v>2722392.55534459</v>
      </c>
      <c r="K17" s="6">
        <f t="shared" si="4"/>
        <v>2722392.5213243552</v>
      </c>
      <c r="L17" s="6">
        <f t="shared" si="4"/>
        <v>3466081.9173826552</v>
      </c>
      <c r="M17" s="6">
        <f t="shared" si="4"/>
        <v>3466081.9343927731</v>
      </c>
      <c r="N17" s="6">
        <f t="shared" si="4"/>
        <v>3466081.9173826552</v>
      </c>
      <c r="O17" s="6"/>
      <c r="P17" s="6"/>
      <c r="Q17" s="6">
        <f t="shared" si="4"/>
        <v>72541608.767702356</v>
      </c>
    </row>
    <row r="18" spans="1:17" x14ac:dyDescent="0.3">
      <c r="A18" s="35" t="s">
        <v>358</v>
      </c>
      <c r="B18" s="34">
        <v>3.0000000000000001E-3</v>
      </c>
      <c r="C18" s="45">
        <f>$B$18*C17</f>
        <v>14399.503541257136</v>
      </c>
      <c r="D18" s="45">
        <f t="shared" ref="D18:N18" si="5">$B$18*D17</f>
        <v>33594.333030604503</v>
      </c>
      <c r="E18" s="45">
        <f t="shared" si="5"/>
        <v>26888.156091205321</v>
      </c>
      <c r="F18" s="45">
        <f t="shared" si="5"/>
        <v>41285.727419196024</v>
      </c>
      <c r="G18" s="45">
        <f t="shared" si="5"/>
        <v>45760.835966298895</v>
      </c>
      <c r="H18" s="45">
        <v>0</v>
      </c>
      <c r="I18" s="45">
        <f t="shared" si="5"/>
        <v>8167.1777170641226</v>
      </c>
      <c r="J18" s="45">
        <f t="shared" si="5"/>
        <v>8167.17766603377</v>
      </c>
      <c r="K18" s="45">
        <f t="shared" si="5"/>
        <v>8167.1775639730658</v>
      </c>
      <c r="L18" s="45">
        <f t="shared" si="5"/>
        <v>10398.245752147966</v>
      </c>
      <c r="M18" s="45">
        <f t="shared" si="5"/>
        <v>10398.245803178319</v>
      </c>
      <c r="N18" s="45">
        <f t="shared" si="5"/>
        <v>10398.245752147966</v>
      </c>
      <c r="O18" s="32"/>
      <c r="P18" s="32"/>
      <c r="Q18" s="45">
        <f>Q17*0.003</f>
        <v>217624.82630310708</v>
      </c>
    </row>
    <row r="19" spans="1:17" x14ac:dyDescent="0.3">
      <c r="A19" s="35" t="s">
        <v>359</v>
      </c>
      <c r="B19" s="34">
        <v>0.05</v>
      </c>
      <c r="C19" s="45">
        <f t="shared" ref="C19:N19" si="6">$B$19*C17</f>
        <v>239991.72568761895</v>
      </c>
      <c r="D19" s="45">
        <f t="shared" si="6"/>
        <v>559905.55051007506</v>
      </c>
      <c r="E19" s="45">
        <f t="shared" si="6"/>
        <v>448135.93485342199</v>
      </c>
      <c r="F19" s="45">
        <f t="shared" si="6"/>
        <v>688095.45698660042</v>
      </c>
      <c r="G19" s="45">
        <f t="shared" si="6"/>
        <v>762680.59943831491</v>
      </c>
      <c r="H19" s="45">
        <v>0</v>
      </c>
      <c r="I19" s="45">
        <f t="shared" si="6"/>
        <v>136119.62861773538</v>
      </c>
      <c r="J19" s="45">
        <f t="shared" si="6"/>
        <v>136119.62776722951</v>
      </c>
      <c r="K19" s="45">
        <f t="shared" si="6"/>
        <v>136119.62606621775</v>
      </c>
      <c r="L19" s="45">
        <f t="shared" si="6"/>
        <v>173304.09586913278</v>
      </c>
      <c r="M19" s="45">
        <f t="shared" si="6"/>
        <v>173304.09671963868</v>
      </c>
      <c r="N19" s="45">
        <f t="shared" si="6"/>
        <v>173304.09586913278</v>
      </c>
      <c r="O19" s="32"/>
      <c r="P19" s="32"/>
      <c r="Q19" s="45">
        <f>$B$19*Q17</f>
        <v>3627080.4383851178</v>
      </c>
    </row>
    <row r="20" spans="1:17" x14ac:dyDescent="0.3">
      <c r="A20" s="35" t="s">
        <v>360</v>
      </c>
      <c r="B20" s="34"/>
      <c r="C20" s="45">
        <v>1276879.52948259</v>
      </c>
      <c r="D20" s="45">
        <v>1276879.52948259</v>
      </c>
      <c r="E20" s="45">
        <v>1276879.52948259</v>
      </c>
      <c r="F20" s="45">
        <v>1276879.52948259</v>
      </c>
      <c r="G20" s="45">
        <v>1276879.52948259</v>
      </c>
      <c r="H20" s="45">
        <v>0</v>
      </c>
      <c r="I20" s="48">
        <v>0</v>
      </c>
      <c r="J20" s="48">
        <v>0</v>
      </c>
      <c r="K20" s="48">
        <v>0</v>
      </c>
      <c r="L20" s="48">
        <v>0</v>
      </c>
      <c r="M20" s="48">
        <v>0</v>
      </c>
      <c r="N20" s="48">
        <v>0</v>
      </c>
      <c r="O20" s="39"/>
      <c r="P20" s="39"/>
      <c r="Q20" s="45">
        <f>(C20+D20+E20+F20+G20)-(O22+P22)</f>
        <v>3134463.9084477704</v>
      </c>
    </row>
    <row r="21" spans="1:17" x14ac:dyDescent="0.3">
      <c r="A21" s="35" t="s">
        <v>361</v>
      </c>
      <c r="B21" s="34"/>
      <c r="C21" s="38">
        <v>1761.27</v>
      </c>
      <c r="D21" s="45">
        <v>465.52</v>
      </c>
      <c r="E21" s="45">
        <v>479.2</v>
      </c>
      <c r="F21" s="45">
        <v>760.18</v>
      </c>
      <c r="G21" s="45">
        <v>830.76</v>
      </c>
      <c r="H21" s="45">
        <v>0</v>
      </c>
      <c r="I21" s="45">
        <v>429.18</v>
      </c>
      <c r="J21" s="45">
        <v>429.17</v>
      </c>
      <c r="K21" s="45">
        <v>429.18</v>
      </c>
      <c r="L21" s="45">
        <v>546.41</v>
      </c>
      <c r="M21" s="45">
        <v>546.41999999999996</v>
      </c>
      <c r="N21" s="45">
        <v>546.41</v>
      </c>
      <c r="O21" s="39"/>
      <c r="P21" s="39"/>
      <c r="Q21" s="32"/>
    </row>
    <row r="22" spans="1:17" x14ac:dyDescent="0.3">
      <c r="A22" s="3" t="s">
        <v>362</v>
      </c>
      <c r="C22" s="6">
        <f>(C17+C21)-(C18+C19+C20)</f>
        <v>3270325.025040912</v>
      </c>
      <c r="D22" s="6">
        <f>D17-(D18+D19+D20)</f>
        <v>9327731.5971782319</v>
      </c>
      <c r="E22" s="6">
        <f t="shared" ref="E22:G22" si="7">E17-(E18+E19+E20)</f>
        <v>7210815.0766412225</v>
      </c>
      <c r="F22" s="6">
        <f t="shared" si="7"/>
        <v>11755648.425843621</v>
      </c>
      <c r="G22" s="6">
        <f t="shared" si="7"/>
        <v>13168291.023879094</v>
      </c>
      <c r="H22" s="6">
        <v>0</v>
      </c>
      <c r="I22" s="6">
        <f>I17-(I18+I19+I20+I21)</f>
        <v>2577676.5860199081</v>
      </c>
      <c r="J22" s="6">
        <f t="shared" ref="J22:N22" si="8">J17-(J18+J19+J20+J21)</f>
        <v>2577676.5799113265</v>
      </c>
      <c r="K22" s="6">
        <f t="shared" si="8"/>
        <v>2577676.5376941646</v>
      </c>
      <c r="L22" s="6">
        <f t="shared" si="8"/>
        <v>3281833.1657613744</v>
      </c>
      <c r="M22" s="6">
        <f t="shared" si="8"/>
        <v>3281833.171869956</v>
      </c>
      <c r="N22" s="6">
        <f t="shared" si="8"/>
        <v>3281833.1657613744</v>
      </c>
      <c r="O22" s="6">
        <f>3249933.73896518-P22</f>
        <v>3067672.97896518</v>
      </c>
      <c r="P22" s="6">
        <v>182260.76</v>
      </c>
      <c r="Q22" s="6">
        <f>SUM(C22:P22)</f>
        <v>65561274.094566368</v>
      </c>
    </row>
    <row r="26" spans="1:17" x14ac:dyDescent="0.3">
      <c r="F26" s="6"/>
      <c r="Q26" s="6"/>
    </row>
  </sheetData>
  <sheetProtection algorithmName="SHA-512" hashValue="j4FTwpkyrrmAlL5p6wPrM/bC7COkl+UlwZL0OoZaoai9FPYIm7s4i5Sn1V5mvCLcT9LoiQsB2TtwupTnmAjVlw==" saltValue="dY+0LZCF5ba8hb8UiTJZmg==" spinCount="100000" sheet="1" sort="0" autoFilter="0" pivotTables="0"/>
  <hyperlinks>
    <hyperlink ref="B1" location="'Introduction-Table of Contents'!A22" display="Return to Table of Contents" xr:uid="{B58E403D-B12C-49C1-B581-3BFB7BDEDE4C}"/>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82903-7253-446F-96D9-F7101966BF5A}">
  <sheetPr codeName="Sheet23"/>
  <dimension ref="A1:T20"/>
  <sheetViews>
    <sheetView workbookViewId="0">
      <selection activeCell="D10" sqref="D10"/>
    </sheetView>
  </sheetViews>
  <sheetFormatPr defaultColWidth="9.140625" defaultRowHeight="18.75" x14ac:dyDescent="0.3"/>
  <cols>
    <col min="1" max="1" width="78.42578125" style="3" bestFit="1" customWidth="1"/>
    <col min="2" max="2" width="19.7109375" style="3" customWidth="1"/>
    <col min="3" max="13" width="19.140625" style="3" bestFit="1" customWidth="1"/>
    <col min="14" max="14" width="21.140625" style="3" bestFit="1" customWidth="1"/>
    <col min="15" max="17" width="19.140625" style="3" bestFit="1" customWidth="1"/>
    <col min="18" max="19" width="17.85546875" style="3" bestFit="1" customWidth="1"/>
    <col min="20" max="20" width="16.42578125" style="3" bestFit="1" customWidth="1"/>
    <col min="21" max="21" width="21.140625" style="3" bestFit="1" customWidth="1"/>
    <col min="22" max="16384" width="9.140625" style="3"/>
  </cols>
  <sheetData>
    <row r="1" spans="1:20" ht="22.5" x14ac:dyDescent="0.3">
      <c r="A1" s="36" t="s">
        <v>421</v>
      </c>
      <c r="B1" s="137" t="s">
        <v>596</v>
      </c>
    </row>
    <row r="2" spans="1:20" s="10" customFormat="1" x14ac:dyDescent="0.3">
      <c r="B2" s="10" t="s">
        <v>347</v>
      </c>
      <c r="C2" s="10" t="s">
        <v>308</v>
      </c>
      <c r="D2" s="10" t="s">
        <v>309</v>
      </c>
      <c r="E2" s="10" t="s">
        <v>310</v>
      </c>
      <c r="F2" s="10" t="s">
        <v>311</v>
      </c>
      <c r="G2" s="10" t="s">
        <v>312</v>
      </c>
      <c r="H2" s="10" t="s">
        <v>318</v>
      </c>
      <c r="I2" s="10" t="s">
        <v>319</v>
      </c>
      <c r="J2" s="10" t="s">
        <v>320</v>
      </c>
      <c r="K2" s="10" t="s">
        <v>321</v>
      </c>
      <c r="L2" s="10" t="s">
        <v>322</v>
      </c>
      <c r="M2" s="10" t="s">
        <v>323</v>
      </c>
      <c r="N2" s="10" t="s">
        <v>11</v>
      </c>
    </row>
    <row r="3" spans="1:20" x14ac:dyDescent="0.3">
      <c r="A3" s="10" t="s">
        <v>348</v>
      </c>
      <c r="B3" s="10"/>
      <c r="C3" s="3">
        <v>2025</v>
      </c>
      <c r="D3" s="3">
        <v>2025</v>
      </c>
      <c r="E3" s="3">
        <v>2026</v>
      </c>
      <c r="F3" s="3">
        <v>2027</v>
      </c>
      <c r="G3" s="3">
        <v>2028</v>
      </c>
      <c r="H3" s="3">
        <v>2029</v>
      </c>
      <c r="I3" s="3">
        <v>2030</v>
      </c>
      <c r="J3" s="3">
        <v>2031</v>
      </c>
      <c r="K3" s="3">
        <v>2032</v>
      </c>
      <c r="L3" s="3">
        <v>2033</v>
      </c>
      <c r="M3" s="3">
        <v>2034</v>
      </c>
    </row>
    <row r="4" spans="1:20" s="6" customFormat="1" ht="18" customHeight="1" x14ac:dyDescent="0.3">
      <c r="A4" s="6" t="s">
        <v>422</v>
      </c>
      <c r="C4" s="6">
        <v>109090909.09</v>
      </c>
      <c r="D4" s="6">
        <v>34690909.090000004</v>
      </c>
      <c r="E4" s="6">
        <v>34690909.090000004</v>
      </c>
      <c r="F4" s="6">
        <v>34690909.090000004</v>
      </c>
      <c r="G4" s="6">
        <v>34690909.090000004</v>
      </c>
      <c r="H4" s="6">
        <v>34690909.090000004</v>
      </c>
      <c r="I4" s="6">
        <v>34690909.090000004</v>
      </c>
      <c r="J4" s="6">
        <v>34690909.090000004</v>
      </c>
      <c r="K4" s="6">
        <v>34690909.090000004</v>
      </c>
      <c r="L4" s="6">
        <v>34690909.090000004</v>
      </c>
      <c r="M4" s="6">
        <v>34690909.100000001</v>
      </c>
    </row>
    <row r="5" spans="1:20" s="6" customFormat="1" ht="18" customHeight="1" x14ac:dyDescent="0.3">
      <c r="A5" s="6" t="s">
        <v>423</v>
      </c>
      <c r="C5" s="6">
        <v>0</v>
      </c>
      <c r="D5" s="6">
        <v>74400000</v>
      </c>
      <c r="E5" s="6">
        <v>74400000</v>
      </c>
      <c r="F5" s="6">
        <v>74400000</v>
      </c>
      <c r="G5" s="6">
        <v>74400000</v>
      </c>
      <c r="H5" s="6">
        <v>74400000</v>
      </c>
      <c r="I5" s="6">
        <v>74400000</v>
      </c>
      <c r="J5" s="6">
        <v>74400000</v>
      </c>
      <c r="K5" s="6">
        <v>74400000</v>
      </c>
      <c r="L5" s="6">
        <v>74400000</v>
      </c>
      <c r="M5" s="6">
        <v>74400000</v>
      </c>
    </row>
    <row r="6" spans="1:20" s="6" customFormat="1" ht="18" customHeight="1" x14ac:dyDescent="0.3">
      <c r="A6" s="6" t="s">
        <v>424</v>
      </c>
      <c r="C6" s="6">
        <v>0</v>
      </c>
      <c r="D6" s="6">
        <v>0</v>
      </c>
      <c r="E6" s="6">
        <v>0</v>
      </c>
      <c r="F6" s="6">
        <v>0</v>
      </c>
      <c r="G6" s="6">
        <v>0</v>
      </c>
      <c r="H6" s="6">
        <v>0</v>
      </c>
      <c r="I6" s="6">
        <v>0</v>
      </c>
      <c r="J6" s="6">
        <v>0</v>
      </c>
      <c r="K6" s="6">
        <v>0</v>
      </c>
      <c r="L6" s="6">
        <v>0</v>
      </c>
      <c r="M6" s="6">
        <v>0</v>
      </c>
    </row>
    <row r="7" spans="1:20" s="6" customFormat="1" ht="18" customHeight="1" x14ac:dyDescent="0.3">
      <c r="A7" s="6" t="s">
        <v>425</v>
      </c>
      <c r="C7" s="6">
        <f>SUM(C4:C6)</f>
        <v>109090909.09</v>
      </c>
      <c r="D7" s="6">
        <f t="shared" ref="D7:M7" si="0">SUM(D4:D6)</f>
        <v>109090909.09</v>
      </c>
      <c r="E7" s="6">
        <f t="shared" si="0"/>
        <v>109090909.09</v>
      </c>
      <c r="F7" s="6">
        <f t="shared" si="0"/>
        <v>109090909.09</v>
      </c>
      <c r="G7" s="6">
        <f t="shared" si="0"/>
        <v>109090909.09</v>
      </c>
      <c r="H7" s="6">
        <f t="shared" si="0"/>
        <v>109090909.09</v>
      </c>
      <c r="I7" s="6">
        <f t="shared" si="0"/>
        <v>109090909.09</v>
      </c>
      <c r="J7" s="6">
        <f t="shared" si="0"/>
        <v>109090909.09</v>
      </c>
      <c r="K7" s="6">
        <f t="shared" si="0"/>
        <v>109090909.09</v>
      </c>
      <c r="L7" s="6">
        <f t="shared" si="0"/>
        <v>109090909.09</v>
      </c>
      <c r="M7" s="6">
        <f t="shared" si="0"/>
        <v>109090909.09999999</v>
      </c>
      <c r="N7" s="6">
        <f>SUM(C7:M7)</f>
        <v>1200000000</v>
      </c>
    </row>
    <row r="8" spans="1:20" ht="18.75" customHeight="1" x14ac:dyDescent="0.3"/>
    <row r="9" spans="1:20" x14ac:dyDescent="0.3">
      <c r="A9" s="10" t="s">
        <v>376</v>
      </c>
      <c r="B9" s="33">
        <v>3.4928147567000002E-2</v>
      </c>
      <c r="C9" s="6">
        <f t="shared" ref="C9:M9" si="1">$B$9*C7</f>
        <v>3810343.3709137021</v>
      </c>
      <c r="D9" s="6">
        <f t="shared" si="1"/>
        <v>3810343.3709137021</v>
      </c>
      <c r="E9" s="6">
        <f t="shared" si="1"/>
        <v>3810343.3709137021</v>
      </c>
      <c r="F9" s="6">
        <f t="shared" si="1"/>
        <v>3810343.3709137021</v>
      </c>
      <c r="G9" s="6">
        <f t="shared" si="1"/>
        <v>3810343.3709137021</v>
      </c>
      <c r="H9" s="6">
        <f t="shared" si="1"/>
        <v>3810343.3709137021</v>
      </c>
      <c r="I9" s="6">
        <f t="shared" si="1"/>
        <v>3810343.3709137021</v>
      </c>
      <c r="J9" s="6">
        <f t="shared" si="1"/>
        <v>3810343.3709137021</v>
      </c>
      <c r="K9" s="6">
        <f t="shared" si="1"/>
        <v>3810343.3709137021</v>
      </c>
      <c r="L9" s="6">
        <f t="shared" si="1"/>
        <v>3810343.3709137021</v>
      </c>
      <c r="M9" s="6">
        <f t="shared" si="1"/>
        <v>3810343.3712629834</v>
      </c>
      <c r="N9" s="6">
        <f>SUM(B9:M9)</f>
        <v>41913777.115328148</v>
      </c>
      <c r="O9" s="6"/>
      <c r="P9" s="6"/>
      <c r="Q9" s="6"/>
      <c r="R9" s="6"/>
      <c r="S9" s="6"/>
      <c r="T9" s="6"/>
    </row>
    <row r="10" spans="1:20" x14ac:dyDescent="0.3">
      <c r="A10" s="10" t="s">
        <v>426</v>
      </c>
      <c r="B10" s="33">
        <v>3.6565857005999999E-2</v>
      </c>
      <c r="C10" s="6"/>
      <c r="D10" s="6"/>
      <c r="E10" s="6"/>
      <c r="F10" s="6"/>
      <c r="G10" s="6"/>
      <c r="H10" s="6"/>
      <c r="I10" s="6"/>
      <c r="J10" s="6"/>
      <c r="K10" s="6"/>
      <c r="L10" s="6"/>
      <c r="M10" s="6"/>
      <c r="N10" s="6"/>
      <c r="O10" s="6"/>
      <c r="P10" s="6"/>
      <c r="Q10" s="6"/>
      <c r="R10" s="6"/>
      <c r="S10" s="6"/>
      <c r="T10" s="6"/>
    </row>
    <row r="12" spans="1:20" x14ac:dyDescent="0.3">
      <c r="A12" s="3" t="s">
        <v>427</v>
      </c>
      <c r="B12" s="34">
        <v>0.5</v>
      </c>
      <c r="C12" s="6">
        <f t="shared" ref="C12:M12" si="2">$B$12*C9</f>
        <v>1905171.685456851</v>
      </c>
      <c r="D12" s="6">
        <f t="shared" si="2"/>
        <v>1905171.685456851</v>
      </c>
      <c r="E12" s="6">
        <f t="shared" si="2"/>
        <v>1905171.685456851</v>
      </c>
      <c r="F12" s="6">
        <f t="shared" si="2"/>
        <v>1905171.685456851</v>
      </c>
      <c r="G12" s="6">
        <f t="shared" si="2"/>
        <v>1905171.685456851</v>
      </c>
      <c r="H12" s="6">
        <f t="shared" si="2"/>
        <v>1905171.685456851</v>
      </c>
      <c r="I12" s="6">
        <f t="shared" si="2"/>
        <v>1905171.685456851</v>
      </c>
      <c r="J12" s="6">
        <f t="shared" si="2"/>
        <v>1905171.685456851</v>
      </c>
      <c r="K12" s="6">
        <f t="shared" si="2"/>
        <v>1905171.685456851</v>
      </c>
      <c r="L12" s="6">
        <f t="shared" si="2"/>
        <v>1905171.685456851</v>
      </c>
      <c r="M12" s="6">
        <f t="shared" si="2"/>
        <v>1905171.6856314917</v>
      </c>
      <c r="N12" s="6">
        <f>SUM(B12:M12)</f>
        <v>20956889.040200002</v>
      </c>
      <c r="O12" s="6"/>
      <c r="P12" s="6"/>
      <c r="Q12" s="6"/>
      <c r="R12" s="6"/>
      <c r="S12" s="6"/>
      <c r="T12" s="6"/>
    </row>
    <row r="13" spans="1:20" x14ac:dyDescent="0.3">
      <c r="A13" s="3" t="s">
        <v>370</v>
      </c>
      <c r="B13" s="34"/>
      <c r="C13" s="45"/>
      <c r="D13" s="38"/>
      <c r="E13" s="38"/>
      <c r="F13" s="38"/>
      <c r="G13" s="38"/>
      <c r="H13" s="38"/>
      <c r="I13" s="38"/>
      <c r="J13" s="38"/>
      <c r="K13" s="38"/>
      <c r="L13" s="38"/>
      <c r="M13" s="38"/>
      <c r="N13" s="6"/>
      <c r="O13" s="38"/>
      <c r="P13" s="38"/>
      <c r="Q13" s="38"/>
      <c r="R13" s="6"/>
      <c r="S13" s="6"/>
      <c r="T13" s="6"/>
    </row>
    <row r="14" spans="1:20" x14ac:dyDescent="0.3">
      <c r="A14" s="3" t="s">
        <v>403</v>
      </c>
      <c r="B14" s="34"/>
      <c r="C14" s="6">
        <f>C12</f>
        <v>1905171.685456851</v>
      </c>
      <c r="D14" s="6">
        <f t="shared" ref="D14:M14" si="3">D12</f>
        <v>1905171.685456851</v>
      </c>
      <c r="E14" s="6">
        <f t="shared" si="3"/>
        <v>1905171.685456851</v>
      </c>
      <c r="F14" s="6">
        <f t="shared" si="3"/>
        <v>1905171.685456851</v>
      </c>
      <c r="G14" s="6">
        <f t="shared" si="3"/>
        <v>1905171.685456851</v>
      </c>
      <c r="H14" s="6">
        <f t="shared" si="3"/>
        <v>1905171.685456851</v>
      </c>
      <c r="I14" s="6">
        <f t="shared" si="3"/>
        <v>1905171.685456851</v>
      </c>
      <c r="J14" s="6">
        <f t="shared" si="3"/>
        <v>1905171.685456851</v>
      </c>
      <c r="K14" s="6">
        <f t="shared" si="3"/>
        <v>1905171.685456851</v>
      </c>
      <c r="L14" s="6">
        <f t="shared" si="3"/>
        <v>1905171.685456851</v>
      </c>
      <c r="M14" s="6">
        <f t="shared" si="3"/>
        <v>1905171.6856314917</v>
      </c>
      <c r="N14" s="6"/>
      <c r="O14" s="6"/>
      <c r="P14" s="6"/>
      <c r="Q14" s="6"/>
      <c r="R14" s="6"/>
      <c r="S14" s="6"/>
    </row>
    <row r="15" spans="1:20" x14ac:dyDescent="0.3">
      <c r="B15" s="34"/>
      <c r="C15" s="6"/>
      <c r="D15" s="6"/>
      <c r="E15" s="6"/>
      <c r="F15" s="6"/>
      <c r="G15" s="6"/>
      <c r="H15" s="6"/>
      <c r="I15" s="6"/>
      <c r="J15" s="6"/>
      <c r="K15" s="6"/>
      <c r="L15" s="6"/>
      <c r="M15" s="6"/>
      <c r="N15" s="6"/>
      <c r="O15" s="6"/>
      <c r="P15" s="6"/>
      <c r="Q15" s="6"/>
      <c r="R15" s="6"/>
      <c r="S15" s="6"/>
      <c r="T15" s="6"/>
    </row>
    <row r="16" spans="1:20" x14ac:dyDescent="0.3">
      <c r="A16" s="3" t="s">
        <v>377</v>
      </c>
      <c r="B16" s="34">
        <v>0.5</v>
      </c>
      <c r="C16" s="6">
        <f>$B$16*C9</f>
        <v>1905171.685456851</v>
      </c>
      <c r="D16" s="6">
        <f t="shared" ref="D16:M16" si="4">D9*0.5</f>
        <v>1905171.685456851</v>
      </c>
      <c r="E16" s="6">
        <f t="shared" si="4"/>
        <v>1905171.685456851</v>
      </c>
      <c r="F16" s="6">
        <f t="shared" si="4"/>
        <v>1905171.685456851</v>
      </c>
      <c r="G16" s="6">
        <f t="shared" si="4"/>
        <v>1905171.685456851</v>
      </c>
      <c r="H16" s="6">
        <f t="shared" si="4"/>
        <v>1905171.685456851</v>
      </c>
      <c r="I16" s="6">
        <f t="shared" si="4"/>
        <v>1905171.685456851</v>
      </c>
      <c r="J16" s="6">
        <f t="shared" si="4"/>
        <v>1905171.685456851</v>
      </c>
      <c r="K16" s="6">
        <f t="shared" si="4"/>
        <v>1905171.685456851</v>
      </c>
      <c r="L16" s="6">
        <f t="shared" si="4"/>
        <v>1905171.685456851</v>
      </c>
      <c r="M16" s="6">
        <f t="shared" si="4"/>
        <v>1905171.6856314917</v>
      </c>
      <c r="N16" s="6"/>
      <c r="O16" s="6"/>
      <c r="P16" s="6"/>
      <c r="Q16" s="6"/>
      <c r="R16" s="6"/>
      <c r="S16" s="6"/>
      <c r="T16" s="6"/>
    </row>
    <row r="17" spans="1:20" x14ac:dyDescent="0.3">
      <c r="A17" s="35" t="s">
        <v>360</v>
      </c>
      <c r="B17" s="34">
        <v>0.05</v>
      </c>
      <c r="C17" s="45">
        <f t="shared" ref="C17:I17" si="5">$B$17*C16</f>
        <v>95258.584272842563</v>
      </c>
      <c r="D17" s="45">
        <f t="shared" si="5"/>
        <v>95258.584272842563</v>
      </c>
      <c r="E17" s="45">
        <f t="shared" si="5"/>
        <v>95258.584272842563</v>
      </c>
      <c r="F17" s="45">
        <f t="shared" si="5"/>
        <v>95258.584272842563</v>
      </c>
      <c r="G17" s="45">
        <f t="shared" si="5"/>
        <v>95258.584272842563</v>
      </c>
      <c r="H17" s="45">
        <f t="shared" si="5"/>
        <v>95258.584272842563</v>
      </c>
      <c r="I17" s="45">
        <f t="shared" si="5"/>
        <v>95258.584272842563</v>
      </c>
      <c r="J17" s="45"/>
      <c r="K17" s="45"/>
      <c r="L17" s="45"/>
      <c r="M17" s="45"/>
      <c r="N17" s="45"/>
      <c r="O17" s="45"/>
      <c r="P17" s="45"/>
      <c r="Q17" s="45"/>
      <c r="R17" s="32"/>
      <c r="S17" s="32"/>
      <c r="T17" s="32"/>
    </row>
    <row r="18" spans="1:20" x14ac:dyDescent="0.3">
      <c r="A18" s="35" t="s">
        <v>361</v>
      </c>
      <c r="B18" s="34"/>
      <c r="O18" s="45"/>
      <c r="P18" s="45"/>
      <c r="Q18" s="45"/>
      <c r="R18" s="32"/>
      <c r="S18" s="32"/>
      <c r="T18" s="32"/>
    </row>
    <row r="19" spans="1:20" x14ac:dyDescent="0.3">
      <c r="A19" s="3" t="s">
        <v>378</v>
      </c>
      <c r="C19" s="38">
        <f t="shared" ref="C19:I19" si="6">C16-C17</f>
        <v>1809913.1011840084</v>
      </c>
      <c r="D19" s="38">
        <f t="shared" si="6"/>
        <v>1809913.1011840084</v>
      </c>
      <c r="E19" s="38">
        <f t="shared" si="6"/>
        <v>1809913.1011840084</v>
      </c>
      <c r="F19" s="38">
        <f t="shared" si="6"/>
        <v>1809913.1011840084</v>
      </c>
      <c r="G19" s="38">
        <f t="shared" si="6"/>
        <v>1809913.1011840084</v>
      </c>
      <c r="H19" s="38">
        <f t="shared" si="6"/>
        <v>1809913.1011840084</v>
      </c>
      <c r="I19" s="38">
        <f t="shared" si="6"/>
        <v>1809913.1011840084</v>
      </c>
      <c r="J19" s="38">
        <f>J16</f>
        <v>1905171.685456851</v>
      </c>
      <c r="K19" s="38">
        <f>K16</f>
        <v>1905171.685456851</v>
      </c>
      <c r="L19" s="38">
        <f>L16</f>
        <v>1905171.685456851</v>
      </c>
      <c r="M19" s="38">
        <f>M16</f>
        <v>1905171.6856314917</v>
      </c>
      <c r="N19" s="38">
        <f>SUM(C19:M19)</f>
        <v>20290078.450290103</v>
      </c>
      <c r="O19" s="6"/>
      <c r="P19" s="6"/>
      <c r="Q19" s="6"/>
      <c r="R19" s="6"/>
      <c r="S19" s="6"/>
      <c r="T19" s="6"/>
    </row>
    <row r="20" spans="1:20" x14ac:dyDescent="0.3">
      <c r="A20" s="35"/>
      <c r="G20" s="6"/>
    </row>
  </sheetData>
  <sheetProtection algorithmName="SHA-512" hashValue="LMPiOaBprNwyH/mlTYK/IUTpOkVYmi8pctiW9vAceDSQSFP/KIb91MaVKQLxsNqRavsdGUvRzQetkBSCU06hbQ==" saltValue="t/XT79BlYWZB5PaWyr7IZQ==" spinCount="100000" sheet="1" sort="0" autoFilter="0" pivotTables="0"/>
  <hyperlinks>
    <hyperlink ref="B1" location="'Introduction-Table of Contents'!A22" display="Return to Table of Contents" xr:uid="{B7B049C6-2938-4826-A82D-E1C77649B941}"/>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8FC22-9114-4056-A2CE-97D3365A7D7C}">
  <sheetPr codeName="Sheet47"/>
  <dimension ref="A1:L20"/>
  <sheetViews>
    <sheetView workbookViewId="0"/>
  </sheetViews>
  <sheetFormatPr defaultRowHeight="15" x14ac:dyDescent="0.25"/>
  <cols>
    <col min="1" max="1" width="77.28515625" customWidth="1"/>
    <col min="2" max="2" width="39" customWidth="1"/>
    <col min="3" max="3" width="30.5703125" customWidth="1"/>
    <col min="4" max="4" width="23.140625" customWidth="1"/>
    <col min="5" max="5" width="25.140625" customWidth="1"/>
    <col min="6" max="6" width="21.7109375" customWidth="1"/>
    <col min="7" max="7" width="19.28515625" customWidth="1"/>
    <col min="8" max="8" width="19.42578125" customWidth="1"/>
    <col min="9" max="9" width="21.140625" customWidth="1"/>
    <col min="10" max="10" width="20.140625" customWidth="1"/>
    <col min="11" max="11" width="17.7109375" customWidth="1"/>
    <col min="12" max="12" width="23.28515625" customWidth="1"/>
  </cols>
  <sheetData>
    <row r="1" spans="1:12" ht="22.5" x14ac:dyDescent="0.3">
      <c r="A1" s="36" t="s">
        <v>502</v>
      </c>
      <c r="B1" s="137" t="s">
        <v>596</v>
      </c>
      <c r="C1" s="3"/>
      <c r="D1" s="3"/>
      <c r="E1" s="3"/>
    </row>
    <row r="2" spans="1:12" ht="18.75" x14ac:dyDescent="0.3">
      <c r="A2" s="10"/>
      <c r="B2" s="10" t="s">
        <v>347</v>
      </c>
      <c r="C2" s="10" t="s">
        <v>308</v>
      </c>
      <c r="D2" s="10" t="s">
        <v>309</v>
      </c>
      <c r="E2" s="10" t="s">
        <v>310</v>
      </c>
      <c r="F2" s="10" t="s">
        <v>311</v>
      </c>
      <c r="G2" s="10" t="s">
        <v>312</v>
      </c>
      <c r="H2" s="10" t="s">
        <v>318</v>
      </c>
      <c r="I2" s="10" t="s">
        <v>319</v>
      </c>
      <c r="J2" s="10" t="s">
        <v>320</v>
      </c>
      <c r="K2" s="10" t="s">
        <v>321</v>
      </c>
      <c r="L2" s="10" t="s">
        <v>11</v>
      </c>
    </row>
    <row r="3" spans="1:12" ht="18.75" x14ac:dyDescent="0.3">
      <c r="A3" s="10" t="s">
        <v>348</v>
      </c>
      <c r="B3" s="10"/>
      <c r="C3" s="5">
        <v>2026</v>
      </c>
      <c r="D3" s="5">
        <v>2026</v>
      </c>
      <c r="E3" s="5">
        <v>2027</v>
      </c>
      <c r="F3" s="5">
        <v>2028</v>
      </c>
      <c r="G3" s="5">
        <v>2029</v>
      </c>
      <c r="H3" s="5">
        <v>2030</v>
      </c>
      <c r="I3" s="5">
        <v>2031</v>
      </c>
      <c r="J3" s="5">
        <v>2032</v>
      </c>
      <c r="K3" s="5">
        <v>2033</v>
      </c>
      <c r="L3" s="3"/>
    </row>
    <row r="4" spans="1:12" ht="18.75" x14ac:dyDescent="0.3">
      <c r="A4" s="6" t="s">
        <v>533</v>
      </c>
      <c r="B4" s="6"/>
      <c r="C4" s="41">
        <v>21485807</v>
      </c>
      <c r="D4" s="41">
        <v>10899052</v>
      </c>
      <c r="E4" s="41">
        <v>10899052</v>
      </c>
      <c r="F4" s="41">
        <v>10899051</v>
      </c>
      <c r="G4" s="41">
        <v>10899051</v>
      </c>
      <c r="H4" s="41">
        <v>10899051</v>
      </c>
      <c r="I4" s="41">
        <v>10899051</v>
      </c>
      <c r="J4" s="41">
        <v>10899051</v>
      </c>
      <c r="K4" s="41">
        <v>40000000</v>
      </c>
      <c r="L4" s="41">
        <f>SUM(C4:K4)</f>
        <v>137779166</v>
      </c>
    </row>
    <row r="5" spans="1:12" ht="18.75" x14ac:dyDescent="0.3">
      <c r="A5" s="6" t="s">
        <v>556</v>
      </c>
      <c r="B5" s="6"/>
      <c r="C5" s="41">
        <v>0</v>
      </c>
      <c r="D5" s="41">
        <v>10586755</v>
      </c>
      <c r="E5" s="41">
        <v>22680331</v>
      </c>
      <c r="F5" s="41">
        <v>22680332</v>
      </c>
      <c r="G5" s="41">
        <v>22680333</v>
      </c>
      <c r="H5" s="41">
        <v>22680333</v>
      </c>
      <c r="I5" s="41">
        <v>22680333</v>
      </c>
      <c r="J5" s="41">
        <v>22680333</v>
      </c>
      <c r="K5" s="41">
        <v>0</v>
      </c>
      <c r="L5" s="41">
        <f>SUM(C5:K5)</f>
        <v>146668750</v>
      </c>
    </row>
    <row r="6" spans="1:12" ht="18.75" x14ac:dyDescent="0.3">
      <c r="A6" s="6" t="s">
        <v>534</v>
      </c>
      <c r="B6" s="6"/>
      <c r="C6" s="41">
        <f t="shared" ref="C6:K6" si="0">SUM(C4:C5)</f>
        <v>21485807</v>
      </c>
      <c r="D6" s="41">
        <f t="shared" si="0"/>
        <v>21485807</v>
      </c>
      <c r="E6" s="41">
        <f t="shared" si="0"/>
        <v>33579383</v>
      </c>
      <c r="F6" s="41">
        <f t="shared" si="0"/>
        <v>33579383</v>
      </c>
      <c r="G6" s="41">
        <f t="shared" si="0"/>
        <v>33579384</v>
      </c>
      <c r="H6" s="41">
        <f t="shared" si="0"/>
        <v>33579384</v>
      </c>
      <c r="I6" s="41">
        <f t="shared" si="0"/>
        <v>33579384</v>
      </c>
      <c r="J6" s="41">
        <f t="shared" si="0"/>
        <v>33579384</v>
      </c>
      <c r="K6" s="41">
        <f t="shared" si="0"/>
        <v>40000000</v>
      </c>
      <c r="L6" s="41">
        <f t="shared" ref="L6" si="1">SUM(C6:G6)</f>
        <v>143709764</v>
      </c>
    </row>
    <row r="7" spans="1:12" ht="18.75" x14ac:dyDescent="0.3">
      <c r="A7" s="6"/>
      <c r="B7" s="6"/>
      <c r="C7" s="41"/>
      <c r="D7" s="41"/>
      <c r="E7" s="41"/>
      <c r="F7" s="41"/>
      <c r="G7" s="41"/>
      <c r="H7" s="41"/>
      <c r="I7" s="41"/>
      <c r="J7" s="41"/>
      <c r="K7" s="41"/>
      <c r="L7" s="5"/>
    </row>
    <row r="8" spans="1:12" ht="18.75" x14ac:dyDescent="0.3">
      <c r="A8" s="6" t="s">
        <v>535</v>
      </c>
      <c r="B8" s="6"/>
      <c r="C8" s="41">
        <v>711120</v>
      </c>
      <c r="D8" s="41">
        <v>711120</v>
      </c>
      <c r="E8" s="41">
        <v>711120</v>
      </c>
      <c r="F8" s="41">
        <v>711120</v>
      </c>
      <c r="G8" s="41">
        <v>711120</v>
      </c>
      <c r="H8" s="41">
        <v>711120</v>
      </c>
      <c r="I8" s="41">
        <v>711120</v>
      </c>
      <c r="J8" s="41">
        <v>711118</v>
      </c>
      <c r="K8" s="41">
        <v>0</v>
      </c>
      <c r="L8" s="41">
        <f>SUM(C8:K8)</f>
        <v>5688958</v>
      </c>
    </row>
    <row r="9" spans="1:12" ht="18.75" x14ac:dyDescent="0.3">
      <c r="A9" s="3"/>
      <c r="B9" s="3"/>
      <c r="C9" s="5"/>
      <c r="D9" s="5"/>
      <c r="E9" s="5"/>
      <c r="F9" s="4"/>
      <c r="G9" s="4"/>
      <c r="H9" s="4"/>
      <c r="I9" s="4"/>
      <c r="J9" s="4"/>
      <c r="K9" s="4"/>
      <c r="L9" s="5"/>
    </row>
    <row r="10" spans="1:12" ht="18.75" x14ac:dyDescent="0.3">
      <c r="A10" s="10" t="s">
        <v>531</v>
      </c>
      <c r="B10" s="33">
        <v>3.4020234989000003E-2</v>
      </c>
      <c r="C10" s="41">
        <f>$B$10*C6</f>
        <v>730952.2030683012</v>
      </c>
      <c r="D10" s="41">
        <f t="shared" ref="D10:K10" si="2">$B$10*D6</f>
        <v>730952.2030683012</v>
      </c>
      <c r="E10" s="41">
        <f t="shared" si="2"/>
        <v>1142378.5004456318</v>
      </c>
      <c r="F10" s="41">
        <f t="shared" si="2"/>
        <v>1142378.5004456318</v>
      </c>
      <c r="G10" s="41">
        <f t="shared" si="2"/>
        <v>1142378.5344658669</v>
      </c>
      <c r="H10" s="41">
        <f t="shared" si="2"/>
        <v>1142378.5344658669</v>
      </c>
      <c r="I10" s="41">
        <f t="shared" si="2"/>
        <v>1142378.5344658669</v>
      </c>
      <c r="J10" s="41">
        <f t="shared" si="2"/>
        <v>1142378.5344658669</v>
      </c>
      <c r="K10" s="41">
        <f t="shared" si="2"/>
        <v>1360809.39956</v>
      </c>
      <c r="L10" s="41">
        <f>SUM(B10:G10)</f>
        <v>4889039.9755139677</v>
      </c>
    </row>
    <row r="11" spans="1:12" ht="18.75" x14ac:dyDescent="0.3">
      <c r="A11" s="10" t="s">
        <v>554</v>
      </c>
      <c r="B11" s="33">
        <v>3.4020234989000003E-2</v>
      </c>
      <c r="C11" s="41">
        <v>0</v>
      </c>
      <c r="D11" s="41">
        <f>$B$11*D5</f>
        <v>360163.89287097071</v>
      </c>
      <c r="E11" s="41">
        <f t="shared" ref="E11:K11" si="3">$B$11*E5</f>
        <v>771590.19024830149</v>
      </c>
      <c r="F11" s="41">
        <f t="shared" si="3"/>
        <v>771590.22426853643</v>
      </c>
      <c r="G11" s="41">
        <f t="shared" si="3"/>
        <v>771590.25828877138</v>
      </c>
      <c r="H11" s="41">
        <f t="shared" si="3"/>
        <v>771590.25828877138</v>
      </c>
      <c r="I11" s="41">
        <f t="shared" si="3"/>
        <v>771590.25828877138</v>
      </c>
      <c r="J11" s="41">
        <f t="shared" si="3"/>
        <v>771590.25828877138</v>
      </c>
      <c r="K11" s="41">
        <f t="shared" si="3"/>
        <v>0</v>
      </c>
      <c r="L11" s="41">
        <f t="shared" ref="L11:L12" si="4">SUM(B11:G11)</f>
        <v>2674934.599696815</v>
      </c>
    </row>
    <row r="12" spans="1:12" ht="18.75" x14ac:dyDescent="0.3">
      <c r="A12" s="10"/>
      <c r="B12" s="33"/>
      <c r="C12" s="41">
        <f>SUM(C10:C11)</f>
        <v>730952.2030683012</v>
      </c>
      <c r="D12" s="41">
        <f t="shared" ref="D12:F12" si="5">SUM(D10:D11)</f>
        <v>1091116.0959392719</v>
      </c>
      <c r="E12" s="41">
        <f t="shared" si="5"/>
        <v>1913968.6906939333</v>
      </c>
      <c r="F12" s="41">
        <f t="shared" si="5"/>
        <v>1913968.7247141683</v>
      </c>
      <c r="G12" s="41">
        <f t="shared" ref="G12" si="6">SUM(G10:G11)</f>
        <v>1913968.7927546382</v>
      </c>
      <c r="H12" s="41">
        <f t="shared" ref="H12" si="7">SUM(H10:H11)</f>
        <v>1913968.7927546382</v>
      </c>
      <c r="I12" s="41">
        <f t="shared" ref="I12" si="8">SUM(I10:I11)</f>
        <v>1913968.7927546382</v>
      </c>
      <c r="J12" s="41">
        <f t="shared" ref="J12" si="9">SUM(J10:J11)</f>
        <v>1913968.7927546382</v>
      </c>
      <c r="K12" s="41">
        <f t="shared" ref="K12" si="10">SUM(K10:K11)</f>
        <v>1360809.39956</v>
      </c>
      <c r="L12" s="41">
        <f t="shared" si="4"/>
        <v>7563974.507170313</v>
      </c>
    </row>
    <row r="13" spans="1:12" ht="18.75" x14ac:dyDescent="0.3">
      <c r="A13" s="3"/>
      <c r="B13" s="3"/>
      <c r="C13" s="41"/>
      <c r="D13" s="41"/>
      <c r="E13" s="41"/>
      <c r="F13" s="4"/>
      <c r="G13" s="4"/>
      <c r="H13" s="4"/>
      <c r="I13" s="4"/>
      <c r="J13" s="4"/>
      <c r="K13" s="4"/>
      <c r="L13" s="5"/>
    </row>
    <row r="14" spans="1:12" ht="18.75" x14ac:dyDescent="0.3">
      <c r="A14" s="3" t="s">
        <v>536</v>
      </c>
      <c r="B14" s="34">
        <v>0.5</v>
      </c>
      <c r="C14" s="41">
        <f t="shared" ref="C14:K14" si="11">$B$14*C12</f>
        <v>365476.1015341506</v>
      </c>
      <c r="D14" s="41">
        <f t="shared" si="11"/>
        <v>545558.04796963593</v>
      </c>
      <c r="E14" s="41">
        <f t="shared" si="11"/>
        <v>956984.34534696664</v>
      </c>
      <c r="F14" s="41">
        <f t="shared" si="11"/>
        <v>956984.36235708417</v>
      </c>
      <c r="G14" s="41">
        <f t="shared" si="11"/>
        <v>956984.39637731912</v>
      </c>
      <c r="H14" s="41">
        <f t="shared" si="11"/>
        <v>956984.39637731912</v>
      </c>
      <c r="I14" s="41">
        <f t="shared" si="11"/>
        <v>956984.39637731912</v>
      </c>
      <c r="J14" s="41">
        <f t="shared" si="11"/>
        <v>956984.39637731912</v>
      </c>
      <c r="K14" s="41">
        <f t="shared" si="11"/>
        <v>680404.69978000002</v>
      </c>
      <c r="L14" s="41">
        <f>SUM(B14:G14)</f>
        <v>3781987.7535851565</v>
      </c>
    </row>
    <row r="15" spans="1:12" ht="18.75" x14ac:dyDescent="0.3">
      <c r="A15" s="3" t="s">
        <v>537</v>
      </c>
      <c r="B15" s="34"/>
      <c r="C15" s="41">
        <f t="shared" ref="C15:K15" si="12">$B$11*C8</f>
        <v>24192.469505377681</v>
      </c>
      <c r="D15" s="41">
        <f t="shared" si="12"/>
        <v>24192.469505377681</v>
      </c>
      <c r="E15" s="41">
        <f t="shared" si="12"/>
        <v>24192.469505377681</v>
      </c>
      <c r="F15" s="41">
        <f t="shared" si="12"/>
        <v>24192.469505377681</v>
      </c>
      <c r="G15" s="41">
        <f t="shared" si="12"/>
        <v>24192.469505377681</v>
      </c>
      <c r="H15" s="41">
        <f t="shared" si="12"/>
        <v>24192.469505377681</v>
      </c>
      <c r="I15" s="41">
        <f t="shared" si="12"/>
        <v>24192.469505377681</v>
      </c>
      <c r="J15" s="41">
        <f t="shared" si="12"/>
        <v>24192.401464907703</v>
      </c>
      <c r="K15" s="41">
        <f t="shared" si="12"/>
        <v>0</v>
      </c>
      <c r="L15" s="41">
        <f t="shared" ref="L15:L16" si="13">SUM(B15:G15)</f>
        <v>120962.34752688841</v>
      </c>
    </row>
    <row r="16" spans="1:12" ht="18.75" x14ac:dyDescent="0.3">
      <c r="A16" s="3" t="s">
        <v>403</v>
      </c>
      <c r="B16" s="34"/>
      <c r="C16" s="41">
        <f>SUM(C14:C15)</f>
        <v>389668.57103952829</v>
      </c>
      <c r="D16" s="41">
        <f t="shared" ref="D16:F16" si="14">SUM(D14:D15)</f>
        <v>569750.51747501362</v>
      </c>
      <c r="E16" s="41">
        <f t="shared" si="14"/>
        <v>981176.81485234434</v>
      </c>
      <c r="F16" s="41">
        <f t="shared" si="14"/>
        <v>981176.83186246187</v>
      </c>
      <c r="G16" s="41">
        <f t="shared" ref="G16" si="15">SUM(G14:G15)</f>
        <v>981176.86588269682</v>
      </c>
      <c r="H16" s="41">
        <f t="shared" ref="H16" si="16">SUM(H14:H15)</f>
        <v>981176.86588269682</v>
      </c>
      <c r="I16" s="41">
        <f t="shared" ref="I16" si="17">SUM(I14:I15)</f>
        <v>981176.86588269682</v>
      </c>
      <c r="J16" s="41">
        <f t="shared" ref="J16" si="18">SUM(J14:J15)</f>
        <v>981176.79784222681</v>
      </c>
      <c r="K16" s="41">
        <f t="shared" ref="K16" si="19">SUM(K14:K15)</f>
        <v>680404.69978000002</v>
      </c>
      <c r="L16" s="41">
        <f t="shared" si="13"/>
        <v>3902949.6011120453</v>
      </c>
    </row>
    <row r="17" spans="1:12" ht="18.75" x14ac:dyDescent="0.3">
      <c r="A17" s="3"/>
      <c r="B17" s="34"/>
      <c r="C17" s="41"/>
      <c r="D17" s="41"/>
      <c r="E17" s="41"/>
      <c r="F17" s="4"/>
      <c r="G17" s="4"/>
      <c r="H17" s="4"/>
      <c r="I17" s="4"/>
      <c r="J17" s="4"/>
      <c r="K17" s="4"/>
      <c r="L17" s="5"/>
    </row>
    <row r="18" spans="1:12" ht="18.75" x14ac:dyDescent="0.3">
      <c r="A18" s="3" t="s">
        <v>357</v>
      </c>
      <c r="B18" s="34">
        <v>0.5</v>
      </c>
      <c r="C18" s="99">
        <f t="shared" ref="C18:K18" si="20">$B$18*C12</f>
        <v>365476.1015341506</v>
      </c>
      <c r="D18" s="99">
        <f t="shared" si="20"/>
        <v>545558.04796963593</v>
      </c>
      <c r="E18" s="99">
        <f t="shared" si="20"/>
        <v>956984.34534696664</v>
      </c>
      <c r="F18" s="99">
        <f t="shared" si="20"/>
        <v>956984.36235708417</v>
      </c>
      <c r="G18" s="99">
        <f t="shared" si="20"/>
        <v>956984.39637731912</v>
      </c>
      <c r="H18" s="99">
        <f t="shared" si="20"/>
        <v>956984.39637731912</v>
      </c>
      <c r="I18" s="99">
        <f t="shared" si="20"/>
        <v>956984.39637731912</v>
      </c>
      <c r="J18" s="99">
        <f t="shared" si="20"/>
        <v>956984.39637731912</v>
      </c>
      <c r="K18" s="99">
        <f t="shared" si="20"/>
        <v>680404.69978000002</v>
      </c>
      <c r="L18" s="41">
        <f>SUM(B18:G18)</f>
        <v>3781987.7535851565</v>
      </c>
    </row>
    <row r="19" spans="1:12" ht="18.75" x14ac:dyDescent="0.3">
      <c r="A19" s="35" t="s">
        <v>532</v>
      </c>
      <c r="B19" s="34">
        <v>0.05</v>
      </c>
      <c r="C19" s="118">
        <f>$B$19*C18</f>
        <v>18273.805076707529</v>
      </c>
      <c r="D19" s="118">
        <f t="shared" ref="D19:F19" si="21">$B$19*D18</f>
        <v>27277.902398481798</v>
      </c>
      <c r="E19" s="118">
        <f t="shared" si="21"/>
        <v>47849.217267348336</v>
      </c>
      <c r="F19" s="118">
        <f t="shared" si="21"/>
        <v>47849.218117854209</v>
      </c>
      <c r="G19" s="118">
        <f t="shared" ref="G19" si="22">$B$19*G18</f>
        <v>47849.21981886596</v>
      </c>
      <c r="H19" s="118">
        <f t="shared" ref="H19" si="23">$B$19*H18</f>
        <v>47849.21981886596</v>
      </c>
      <c r="I19" s="118">
        <f t="shared" ref="I19" si="24">$B$19*I18</f>
        <v>47849.21981886596</v>
      </c>
      <c r="J19" s="118">
        <f t="shared" ref="J19" si="25">$B$19*J18</f>
        <v>47849.21981886596</v>
      </c>
      <c r="K19" s="118">
        <f t="shared" ref="K19" si="26">$B$19*K18</f>
        <v>34020.234989000004</v>
      </c>
      <c r="L19" s="118">
        <f t="shared" ref="L19:L20" si="27">SUM(B19:G19)</f>
        <v>189099.41267925783</v>
      </c>
    </row>
    <row r="20" spans="1:12" ht="18.75" x14ac:dyDescent="0.3">
      <c r="A20" s="3" t="s">
        <v>378</v>
      </c>
      <c r="B20" s="3"/>
      <c r="C20" s="41">
        <f>C18-C19</f>
        <v>347202.2964574431</v>
      </c>
      <c r="D20" s="41">
        <f t="shared" ref="D20:F20" si="28">D18-D19</f>
        <v>518280.14557115413</v>
      </c>
      <c r="E20" s="41">
        <f t="shared" si="28"/>
        <v>909135.12807961833</v>
      </c>
      <c r="F20" s="41">
        <f t="shared" si="28"/>
        <v>909135.14423922997</v>
      </c>
      <c r="G20" s="41">
        <f t="shared" ref="G20" si="29">G18-G19</f>
        <v>909135.17655845312</v>
      </c>
      <c r="H20" s="41">
        <f t="shared" ref="H20" si="30">H18-H19</f>
        <v>909135.17655845312</v>
      </c>
      <c r="I20" s="41">
        <f t="shared" ref="I20" si="31">I18-I19</f>
        <v>909135.17655845312</v>
      </c>
      <c r="J20" s="41">
        <f t="shared" ref="J20" si="32">J18-J19</f>
        <v>909135.17655845312</v>
      </c>
      <c r="K20" s="41">
        <f t="shared" ref="K20" si="33">K18-K19</f>
        <v>646384.46479100001</v>
      </c>
      <c r="L20" s="41">
        <f t="shared" si="27"/>
        <v>3592887.8909058985</v>
      </c>
    </row>
  </sheetData>
  <sheetProtection algorithmName="SHA-512" hashValue="4Mmi8SNctcxUatdpH/aELZWOPjcL0FmhuoGNJKpwtd1yyXdPxiHdCbQkX01HA7gfbBCWL6djeYxz67eiNYMiOQ==" saltValue="QL+iZNkFFaBX5TlAjoHrfg==" spinCount="100000" sheet="1" sort="0" autoFilter="0" pivotTables="0"/>
  <hyperlinks>
    <hyperlink ref="B1" location="'Introduction-Table of Contents'!A22" display="Return to Table of Contents" xr:uid="{301EAC3E-EDC2-46EC-BCA3-B01A1F782E1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963F-E71C-476B-A853-5FF4E8614FCA}">
  <sheetPr codeName="Sheet50"/>
  <dimension ref="A1:S15"/>
  <sheetViews>
    <sheetView workbookViewId="0"/>
  </sheetViews>
  <sheetFormatPr defaultRowHeight="15" x14ac:dyDescent="0.25"/>
  <cols>
    <col min="1" max="1" width="85.140625" customWidth="1"/>
    <col min="2" max="2" width="17.140625" customWidth="1"/>
    <col min="3" max="4" width="20.140625" customWidth="1"/>
    <col min="5" max="5" width="21.140625" customWidth="1"/>
    <col min="6" max="6" width="24.28515625" customWidth="1"/>
    <col min="7" max="7" width="20.5703125" customWidth="1"/>
    <col min="8" max="8" width="22.7109375" customWidth="1"/>
    <col min="9" max="9" width="21.5703125" customWidth="1"/>
    <col min="10" max="15" width="18" bestFit="1" customWidth="1"/>
    <col min="16" max="18" width="19.42578125" bestFit="1" customWidth="1"/>
    <col min="19" max="19" width="23.5703125" customWidth="1"/>
  </cols>
  <sheetData>
    <row r="1" spans="1:19" ht="22.5" x14ac:dyDescent="0.3">
      <c r="A1" s="36" t="s">
        <v>503</v>
      </c>
      <c r="B1" s="137" t="s">
        <v>596</v>
      </c>
      <c r="C1" s="3"/>
      <c r="D1" s="3"/>
      <c r="E1" s="3"/>
    </row>
    <row r="2" spans="1:19" ht="22.5" x14ac:dyDescent="0.3">
      <c r="A2" s="36"/>
      <c r="B2" s="3"/>
      <c r="C2" s="3"/>
      <c r="D2" s="3"/>
      <c r="E2" s="3"/>
    </row>
    <row r="3" spans="1:19" ht="18.75" x14ac:dyDescent="0.3">
      <c r="A3" s="10"/>
      <c r="B3" s="10" t="s">
        <v>347</v>
      </c>
      <c r="C3" s="10" t="s">
        <v>308</v>
      </c>
      <c r="D3" s="10" t="s">
        <v>309</v>
      </c>
      <c r="E3" s="10" t="s">
        <v>310</v>
      </c>
      <c r="F3" s="10" t="s">
        <v>311</v>
      </c>
      <c r="G3" s="10" t="s">
        <v>312</v>
      </c>
      <c r="H3" s="10" t="s">
        <v>318</v>
      </c>
      <c r="I3" s="10" t="s">
        <v>319</v>
      </c>
      <c r="J3" s="10" t="s">
        <v>320</v>
      </c>
      <c r="K3" s="10" t="s">
        <v>321</v>
      </c>
      <c r="L3" s="10" t="s">
        <v>322</v>
      </c>
      <c r="M3" s="10" t="s">
        <v>323</v>
      </c>
      <c r="N3" s="10" t="s">
        <v>324</v>
      </c>
      <c r="O3" s="10" t="s">
        <v>325</v>
      </c>
      <c r="P3" s="10" t="s">
        <v>326</v>
      </c>
      <c r="Q3" s="10" t="s">
        <v>327</v>
      </c>
      <c r="R3" s="10" t="s">
        <v>328</v>
      </c>
      <c r="S3" s="10" t="s">
        <v>11</v>
      </c>
    </row>
    <row r="4" spans="1:19" ht="18.75" x14ac:dyDescent="0.3">
      <c r="A4" s="10" t="s">
        <v>348</v>
      </c>
      <c r="B4" s="10"/>
      <c r="C4" s="3">
        <v>2026</v>
      </c>
      <c r="D4" s="3">
        <v>2026</v>
      </c>
      <c r="E4" s="3">
        <v>2027</v>
      </c>
      <c r="F4" s="3">
        <v>2028</v>
      </c>
      <c r="G4" s="3">
        <v>2029</v>
      </c>
      <c r="H4" s="3">
        <v>2030</v>
      </c>
      <c r="I4" s="3">
        <v>2031</v>
      </c>
      <c r="J4" s="3">
        <v>2032</v>
      </c>
      <c r="K4" s="3">
        <v>2033</v>
      </c>
      <c r="L4" s="3">
        <v>2034</v>
      </c>
      <c r="M4" s="3">
        <v>2035</v>
      </c>
      <c r="N4" s="3">
        <v>2036</v>
      </c>
      <c r="O4" s="3">
        <v>2037</v>
      </c>
      <c r="P4" s="3">
        <v>2038</v>
      </c>
      <c r="Q4" s="3">
        <v>2039</v>
      </c>
      <c r="R4" s="3">
        <v>2040</v>
      </c>
      <c r="S4" s="3"/>
    </row>
    <row r="5" spans="1:19" ht="18.75" x14ac:dyDescent="0.3">
      <c r="A5" s="3" t="s">
        <v>551</v>
      </c>
      <c r="B5" s="3"/>
      <c r="C5" s="6">
        <v>28404031.940000001</v>
      </c>
      <c r="D5" s="6">
        <v>8328199.1399999997</v>
      </c>
      <c r="E5" s="6">
        <v>10320419.939999999</v>
      </c>
      <c r="F5" s="6">
        <v>9364593.5099999998</v>
      </c>
      <c r="G5" s="6">
        <v>4687673.8899999997</v>
      </c>
      <c r="H5" s="6">
        <v>7517678.4900000002</v>
      </c>
      <c r="I5" s="6">
        <v>8456220.0800000001</v>
      </c>
      <c r="J5" s="6">
        <v>6881469.1900000004</v>
      </c>
      <c r="K5" s="6">
        <v>7129843.6100000003</v>
      </c>
      <c r="L5" s="6">
        <v>6403055.0599999996</v>
      </c>
      <c r="M5" s="6">
        <v>7074032.1799999997</v>
      </c>
      <c r="N5" s="6">
        <v>7074032.1799999997</v>
      </c>
      <c r="O5" s="6">
        <v>7074032.1799999997</v>
      </c>
      <c r="P5" s="6">
        <v>13255522.449999999</v>
      </c>
      <c r="Q5" s="6">
        <v>13255522.449999999</v>
      </c>
      <c r="R5" s="6">
        <v>13500437.76</v>
      </c>
      <c r="S5" s="6">
        <f>SUM(C5:R5)</f>
        <v>158726764.05000001</v>
      </c>
    </row>
    <row r="6" spans="1:19" ht="18.75" x14ac:dyDescent="0.3">
      <c r="A6" s="3"/>
      <c r="B6" s="3"/>
      <c r="C6" s="2"/>
      <c r="D6" s="2"/>
      <c r="E6" s="2"/>
      <c r="F6" s="2"/>
      <c r="G6" s="2"/>
      <c r="H6" s="2"/>
      <c r="I6" s="2"/>
      <c r="J6" s="2"/>
      <c r="K6" s="2"/>
      <c r="L6" s="2"/>
      <c r="M6" s="2"/>
      <c r="N6" s="2"/>
      <c r="O6" s="2"/>
      <c r="P6" s="2"/>
      <c r="Q6" s="2"/>
      <c r="R6" s="2"/>
      <c r="S6" s="6"/>
    </row>
    <row r="7" spans="1:19" ht="18.75" x14ac:dyDescent="0.3">
      <c r="A7" s="3" t="s">
        <v>403</v>
      </c>
      <c r="B7" s="34">
        <v>0.5</v>
      </c>
      <c r="C7" s="6">
        <f>$B$7*C$5</f>
        <v>14202015.970000001</v>
      </c>
      <c r="D7" s="6">
        <f t="shared" ref="D7:R7" si="0">$B$7*D$5</f>
        <v>4164099.57</v>
      </c>
      <c r="E7" s="6">
        <f t="shared" si="0"/>
        <v>5160209.97</v>
      </c>
      <c r="F7" s="6">
        <f t="shared" si="0"/>
        <v>4682296.7549999999</v>
      </c>
      <c r="G7" s="6">
        <f t="shared" si="0"/>
        <v>2343836.9449999998</v>
      </c>
      <c r="H7" s="6">
        <f t="shared" si="0"/>
        <v>3758839.2450000001</v>
      </c>
      <c r="I7" s="6">
        <f t="shared" si="0"/>
        <v>4228110.04</v>
      </c>
      <c r="J7" s="6">
        <f t="shared" si="0"/>
        <v>3440734.5950000002</v>
      </c>
      <c r="K7" s="6">
        <f t="shared" si="0"/>
        <v>3564921.8050000002</v>
      </c>
      <c r="L7" s="6">
        <f t="shared" si="0"/>
        <v>3201527.53</v>
      </c>
      <c r="M7" s="6">
        <f t="shared" si="0"/>
        <v>3537016.09</v>
      </c>
      <c r="N7" s="6">
        <f t="shared" si="0"/>
        <v>3537016.09</v>
      </c>
      <c r="O7" s="6">
        <f t="shared" si="0"/>
        <v>3537016.09</v>
      </c>
      <c r="P7" s="6">
        <f t="shared" si="0"/>
        <v>6627761.2249999996</v>
      </c>
      <c r="Q7" s="6">
        <f t="shared" si="0"/>
        <v>6627761.2249999996</v>
      </c>
      <c r="R7" s="6">
        <f t="shared" si="0"/>
        <v>6750218.8799999999</v>
      </c>
      <c r="S7" s="6">
        <f>SUM(B7:R7)</f>
        <v>79363382.525000006</v>
      </c>
    </row>
    <row r="8" spans="1:19" ht="18.75" x14ac:dyDescent="0.3">
      <c r="A8" s="3"/>
      <c r="B8" s="34"/>
      <c r="C8" s="6"/>
      <c r="D8" s="6"/>
      <c r="E8" s="6"/>
      <c r="S8" s="6"/>
    </row>
    <row r="9" spans="1:19" ht="18.75" x14ac:dyDescent="0.3">
      <c r="A9" s="3" t="s">
        <v>377</v>
      </c>
      <c r="B9" s="34">
        <v>0.5</v>
      </c>
      <c r="C9" s="6">
        <f>$B$9*C$5</f>
        <v>14202015.970000001</v>
      </c>
      <c r="D9" s="6">
        <f t="shared" ref="D9:R9" si="1">$B$9*D$5</f>
        <v>4164099.57</v>
      </c>
      <c r="E9" s="6">
        <f t="shared" si="1"/>
        <v>5160209.97</v>
      </c>
      <c r="F9" s="6">
        <f t="shared" si="1"/>
        <v>4682296.7549999999</v>
      </c>
      <c r="G9" s="6">
        <f t="shared" si="1"/>
        <v>2343836.9449999998</v>
      </c>
      <c r="H9" s="6">
        <f t="shared" si="1"/>
        <v>3758839.2450000001</v>
      </c>
      <c r="I9" s="6">
        <f t="shared" si="1"/>
        <v>4228110.04</v>
      </c>
      <c r="J9" s="6">
        <f t="shared" si="1"/>
        <v>3440734.5950000002</v>
      </c>
      <c r="K9" s="6">
        <f t="shared" si="1"/>
        <v>3564921.8050000002</v>
      </c>
      <c r="L9" s="6">
        <f t="shared" si="1"/>
        <v>3201527.53</v>
      </c>
      <c r="M9" s="6">
        <f t="shared" si="1"/>
        <v>3537016.09</v>
      </c>
      <c r="N9" s="6">
        <f t="shared" si="1"/>
        <v>3537016.09</v>
      </c>
      <c r="O9" s="6">
        <f t="shared" si="1"/>
        <v>3537016.09</v>
      </c>
      <c r="P9" s="6">
        <f t="shared" si="1"/>
        <v>6627761.2249999996</v>
      </c>
      <c r="Q9" s="6">
        <f t="shared" si="1"/>
        <v>6627761.2249999996</v>
      </c>
      <c r="R9" s="6">
        <f t="shared" si="1"/>
        <v>6750218.8799999999</v>
      </c>
      <c r="S9" s="6">
        <f>SUM(B9:R9)</f>
        <v>79363382.525000006</v>
      </c>
    </row>
    <row r="10" spans="1:19" ht="18.75" x14ac:dyDescent="0.3">
      <c r="A10" s="35" t="s">
        <v>360</v>
      </c>
      <c r="B10" s="34">
        <v>0.05</v>
      </c>
      <c r="C10" s="45">
        <f>$B$10*C$9</f>
        <v>710100.79850000003</v>
      </c>
      <c r="D10" s="45">
        <f t="shared" ref="D10:R10" si="2">$B$10*D9</f>
        <v>208204.9785</v>
      </c>
      <c r="E10" s="45">
        <f t="shared" si="2"/>
        <v>258010.49849999999</v>
      </c>
      <c r="F10" s="45">
        <f t="shared" si="2"/>
        <v>234114.83775000001</v>
      </c>
      <c r="G10" s="45">
        <f t="shared" si="2"/>
        <v>117191.84724999999</v>
      </c>
      <c r="H10" s="45">
        <f t="shared" si="2"/>
        <v>187941.96225000001</v>
      </c>
      <c r="I10" s="45">
        <f t="shared" si="2"/>
        <v>211405.50200000001</v>
      </c>
      <c r="J10" s="45">
        <f t="shared" si="2"/>
        <v>172036.72975000003</v>
      </c>
      <c r="K10" s="45">
        <f t="shared" si="2"/>
        <v>178246.09025000001</v>
      </c>
      <c r="L10" s="45">
        <f t="shared" si="2"/>
        <v>160076.37650000001</v>
      </c>
      <c r="M10" s="45">
        <f t="shared" si="2"/>
        <v>176850.8045</v>
      </c>
      <c r="N10" s="45">
        <f t="shared" si="2"/>
        <v>176850.8045</v>
      </c>
      <c r="O10" s="45">
        <f t="shared" si="2"/>
        <v>176850.8045</v>
      </c>
      <c r="P10" s="45">
        <f t="shared" si="2"/>
        <v>331388.06125000003</v>
      </c>
      <c r="Q10" s="45">
        <f t="shared" si="2"/>
        <v>331388.06125000003</v>
      </c>
      <c r="R10" s="45">
        <f t="shared" si="2"/>
        <v>337510.94400000002</v>
      </c>
      <c r="S10" s="45">
        <f>SUM(B10:R10)</f>
        <v>3968169.1512500001</v>
      </c>
    </row>
    <row r="11" spans="1:19" ht="18.75" x14ac:dyDescent="0.3">
      <c r="A11" s="3" t="s">
        <v>378</v>
      </c>
      <c r="B11" s="3"/>
      <c r="C11" s="38">
        <f t="shared" ref="C11:R11" si="3">C9-C10</f>
        <v>13491915.171500001</v>
      </c>
      <c r="D11" s="38">
        <f t="shared" si="3"/>
        <v>3955894.5914999996</v>
      </c>
      <c r="E11" s="38">
        <f t="shared" si="3"/>
        <v>4902199.4715</v>
      </c>
      <c r="F11" s="38">
        <f t="shared" si="3"/>
        <v>4448181.9172499999</v>
      </c>
      <c r="G11" s="38">
        <f t="shared" si="3"/>
        <v>2226645.0977499997</v>
      </c>
      <c r="H11" s="38">
        <f t="shared" si="3"/>
        <v>3570897.2827500002</v>
      </c>
      <c r="I11" s="38">
        <f t="shared" si="3"/>
        <v>4016704.5380000002</v>
      </c>
      <c r="J11" s="38">
        <f t="shared" si="3"/>
        <v>3268697.8652500003</v>
      </c>
      <c r="K11" s="38">
        <f t="shared" si="3"/>
        <v>3386675.7147500003</v>
      </c>
      <c r="L11" s="38">
        <f t="shared" si="3"/>
        <v>3041451.1535</v>
      </c>
      <c r="M11" s="38">
        <f t="shared" si="3"/>
        <v>3360165.2854999998</v>
      </c>
      <c r="N11" s="38">
        <f t="shared" si="3"/>
        <v>3360165.2854999998</v>
      </c>
      <c r="O11" s="38">
        <f t="shared" si="3"/>
        <v>3360165.2854999998</v>
      </c>
      <c r="P11" s="38">
        <f t="shared" si="3"/>
        <v>6296373.1637499994</v>
      </c>
      <c r="Q11" s="38">
        <f t="shared" si="3"/>
        <v>6296373.1637499994</v>
      </c>
      <c r="R11" s="38">
        <f t="shared" si="3"/>
        <v>6412707.9359999998</v>
      </c>
      <c r="S11" s="6">
        <f>SUM(C11:R11)</f>
        <v>75395212.923749983</v>
      </c>
    </row>
    <row r="14" spans="1:19" ht="15.75" x14ac:dyDescent="0.25">
      <c r="A14" s="42" t="s">
        <v>560</v>
      </c>
    </row>
    <row r="15" spans="1:19" x14ac:dyDescent="0.25">
      <c r="A15" s="134" t="s">
        <v>561</v>
      </c>
    </row>
  </sheetData>
  <sheetProtection algorithmName="SHA-512" hashValue="ClsTzBpJLjLBfje5rWvjtHEQC8N6TWKKnpxDHU9LBaRYAb85mB1UgSZlrsdh359CxGC2h4V/AqWnX7xjhvYt9g==" saltValue="04typuEAVKB4ZojVLyHRzw==" spinCount="100000" sheet="1" sort="0" autoFilter="0" pivotTables="0"/>
  <phoneticPr fontId="1" type="noConversion"/>
  <hyperlinks>
    <hyperlink ref="A15" r:id="rId1" xr:uid="{A0ADA157-4F05-461C-94EB-9637AA4E44C3}"/>
    <hyperlink ref="B1" location="'Introduction-Table of Contents'!A22" display="Return to Table of Contents" xr:uid="{CF14027C-9659-4467-A261-9B71E94294FF}"/>
  </hyperlinks>
  <pageMargins left="0.7" right="0.7" top="0.75" bottom="0.75" header="0.3" footer="0.3"/>
  <pageSetup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D00B-7B43-4F4B-8399-2770A849C7C4}">
  <sheetPr codeName="Sheet48"/>
  <dimension ref="A1:F23"/>
  <sheetViews>
    <sheetView workbookViewId="0"/>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539</v>
      </c>
      <c r="B1" s="137" t="s">
        <v>596</v>
      </c>
      <c r="C1" s="3"/>
    </row>
    <row r="2" spans="1:6" ht="18.75" x14ac:dyDescent="0.3">
      <c r="A2" s="10"/>
      <c r="B2" s="10" t="s">
        <v>347</v>
      </c>
      <c r="C2" s="10" t="s">
        <v>308</v>
      </c>
    </row>
    <row r="3" spans="1:6" ht="18.75" x14ac:dyDescent="0.3">
      <c r="A3" s="10" t="s">
        <v>348</v>
      </c>
      <c r="B3" s="10"/>
      <c r="C3" s="3">
        <v>2026</v>
      </c>
    </row>
    <row r="4" spans="1:6" ht="18.75" x14ac:dyDescent="0.3">
      <c r="A4" s="6" t="s">
        <v>540</v>
      </c>
      <c r="B4" s="6"/>
      <c r="C4" s="6">
        <v>12396835</v>
      </c>
    </row>
    <row r="5" spans="1:6" ht="18.75" x14ac:dyDescent="0.3">
      <c r="A5" s="6" t="s">
        <v>541</v>
      </c>
      <c r="B5" s="6"/>
      <c r="C5" s="6">
        <v>18595252</v>
      </c>
      <c r="F5" s="2"/>
    </row>
    <row r="6" spans="1:6" ht="18.75" x14ac:dyDescent="0.3">
      <c r="A6" s="6" t="s">
        <v>542</v>
      </c>
      <c r="B6" s="6"/>
      <c r="C6" s="6">
        <f>SUM(C4:C5)</f>
        <v>30992087</v>
      </c>
    </row>
    <row r="7" spans="1:6" ht="18.75" x14ac:dyDescent="0.3">
      <c r="A7" s="6"/>
      <c r="B7" s="6"/>
      <c r="C7" s="6"/>
    </row>
    <row r="8" spans="1:6" ht="18.75" x14ac:dyDescent="0.3">
      <c r="A8" s="6" t="s">
        <v>544</v>
      </c>
      <c r="B8" s="6"/>
      <c r="C8" s="6">
        <v>619842</v>
      </c>
    </row>
    <row r="9" spans="1:6" ht="18.75" x14ac:dyDescent="0.3">
      <c r="A9" s="3"/>
      <c r="B9" s="3"/>
      <c r="C9" s="3"/>
    </row>
    <row r="10" spans="1:6" ht="18.75" x14ac:dyDescent="0.3">
      <c r="A10" s="10" t="s">
        <v>376</v>
      </c>
      <c r="B10" s="33">
        <v>3.4020234989000003E-2</v>
      </c>
      <c r="C10" s="6">
        <f>$B$10*C6</f>
        <v>1054358.0825395321</v>
      </c>
    </row>
    <row r="11" spans="1:6" ht="18.75" x14ac:dyDescent="0.3">
      <c r="A11" s="10" t="s">
        <v>554</v>
      </c>
      <c r="B11" s="33">
        <v>3.4040234989000002E-2</v>
      </c>
      <c r="C11" s="6">
        <f>B11*C5</f>
        <v>632986.74775967223</v>
      </c>
    </row>
    <row r="12" spans="1:6" ht="18.75" x14ac:dyDescent="0.3">
      <c r="A12" s="10"/>
      <c r="B12" s="33"/>
      <c r="C12" s="6">
        <f>SUM(C10:C11)</f>
        <v>1687344.8302992042</v>
      </c>
    </row>
    <row r="13" spans="1:6" ht="18.75" x14ac:dyDescent="0.3">
      <c r="A13" s="3"/>
      <c r="B13" s="3"/>
      <c r="C13" s="3"/>
    </row>
    <row r="14" spans="1:6" ht="18.75" x14ac:dyDescent="0.3">
      <c r="A14" s="3" t="s">
        <v>545</v>
      </c>
      <c r="B14" s="34">
        <v>0.5</v>
      </c>
      <c r="C14" s="6">
        <f>$B$14*C12</f>
        <v>843672.41514960211</v>
      </c>
    </row>
    <row r="15" spans="1:6" ht="18.75" x14ac:dyDescent="0.3">
      <c r="A15" s="3" t="s">
        <v>489</v>
      </c>
      <c r="B15" s="34"/>
      <c r="C15" s="6">
        <f>B11*C8</f>
        <v>21099.567336051739</v>
      </c>
    </row>
    <row r="16" spans="1:6" ht="18.75" x14ac:dyDescent="0.3">
      <c r="A16" s="3" t="s">
        <v>403</v>
      </c>
      <c r="B16" s="34"/>
      <c r="C16" s="6">
        <f>SUM(C14:C15)</f>
        <v>864771.98248565383</v>
      </c>
    </row>
    <row r="17" spans="1:3" ht="18.75" x14ac:dyDescent="0.3">
      <c r="A17" s="3"/>
      <c r="B17" s="34"/>
      <c r="C17" s="6"/>
    </row>
    <row r="18" spans="1:3" ht="18.75" x14ac:dyDescent="0.3">
      <c r="A18" s="3" t="s">
        <v>377</v>
      </c>
      <c r="B18" s="34">
        <v>0.5</v>
      </c>
      <c r="C18" s="6">
        <f>$B$18*C12</f>
        <v>843672.41514960211</v>
      </c>
    </row>
    <row r="19" spans="1:3" ht="18.75" x14ac:dyDescent="0.3">
      <c r="A19" s="35" t="s">
        <v>360</v>
      </c>
      <c r="B19" s="34">
        <v>0.05</v>
      </c>
      <c r="C19" s="45">
        <f>$B$19*C18</f>
        <v>42183.620757480108</v>
      </c>
    </row>
    <row r="20" spans="1:3" ht="18.75" x14ac:dyDescent="0.3">
      <c r="A20" s="3" t="s">
        <v>378</v>
      </c>
      <c r="B20" s="3"/>
      <c r="C20" s="38">
        <f>C18-C19</f>
        <v>801488.79439212196</v>
      </c>
    </row>
    <row r="23" spans="1:3" ht="15.75" x14ac:dyDescent="0.25">
      <c r="A23" s="42"/>
    </row>
  </sheetData>
  <sheetProtection algorithmName="SHA-512" hashValue="xCSC96OEUI9IVerFVUk6Sj+RE2a2oJp6MYregxmoxyCT8T0lqJmb91/PMx29YBmOY6GXTC4+4BIwqEQMgrUKQA==" saltValue="cdlERPRGw2gw0LoLBO6+yA==" spinCount="100000" sheet="1" sort="0" autoFilter="0" pivotTables="0"/>
  <hyperlinks>
    <hyperlink ref="B1" location="'Introduction-Table of Contents'!A22" display="Return to Table of Contents" xr:uid="{56DFD598-2C4B-45A2-B45C-773F311D1B68}"/>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CE82-E2A4-46F5-AEAD-BC5DCE9A4521}">
  <sheetPr codeName="Sheet12"/>
  <dimension ref="A1:Q27"/>
  <sheetViews>
    <sheetView workbookViewId="0"/>
  </sheetViews>
  <sheetFormatPr defaultColWidth="9.140625" defaultRowHeight="18.75" x14ac:dyDescent="0.3"/>
  <cols>
    <col min="1" max="1" width="76" style="3" bestFit="1" customWidth="1"/>
    <col min="2" max="2" width="18.7109375" style="3" bestFit="1" customWidth="1"/>
    <col min="3" max="15" width="19.140625" style="3" bestFit="1" customWidth="1"/>
    <col min="16" max="16" width="18.42578125" style="3" bestFit="1" customWidth="1"/>
    <col min="17" max="17" width="21.140625" style="3" bestFit="1" customWidth="1"/>
    <col min="18" max="16384" width="9.140625" style="3"/>
  </cols>
  <sheetData>
    <row r="1" spans="1:17" ht="22.5" x14ac:dyDescent="0.3">
      <c r="A1" s="36" t="s">
        <v>371</v>
      </c>
      <c r="B1" s="137" t="s">
        <v>596</v>
      </c>
    </row>
    <row r="2" spans="1:17" s="10" customFormat="1" ht="49.5" customHeight="1" x14ac:dyDescent="0.3">
      <c r="B2" s="10" t="s">
        <v>347</v>
      </c>
      <c r="C2" s="10" t="s">
        <v>308</v>
      </c>
      <c r="D2" s="10" t="s">
        <v>309</v>
      </c>
      <c r="E2" s="10" t="s">
        <v>310</v>
      </c>
      <c r="F2" s="10" t="s">
        <v>311</v>
      </c>
      <c r="G2" s="10" t="s">
        <v>312</v>
      </c>
      <c r="H2" s="10" t="s">
        <v>318</v>
      </c>
      <c r="I2" s="10" t="s">
        <v>319</v>
      </c>
      <c r="J2" s="10" t="s">
        <v>320</v>
      </c>
      <c r="K2" s="10" t="s">
        <v>321</v>
      </c>
      <c r="L2" s="10" t="s">
        <v>322</v>
      </c>
      <c r="M2" s="10" t="s">
        <v>323</v>
      </c>
      <c r="N2" s="10" t="s">
        <v>324</v>
      </c>
      <c r="O2" s="10" t="s">
        <v>325</v>
      </c>
      <c r="P2" s="16" t="s">
        <v>331</v>
      </c>
      <c r="Q2" s="10" t="s">
        <v>11</v>
      </c>
    </row>
    <row r="3" spans="1:17" x14ac:dyDescent="0.3">
      <c r="A3" s="10" t="s">
        <v>348</v>
      </c>
      <c r="B3" s="10"/>
      <c r="C3" s="3">
        <v>2024</v>
      </c>
      <c r="D3" s="3">
        <v>2024</v>
      </c>
      <c r="E3" s="3">
        <v>2025</v>
      </c>
      <c r="F3" s="3">
        <v>2026</v>
      </c>
      <c r="G3" s="3">
        <v>2027</v>
      </c>
      <c r="H3" s="3">
        <v>2028</v>
      </c>
      <c r="I3" s="3">
        <v>2029</v>
      </c>
      <c r="J3" s="3">
        <v>2030</v>
      </c>
      <c r="K3" s="3">
        <v>2031</v>
      </c>
      <c r="L3" s="3">
        <v>2032</v>
      </c>
      <c r="M3" s="3">
        <v>2033</v>
      </c>
      <c r="N3" s="3">
        <v>2034</v>
      </c>
      <c r="O3" s="3">
        <v>2035</v>
      </c>
    </row>
    <row r="4" spans="1:17" s="6" customFormat="1" ht="18" customHeight="1" x14ac:dyDescent="0.3">
      <c r="A4" s="6" t="s">
        <v>372</v>
      </c>
      <c r="C4" s="6">
        <v>226579162.38999999</v>
      </c>
      <c r="D4" s="6">
        <v>108757997.98</v>
      </c>
      <c r="E4" s="6">
        <v>108757997.98</v>
      </c>
      <c r="F4" s="6">
        <v>88139294.180000007</v>
      </c>
      <c r="G4" s="6">
        <v>88139294.180000007</v>
      </c>
      <c r="H4" s="6">
        <v>88139294.170000002</v>
      </c>
      <c r="I4" s="6">
        <v>88139294.159999996</v>
      </c>
      <c r="J4" s="6">
        <v>88139294.159999996</v>
      </c>
      <c r="K4" s="6">
        <v>88139294.159999996</v>
      </c>
      <c r="L4" s="6">
        <v>88139294.159999996</v>
      </c>
      <c r="M4" s="6">
        <v>88139294.159999996</v>
      </c>
      <c r="N4" s="6">
        <v>88139294.159999996</v>
      </c>
      <c r="O4" s="6">
        <v>88139294.159999996</v>
      </c>
      <c r="Q4" s="6">
        <f>SUM(C4:O4)</f>
        <v>1325488100</v>
      </c>
    </row>
    <row r="5" spans="1:17" s="6" customFormat="1" ht="18" customHeight="1" x14ac:dyDescent="0.3">
      <c r="A5" s="6" t="s">
        <v>373</v>
      </c>
      <c r="C5" s="6">
        <v>0</v>
      </c>
      <c r="D5" s="6">
        <v>117821164.41</v>
      </c>
      <c r="E5" s="6">
        <v>117821164.41</v>
      </c>
      <c r="F5" s="6">
        <v>117821164.41</v>
      </c>
      <c r="G5" s="6">
        <v>117821164.41</v>
      </c>
      <c r="H5" s="6">
        <v>117821164.42</v>
      </c>
      <c r="I5" s="6">
        <v>117821164.42</v>
      </c>
      <c r="J5" s="6">
        <v>117821164.42</v>
      </c>
      <c r="K5" s="6">
        <v>117821164.42</v>
      </c>
      <c r="L5" s="6">
        <v>117821164.42</v>
      </c>
      <c r="M5" s="6">
        <v>117821164.42</v>
      </c>
      <c r="N5" s="6">
        <v>117821164.42</v>
      </c>
      <c r="O5" s="6">
        <v>117821164.42</v>
      </c>
      <c r="Q5" s="6">
        <f>SUM(C5:O5)</f>
        <v>1413853973</v>
      </c>
    </row>
    <row r="6" spans="1:17" s="6" customFormat="1" ht="18" customHeight="1" x14ac:dyDescent="0.3">
      <c r="A6" s="6" t="s">
        <v>374</v>
      </c>
      <c r="C6" s="6">
        <v>0</v>
      </c>
      <c r="D6" s="6">
        <v>0</v>
      </c>
      <c r="E6" s="6">
        <v>0</v>
      </c>
      <c r="F6" s="6">
        <v>20618703.800000001</v>
      </c>
      <c r="G6" s="6">
        <v>20618703.800000001</v>
      </c>
      <c r="H6" s="6">
        <v>20618703.800000001</v>
      </c>
      <c r="I6" s="6">
        <v>20618703.800000001</v>
      </c>
      <c r="J6" s="6">
        <v>20618703.800000001</v>
      </c>
      <c r="K6" s="6">
        <v>20618703.800000001</v>
      </c>
      <c r="L6" s="6">
        <v>20618703.800000001</v>
      </c>
      <c r="M6" s="6">
        <v>20618703.800000001</v>
      </c>
      <c r="N6" s="6">
        <v>20618703.800000001</v>
      </c>
      <c r="O6" s="6">
        <v>20618703.800000001</v>
      </c>
      <c r="Q6" s="6">
        <f>SUM(C6:O6)</f>
        <v>206187038.00000003</v>
      </c>
    </row>
    <row r="7" spans="1:17" s="6" customFormat="1" ht="18" customHeight="1" x14ac:dyDescent="0.3">
      <c r="A7" s="6" t="s">
        <v>375</v>
      </c>
      <c r="C7" s="6">
        <f>SUM(C4:C6)</f>
        <v>226579162.38999999</v>
      </c>
      <c r="D7" s="6">
        <f t="shared" ref="D7:M7" si="0">SUM(D4:D6)</f>
        <v>226579162.38999999</v>
      </c>
      <c r="E7" s="6">
        <f t="shared" si="0"/>
        <v>226579162.38999999</v>
      </c>
      <c r="F7" s="6">
        <f t="shared" si="0"/>
        <v>226579162.39000002</v>
      </c>
      <c r="G7" s="6">
        <f t="shared" si="0"/>
        <v>226579162.39000002</v>
      </c>
      <c r="H7" s="6">
        <f t="shared" si="0"/>
        <v>226579162.39000002</v>
      </c>
      <c r="I7" s="6">
        <f t="shared" si="0"/>
        <v>226579162.38</v>
      </c>
      <c r="J7" s="6">
        <f t="shared" si="0"/>
        <v>226579162.38</v>
      </c>
      <c r="K7" s="6">
        <f t="shared" si="0"/>
        <v>226579162.38</v>
      </c>
      <c r="L7" s="6">
        <f t="shared" si="0"/>
        <v>226579162.38</v>
      </c>
      <c r="M7" s="6">
        <f t="shared" si="0"/>
        <v>226579162.38</v>
      </c>
      <c r="N7" s="6">
        <f>SUM(N4:N6)</f>
        <v>226579162.38</v>
      </c>
      <c r="O7" s="6">
        <f>SUM(O3:O6)</f>
        <v>226581197.38</v>
      </c>
      <c r="Q7" s="6">
        <f>SUM(Q4:Q6)</f>
        <v>2945529111</v>
      </c>
    </row>
    <row r="8" spans="1:17" ht="18" customHeight="1" x14ac:dyDescent="0.3"/>
    <row r="9" spans="1:17" ht="18" customHeight="1" x14ac:dyDescent="0.3"/>
    <row r="10" spans="1:17" x14ac:dyDescent="0.3">
      <c r="A10" s="10" t="s">
        <v>376</v>
      </c>
      <c r="B10" s="33">
        <v>4.1353271673E-2</v>
      </c>
      <c r="C10" s="6">
        <f t="shared" ref="C10:O10" si="1">$B$10*C7</f>
        <v>9369789.6577544529</v>
      </c>
      <c r="D10" s="6">
        <f t="shared" si="1"/>
        <v>9369789.6577544529</v>
      </c>
      <c r="E10" s="6">
        <f t="shared" si="1"/>
        <v>9369789.6577544529</v>
      </c>
      <c r="F10" s="6">
        <f t="shared" si="1"/>
        <v>9369789.6577544548</v>
      </c>
      <c r="G10" s="6">
        <f t="shared" si="1"/>
        <v>9369789.6577544548</v>
      </c>
      <c r="H10" s="6">
        <f t="shared" si="1"/>
        <v>9369789.6577544548</v>
      </c>
      <c r="I10" s="6">
        <f t="shared" si="1"/>
        <v>9369789.6573409215</v>
      </c>
      <c r="J10" s="6">
        <f t="shared" si="1"/>
        <v>9369789.6573409215</v>
      </c>
      <c r="K10" s="6">
        <f t="shared" si="1"/>
        <v>9369789.6573409215</v>
      </c>
      <c r="L10" s="6">
        <f t="shared" si="1"/>
        <v>9369789.6573409215</v>
      </c>
      <c r="M10" s="6">
        <f t="shared" si="1"/>
        <v>9369789.6573409215</v>
      </c>
      <c r="N10" s="6">
        <f t="shared" si="1"/>
        <v>9369789.6573409215</v>
      </c>
      <c r="O10" s="6">
        <f t="shared" si="1"/>
        <v>9369873.8112487756</v>
      </c>
      <c r="P10" s="6"/>
      <c r="Q10" s="6">
        <f>SUM(B10:O10)</f>
        <v>121807349.74317428</v>
      </c>
    </row>
    <row r="11" spans="1:17" x14ac:dyDescent="0.3">
      <c r="A11" s="10" t="s">
        <v>440</v>
      </c>
      <c r="B11" s="33"/>
      <c r="C11" s="45">
        <v>6985.63</v>
      </c>
      <c r="D11" s="6"/>
      <c r="E11" s="6"/>
      <c r="F11" s="6"/>
      <c r="G11" s="6"/>
      <c r="H11" s="6"/>
      <c r="I11" s="6"/>
      <c r="J11" s="6"/>
      <c r="K11" s="6"/>
      <c r="L11" s="6"/>
      <c r="M11" s="6"/>
      <c r="N11" s="6"/>
      <c r="O11" s="6"/>
      <c r="P11" s="6"/>
      <c r="Q11" s="6"/>
    </row>
    <row r="12" spans="1:17" x14ac:dyDescent="0.3">
      <c r="A12" s="10" t="s">
        <v>441</v>
      </c>
      <c r="B12" s="33"/>
      <c r="C12" s="6">
        <v>106591.32</v>
      </c>
      <c r="D12" s="6"/>
      <c r="E12" s="6"/>
      <c r="F12" s="6"/>
      <c r="G12" s="6"/>
      <c r="H12" s="6"/>
      <c r="I12" s="6"/>
      <c r="J12" s="6"/>
      <c r="K12" s="6"/>
      <c r="L12" s="6"/>
      <c r="M12" s="6"/>
      <c r="N12" s="6"/>
      <c r="O12" s="6"/>
      <c r="P12" s="6"/>
      <c r="Q12" s="6"/>
    </row>
    <row r="13" spans="1:17" x14ac:dyDescent="0.3">
      <c r="A13" s="10" t="s">
        <v>11</v>
      </c>
      <c r="B13" s="33"/>
      <c r="C13" s="6">
        <f>C10-C11+C12</f>
        <v>9469395.3477544524</v>
      </c>
      <c r="D13" s="6"/>
      <c r="E13" s="6"/>
      <c r="F13" s="6"/>
      <c r="G13" s="6"/>
      <c r="H13" s="6"/>
      <c r="I13" s="6"/>
      <c r="J13" s="6"/>
      <c r="K13" s="6"/>
      <c r="L13" s="6"/>
      <c r="M13" s="6"/>
      <c r="N13" s="6"/>
      <c r="O13" s="6"/>
      <c r="P13" s="6"/>
      <c r="Q13" s="6"/>
    </row>
    <row r="15" spans="1:17" x14ac:dyDescent="0.3">
      <c r="A15" s="3" t="s">
        <v>368</v>
      </c>
      <c r="B15" s="34">
        <v>0.5</v>
      </c>
      <c r="C15" s="6">
        <v>4734697.7380410284</v>
      </c>
      <c r="D15" s="6">
        <f t="shared" ref="D15:O15" si="2">$B$15*D10</f>
        <v>4684894.8288772264</v>
      </c>
      <c r="E15" s="6">
        <f t="shared" si="2"/>
        <v>4684894.8288772264</v>
      </c>
      <c r="F15" s="6">
        <f t="shared" si="2"/>
        <v>4684894.8288772274</v>
      </c>
      <c r="G15" s="6">
        <f t="shared" si="2"/>
        <v>4684894.8288772274</v>
      </c>
      <c r="H15" s="6">
        <f t="shared" si="2"/>
        <v>4684894.8288772274</v>
      </c>
      <c r="I15" s="6">
        <f t="shared" si="2"/>
        <v>4684894.8286704607</v>
      </c>
      <c r="J15" s="6">
        <f t="shared" si="2"/>
        <v>4684894.8286704607</v>
      </c>
      <c r="K15" s="6">
        <f t="shared" si="2"/>
        <v>4684894.8286704607</v>
      </c>
      <c r="L15" s="6">
        <f t="shared" si="2"/>
        <v>4684894.8286704607</v>
      </c>
      <c r="M15" s="6">
        <f t="shared" si="2"/>
        <v>4684894.8286704607</v>
      </c>
      <c r="N15" s="6">
        <f t="shared" si="2"/>
        <v>4684894.8286704607</v>
      </c>
      <c r="O15" s="6">
        <f t="shared" si="2"/>
        <v>4684936.9056243878</v>
      </c>
      <c r="P15" s="6"/>
      <c r="Q15" s="6">
        <f>SUM(B15:O15)</f>
        <v>60953478.260074303</v>
      </c>
    </row>
    <row r="16" spans="1:17" x14ac:dyDescent="0.3">
      <c r="A16" s="3" t="s">
        <v>370</v>
      </c>
      <c r="B16" s="34"/>
      <c r="C16" s="45">
        <v>75349.118041028807</v>
      </c>
      <c r="D16" s="6">
        <v>5005.9220848846462</v>
      </c>
      <c r="E16" s="6">
        <v>5005.9220848846462</v>
      </c>
      <c r="F16" s="6">
        <v>5005.9220848846462</v>
      </c>
      <c r="G16" s="6">
        <v>5005.9220848846462</v>
      </c>
      <c r="H16" s="6">
        <v>5005.9220848846462</v>
      </c>
      <c r="I16" s="6">
        <v>5005.9220848846462</v>
      </c>
      <c r="J16" s="6">
        <v>5005.9220848846462</v>
      </c>
      <c r="K16" s="6">
        <v>5005.9220848846462</v>
      </c>
      <c r="L16" s="6">
        <v>5005.9220848846462</v>
      </c>
      <c r="M16" s="6">
        <v>5005.9220848846462</v>
      </c>
      <c r="N16" s="6">
        <v>5005.9220848846462</v>
      </c>
      <c r="O16" s="6">
        <v>5005.9220848846462</v>
      </c>
      <c r="P16" s="6"/>
      <c r="Q16" s="6"/>
    </row>
    <row r="17" spans="1:17" x14ac:dyDescent="0.3">
      <c r="A17" s="3" t="s">
        <v>356</v>
      </c>
      <c r="B17" s="34"/>
      <c r="C17" s="6">
        <f>C15-C16</f>
        <v>4659348.6199999992</v>
      </c>
      <c r="D17" s="6">
        <f t="shared" ref="D17:O17" si="3">D15+D16</f>
        <v>4689900.7509621112</v>
      </c>
      <c r="E17" s="6">
        <f t="shared" si="3"/>
        <v>4689900.7509621112</v>
      </c>
      <c r="F17" s="6">
        <f t="shared" si="3"/>
        <v>4689900.7509621121</v>
      </c>
      <c r="G17" s="6">
        <f t="shared" si="3"/>
        <v>4689900.7509621121</v>
      </c>
      <c r="H17" s="6">
        <f t="shared" si="3"/>
        <v>4689900.7509621121</v>
      </c>
      <c r="I17" s="6">
        <f t="shared" si="3"/>
        <v>4689900.7507553454</v>
      </c>
      <c r="J17" s="6">
        <f t="shared" si="3"/>
        <v>4689900.7507553454</v>
      </c>
      <c r="K17" s="6">
        <f t="shared" si="3"/>
        <v>4689900.7507553454</v>
      </c>
      <c r="L17" s="6">
        <f t="shared" si="3"/>
        <v>4689900.7507553454</v>
      </c>
      <c r="M17" s="6">
        <f t="shared" si="3"/>
        <v>4689900.7507553454</v>
      </c>
      <c r="N17" s="6">
        <f t="shared" si="3"/>
        <v>4689900.7507553454</v>
      </c>
      <c r="O17" s="6">
        <f t="shared" si="3"/>
        <v>4689942.8277092725</v>
      </c>
      <c r="P17" s="6"/>
      <c r="Q17" s="6">
        <f>SUM(B17:O17)</f>
        <v>60938199.70705191</v>
      </c>
    </row>
    <row r="18" spans="1:17" x14ac:dyDescent="0.3">
      <c r="B18" s="34"/>
      <c r="C18" s="6"/>
      <c r="D18" s="6"/>
      <c r="E18" s="6"/>
      <c r="F18" s="6"/>
      <c r="G18" s="6"/>
      <c r="H18" s="6"/>
      <c r="I18" s="6"/>
      <c r="J18" s="6"/>
      <c r="K18" s="6"/>
      <c r="L18" s="6"/>
      <c r="M18" s="6"/>
      <c r="N18" s="6"/>
      <c r="O18" s="6"/>
      <c r="P18" s="6"/>
      <c r="Q18" s="6"/>
    </row>
    <row r="19" spans="1:17" x14ac:dyDescent="0.3">
      <c r="B19" s="34"/>
      <c r="C19" s="6"/>
      <c r="D19" s="6"/>
      <c r="E19" s="6"/>
      <c r="F19" s="6"/>
      <c r="G19" s="6"/>
      <c r="H19" s="6"/>
      <c r="I19" s="6"/>
      <c r="J19" s="6"/>
      <c r="K19" s="6"/>
      <c r="L19" s="6"/>
      <c r="M19" s="6"/>
      <c r="N19" s="6"/>
      <c r="O19" s="6"/>
      <c r="P19" s="6"/>
      <c r="Q19" s="6"/>
    </row>
    <row r="20" spans="1:17" x14ac:dyDescent="0.3">
      <c r="B20" s="34"/>
      <c r="C20" s="6"/>
      <c r="D20" s="6"/>
      <c r="E20" s="6"/>
      <c r="F20" s="6"/>
      <c r="G20" s="6"/>
      <c r="H20" s="6"/>
      <c r="I20" s="6"/>
      <c r="J20" s="6"/>
      <c r="K20" s="6"/>
      <c r="L20" s="6"/>
      <c r="M20" s="6"/>
      <c r="N20" s="6"/>
      <c r="O20" s="6"/>
      <c r="P20" s="6"/>
      <c r="Q20" s="6"/>
    </row>
    <row r="21" spans="1:17" x14ac:dyDescent="0.3">
      <c r="A21" s="3" t="s">
        <v>377</v>
      </c>
      <c r="B21" s="34">
        <v>0.5</v>
      </c>
      <c r="C21" s="6">
        <v>4734697.6119589694</v>
      </c>
      <c r="D21" s="6">
        <f t="shared" ref="D21:O21" si="4">D10*0.5</f>
        <v>4684894.8288772264</v>
      </c>
      <c r="E21" s="6">
        <f t="shared" si="4"/>
        <v>4684894.8288772264</v>
      </c>
      <c r="F21" s="6">
        <f t="shared" si="4"/>
        <v>4684894.8288772274</v>
      </c>
      <c r="G21" s="6">
        <f t="shared" si="4"/>
        <v>4684894.8288772274</v>
      </c>
      <c r="H21" s="6">
        <f t="shared" si="4"/>
        <v>4684894.8288772274</v>
      </c>
      <c r="I21" s="6">
        <f t="shared" si="4"/>
        <v>4684894.8286704607</v>
      </c>
      <c r="J21" s="6">
        <f t="shared" si="4"/>
        <v>4684894.8286704607</v>
      </c>
      <c r="K21" s="6">
        <f t="shared" si="4"/>
        <v>4684894.8286704607</v>
      </c>
      <c r="L21" s="6">
        <f t="shared" si="4"/>
        <v>4684894.8286704607</v>
      </c>
      <c r="M21" s="6">
        <f t="shared" si="4"/>
        <v>4684894.8286704607</v>
      </c>
      <c r="N21" s="6">
        <f t="shared" si="4"/>
        <v>4684894.8286704607</v>
      </c>
      <c r="O21" s="6">
        <f t="shared" si="4"/>
        <v>4684936.9056243878</v>
      </c>
      <c r="P21" s="6"/>
      <c r="Q21" s="6">
        <f>SUM(B21:O21)</f>
        <v>60953478.13399224</v>
      </c>
    </row>
    <row r="22" spans="1:17" x14ac:dyDescent="0.3">
      <c r="A22" s="35" t="s">
        <v>358</v>
      </c>
      <c r="B22" s="34">
        <v>3.0000000000000001E-3</v>
      </c>
      <c r="C22" s="45">
        <f>B22*C21</f>
        <v>14204.092835876909</v>
      </c>
      <c r="D22" s="45">
        <f t="shared" ref="D22:O22" si="5">D21*0.003</f>
        <v>14054.684486631679</v>
      </c>
      <c r="E22" s="45">
        <f t="shared" si="5"/>
        <v>14054.684486631679</v>
      </c>
      <c r="F22" s="45">
        <f t="shared" si="5"/>
        <v>14054.684486631682</v>
      </c>
      <c r="G22" s="45">
        <f t="shared" si="5"/>
        <v>14054.684486631682</v>
      </c>
      <c r="H22" s="45">
        <f t="shared" si="5"/>
        <v>14054.684486631682</v>
      </c>
      <c r="I22" s="45">
        <f t="shared" si="5"/>
        <v>14054.684486011383</v>
      </c>
      <c r="J22" s="45">
        <f t="shared" si="5"/>
        <v>14054.684486011383</v>
      </c>
      <c r="K22" s="45">
        <f t="shared" si="5"/>
        <v>14054.684486011383</v>
      </c>
      <c r="L22" s="45">
        <f t="shared" si="5"/>
        <v>14054.684486011383</v>
      </c>
      <c r="M22" s="45">
        <f t="shared" si="5"/>
        <v>14054.684486011383</v>
      </c>
      <c r="N22" s="45">
        <f t="shared" si="5"/>
        <v>14054.684486011383</v>
      </c>
      <c r="O22" s="45">
        <f t="shared" si="5"/>
        <v>14054.810716873164</v>
      </c>
      <c r="P22" s="32"/>
      <c r="Q22" s="45">
        <f>SUM(B22:O22)</f>
        <v>182860.43590197677</v>
      </c>
    </row>
    <row r="23" spans="1:17" x14ac:dyDescent="0.3">
      <c r="A23" s="35" t="s">
        <v>359</v>
      </c>
      <c r="B23" s="34">
        <v>0.05</v>
      </c>
      <c r="C23" s="45">
        <v>236734.89</v>
      </c>
      <c r="D23" s="45">
        <f t="shared" ref="D23:O23" si="6">$B$23*D21</f>
        <v>234244.74144386133</v>
      </c>
      <c r="E23" s="45">
        <f t="shared" si="6"/>
        <v>234244.74144386133</v>
      </c>
      <c r="F23" s="45">
        <f t="shared" si="6"/>
        <v>234244.74144386139</v>
      </c>
      <c r="G23" s="45">
        <f t="shared" si="6"/>
        <v>234244.74144386139</v>
      </c>
      <c r="H23" s="45">
        <f t="shared" si="6"/>
        <v>234244.74144386139</v>
      </c>
      <c r="I23" s="45">
        <f t="shared" si="6"/>
        <v>234244.74143352304</v>
      </c>
      <c r="J23" s="45">
        <f t="shared" si="6"/>
        <v>234244.74143352304</v>
      </c>
      <c r="K23" s="45">
        <f t="shared" si="6"/>
        <v>234244.74143352304</v>
      </c>
      <c r="L23" s="45">
        <f t="shared" si="6"/>
        <v>234244.74143352304</v>
      </c>
      <c r="M23" s="45">
        <f t="shared" si="6"/>
        <v>234244.74143352304</v>
      </c>
      <c r="N23" s="45">
        <f t="shared" si="6"/>
        <v>234244.74143352304</v>
      </c>
      <c r="O23" s="45">
        <f t="shared" si="6"/>
        <v>234246.8452812194</v>
      </c>
      <c r="P23" s="32"/>
      <c r="Q23" s="45">
        <f>SUM(B23:O23)</f>
        <v>3047673.9411016651</v>
      </c>
    </row>
    <row r="24" spans="1:17" x14ac:dyDescent="0.3">
      <c r="A24" s="35" t="s">
        <v>360</v>
      </c>
      <c r="B24" s="34">
        <v>0.15</v>
      </c>
      <c r="C24" s="45">
        <v>1139196.5</v>
      </c>
      <c r="D24" s="45">
        <f t="shared" ref="D24:O24" si="7">$B$24*D21</f>
        <v>702734.22433158394</v>
      </c>
      <c r="E24" s="45">
        <f t="shared" si="7"/>
        <v>702734.22433158394</v>
      </c>
      <c r="F24" s="45">
        <f t="shared" si="7"/>
        <v>702734.22433158406</v>
      </c>
      <c r="G24" s="45">
        <f t="shared" si="7"/>
        <v>702734.22433158406</v>
      </c>
      <c r="H24" s="45">
        <f t="shared" si="7"/>
        <v>702734.22433158406</v>
      </c>
      <c r="I24" s="45">
        <f t="shared" si="7"/>
        <v>702734.22430056904</v>
      </c>
      <c r="J24" s="45">
        <f t="shared" si="7"/>
        <v>702734.22430056904</v>
      </c>
      <c r="K24" s="45">
        <f t="shared" si="7"/>
        <v>702734.22430056904</v>
      </c>
      <c r="L24" s="45">
        <f t="shared" si="7"/>
        <v>702734.22430056904</v>
      </c>
      <c r="M24" s="45">
        <f t="shared" si="7"/>
        <v>702734.22430056904</v>
      </c>
      <c r="N24" s="45">
        <f t="shared" si="7"/>
        <v>702734.22430056904</v>
      </c>
      <c r="O24" s="45">
        <f t="shared" si="7"/>
        <v>702740.53584365814</v>
      </c>
      <c r="P24" s="32"/>
      <c r="Q24" s="45">
        <f>SUM(C24:O24)</f>
        <v>9572013.50330499</v>
      </c>
    </row>
    <row r="25" spans="1:17" x14ac:dyDescent="0.3">
      <c r="A25" s="35" t="s">
        <v>361</v>
      </c>
      <c r="B25" s="34"/>
      <c r="C25" s="38">
        <v>75349.118041028836</v>
      </c>
      <c r="D25" s="45">
        <v>5005.9220848846462</v>
      </c>
      <c r="E25" s="45">
        <v>5005.9220848846462</v>
      </c>
      <c r="F25" s="45">
        <v>5005.9220848846462</v>
      </c>
      <c r="G25" s="45">
        <v>5005.9220848846462</v>
      </c>
      <c r="H25" s="45">
        <v>5005.9220848846462</v>
      </c>
      <c r="I25" s="45">
        <v>5005.9220848846462</v>
      </c>
      <c r="J25" s="45">
        <v>5005.9220848846462</v>
      </c>
      <c r="K25" s="45">
        <v>5005.9220848846462</v>
      </c>
      <c r="L25" s="45">
        <v>5005.9220848846462</v>
      </c>
      <c r="M25" s="45">
        <v>5005.9220848846462</v>
      </c>
      <c r="N25" s="45">
        <v>5005.9220848846462</v>
      </c>
      <c r="O25" s="45">
        <v>5005.9220848846462</v>
      </c>
      <c r="P25" s="32"/>
      <c r="Q25" s="32"/>
    </row>
    <row r="26" spans="1:17" x14ac:dyDescent="0.3">
      <c r="A26" s="3" t="s">
        <v>378</v>
      </c>
      <c r="C26" s="6">
        <f>(C21)-(C22+C23+C24)</f>
        <v>3344562.1291230926</v>
      </c>
      <c r="D26" s="6">
        <f t="shared" ref="D26:O26" si="8">D21-(D22+D23+D24)</f>
        <v>3733861.1786151496</v>
      </c>
      <c r="E26" s="6">
        <f t="shared" si="8"/>
        <v>3733861.1786151496</v>
      </c>
      <c r="F26" s="6">
        <f t="shared" si="8"/>
        <v>3733861.17861515</v>
      </c>
      <c r="G26" s="6">
        <f t="shared" si="8"/>
        <v>3733861.17861515</v>
      </c>
      <c r="H26" s="6">
        <f t="shared" si="8"/>
        <v>3733861.17861515</v>
      </c>
      <c r="I26" s="6">
        <f t="shared" si="8"/>
        <v>3733861.1784503572</v>
      </c>
      <c r="J26" s="6">
        <f t="shared" si="8"/>
        <v>3733861.1784503572</v>
      </c>
      <c r="K26" s="6">
        <f t="shared" si="8"/>
        <v>3733861.1784503572</v>
      </c>
      <c r="L26" s="6">
        <f t="shared" si="8"/>
        <v>3733861.1784503572</v>
      </c>
      <c r="M26" s="6">
        <f t="shared" si="8"/>
        <v>3733861.1784503572</v>
      </c>
      <c r="N26" s="6">
        <f t="shared" si="8"/>
        <v>3733861.1784503572</v>
      </c>
      <c r="O26" s="6">
        <f t="shared" si="8"/>
        <v>3733894.7137826374</v>
      </c>
      <c r="P26" s="37" t="s">
        <v>343</v>
      </c>
      <c r="Q26" s="6">
        <f>SUM(C26:O26)</f>
        <v>48150929.80668363</v>
      </c>
    </row>
    <row r="27" spans="1:17" x14ac:dyDescent="0.3">
      <c r="A27" s="35"/>
      <c r="G27" s="6"/>
    </row>
  </sheetData>
  <sheetProtection algorithmName="SHA-512" hashValue="Pe0LlK4cWN+B4f7EitLssJCn8RZR4klER4G9kFGmYNUiuo1CLGl0jNpqLEP4OSXauGrHdAdf2wN2xQc4/rBSZQ==" saltValue="BCAzBQTAMIrGepoGdt7Zig==" spinCount="100000" sheet="1" sort="0" autoFilter="0" pivotTables="0"/>
  <hyperlinks>
    <hyperlink ref="B1" location="'Introduction-Table of Contents'!A22" display="Return to Table of Contents" xr:uid="{89CA3476-ACEC-4563-A18F-340319CC545E}"/>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C519-3516-4270-92E8-4449290014F1}">
  <sheetPr codeName="Sheet15"/>
  <dimension ref="A1:H20"/>
  <sheetViews>
    <sheetView workbookViewId="0"/>
  </sheetViews>
  <sheetFormatPr defaultColWidth="9.140625" defaultRowHeight="18.75" x14ac:dyDescent="0.3"/>
  <cols>
    <col min="1" max="1" width="75.28515625" style="3" bestFit="1" customWidth="1"/>
    <col min="2" max="2" width="20" style="3" bestFit="1" customWidth="1"/>
    <col min="3" max="3" width="19.5703125" style="3" customWidth="1"/>
    <col min="4" max="4" width="21.5703125" style="3" customWidth="1"/>
    <col min="5" max="5" width="22.85546875" style="3" customWidth="1"/>
    <col min="6" max="6" width="23.140625" style="3" bestFit="1" customWidth="1"/>
    <col min="7" max="7" width="17.7109375" style="3" customWidth="1"/>
    <col min="8" max="8" width="24.5703125" style="3" bestFit="1" customWidth="1"/>
    <col min="9" max="11" width="9.140625" style="3"/>
    <col min="12" max="12" width="10" style="3" bestFit="1" customWidth="1"/>
    <col min="13" max="16384" width="9.140625" style="3"/>
  </cols>
  <sheetData>
    <row r="1" spans="1:8" ht="22.5" x14ac:dyDescent="0.3">
      <c r="A1" s="36" t="s">
        <v>389</v>
      </c>
      <c r="B1" s="137" t="s">
        <v>596</v>
      </c>
    </row>
    <row r="2" spans="1:8" s="10" customFormat="1" ht="56.25" x14ac:dyDescent="0.3">
      <c r="B2" s="10" t="s">
        <v>347</v>
      </c>
      <c r="C2" s="10" t="s">
        <v>438</v>
      </c>
      <c r="D2" s="10" t="s">
        <v>439</v>
      </c>
      <c r="E2" s="16" t="s">
        <v>331</v>
      </c>
      <c r="F2" s="10" t="s">
        <v>11</v>
      </c>
    </row>
    <row r="3" spans="1:8" x14ac:dyDescent="0.3">
      <c r="A3" s="10" t="s">
        <v>348</v>
      </c>
      <c r="B3" s="10"/>
      <c r="C3" s="55"/>
      <c r="D3" s="55"/>
      <c r="E3" s="10"/>
      <c r="F3" s="22" t="s">
        <v>390</v>
      </c>
    </row>
    <row r="4" spans="1:8" s="6" customFormat="1" ht="18" customHeight="1" x14ac:dyDescent="0.3">
      <c r="A4" s="6" t="s">
        <v>391</v>
      </c>
      <c r="C4" s="6">
        <f>2393794118.64*0.38</f>
        <v>909641765.08319998</v>
      </c>
      <c r="D4" s="24">
        <v>0</v>
      </c>
      <c r="F4" s="6">
        <f>2393794118.64*0.38</f>
        <v>909641765.08319998</v>
      </c>
    </row>
    <row r="5" spans="1:8" s="6" customFormat="1" ht="18" customHeight="1" x14ac:dyDescent="0.3">
      <c r="A5" s="6" t="s">
        <v>392</v>
      </c>
      <c r="C5" s="24">
        <v>0</v>
      </c>
      <c r="D5" s="6">
        <f>2393794118.64*0.62</f>
        <v>1484152353.5567999</v>
      </c>
      <c r="F5" s="6">
        <f>2393794118.64*0.62</f>
        <v>1484152353.5567999</v>
      </c>
    </row>
    <row r="6" spans="1:8" s="6" customFormat="1" ht="18" customHeight="1" x14ac:dyDescent="0.3">
      <c r="A6" s="6" t="s">
        <v>393</v>
      </c>
      <c r="C6" s="24">
        <v>0</v>
      </c>
      <c r="D6" s="24">
        <v>0</v>
      </c>
      <c r="F6" s="6">
        <v>0</v>
      </c>
    </row>
    <row r="7" spans="1:8" s="6" customFormat="1" ht="18" customHeight="1" x14ac:dyDescent="0.3">
      <c r="A7" s="6" t="s">
        <v>394</v>
      </c>
      <c r="C7" s="24">
        <f>SUM(C4:C6)</f>
        <v>909641765.08319998</v>
      </c>
      <c r="D7" s="24">
        <f>SUM(D4:D6)</f>
        <v>1484152353.5567999</v>
      </c>
      <c r="F7" s="6">
        <f>SUM(F4:F6)</f>
        <v>2393794118.6399999</v>
      </c>
    </row>
    <row r="8" spans="1:8" ht="18" customHeight="1" x14ac:dyDescent="0.3">
      <c r="B8" s="6"/>
      <c r="C8" s="24"/>
      <c r="D8" s="24"/>
    </row>
    <row r="9" spans="1:8" ht="18" customHeight="1" x14ac:dyDescent="0.3">
      <c r="C9" s="24"/>
      <c r="D9" s="24"/>
    </row>
    <row r="10" spans="1:8" x14ac:dyDescent="0.3">
      <c r="A10" s="10" t="s">
        <v>376</v>
      </c>
      <c r="B10" s="33">
        <v>3.8115795225999997E-2</v>
      </c>
      <c r="C10" s="24">
        <v>34671719.246928446</v>
      </c>
      <c r="D10" s="24">
        <v>56569647.192356937</v>
      </c>
      <c r="E10" s="33"/>
      <c r="F10" s="6">
        <f>SUM(C10:E10)</f>
        <v>91241366.439285383</v>
      </c>
      <c r="G10" s="6"/>
      <c r="H10" s="6"/>
    </row>
    <row r="11" spans="1:8" x14ac:dyDescent="0.3">
      <c r="C11" s="24"/>
      <c r="D11" s="24"/>
    </row>
    <row r="12" spans="1:8" x14ac:dyDescent="0.3">
      <c r="A12" s="3" t="s">
        <v>368</v>
      </c>
      <c r="B12" s="34">
        <v>0.5</v>
      </c>
      <c r="C12" s="52">
        <v>17335859.609999999</v>
      </c>
      <c r="D12" s="52">
        <v>28284823.57000003</v>
      </c>
      <c r="E12" s="34"/>
      <c r="F12" s="6">
        <f>SUM(C12:E12)</f>
        <v>45620683.18000003</v>
      </c>
      <c r="G12" s="6"/>
      <c r="H12" s="6"/>
    </row>
    <row r="13" spans="1:8" x14ac:dyDescent="0.3">
      <c r="A13" s="3" t="s">
        <v>356</v>
      </c>
      <c r="B13" s="34"/>
      <c r="C13" s="52">
        <f>SUM(C12)</f>
        <v>17335859.609999999</v>
      </c>
      <c r="D13" s="52">
        <v>28284823.57000003</v>
      </c>
      <c r="E13" s="34"/>
      <c r="F13" s="6">
        <f>SUM(C13:E13)</f>
        <v>45620683.18000003</v>
      </c>
      <c r="G13" s="6"/>
      <c r="H13" s="6"/>
    </row>
    <row r="14" spans="1:8" x14ac:dyDescent="0.3">
      <c r="B14" s="34"/>
      <c r="C14" s="52"/>
      <c r="D14" s="52"/>
      <c r="E14" s="34"/>
      <c r="F14" s="6"/>
      <c r="G14" s="6"/>
      <c r="H14" s="6"/>
    </row>
    <row r="15" spans="1:8" x14ac:dyDescent="0.3">
      <c r="A15" s="3" t="s">
        <v>377</v>
      </c>
      <c r="B15" s="34">
        <v>0.5</v>
      </c>
      <c r="C15" s="52">
        <v>17335859.639999993</v>
      </c>
      <c r="D15" s="52">
        <v>28284823.620000005</v>
      </c>
      <c r="E15" s="34"/>
      <c r="F15" s="6">
        <f>SUM(C15:E15)</f>
        <v>45620683.259999998</v>
      </c>
      <c r="G15" s="6"/>
      <c r="H15" s="6"/>
    </row>
    <row r="16" spans="1:8" x14ac:dyDescent="0.3">
      <c r="A16" s="35" t="s">
        <v>358</v>
      </c>
      <c r="B16" s="34">
        <v>3.0000000000000001E-3</v>
      </c>
      <c r="C16" s="63">
        <v>52007.58</v>
      </c>
      <c r="D16" s="63">
        <v>84854.47</v>
      </c>
      <c r="E16" s="34"/>
      <c r="F16" s="6">
        <f t="shared" ref="F16:F19" si="0">SUM(C16:E16)</f>
        <v>136862.04999999999</v>
      </c>
      <c r="G16" s="6"/>
      <c r="H16" s="6"/>
    </row>
    <row r="17" spans="1:8" x14ac:dyDescent="0.3">
      <c r="A17" s="35" t="s">
        <v>359</v>
      </c>
      <c r="B17" s="34">
        <v>0.05</v>
      </c>
      <c r="C17" s="63">
        <v>866792.99</v>
      </c>
      <c r="D17" s="63">
        <v>1414241.18</v>
      </c>
      <c r="E17" s="34"/>
      <c r="F17" s="6">
        <f t="shared" si="0"/>
        <v>2281034.17</v>
      </c>
      <c r="G17" s="6"/>
      <c r="H17" s="6"/>
    </row>
    <row r="18" spans="1:8" x14ac:dyDescent="0.3">
      <c r="A18" s="35" t="s">
        <v>360</v>
      </c>
      <c r="B18" s="34">
        <v>0.15</v>
      </c>
      <c r="C18" s="63">
        <v>2121880.6800000002</v>
      </c>
      <c r="D18" s="63">
        <v>2121880.6800000002</v>
      </c>
      <c r="E18" s="34"/>
      <c r="F18" s="6">
        <f t="shared" si="0"/>
        <v>4243761.3600000003</v>
      </c>
      <c r="G18" s="6"/>
      <c r="H18" s="6"/>
    </row>
    <row r="19" spans="1:8" x14ac:dyDescent="0.3">
      <c r="A19" s="3" t="s">
        <v>378</v>
      </c>
      <c r="C19" s="24">
        <f>C15-(C16+C17+C18)</f>
        <v>14295178.389999993</v>
      </c>
      <c r="D19" s="24">
        <f>D15-(D16+D17+D18)</f>
        <v>24663847.290000007</v>
      </c>
      <c r="F19" s="6">
        <f t="shared" si="0"/>
        <v>38959025.68</v>
      </c>
      <c r="G19" s="6"/>
    </row>
    <row r="20" spans="1:8" x14ac:dyDescent="0.3">
      <c r="A20" s="35"/>
      <c r="C20" s="24"/>
      <c r="D20" s="24"/>
    </row>
  </sheetData>
  <sheetProtection algorithmName="SHA-512" hashValue="wdC16xM448Xbegn5aa0QjuBiW929dodSjKjMTsiBlywb8qgF15G9+1v8MEwGA9oGr6PDUcqoSxY6wA6bBZO6HQ==" saltValue="v8HYQAVWCiC/k2XOqrh6xQ==" spinCount="100000" sheet="1" sort="0" autoFilter="0" pivotTables="0"/>
  <hyperlinks>
    <hyperlink ref="B1" location="'Introduction-Table of Contents'!A22" display="Return to Table of Contents" xr:uid="{C018B562-35EE-4DAB-B665-ED5CD11CA824}"/>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65849-36FE-4F5B-AC32-A167C9B45001}">
  <sheetPr codeName="Sheet52"/>
  <dimension ref="A1:E248"/>
  <sheetViews>
    <sheetView workbookViewId="0"/>
  </sheetViews>
  <sheetFormatPr defaultRowHeight="15" x14ac:dyDescent="0.25"/>
  <cols>
    <col min="1" max="1" width="23.5703125" customWidth="1"/>
    <col min="2" max="2" width="17.85546875" customWidth="1"/>
    <col min="3" max="3" width="22.7109375" customWidth="1"/>
    <col min="4" max="4" width="15.5703125" customWidth="1"/>
    <col min="5" max="5" width="50" customWidth="1"/>
  </cols>
  <sheetData>
    <row r="1" spans="1:5" ht="25.5" x14ac:dyDescent="0.35">
      <c r="A1" s="21" t="s">
        <v>461</v>
      </c>
      <c r="E1" s="137" t="s">
        <v>596</v>
      </c>
    </row>
    <row r="4" spans="1:5" ht="43.5" customHeight="1" x14ac:dyDescent="0.25">
      <c r="A4" s="77" t="s">
        <v>451</v>
      </c>
      <c r="B4" s="77" t="s">
        <v>452</v>
      </c>
      <c r="C4" s="78" t="s">
        <v>453</v>
      </c>
      <c r="D4" s="79" t="s">
        <v>454</v>
      </c>
      <c r="E4" s="77" t="s">
        <v>455</v>
      </c>
    </row>
    <row r="5" spans="1:5" ht="18.75" customHeight="1" x14ac:dyDescent="0.3">
      <c r="A5" s="80" t="s">
        <v>456</v>
      </c>
      <c r="B5" s="80">
        <v>1</v>
      </c>
      <c r="C5" s="81">
        <v>16210202.75</v>
      </c>
      <c r="D5" s="110">
        <v>44299</v>
      </c>
      <c r="E5" s="111" t="s">
        <v>457</v>
      </c>
    </row>
    <row r="6" spans="1:5" ht="18.75" customHeight="1" x14ac:dyDescent="0.3">
      <c r="A6" s="80" t="s">
        <v>456</v>
      </c>
      <c r="B6" s="80">
        <v>2</v>
      </c>
      <c r="C6" s="112">
        <v>836753.43</v>
      </c>
      <c r="D6" s="110">
        <v>44652</v>
      </c>
      <c r="E6" s="111"/>
    </row>
    <row r="7" spans="1:5" ht="18.75" customHeight="1" x14ac:dyDescent="0.3">
      <c r="A7" s="80" t="s">
        <v>302</v>
      </c>
      <c r="B7" s="80">
        <v>1</v>
      </c>
      <c r="C7" s="82">
        <v>13457661.76</v>
      </c>
      <c r="D7" s="83">
        <v>44902</v>
      </c>
      <c r="E7" s="111"/>
    </row>
    <row r="8" spans="1:5" ht="18.75" customHeight="1" x14ac:dyDescent="0.3">
      <c r="A8" s="80" t="s">
        <v>302</v>
      </c>
      <c r="B8" s="80">
        <v>2</v>
      </c>
      <c r="C8" s="82">
        <v>14170155.560000001</v>
      </c>
      <c r="D8" s="83">
        <v>44939</v>
      </c>
      <c r="E8" s="111"/>
    </row>
    <row r="9" spans="1:5" ht="18.75" customHeight="1" x14ac:dyDescent="0.3">
      <c r="A9" s="80" t="s">
        <v>5</v>
      </c>
      <c r="B9" s="80">
        <v>1</v>
      </c>
      <c r="C9" s="82">
        <v>5461830.4199999999</v>
      </c>
      <c r="D9" s="83">
        <v>44939</v>
      </c>
      <c r="E9" s="111"/>
    </row>
    <row r="10" spans="1:5" ht="18.75" customHeight="1" x14ac:dyDescent="0.3">
      <c r="A10" s="80" t="s">
        <v>5</v>
      </c>
      <c r="B10" s="80">
        <v>2</v>
      </c>
      <c r="C10" s="82">
        <v>11198111.01</v>
      </c>
      <c r="D10" s="83">
        <v>44939</v>
      </c>
      <c r="E10" s="111"/>
    </row>
    <row r="11" spans="1:5" ht="18.75" customHeight="1" x14ac:dyDescent="0.3">
      <c r="A11" s="80" t="s">
        <v>5</v>
      </c>
      <c r="B11" s="80">
        <v>3</v>
      </c>
      <c r="C11" s="82">
        <v>8962718.6899999995</v>
      </c>
      <c r="D11" s="83">
        <v>44939</v>
      </c>
      <c r="E11" s="111"/>
    </row>
    <row r="12" spans="1:5" ht="18.75" customHeight="1" x14ac:dyDescent="0.3">
      <c r="A12" s="80" t="s">
        <v>5</v>
      </c>
      <c r="B12" s="80">
        <v>4</v>
      </c>
      <c r="C12" s="82">
        <v>13761909.08</v>
      </c>
      <c r="D12" s="83">
        <v>44939</v>
      </c>
      <c r="E12" s="111"/>
    </row>
    <row r="13" spans="1:5" ht="18.75" customHeight="1" x14ac:dyDescent="0.3">
      <c r="A13" s="80" t="s">
        <v>5</v>
      </c>
      <c r="B13" s="80">
        <v>5</v>
      </c>
      <c r="C13" s="82">
        <v>15253611.93</v>
      </c>
      <c r="D13" s="83">
        <v>44939</v>
      </c>
      <c r="E13" s="111"/>
    </row>
    <row r="14" spans="1:5" ht="18.75" customHeight="1" x14ac:dyDescent="0.3">
      <c r="A14" s="80" t="s">
        <v>5</v>
      </c>
      <c r="B14" s="80">
        <v>1</v>
      </c>
      <c r="C14" s="82">
        <v>163.13</v>
      </c>
      <c r="D14" s="83">
        <v>45016</v>
      </c>
      <c r="E14" s="111"/>
    </row>
    <row r="15" spans="1:5" ht="18.75" customHeight="1" x14ac:dyDescent="0.3">
      <c r="A15" s="80" t="s">
        <v>5</v>
      </c>
      <c r="B15" s="80">
        <v>2</v>
      </c>
      <c r="C15" s="82">
        <v>465.52</v>
      </c>
      <c r="D15" s="83">
        <v>45016</v>
      </c>
      <c r="E15" s="111"/>
    </row>
    <row r="16" spans="1:5" ht="18.75" customHeight="1" x14ac:dyDescent="0.3">
      <c r="A16" s="80" t="s">
        <v>5</v>
      </c>
      <c r="B16" s="80">
        <v>3</v>
      </c>
      <c r="C16" s="82">
        <v>359.87</v>
      </c>
      <c r="D16" s="83">
        <v>45016</v>
      </c>
      <c r="E16" s="111"/>
    </row>
    <row r="17" spans="1:5" ht="18.75" customHeight="1" x14ac:dyDescent="0.3">
      <c r="A17" s="80" t="s">
        <v>5</v>
      </c>
      <c r="B17" s="80">
        <v>4</v>
      </c>
      <c r="C17" s="82">
        <v>586.69000000000005</v>
      </c>
      <c r="D17" s="83">
        <v>45016</v>
      </c>
      <c r="E17" s="111"/>
    </row>
    <row r="18" spans="1:5" ht="18.75" customHeight="1" x14ac:dyDescent="0.3">
      <c r="A18" s="80" t="s">
        <v>5</v>
      </c>
      <c r="B18" s="80">
        <v>5</v>
      </c>
      <c r="C18" s="82">
        <v>657.2</v>
      </c>
      <c r="D18" s="83">
        <v>45016</v>
      </c>
      <c r="E18" s="111"/>
    </row>
    <row r="19" spans="1:5" ht="18.75" customHeight="1" x14ac:dyDescent="0.3">
      <c r="A19" s="80" t="s">
        <v>456</v>
      </c>
      <c r="B19" s="80">
        <v>3</v>
      </c>
      <c r="C19" s="112">
        <v>836853.43</v>
      </c>
      <c r="D19" s="110">
        <v>45019</v>
      </c>
      <c r="E19" s="111"/>
    </row>
    <row r="20" spans="1:5" ht="18.75" customHeight="1" x14ac:dyDescent="0.3">
      <c r="A20" s="80" t="s">
        <v>302</v>
      </c>
      <c r="B20" s="80">
        <v>1</v>
      </c>
      <c r="C20" s="82">
        <v>359.96</v>
      </c>
      <c r="D20" s="83">
        <v>45044</v>
      </c>
      <c r="E20" s="111"/>
    </row>
    <row r="21" spans="1:5" ht="18.75" customHeight="1" x14ac:dyDescent="0.3">
      <c r="A21" s="80" t="s">
        <v>302</v>
      </c>
      <c r="B21" s="80">
        <v>2</v>
      </c>
      <c r="C21" s="82">
        <v>392.43</v>
      </c>
      <c r="D21" s="83">
        <v>45044</v>
      </c>
      <c r="E21" s="111"/>
    </row>
    <row r="22" spans="1:5" ht="18.75" customHeight="1" x14ac:dyDescent="0.3">
      <c r="A22" s="80" t="s">
        <v>415</v>
      </c>
      <c r="B22" s="80">
        <v>1</v>
      </c>
      <c r="C22" s="84">
        <v>1561528.79</v>
      </c>
      <c r="D22" s="110">
        <v>45070</v>
      </c>
      <c r="E22" s="111"/>
    </row>
    <row r="23" spans="1:5" ht="18.75" customHeight="1" x14ac:dyDescent="0.3">
      <c r="A23" s="80" t="s">
        <v>415</v>
      </c>
      <c r="B23" s="80">
        <v>1</v>
      </c>
      <c r="C23" s="84">
        <v>90100.36</v>
      </c>
      <c r="D23" s="110">
        <v>45070</v>
      </c>
      <c r="E23" s="111"/>
    </row>
    <row r="24" spans="1:5" ht="18.75" customHeight="1" x14ac:dyDescent="0.3">
      <c r="A24" s="80" t="s">
        <v>415</v>
      </c>
      <c r="B24" s="80">
        <v>1</v>
      </c>
      <c r="C24" s="84">
        <v>206911.63</v>
      </c>
      <c r="D24" s="110">
        <v>45070</v>
      </c>
      <c r="E24" s="111"/>
    </row>
    <row r="25" spans="1:5" ht="18.75" customHeight="1" x14ac:dyDescent="0.3">
      <c r="A25" s="80" t="s">
        <v>415</v>
      </c>
      <c r="B25" s="80">
        <v>1</v>
      </c>
      <c r="C25" s="84">
        <v>188662.8</v>
      </c>
      <c r="D25" s="110">
        <v>45070</v>
      </c>
      <c r="E25" s="111"/>
    </row>
    <row r="26" spans="1:5" ht="18.75" customHeight="1" x14ac:dyDescent="0.3">
      <c r="A26" s="80" t="s">
        <v>415</v>
      </c>
      <c r="B26" s="80">
        <v>1</v>
      </c>
      <c r="C26" s="84">
        <v>307211.90999999997</v>
      </c>
      <c r="D26" s="110">
        <v>45070</v>
      </c>
      <c r="E26" s="111"/>
    </row>
    <row r="27" spans="1:5" ht="18.75" customHeight="1" x14ac:dyDescent="0.3">
      <c r="A27" s="80" t="s">
        <v>415</v>
      </c>
      <c r="B27" s="80">
        <v>1</v>
      </c>
      <c r="C27" s="84">
        <v>581728.19999999995</v>
      </c>
      <c r="D27" s="110">
        <v>45070</v>
      </c>
      <c r="E27" s="111"/>
    </row>
    <row r="28" spans="1:5" ht="18.75" customHeight="1" x14ac:dyDescent="0.3">
      <c r="A28" s="80" t="s">
        <v>415</v>
      </c>
      <c r="B28" s="80">
        <v>1</v>
      </c>
      <c r="C28" s="84">
        <v>264315.98</v>
      </c>
      <c r="D28" s="110">
        <v>45070</v>
      </c>
      <c r="E28" s="111"/>
    </row>
    <row r="29" spans="1:5" ht="18.75" customHeight="1" x14ac:dyDescent="0.3">
      <c r="A29" s="80" t="s">
        <v>415</v>
      </c>
      <c r="B29" s="80">
        <v>1</v>
      </c>
      <c r="C29" s="84">
        <v>124805.17</v>
      </c>
      <c r="D29" s="110">
        <v>45070</v>
      </c>
      <c r="E29" s="111"/>
    </row>
    <row r="30" spans="1:5" ht="18.75" customHeight="1" x14ac:dyDescent="0.3">
      <c r="A30" s="80" t="s">
        <v>5</v>
      </c>
      <c r="B30" s="80">
        <v>3</v>
      </c>
      <c r="C30" s="82">
        <v>1161575.03</v>
      </c>
      <c r="D30" s="83">
        <v>45093</v>
      </c>
      <c r="E30" s="111"/>
    </row>
    <row r="31" spans="1:5" ht="18.75" customHeight="1" x14ac:dyDescent="0.3">
      <c r="A31" s="80" t="s">
        <v>302</v>
      </c>
      <c r="B31" s="80">
        <v>3</v>
      </c>
      <c r="C31" s="82">
        <v>14170547.98</v>
      </c>
      <c r="D31" s="83">
        <v>45140</v>
      </c>
      <c r="E31" s="111"/>
    </row>
    <row r="32" spans="1:5" ht="18.75" customHeight="1" x14ac:dyDescent="0.3">
      <c r="A32" s="80" t="s">
        <v>458</v>
      </c>
      <c r="B32" s="80">
        <v>1</v>
      </c>
      <c r="C32" s="112">
        <v>429476.75</v>
      </c>
      <c r="D32" s="110">
        <v>45225</v>
      </c>
      <c r="E32" s="111"/>
    </row>
    <row r="33" spans="1:5" ht="18.75" customHeight="1" x14ac:dyDescent="0.3">
      <c r="A33" s="80" t="s">
        <v>302</v>
      </c>
      <c r="B33" s="80">
        <v>3</v>
      </c>
      <c r="C33" s="82">
        <v>583.30999999999995</v>
      </c>
      <c r="D33" s="83">
        <v>45231</v>
      </c>
      <c r="E33" s="111"/>
    </row>
    <row r="34" spans="1:5" ht="18.75" customHeight="1" x14ac:dyDescent="0.3">
      <c r="A34" s="80" t="s">
        <v>5</v>
      </c>
      <c r="B34" s="80">
        <v>3</v>
      </c>
      <c r="C34" s="82">
        <v>119.33</v>
      </c>
      <c r="D34" s="83">
        <v>45231</v>
      </c>
      <c r="E34" s="111"/>
    </row>
    <row r="35" spans="1:5" ht="18.75" customHeight="1" x14ac:dyDescent="0.3">
      <c r="A35" s="80" t="s">
        <v>5</v>
      </c>
      <c r="B35" s="80">
        <v>4</v>
      </c>
      <c r="C35" s="82">
        <v>173.49</v>
      </c>
      <c r="D35" s="83">
        <v>45231</v>
      </c>
      <c r="E35" s="111"/>
    </row>
    <row r="36" spans="1:5" ht="18.75" customHeight="1" x14ac:dyDescent="0.3">
      <c r="A36" s="80" t="s">
        <v>5</v>
      </c>
      <c r="B36" s="80">
        <v>5</v>
      </c>
      <c r="C36" s="82">
        <v>173.56</v>
      </c>
      <c r="D36" s="83">
        <v>45231</v>
      </c>
      <c r="E36" s="111"/>
    </row>
    <row r="37" spans="1:5" ht="18.75" customHeight="1" x14ac:dyDescent="0.3">
      <c r="A37" s="80" t="s">
        <v>415</v>
      </c>
      <c r="B37" s="80">
        <v>2</v>
      </c>
      <c r="C37" s="81">
        <v>1986101.32</v>
      </c>
      <c r="D37" s="110">
        <v>45239</v>
      </c>
      <c r="E37" s="111"/>
    </row>
    <row r="38" spans="1:5" ht="18.75" customHeight="1" x14ac:dyDescent="0.3">
      <c r="A38" s="80" t="s">
        <v>415</v>
      </c>
      <c r="B38" s="80">
        <v>2</v>
      </c>
      <c r="C38" s="81">
        <v>102315.65</v>
      </c>
      <c r="D38" s="110">
        <v>45239</v>
      </c>
      <c r="E38" s="111"/>
    </row>
    <row r="39" spans="1:5" ht="18.75" customHeight="1" x14ac:dyDescent="0.3">
      <c r="A39" s="80" t="s">
        <v>415</v>
      </c>
      <c r="B39" s="80">
        <v>2</v>
      </c>
      <c r="C39" s="81">
        <v>234963.52</v>
      </c>
      <c r="D39" s="110">
        <v>45239</v>
      </c>
      <c r="E39" s="111"/>
    </row>
    <row r="40" spans="1:5" ht="18.75" customHeight="1" x14ac:dyDescent="0.3">
      <c r="A40" s="80" t="s">
        <v>415</v>
      </c>
      <c r="B40" s="80">
        <v>2</v>
      </c>
      <c r="C40" s="81">
        <v>214240.61</v>
      </c>
      <c r="D40" s="110">
        <v>45239</v>
      </c>
      <c r="E40" s="111"/>
    </row>
    <row r="41" spans="1:5" ht="18.75" customHeight="1" x14ac:dyDescent="0.3">
      <c r="A41" s="80" t="s">
        <v>415</v>
      </c>
      <c r="B41" s="80">
        <v>2</v>
      </c>
      <c r="C41" s="81">
        <v>348861.93</v>
      </c>
      <c r="D41" s="110">
        <v>45239</v>
      </c>
      <c r="E41" s="111"/>
    </row>
    <row r="42" spans="1:5" ht="18.75" customHeight="1" x14ac:dyDescent="0.3">
      <c r="A42" s="80" t="s">
        <v>415</v>
      </c>
      <c r="B42" s="80">
        <v>2</v>
      </c>
      <c r="C42" s="81">
        <v>660595.55000000005</v>
      </c>
      <c r="D42" s="110">
        <v>45239</v>
      </c>
      <c r="E42" s="111"/>
    </row>
    <row r="43" spans="1:5" ht="18.75" customHeight="1" x14ac:dyDescent="0.3">
      <c r="A43" s="80" t="s">
        <v>415</v>
      </c>
      <c r="B43" s="80">
        <v>2</v>
      </c>
      <c r="C43" s="81">
        <v>300150.42</v>
      </c>
      <c r="D43" s="110">
        <v>45239</v>
      </c>
      <c r="E43" s="111"/>
    </row>
    <row r="44" spans="1:5" ht="18.75" customHeight="1" x14ac:dyDescent="0.3">
      <c r="A44" s="80" t="s">
        <v>415</v>
      </c>
      <c r="B44" s="80">
        <v>2</v>
      </c>
      <c r="C44" s="81">
        <v>141725.54</v>
      </c>
      <c r="D44" s="110">
        <v>45239</v>
      </c>
      <c r="E44" s="111"/>
    </row>
    <row r="45" spans="1:5" ht="18.75" customHeight="1" x14ac:dyDescent="0.3">
      <c r="A45" s="111" t="s">
        <v>7</v>
      </c>
      <c r="B45" s="113">
        <v>1</v>
      </c>
      <c r="C45" s="112">
        <v>680866.51</v>
      </c>
      <c r="D45" s="110">
        <v>45380</v>
      </c>
      <c r="E45" s="111" t="s">
        <v>459</v>
      </c>
    </row>
    <row r="46" spans="1:5" ht="18.75" customHeight="1" x14ac:dyDescent="0.3">
      <c r="A46" s="111" t="s">
        <v>6</v>
      </c>
      <c r="B46" s="113">
        <v>1</v>
      </c>
      <c r="C46" s="112">
        <v>1656454.3</v>
      </c>
      <c r="D46" s="110">
        <v>45380</v>
      </c>
      <c r="E46" s="111" t="s">
        <v>459</v>
      </c>
    </row>
    <row r="47" spans="1:5" ht="18.75" customHeight="1" x14ac:dyDescent="0.3">
      <c r="A47" s="80" t="s">
        <v>460</v>
      </c>
      <c r="B47" s="80">
        <v>1</v>
      </c>
      <c r="C47" s="82">
        <v>3564531.64</v>
      </c>
      <c r="D47" s="83">
        <v>45380</v>
      </c>
      <c r="E47" s="111" t="s">
        <v>459</v>
      </c>
    </row>
    <row r="48" spans="1:5" ht="18.75" customHeight="1" x14ac:dyDescent="0.3">
      <c r="A48" s="80" t="s">
        <v>9</v>
      </c>
      <c r="B48" s="80">
        <v>1</v>
      </c>
      <c r="C48" s="82">
        <v>4033787.12</v>
      </c>
      <c r="D48" s="83">
        <v>45380</v>
      </c>
      <c r="E48" s="111" t="s">
        <v>459</v>
      </c>
    </row>
    <row r="49" spans="1:5" ht="18.75" customHeight="1" x14ac:dyDescent="0.3">
      <c r="A49" s="80" t="s">
        <v>302</v>
      </c>
      <c r="B49" s="80">
        <v>1</v>
      </c>
      <c r="C49" s="82">
        <v>3819005.43</v>
      </c>
      <c r="D49" s="83">
        <v>45383</v>
      </c>
      <c r="E49" s="111" t="s">
        <v>459</v>
      </c>
    </row>
    <row r="50" spans="1:5" ht="18.75" customHeight="1" x14ac:dyDescent="0.3">
      <c r="A50" s="111" t="s">
        <v>302</v>
      </c>
      <c r="B50" s="113">
        <v>4</v>
      </c>
      <c r="C50" s="112">
        <v>17737788.18</v>
      </c>
      <c r="D50" s="110">
        <v>45504</v>
      </c>
      <c r="E50" s="111"/>
    </row>
    <row r="51" spans="1:5" ht="18.75" customHeight="1" x14ac:dyDescent="0.3">
      <c r="A51" s="111" t="s">
        <v>302</v>
      </c>
      <c r="B51" s="113">
        <v>7</v>
      </c>
      <c r="C51" s="112">
        <v>7807244.3899999997</v>
      </c>
      <c r="D51" s="110">
        <v>45443</v>
      </c>
      <c r="E51" s="111"/>
    </row>
    <row r="52" spans="1:5" ht="18.75" customHeight="1" x14ac:dyDescent="0.3">
      <c r="A52" s="80" t="s">
        <v>456</v>
      </c>
      <c r="B52" s="113">
        <v>4</v>
      </c>
      <c r="C52" s="112">
        <v>836853.43</v>
      </c>
      <c r="D52" s="110">
        <v>45385</v>
      </c>
      <c r="E52" s="111"/>
    </row>
    <row r="53" spans="1:5" ht="18.75" customHeight="1" x14ac:dyDescent="0.3">
      <c r="A53" s="111" t="s">
        <v>5</v>
      </c>
      <c r="B53" s="113">
        <v>4</v>
      </c>
      <c r="C53" s="112">
        <v>1078605.3799999999</v>
      </c>
      <c r="D53" s="110">
        <v>45460</v>
      </c>
      <c r="E53" s="111"/>
    </row>
    <row r="54" spans="1:5" ht="18.75" customHeight="1" x14ac:dyDescent="0.3">
      <c r="A54" s="111" t="s">
        <v>7</v>
      </c>
      <c r="B54" s="113">
        <v>1</v>
      </c>
      <c r="C54" s="112">
        <v>5205617.42</v>
      </c>
      <c r="D54" s="110">
        <v>45443</v>
      </c>
      <c r="E54" s="111"/>
    </row>
    <row r="55" spans="1:5" ht="18.75" customHeight="1" x14ac:dyDescent="0.3">
      <c r="A55" s="111" t="s">
        <v>7</v>
      </c>
      <c r="B55" s="113">
        <v>2</v>
      </c>
      <c r="C55" s="112">
        <v>5301697.72</v>
      </c>
      <c r="D55" s="110">
        <v>45504</v>
      </c>
      <c r="E55" s="111"/>
    </row>
    <row r="56" spans="1:5" ht="18.75" customHeight="1" x14ac:dyDescent="0.3">
      <c r="A56" s="111" t="s">
        <v>6</v>
      </c>
      <c r="B56" s="113">
        <v>1</v>
      </c>
      <c r="C56" s="112">
        <v>4659348.62</v>
      </c>
      <c r="D56" s="110">
        <v>45443</v>
      </c>
      <c r="E56" s="111"/>
    </row>
    <row r="57" spans="1:5" ht="18.75" customHeight="1" x14ac:dyDescent="0.3">
      <c r="A57" s="111" t="s">
        <v>6</v>
      </c>
      <c r="B57" s="113">
        <v>2</v>
      </c>
      <c r="C57" s="112">
        <v>4823618.51</v>
      </c>
      <c r="D57" s="110">
        <v>45504</v>
      </c>
      <c r="E57" s="111"/>
    </row>
    <row r="58" spans="1:5" ht="18.75" customHeight="1" x14ac:dyDescent="0.3">
      <c r="A58" s="111" t="s">
        <v>8</v>
      </c>
      <c r="B58" s="113">
        <v>1</v>
      </c>
      <c r="C58" s="112">
        <v>5660879.4199999999</v>
      </c>
      <c r="D58" s="110">
        <v>45443</v>
      </c>
      <c r="E58" s="111"/>
    </row>
    <row r="59" spans="1:5" ht="18.75" customHeight="1" x14ac:dyDescent="0.3">
      <c r="A59" s="111" t="s">
        <v>8</v>
      </c>
      <c r="B59" s="113">
        <v>2</v>
      </c>
      <c r="C59" s="112">
        <v>4597898.33</v>
      </c>
      <c r="D59" s="110">
        <v>45504</v>
      </c>
      <c r="E59" s="111"/>
    </row>
    <row r="60" spans="1:5" ht="18.75" customHeight="1" x14ac:dyDescent="0.3">
      <c r="A60" s="111" t="s">
        <v>460</v>
      </c>
      <c r="B60" s="113">
        <v>1</v>
      </c>
      <c r="C60" s="112">
        <v>6651094.1399999997</v>
      </c>
      <c r="D60" s="110">
        <v>45443</v>
      </c>
      <c r="E60" s="111"/>
    </row>
    <row r="61" spans="1:5" ht="18.75" customHeight="1" x14ac:dyDescent="0.3">
      <c r="A61" s="111" t="s">
        <v>460</v>
      </c>
      <c r="B61" s="113">
        <v>1</v>
      </c>
      <c r="C61" s="112">
        <v>4461888.4000000004</v>
      </c>
      <c r="D61" s="110">
        <v>45504</v>
      </c>
      <c r="E61" s="111" t="s">
        <v>459</v>
      </c>
    </row>
    <row r="62" spans="1:5" ht="18.75" customHeight="1" x14ac:dyDescent="0.3">
      <c r="A62" s="111" t="s">
        <v>460</v>
      </c>
      <c r="B62" s="113">
        <v>2</v>
      </c>
      <c r="C62" s="112">
        <v>4465879.3</v>
      </c>
      <c r="D62" s="110">
        <v>45443</v>
      </c>
      <c r="E62" s="111"/>
    </row>
    <row r="63" spans="1:5" ht="18.75" customHeight="1" x14ac:dyDescent="0.3">
      <c r="A63" s="111" t="s">
        <v>458</v>
      </c>
      <c r="B63" s="113">
        <v>2</v>
      </c>
      <c r="C63" s="112">
        <v>3292977.88</v>
      </c>
      <c r="D63" s="110">
        <v>45488</v>
      </c>
      <c r="E63" s="111"/>
    </row>
    <row r="64" spans="1:5" ht="18.75" customHeight="1" x14ac:dyDescent="0.3">
      <c r="A64" s="111" t="s">
        <v>9</v>
      </c>
      <c r="B64" s="113">
        <v>1</v>
      </c>
      <c r="C64" s="112">
        <v>45620683.18</v>
      </c>
      <c r="D64" s="110">
        <v>45443</v>
      </c>
      <c r="E64" s="111"/>
    </row>
    <row r="65" spans="1:5" ht="18.75" customHeight="1" x14ac:dyDescent="0.3">
      <c r="A65" s="111" t="s">
        <v>429</v>
      </c>
      <c r="B65" s="113">
        <v>1</v>
      </c>
      <c r="C65" s="112">
        <v>11668940.6</v>
      </c>
      <c r="D65" s="110">
        <v>45422</v>
      </c>
      <c r="E65" s="111"/>
    </row>
    <row r="66" spans="1:5" ht="18.75" customHeight="1" x14ac:dyDescent="0.3">
      <c r="A66" s="111" t="s">
        <v>429</v>
      </c>
      <c r="B66" s="113">
        <v>1</v>
      </c>
      <c r="C66" s="112">
        <v>5000</v>
      </c>
      <c r="D66" s="110">
        <v>45422</v>
      </c>
      <c r="E66" s="111"/>
    </row>
    <row r="67" spans="1:5" ht="18.75" customHeight="1" x14ac:dyDescent="0.3">
      <c r="A67" s="111" t="s">
        <v>462</v>
      </c>
      <c r="B67" s="113">
        <v>1</v>
      </c>
      <c r="C67" s="112">
        <v>10716906.439999999</v>
      </c>
      <c r="D67" s="110">
        <v>45603</v>
      </c>
      <c r="E67" s="111"/>
    </row>
    <row r="68" spans="1:5" ht="18.75" customHeight="1" x14ac:dyDescent="0.3">
      <c r="A68" s="111" t="s">
        <v>462</v>
      </c>
      <c r="B68" s="113">
        <v>1</v>
      </c>
      <c r="C68" s="112">
        <v>468632.49</v>
      </c>
      <c r="D68" s="110">
        <v>45603</v>
      </c>
      <c r="E68" s="111"/>
    </row>
    <row r="69" spans="1:5" ht="18.75" customHeight="1" x14ac:dyDescent="0.3">
      <c r="A69" s="113" t="s">
        <v>460</v>
      </c>
      <c r="B69" s="113">
        <v>1</v>
      </c>
      <c r="C69" s="112">
        <v>1495081.41</v>
      </c>
      <c r="D69" s="110">
        <v>45672</v>
      </c>
      <c r="E69" s="113" t="s">
        <v>459</v>
      </c>
    </row>
    <row r="70" spans="1:5" ht="18.75" customHeight="1" x14ac:dyDescent="0.3">
      <c r="A70" s="80" t="s">
        <v>456</v>
      </c>
      <c r="B70" s="113">
        <v>5</v>
      </c>
      <c r="C70" s="112">
        <v>836753.43</v>
      </c>
      <c r="D70" s="110">
        <v>45750</v>
      </c>
      <c r="E70" s="113" t="s">
        <v>481</v>
      </c>
    </row>
    <row r="71" spans="1:5" ht="18.75" customHeight="1" x14ac:dyDescent="0.3">
      <c r="A71" s="113" t="s">
        <v>460</v>
      </c>
      <c r="B71" s="113">
        <v>3</v>
      </c>
      <c r="C71" s="112">
        <v>4465879.29</v>
      </c>
      <c r="D71" s="110">
        <v>45762</v>
      </c>
      <c r="E71" s="113"/>
    </row>
    <row r="72" spans="1:5" ht="18.75" customHeight="1" x14ac:dyDescent="0.3">
      <c r="A72" s="113" t="s">
        <v>415</v>
      </c>
      <c r="B72" s="113" t="s">
        <v>482</v>
      </c>
      <c r="C72" s="112">
        <v>266063.90999999997</v>
      </c>
      <c r="D72" s="110">
        <v>45776</v>
      </c>
      <c r="E72" s="113"/>
    </row>
    <row r="73" spans="1:5" ht="18.75" customHeight="1" x14ac:dyDescent="0.3">
      <c r="A73" s="113" t="s">
        <v>458</v>
      </c>
      <c r="B73" s="113">
        <v>3</v>
      </c>
      <c r="C73" s="112">
        <v>3292980.88</v>
      </c>
      <c r="D73" s="110">
        <v>45817</v>
      </c>
      <c r="E73" s="113"/>
    </row>
    <row r="74" spans="1:5" ht="18.75" customHeight="1" x14ac:dyDescent="0.3">
      <c r="A74" s="113" t="s">
        <v>302</v>
      </c>
      <c r="B74" s="113">
        <v>5</v>
      </c>
      <c r="C74" s="112">
        <v>17737788.170000002</v>
      </c>
      <c r="D74" s="110">
        <v>45877</v>
      </c>
      <c r="E74" s="113"/>
    </row>
    <row r="75" spans="1:5" ht="18.75" customHeight="1" x14ac:dyDescent="0.3">
      <c r="A75" s="113" t="s">
        <v>7</v>
      </c>
      <c r="B75" s="113">
        <v>3</v>
      </c>
      <c r="C75" s="112">
        <v>5301697.66</v>
      </c>
      <c r="D75" s="110">
        <v>45877</v>
      </c>
      <c r="E75" s="113"/>
    </row>
    <row r="76" spans="1:5" ht="18.75" customHeight="1" x14ac:dyDescent="0.3">
      <c r="A76" s="113" t="s">
        <v>8</v>
      </c>
      <c r="B76" s="113">
        <v>3</v>
      </c>
      <c r="C76" s="112">
        <v>9190700.1699999999</v>
      </c>
      <c r="D76" s="110">
        <v>45877</v>
      </c>
      <c r="E76" s="113"/>
    </row>
    <row r="77" spans="1:5" ht="18.75" customHeight="1" x14ac:dyDescent="0.3">
      <c r="A77" s="113" t="s">
        <v>428</v>
      </c>
      <c r="B77" s="113">
        <v>1</v>
      </c>
      <c r="C77" s="112">
        <v>1904519.96</v>
      </c>
      <c r="D77" s="110">
        <v>45877</v>
      </c>
      <c r="E77" s="113"/>
    </row>
    <row r="78" spans="1:5" ht="18.75" customHeight="1" x14ac:dyDescent="0.3">
      <c r="A78" s="113" t="s">
        <v>428</v>
      </c>
      <c r="B78" s="113">
        <v>2</v>
      </c>
      <c r="C78" s="112">
        <v>1812456.59</v>
      </c>
      <c r="D78" s="110">
        <v>45877</v>
      </c>
      <c r="E78" s="113"/>
    </row>
    <row r="79" spans="1:5" ht="18.75" customHeight="1" x14ac:dyDescent="0.3">
      <c r="A79" s="113" t="s">
        <v>6</v>
      </c>
      <c r="B79" s="113">
        <v>3</v>
      </c>
      <c r="C79" s="112">
        <v>4823618.41</v>
      </c>
      <c r="D79" s="110">
        <v>45877</v>
      </c>
      <c r="E79" s="114"/>
    </row>
    <row r="80" spans="1:5" ht="18.75" customHeight="1" x14ac:dyDescent="0.3">
      <c r="A80" s="113" t="s">
        <v>8</v>
      </c>
      <c r="B80" s="113">
        <v>3</v>
      </c>
      <c r="C80" s="112">
        <v>67572.03</v>
      </c>
      <c r="D80" s="110">
        <v>45884</v>
      </c>
      <c r="E80" s="113" t="s">
        <v>459</v>
      </c>
    </row>
    <row r="81" spans="1:5" ht="18.75" x14ac:dyDescent="0.3">
      <c r="A81" s="5" t="s">
        <v>302</v>
      </c>
      <c r="B81" s="5">
        <v>5</v>
      </c>
      <c r="C81" s="41">
        <v>93649.65</v>
      </c>
      <c r="D81" s="119">
        <v>46112</v>
      </c>
      <c r="E81" s="5" t="s">
        <v>538</v>
      </c>
    </row>
    <row r="82" spans="1:5" ht="15.75" x14ac:dyDescent="0.25">
      <c r="A82" s="73"/>
      <c r="B82" s="73"/>
      <c r="C82" s="73"/>
      <c r="D82" s="73"/>
      <c r="E82" s="73"/>
    </row>
    <row r="83" spans="1:5" ht="15.75" x14ac:dyDescent="0.25">
      <c r="A83" s="73"/>
      <c r="B83" s="73"/>
      <c r="C83" s="73"/>
      <c r="D83" s="73"/>
      <c r="E83" s="73"/>
    </row>
    <row r="84" spans="1:5" ht="15.75" x14ac:dyDescent="0.25">
      <c r="A84" s="73"/>
      <c r="B84" s="73"/>
      <c r="C84" s="73"/>
      <c r="D84" s="73"/>
      <c r="E84" s="73"/>
    </row>
    <row r="85" spans="1:5" ht="15.75" x14ac:dyDescent="0.25">
      <c r="A85" s="73"/>
      <c r="B85" s="73"/>
      <c r="C85" s="73"/>
      <c r="D85" s="73"/>
      <c r="E85" s="73"/>
    </row>
    <row r="86" spans="1:5" ht="15.75" x14ac:dyDescent="0.25">
      <c r="A86" s="73"/>
      <c r="B86" s="73"/>
      <c r="C86" s="73"/>
      <c r="D86" s="73"/>
      <c r="E86" s="73"/>
    </row>
    <row r="87" spans="1:5" ht="15.75" x14ac:dyDescent="0.25">
      <c r="A87" s="73"/>
      <c r="B87" s="73"/>
      <c r="C87" s="73"/>
      <c r="D87" s="73"/>
      <c r="E87" s="73"/>
    </row>
    <row r="88" spans="1:5" ht="15.75" x14ac:dyDescent="0.25">
      <c r="A88" s="73"/>
      <c r="B88" s="73"/>
      <c r="C88" s="73"/>
      <c r="D88" s="73"/>
      <c r="E88" s="73"/>
    </row>
    <row r="89" spans="1:5" ht="15.75" x14ac:dyDescent="0.25">
      <c r="A89" s="73"/>
      <c r="B89" s="73"/>
      <c r="C89" s="73"/>
      <c r="D89" s="73"/>
      <c r="E89" s="73"/>
    </row>
    <row r="90" spans="1:5" ht="15.75" x14ac:dyDescent="0.25">
      <c r="A90" s="73"/>
      <c r="B90" s="73"/>
      <c r="C90" s="73"/>
      <c r="D90" s="73"/>
      <c r="E90" s="73"/>
    </row>
    <row r="91" spans="1:5" ht="15.75" x14ac:dyDescent="0.25">
      <c r="A91" s="73"/>
      <c r="B91" s="73"/>
      <c r="C91" s="73"/>
      <c r="D91" s="73"/>
      <c r="E91" s="73"/>
    </row>
    <row r="92" spans="1:5" ht="15.75" x14ac:dyDescent="0.25">
      <c r="A92" s="73"/>
      <c r="B92" s="73"/>
      <c r="C92" s="73"/>
      <c r="D92" s="73"/>
      <c r="E92" s="73"/>
    </row>
    <row r="93" spans="1:5" ht="15.75" x14ac:dyDescent="0.25">
      <c r="A93" s="73"/>
      <c r="B93" s="73"/>
      <c r="C93" s="73"/>
      <c r="D93" s="73"/>
      <c r="E93" s="73"/>
    </row>
    <row r="94" spans="1:5" ht="15.75" x14ac:dyDescent="0.25">
      <c r="A94" s="73"/>
      <c r="B94" s="73"/>
      <c r="C94" s="73"/>
      <c r="D94" s="73"/>
      <c r="E94" s="73"/>
    </row>
    <row r="95" spans="1:5" ht="15.75" x14ac:dyDescent="0.25">
      <c r="A95" s="73"/>
      <c r="B95" s="73"/>
      <c r="C95" s="73"/>
      <c r="D95" s="73"/>
      <c r="E95" s="73"/>
    </row>
    <row r="96" spans="1:5" ht="15.75" x14ac:dyDescent="0.25">
      <c r="A96" s="73"/>
      <c r="B96" s="73"/>
      <c r="C96" s="73"/>
      <c r="D96" s="73"/>
      <c r="E96" s="73"/>
    </row>
    <row r="97" spans="1:5" ht="15.75" x14ac:dyDescent="0.25">
      <c r="A97" s="73"/>
      <c r="B97" s="73"/>
      <c r="C97" s="73"/>
      <c r="D97" s="73"/>
      <c r="E97" s="73"/>
    </row>
    <row r="98" spans="1:5" ht="15.75" x14ac:dyDescent="0.25">
      <c r="A98" s="73"/>
      <c r="B98" s="73"/>
      <c r="C98" s="73"/>
      <c r="D98" s="73"/>
      <c r="E98" s="73"/>
    </row>
    <row r="99" spans="1:5" ht="15.75" x14ac:dyDescent="0.25">
      <c r="A99" s="73"/>
      <c r="B99" s="73"/>
      <c r="C99" s="73"/>
      <c r="D99" s="73"/>
      <c r="E99" s="73"/>
    </row>
    <row r="100" spans="1:5" ht="15.75" x14ac:dyDescent="0.25">
      <c r="A100" s="73"/>
      <c r="B100" s="73"/>
      <c r="C100" s="73"/>
      <c r="D100" s="73"/>
      <c r="E100" s="73"/>
    </row>
    <row r="101" spans="1:5" ht="15.75" x14ac:dyDescent="0.25">
      <c r="A101" s="73"/>
      <c r="B101" s="73"/>
      <c r="C101" s="73"/>
      <c r="D101" s="73"/>
      <c r="E101" s="73"/>
    </row>
    <row r="102" spans="1:5" ht="15.75" x14ac:dyDescent="0.25">
      <c r="A102" s="73"/>
      <c r="B102" s="73"/>
      <c r="C102" s="73"/>
      <c r="D102" s="73"/>
      <c r="E102" s="73"/>
    </row>
    <row r="103" spans="1:5" ht="15.75" x14ac:dyDescent="0.25">
      <c r="A103" s="73"/>
      <c r="B103" s="73"/>
      <c r="C103" s="73"/>
      <c r="D103" s="73"/>
      <c r="E103" s="73"/>
    </row>
    <row r="104" spans="1:5" ht="15.75" x14ac:dyDescent="0.25">
      <c r="A104" s="73"/>
      <c r="B104" s="73"/>
      <c r="C104" s="73"/>
      <c r="D104" s="73"/>
      <c r="E104" s="73"/>
    </row>
    <row r="105" spans="1:5" ht="15.75" x14ac:dyDescent="0.25">
      <c r="A105" s="73"/>
      <c r="B105" s="73"/>
      <c r="C105" s="73"/>
      <c r="D105" s="73"/>
      <c r="E105" s="73"/>
    </row>
    <row r="106" spans="1:5" ht="15.75" x14ac:dyDescent="0.25">
      <c r="A106" s="73"/>
      <c r="B106" s="73"/>
      <c r="C106" s="73"/>
      <c r="D106" s="73"/>
      <c r="E106" s="73"/>
    </row>
    <row r="107" spans="1:5" ht="15.75" x14ac:dyDescent="0.25">
      <c r="A107" s="73"/>
      <c r="B107" s="73"/>
      <c r="C107" s="73"/>
      <c r="D107" s="73"/>
      <c r="E107" s="73"/>
    </row>
    <row r="108" spans="1:5" ht="15.75" x14ac:dyDescent="0.25">
      <c r="A108" s="73"/>
      <c r="B108" s="73"/>
      <c r="C108" s="73"/>
      <c r="D108" s="73"/>
      <c r="E108" s="73"/>
    </row>
    <row r="109" spans="1:5" ht="15.75" x14ac:dyDescent="0.25">
      <c r="A109" s="73"/>
      <c r="B109" s="73"/>
      <c r="C109" s="73"/>
      <c r="D109" s="73"/>
      <c r="E109" s="73"/>
    </row>
    <row r="110" spans="1:5" ht="15.75" x14ac:dyDescent="0.25">
      <c r="A110" s="73"/>
      <c r="B110" s="73"/>
      <c r="C110" s="73"/>
      <c r="D110" s="73"/>
      <c r="E110" s="73"/>
    </row>
    <row r="111" spans="1:5" ht="15.75" x14ac:dyDescent="0.25">
      <c r="A111" s="73"/>
      <c r="B111" s="73"/>
      <c r="C111" s="73"/>
      <c r="D111" s="73"/>
      <c r="E111" s="73"/>
    </row>
    <row r="112" spans="1:5" ht="15.75" x14ac:dyDescent="0.25">
      <c r="A112" s="73"/>
      <c r="B112" s="73"/>
      <c r="C112" s="73"/>
      <c r="D112" s="73"/>
      <c r="E112" s="73"/>
    </row>
    <row r="113" spans="1:5" ht="15.75" x14ac:dyDescent="0.25">
      <c r="A113" s="73"/>
      <c r="B113" s="73"/>
      <c r="C113" s="73"/>
      <c r="D113" s="73"/>
      <c r="E113" s="73"/>
    </row>
    <row r="114" spans="1:5" ht="15.75" x14ac:dyDescent="0.25">
      <c r="A114" s="73"/>
      <c r="B114" s="73"/>
      <c r="C114" s="73"/>
      <c r="D114" s="73"/>
      <c r="E114" s="73"/>
    </row>
    <row r="115" spans="1:5" ht="15.75" x14ac:dyDescent="0.25">
      <c r="A115" s="73"/>
      <c r="B115" s="73"/>
      <c r="C115" s="73"/>
      <c r="D115" s="73"/>
      <c r="E115" s="73"/>
    </row>
    <row r="116" spans="1:5" ht="15.75" x14ac:dyDescent="0.25">
      <c r="A116" s="73"/>
      <c r="B116" s="73"/>
      <c r="C116" s="73"/>
      <c r="D116" s="73"/>
      <c r="E116" s="73"/>
    </row>
    <row r="117" spans="1:5" ht="15.75" x14ac:dyDescent="0.25">
      <c r="A117" s="73"/>
      <c r="B117" s="73"/>
      <c r="C117" s="73"/>
      <c r="D117" s="73"/>
      <c r="E117" s="73"/>
    </row>
    <row r="118" spans="1:5" ht="15.75" x14ac:dyDescent="0.25">
      <c r="A118" s="73"/>
      <c r="B118" s="73"/>
      <c r="C118" s="73"/>
      <c r="D118" s="73"/>
      <c r="E118" s="73"/>
    </row>
    <row r="119" spans="1:5" ht="15.75" x14ac:dyDescent="0.25">
      <c r="A119" s="73"/>
      <c r="B119" s="73"/>
      <c r="C119" s="73"/>
      <c r="D119" s="73"/>
      <c r="E119" s="73"/>
    </row>
    <row r="120" spans="1:5" ht="15.75" x14ac:dyDescent="0.25">
      <c r="A120" s="73"/>
      <c r="B120" s="73"/>
      <c r="C120" s="73"/>
      <c r="D120" s="73"/>
      <c r="E120" s="73"/>
    </row>
    <row r="121" spans="1:5" ht="15.75" x14ac:dyDescent="0.25">
      <c r="A121" s="73"/>
      <c r="B121" s="73"/>
      <c r="C121" s="73"/>
      <c r="D121" s="73"/>
      <c r="E121" s="73"/>
    </row>
    <row r="122" spans="1:5" ht="15.75" x14ac:dyDescent="0.25">
      <c r="A122" s="73"/>
      <c r="B122" s="73"/>
      <c r="C122" s="73"/>
      <c r="D122" s="73"/>
      <c r="E122" s="73"/>
    </row>
    <row r="123" spans="1:5" ht="15.75" x14ac:dyDescent="0.25">
      <c r="A123" s="73"/>
      <c r="B123" s="73"/>
      <c r="C123" s="73"/>
      <c r="D123" s="73"/>
      <c r="E123" s="73"/>
    </row>
    <row r="124" spans="1:5" ht="15.75" x14ac:dyDescent="0.25">
      <c r="A124" s="73"/>
      <c r="B124" s="73"/>
      <c r="C124" s="73"/>
      <c r="D124" s="73"/>
      <c r="E124" s="73"/>
    </row>
    <row r="125" spans="1:5" ht="15.75" x14ac:dyDescent="0.25">
      <c r="A125" s="73"/>
      <c r="B125" s="73"/>
      <c r="C125" s="73"/>
      <c r="D125" s="73"/>
      <c r="E125" s="73"/>
    </row>
    <row r="126" spans="1:5" ht="15.75" x14ac:dyDescent="0.25">
      <c r="A126" s="73"/>
      <c r="B126" s="73"/>
      <c r="C126" s="73"/>
      <c r="D126" s="73"/>
      <c r="E126" s="73"/>
    </row>
    <row r="127" spans="1:5" ht="15.75" x14ac:dyDescent="0.25">
      <c r="A127" s="73"/>
      <c r="B127" s="73"/>
      <c r="C127" s="73"/>
      <c r="D127" s="73"/>
      <c r="E127" s="73"/>
    </row>
    <row r="128" spans="1:5" ht="15.75" x14ac:dyDescent="0.25">
      <c r="A128" s="73"/>
      <c r="B128" s="73"/>
      <c r="C128" s="73"/>
      <c r="D128" s="73"/>
      <c r="E128" s="73"/>
    </row>
    <row r="129" spans="1:5" ht="15.75" x14ac:dyDescent="0.25">
      <c r="A129" s="73"/>
      <c r="B129" s="73"/>
      <c r="C129" s="73"/>
      <c r="D129" s="73"/>
      <c r="E129" s="73"/>
    </row>
    <row r="130" spans="1:5" ht="15.75" x14ac:dyDescent="0.25">
      <c r="A130" s="73"/>
      <c r="B130" s="73"/>
      <c r="C130" s="73"/>
      <c r="D130" s="73"/>
      <c r="E130" s="73"/>
    </row>
    <row r="131" spans="1:5" ht="15.75" x14ac:dyDescent="0.25">
      <c r="A131" s="73"/>
      <c r="B131" s="73"/>
      <c r="C131" s="73"/>
      <c r="D131" s="73"/>
      <c r="E131" s="73"/>
    </row>
    <row r="132" spans="1:5" ht="15.75" x14ac:dyDescent="0.25">
      <c r="A132" s="73"/>
      <c r="B132" s="73"/>
      <c r="C132" s="73"/>
      <c r="D132" s="73"/>
      <c r="E132" s="73"/>
    </row>
    <row r="133" spans="1:5" ht="15.75" x14ac:dyDescent="0.25">
      <c r="A133" s="73"/>
      <c r="B133" s="73"/>
      <c r="C133" s="73"/>
      <c r="D133" s="73"/>
      <c r="E133" s="73"/>
    </row>
    <row r="134" spans="1:5" ht="15.75" x14ac:dyDescent="0.25">
      <c r="A134" s="73"/>
      <c r="B134" s="73"/>
      <c r="C134" s="73"/>
      <c r="D134" s="73"/>
      <c r="E134" s="73"/>
    </row>
    <row r="135" spans="1:5" ht="15.75" x14ac:dyDescent="0.25">
      <c r="A135" s="73"/>
      <c r="B135" s="73"/>
      <c r="C135" s="73"/>
      <c r="D135" s="73"/>
      <c r="E135" s="73"/>
    </row>
    <row r="136" spans="1:5" ht="15.75" x14ac:dyDescent="0.25">
      <c r="A136" s="73"/>
      <c r="B136" s="73"/>
      <c r="C136" s="73"/>
      <c r="D136" s="73"/>
      <c r="E136" s="73"/>
    </row>
    <row r="137" spans="1:5" ht="15.75" x14ac:dyDescent="0.25">
      <c r="A137" s="73"/>
      <c r="B137" s="73"/>
      <c r="C137" s="73"/>
      <c r="D137" s="73"/>
      <c r="E137" s="73"/>
    </row>
    <row r="138" spans="1:5" ht="15.75" x14ac:dyDescent="0.25">
      <c r="A138" s="73"/>
      <c r="B138" s="73"/>
      <c r="C138" s="73"/>
      <c r="D138" s="73"/>
      <c r="E138" s="73"/>
    </row>
    <row r="139" spans="1:5" ht="15.75" x14ac:dyDescent="0.25">
      <c r="A139" s="73"/>
      <c r="B139" s="73"/>
      <c r="C139" s="73"/>
      <c r="D139" s="73"/>
      <c r="E139" s="73"/>
    </row>
    <row r="140" spans="1:5" ht="15.75" x14ac:dyDescent="0.25">
      <c r="A140" s="73"/>
      <c r="B140" s="73"/>
      <c r="C140" s="73"/>
      <c r="D140" s="73"/>
      <c r="E140" s="73"/>
    </row>
    <row r="141" spans="1:5" ht="15.75" x14ac:dyDescent="0.25">
      <c r="A141" s="73"/>
      <c r="B141" s="73"/>
      <c r="C141" s="73"/>
      <c r="D141" s="73"/>
      <c r="E141" s="73"/>
    </row>
    <row r="142" spans="1:5" ht="15.75" x14ac:dyDescent="0.25">
      <c r="A142" s="73"/>
      <c r="B142" s="73"/>
      <c r="C142" s="73"/>
      <c r="D142" s="73"/>
      <c r="E142" s="73"/>
    </row>
    <row r="143" spans="1:5" ht="15.75" x14ac:dyDescent="0.25">
      <c r="A143" s="73"/>
      <c r="B143" s="73"/>
      <c r="C143" s="73"/>
      <c r="D143" s="73"/>
      <c r="E143" s="73"/>
    </row>
    <row r="144" spans="1:5" ht="15.75" x14ac:dyDescent="0.25">
      <c r="A144" s="73"/>
      <c r="B144" s="73"/>
      <c r="C144" s="73"/>
      <c r="D144" s="73"/>
      <c r="E144" s="73"/>
    </row>
    <row r="145" spans="1:5" ht="15.75" x14ac:dyDescent="0.25">
      <c r="A145" s="73"/>
      <c r="B145" s="73"/>
      <c r="C145" s="73"/>
      <c r="D145" s="73"/>
      <c r="E145" s="73"/>
    </row>
    <row r="146" spans="1:5" ht="15.75" x14ac:dyDescent="0.25">
      <c r="A146" s="73"/>
      <c r="B146" s="73"/>
      <c r="C146" s="73"/>
      <c r="D146" s="73"/>
      <c r="E146" s="73"/>
    </row>
    <row r="147" spans="1:5" ht="15.75" x14ac:dyDescent="0.25">
      <c r="A147" s="73"/>
      <c r="B147" s="73"/>
      <c r="C147" s="73"/>
      <c r="D147" s="73"/>
      <c r="E147" s="73"/>
    </row>
    <row r="148" spans="1:5" ht="15.75" x14ac:dyDescent="0.25">
      <c r="A148" s="73"/>
      <c r="B148" s="73"/>
      <c r="C148" s="73"/>
      <c r="D148" s="73"/>
      <c r="E148" s="73"/>
    </row>
    <row r="149" spans="1:5" ht="15.75" x14ac:dyDescent="0.25">
      <c r="A149" s="73"/>
      <c r="B149" s="73"/>
      <c r="C149" s="73"/>
      <c r="D149" s="73"/>
      <c r="E149" s="73"/>
    </row>
    <row r="150" spans="1:5" ht="15.75" x14ac:dyDescent="0.25">
      <c r="A150" s="73"/>
      <c r="B150" s="73"/>
      <c r="C150" s="73"/>
      <c r="D150" s="73"/>
      <c r="E150" s="73"/>
    </row>
    <row r="151" spans="1:5" ht="15.75" x14ac:dyDescent="0.25">
      <c r="A151" s="73"/>
      <c r="B151" s="73"/>
      <c r="C151" s="73"/>
      <c r="D151" s="73"/>
      <c r="E151" s="73"/>
    </row>
    <row r="152" spans="1:5" ht="15.75" x14ac:dyDescent="0.25">
      <c r="A152" s="73"/>
      <c r="B152" s="73"/>
      <c r="C152" s="73"/>
      <c r="D152" s="73"/>
      <c r="E152" s="73"/>
    </row>
    <row r="153" spans="1:5" ht="15.75" x14ac:dyDescent="0.25">
      <c r="A153" s="73"/>
      <c r="B153" s="73"/>
      <c r="C153" s="73"/>
      <c r="D153" s="73"/>
      <c r="E153" s="73"/>
    </row>
    <row r="154" spans="1:5" ht="15.75" x14ac:dyDescent="0.25">
      <c r="A154" s="73"/>
      <c r="B154" s="73"/>
      <c r="C154" s="73"/>
      <c r="D154" s="73"/>
      <c r="E154" s="73"/>
    </row>
    <row r="155" spans="1:5" ht="15.75" x14ac:dyDescent="0.25">
      <c r="A155" s="73"/>
      <c r="B155" s="73"/>
      <c r="C155" s="73"/>
      <c r="D155" s="73"/>
      <c r="E155" s="73"/>
    </row>
    <row r="156" spans="1:5" ht="15.75" x14ac:dyDescent="0.25">
      <c r="A156" s="73"/>
      <c r="B156" s="73"/>
      <c r="C156" s="73"/>
      <c r="D156" s="73"/>
      <c r="E156" s="73"/>
    </row>
    <row r="157" spans="1:5" ht="15.75" x14ac:dyDescent="0.25">
      <c r="A157" s="73"/>
      <c r="B157" s="73"/>
      <c r="C157" s="73"/>
      <c r="D157" s="73"/>
      <c r="E157" s="73"/>
    </row>
    <row r="158" spans="1:5" ht="15.75" x14ac:dyDescent="0.25">
      <c r="A158" s="73"/>
      <c r="B158" s="73"/>
      <c r="C158" s="73"/>
      <c r="D158" s="73"/>
      <c r="E158" s="73"/>
    </row>
    <row r="159" spans="1:5" ht="15.75" x14ac:dyDescent="0.25">
      <c r="A159" s="73"/>
      <c r="B159" s="73"/>
      <c r="C159" s="73"/>
      <c r="D159" s="73"/>
      <c r="E159" s="73"/>
    </row>
    <row r="160" spans="1:5" ht="15.75" x14ac:dyDescent="0.25">
      <c r="A160" s="73"/>
      <c r="B160" s="73"/>
      <c r="C160" s="73"/>
      <c r="D160" s="73"/>
      <c r="E160" s="73"/>
    </row>
    <row r="161" spans="1:5" ht="15.75" x14ac:dyDescent="0.25">
      <c r="A161" s="73"/>
      <c r="B161" s="73"/>
      <c r="C161" s="73"/>
      <c r="D161" s="73"/>
      <c r="E161" s="73"/>
    </row>
    <row r="162" spans="1:5" ht="15.75" x14ac:dyDescent="0.25">
      <c r="A162" s="73"/>
      <c r="B162" s="73"/>
      <c r="C162" s="73"/>
      <c r="D162" s="73"/>
      <c r="E162" s="73"/>
    </row>
    <row r="163" spans="1:5" ht="15.75" x14ac:dyDescent="0.25">
      <c r="A163" s="73"/>
      <c r="B163" s="73"/>
      <c r="C163" s="73"/>
      <c r="D163" s="73"/>
      <c r="E163" s="73"/>
    </row>
    <row r="164" spans="1:5" ht="15.75" x14ac:dyDescent="0.25">
      <c r="A164" s="73"/>
      <c r="B164" s="73"/>
      <c r="C164" s="73"/>
      <c r="D164" s="73"/>
      <c r="E164" s="73"/>
    </row>
    <row r="165" spans="1:5" ht="15.75" x14ac:dyDescent="0.25">
      <c r="A165" s="73"/>
      <c r="B165" s="73"/>
      <c r="C165" s="73"/>
      <c r="D165" s="73"/>
      <c r="E165" s="73"/>
    </row>
    <row r="166" spans="1:5" ht="15.75" x14ac:dyDescent="0.25">
      <c r="A166" s="73"/>
      <c r="B166" s="73"/>
      <c r="C166" s="73"/>
      <c r="D166" s="73"/>
      <c r="E166" s="73"/>
    </row>
    <row r="167" spans="1:5" ht="15.75" x14ac:dyDescent="0.25">
      <c r="A167" s="73"/>
      <c r="B167" s="73"/>
      <c r="C167" s="73"/>
      <c r="D167" s="73"/>
      <c r="E167" s="73"/>
    </row>
    <row r="168" spans="1:5" ht="15.75" x14ac:dyDescent="0.25">
      <c r="A168" s="73"/>
      <c r="B168" s="73"/>
      <c r="C168" s="73"/>
      <c r="D168" s="73"/>
      <c r="E168" s="73"/>
    </row>
    <row r="169" spans="1:5" ht="15.75" x14ac:dyDescent="0.25">
      <c r="A169" s="73"/>
      <c r="B169" s="73"/>
      <c r="C169" s="73"/>
      <c r="D169" s="73"/>
      <c r="E169" s="73"/>
    </row>
    <row r="170" spans="1:5" ht="15.75" x14ac:dyDescent="0.25">
      <c r="A170" s="73"/>
      <c r="B170" s="73"/>
      <c r="C170" s="73"/>
      <c r="D170" s="73"/>
      <c r="E170" s="73"/>
    </row>
    <row r="171" spans="1:5" ht="15.75" x14ac:dyDescent="0.25">
      <c r="A171" s="73"/>
      <c r="B171" s="73"/>
      <c r="C171" s="73"/>
      <c r="D171" s="73"/>
      <c r="E171" s="73"/>
    </row>
    <row r="172" spans="1:5" ht="15.75" x14ac:dyDescent="0.25">
      <c r="A172" s="73"/>
      <c r="B172" s="73"/>
      <c r="C172" s="73"/>
      <c r="D172" s="73"/>
      <c r="E172" s="73"/>
    </row>
    <row r="173" spans="1:5" ht="15.75" x14ac:dyDescent="0.25">
      <c r="A173" s="73"/>
      <c r="B173" s="73"/>
      <c r="C173" s="73"/>
      <c r="D173" s="73"/>
      <c r="E173" s="73"/>
    </row>
    <row r="174" spans="1:5" ht="15.75" x14ac:dyDescent="0.25">
      <c r="A174" s="73"/>
      <c r="B174" s="73"/>
      <c r="C174" s="73"/>
      <c r="D174" s="73"/>
      <c r="E174" s="73"/>
    </row>
    <row r="175" spans="1:5" ht="15.75" x14ac:dyDescent="0.25">
      <c r="A175" s="73"/>
      <c r="B175" s="73"/>
      <c r="C175" s="73"/>
      <c r="D175" s="73"/>
      <c r="E175" s="73"/>
    </row>
    <row r="176" spans="1:5" ht="15.75" x14ac:dyDescent="0.25">
      <c r="A176" s="73"/>
      <c r="B176" s="73"/>
      <c r="C176" s="73"/>
      <c r="D176" s="73"/>
      <c r="E176" s="73"/>
    </row>
    <row r="177" spans="1:5" ht="15.75" x14ac:dyDescent="0.25">
      <c r="A177" s="73"/>
      <c r="B177" s="73"/>
      <c r="C177" s="73"/>
      <c r="D177" s="73"/>
      <c r="E177" s="73"/>
    </row>
    <row r="178" spans="1:5" ht="15.75" x14ac:dyDescent="0.25">
      <c r="A178" s="73"/>
      <c r="B178" s="73"/>
      <c r="C178" s="73"/>
      <c r="D178" s="73"/>
      <c r="E178" s="73"/>
    </row>
    <row r="179" spans="1:5" ht="15.75" x14ac:dyDescent="0.25">
      <c r="A179" s="73"/>
      <c r="B179" s="73"/>
      <c r="C179" s="73"/>
      <c r="D179" s="73"/>
      <c r="E179" s="73"/>
    </row>
    <row r="180" spans="1:5" ht="15.75" x14ac:dyDescent="0.25">
      <c r="A180" s="73"/>
      <c r="B180" s="73"/>
      <c r="C180" s="73"/>
      <c r="D180" s="73"/>
      <c r="E180" s="73"/>
    </row>
    <row r="181" spans="1:5" ht="15.75" x14ac:dyDescent="0.25">
      <c r="A181" s="73"/>
      <c r="B181" s="73"/>
      <c r="C181" s="73"/>
      <c r="D181" s="73"/>
      <c r="E181" s="73"/>
    </row>
    <row r="182" spans="1:5" ht="15.75" x14ac:dyDescent="0.25">
      <c r="A182" s="73"/>
      <c r="B182" s="73"/>
      <c r="C182" s="73"/>
      <c r="D182" s="73"/>
      <c r="E182" s="73"/>
    </row>
    <row r="183" spans="1:5" ht="15.75" x14ac:dyDescent="0.25">
      <c r="A183" s="73"/>
      <c r="B183" s="73"/>
      <c r="C183" s="73"/>
      <c r="D183" s="73"/>
      <c r="E183" s="73"/>
    </row>
    <row r="184" spans="1:5" ht="15.75" x14ac:dyDescent="0.25">
      <c r="A184" s="73"/>
      <c r="B184" s="73"/>
      <c r="C184" s="73"/>
      <c r="D184" s="73"/>
      <c r="E184" s="73"/>
    </row>
    <row r="185" spans="1:5" ht="15.75" x14ac:dyDescent="0.25">
      <c r="A185" s="73"/>
      <c r="B185" s="73"/>
      <c r="C185" s="73"/>
      <c r="D185" s="73"/>
      <c r="E185" s="73"/>
    </row>
    <row r="186" spans="1:5" ht="15.75" x14ac:dyDescent="0.25">
      <c r="A186" s="73"/>
      <c r="B186" s="73"/>
      <c r="C186" s="73"/>
      <c r="D186" s="73"/>
      <c r="E186" s="73"/>
    </row>
    <row r="187" spans="1:5" ht="15.75" x14ac:dyDescent="0.25">
      <c r="A187" s="73"/>
      <c r="B187" s="73"/>
      <c r="C187" s="73"/>
      <c r="D187" s="73"/>
      <c r="E187" s="73"/>
    </row>
    <row r="188" spans="1:5" ht="15.75" x14ac:dyDescent="0.25">
      <c r="A188" s="73"/>
      <c r="B188" s="73"/>
      <c r="C188" s="73"/>
      <c r="D188" s="73"/>
      <c r="E188" s="73"/>
    </row>
    <row r="189" spans="1:5" ht="15.75" x14ac:dyDescent="0.25">
      <c r="A189" s="73"/>
      <c r="B189" s="73"/>
      <c r="C189" s="73"/>
      <c r="D189" s="73"/>
      <c r="E189" s="73"/>
    </row>
    <row r="190" spans="1:5" ht="15.75" x14ac:dyDescent="0.25">
      <c r="A190" s="73"/>
      <c r="B190" s="73"/>
      <c r="C190" s="73"/>
      <c r="D190" s="73"/>
      <c r="E190" s="73"/>
    </row>
    <row r="191" spans="1:5" ht="15.75" x14ac:dyDescent="0.25">
      <c r="A191" s="73"/>
      <c r="B191" s="73"/>
      <c r="C191" s="73"/>
      <c r="D191" s="73"/>
      <c r="E191" s="73"/>
    </row>
    <row r="192" spans="1:5" ht="15.75" x14ac:dyDescent="0.25">
      <c r="A192" s="73"/>
      <c r="B192" s="73"/>
      <c r="C192" s="73"/>
      <c r="D192" s="73"/>
      <c r="E192" s="73"/>
    </row>
    <row r="193" spans="1:5" ht="15.75" x14ac:dyDescent="0.25">
      <c r="A193" s="73"/>
      <c r="B193" s="73"/>
      <c r="C193" s="73"/>
      <c r="D193" s="73"/>
      <c r="E193" s="73"/>
    </row>
    <row r="194" spans="1:5" ht="15.75" x14ac:dyDescent="0.25">
      <c r="A194" s="73"/>
      <c r="B194" s="73"/>
      <c r="C194" s="73"/>
      <c r="D194" s="73"/>
      <c r="E194" s="73"/>
    </row>
    <row r="195" spans="1:5" ht="15.75" x14ac:dyDescent="0.25">
      <c r="A195" s="73"/>
      <c r="B195" s="73"/>
      <c r="C195" s="73"/>
      <c r="D195" s="73"/>
      <c r="E195" s="73"/>
    </row>
    <row r="196" spans="1:5" ht="15.75" x14ac:dyDescent="0.25">
      <c r="A196" s="73"/>
      <c r="B196" s="73"/>
      <c r="C196" s="73"/>
      <c r="D196" s="73"/>
      <c r="E196" s="73"/>
    </row>
    <row r="197" spans="1:5" ht="15.75" x14ac:dyDescent="0.25">
      <c r="A197" s="73"/>
      <c r="B197" s="73"/>
      <c r="C197" s="73"/>
      <c r="D197" s="73"/>
      <c r="E197" s="73"/>
    </row>
    <row r="198" spans="1:5" ht="15.75" x14ac:dyDescent="0.25">
      <c r="A198" s="73"/>
      <c r="B198" s="73"/>
      <c r="C198" s="73"/>
      <c r="D198" s="73"/>
      <c r="E198" s="73"/>
    </row>
    <row r="199" spans="1:5" ht="15.75" x14ac:dyDescent="0.25">
      <c r="A199" s="73"/>
      <c r="B199" s="73"/>
      <c r="C199" s="73"/>
      <c r="D199" s="73"/>
      <c r="E199" s="73"/>
    </row>
    <row r="200" spans="1:5" ht="15.75" x14ac:dyDescent="0.25">
      <c r="A200" s="73"/>
      <c r="B200" s="73"/>
      <c r="C200" s="73"/>
      <c r="D200" s="73"/>
      <c r="E200" s="73"/>
    </row>
    <row r="201" spans="1:5" ht="15.75" x14ac:dyDescent="0.25">
      <c r="A201" s="73"/>
      <c r="B201" s="73"/>
      <c r="C201" s="73"/>
      <c r="D201" s="73"/>
      <c r="E201" s="73"/>
    </row>
    <row r="202" spans="1:5" ht="15.75" x14ac:dyDescent="0.25">
      <c r="A202" s="73"/>
      <c r="B202" s="73"/>
      <c r="C202" s="73"/>
      <c r="D202" s="73"/>
      <c r="E202" s="73"/>
    </row>
    <row r="203" spans="1:5" ht="15.75" x14ac:dyDescent="0.25">
      <c r="A203" s="73"/>
      <c r="B203" s="73"/>
      <c r="C203" s="73"/>
      <c r="D203" s="73"/>
      <c r="E203" s="73"/>
    </row>
    <row r="204" spans="1:5" ht="15.75" x14ac:dyDescent="0.25">
      <c r="A204" s="73"/>
      <c r="B204" s="73"/>
      <c r="C204" s="73"/>
      <c r="D204" s="73"/>
      <c r="E204" s="73"/>
    </row>
    <row r="205" spans="1:5" ht="15.75" x14ac:dyDescent="0.25">
      <c r="A205" s="73"/>
      <c r="B205" s="73"/>
      <c r="C205" s="73"/>
      <c r="D205" s="73"/>
      <c r="E205" s="73"/>
    </row>
    <row r="206" spans="1:5" ht="15.75" x14ac:dyDescent="0.25">
      <c r="A206" s="73"/>
      <c r="B206" s="73"/>
      <c r="C206" s="73"/>
      <c r="D206" s="73"/>
      <c r="E206" s="73"/>
    </row>
    <row r="207" spans="1:5" ht="15.75" x14ac:dyDescent="0.25">
      <c r="A207" s="73"/>
      <c r="B207" s="73"/>
      <c r="C207" s="73"/>
      <c r="D207" s="73"/>
      <c r="E207" s="73"/>
    </row>
    <row r="208" spans="1:5" ht="15.75" x14ac:dyDescent="0.25">
      <c r="A208" s="73"/>
      <c r="B208" s="73"/>
      <c r="C208" s="73"/>
      <c r="D208" s="73"/>
      <c r="E208" s="73"/>
    </row>
    <row r="209" spans="1:5" ht="15.75" x14ac:dyDescent="0.25">
      <c r="A209" s="73"/>
      <c r="B209" s="73"/>
      <c r="C209" s="73"/>
      <c r="D209" s="73"/>
      <c r="E209" s="73"/>
    </row>
    <row r="210" spans="1:5" ht="15.75" x14ac:dyDescent="0.25">
      <c r="A210" s="73"/>
      <c r="B210" s="73"/>
      <c r="C210" s="73"/>
      <c r="D210" s="73"/>
      <c r="E210" s="73"/>
    </row>
    <row r="211" spans="1:5" ht="15.75" x14ac:dyDescent="0.25">
      <c r="A211" s="73"/>
      <c r="B211" s="73"/>
      <c r="C211" s="73"/>
      <c r="D211" s="73"/>
      <c r="E211" s="73"/>
    </row>
    <row r="212" spans="1:5" ht="15.75" x14ac:dyDescent="0.25">
      <c r="A212" s="73"/>
      <c r="B212" s="73"/>
      <c r="C212" s="73"/>
      <c r="D212" s="73"/>
      <c r="E212" s="73"/>
    </row>
    <row r="213" spans="1:5" ht="15.75" x14ac:dyDescent="0.25">
      <c r="A213" s="73"/>
      <c r="B213" s="73"/>
      <c r="C213" s="73"/>
      <c r="D213" s="73"/>
      <c r="E213" s="73"/>
    </row>
    <row r="214" spans="1:5" ht="15.75" x14ac:dyDescent="0.25">
      <c r="A214" s="73"/>
      <c r="B214" s="73"/>
      <c r="C214" s="73"/>
      <c r="D214" s="73"/>
      <c r="E214" s="73"/>
    </row>
    <row r="215" spans="1:5" ht="15.75" x14ac:dyDescent="0.25">
      <c r="A215" s="73"/>
      <c r="B215" s="73"/>
      <c r="C215" s="73"/>
      <c r="D215" s="73"/>
      <c r="E215" s="73"/>
    </row>
    <row r="216" spans="1:5" ht="15.75" x14ac:dyDescent="0.25">
      <c r="A216" s="73"/>
      <c r="B216" s="73"/>
      <c r="C216" s="73"/>
      <c r="D216" s="73"/>
      <c r="E216" s="73"/>
    </row>
    <row r="217" spans="1:5" ht="15.75" x14ac:dyDescent="0.25">
      <c r="A217" s="73"/>
      <c r="B217" s="73"/>
      <c r="C217" s="73"/>
      <c r="D217" s="73"/>
      <c r="E217" s="73"/>
    </row>
    <row r="218" spans="1:5" ht="15.75" x14ac:dyDescent="0.25">
      <c r="A218" s="73"/>
      <c r="B218" s="73"/>
      <c r="C218" s="73"/>
      <c r="D218" s="73"/>
      <c r="E218" s="73"/>
    </row>
    <row r="219" spans="1:5" ht="15.75" x14ac:dyDescent="0.25">
      <c r="A219" s="73"/>
      <c r="B219" s="73"/>
      <c r="C219" s="73"/>
      <c r="D219" s="73"/>
      <c r="E219" s="73"/>
    </row>
    <row r="220" spans="1:5" ht="15.75" x14ac:dyDescent="0.25">
      <c r="A220" s="73"/>
      <c r="B220" s="73"/>
      <c r="C220" s="73"/>
      <c r="D220" s="73"/>
      <c r="E220" s="73"/>
    </row>
    <row r="221" spans="1:5" ht="15.75" x14ac:dyDescent="0.25">
      <c r="A221" s="73"/>
      <c r="B221" s="73"/>
      <c r="C221" s="73"/>
      <c r="D221" s="73"/>
      <c r="E221" s="73"/>
    </row>
    <row r="222" spans="1:5" ht="15.75" x14ac:dyDescent="0.25">
      <c r="A222" s="73"/>
      <c r="B222" s="73"/>
      <c r="C222" s="73"/>
      <c r="D222" s="73"/>
      <c r="E222" s="73"/>
    </row>
    <row r="223" spans="1:5" ht="15.75" x14ac:dyDescent="0.25">
      <c r="A223" s="73"/>
      <c r="B223" s="73"/>
      <c r="C223" s="73"/>
      <c r="D223" s="73"/>
      <c r="E223" s="73"/>
    </row>
    <row r="224" spans="1:5" ht="15.75" x14ac:dyDescent="0.25">
      <c r="A224" s="73"/>
      <c r="B224" s="73"/>
      <c r="C224" s="73"/>
      <c r="D224" s="73"/>
      <c r="E224" s="73"/>
    </row>
    <row r="225" spans="1:5" ht="15.75" x14ac:dyDescent="0.25">
      <c r="A225" s="73"/>
      <c r="B225" s="73"/>
      <c r="C225" s="73"/>
      <c r="D225" s="73"/>
      <c r="E225" s="73"/>
    </row>
    <row r="226" spans="1:5" ht="15.75" x14ac:dyDescent="0.25">
      <c r="A226" s="73"/>
      <c r="B226" s="73"/>
      <c r="C226" s="73"/>
      <c r="D226" s="73"/>
      <c r="E226" s="73"/>
    </row>
    <row r="227" spans="1:5" ht="15.75" x14ac:dyDescent="0.25">
      <c r="A227" s="73"/>
      <c r="B227" s="73"/>
      <c r="C227" s="73"/>
      <c r="D227" s="73"/>
      <c r="E227" s="73"/>
    </row>
    <row r="228" spans="1:5" ht="15.75" x14ac:dyDescent="0.25">
      <c r="A228" s="73"/>
      <c r="B228" s="73"/>
      <c r="C228" s="73"/>
      <c r="D228" s="73"/>
      <c r="E228" s="73"/>
    </row>
    <row r="229" spans="1:5" ht="15.75" x14ac:dyDescent="0.25">
      <c r="A229" s="73"/>
      <c r="B229" s="73"/>
      <c r="C229" s="73"/>
      <c r="D229" s="73"/>
      <c r="E229" s="73"/>
    </row>
    <row r="230" spans="1:5" ht="15.75" x14ac:dyDescent="0.25">
      <c r="A230" s="73"/>
      <c r="B230" s="73"/>
      <c r="C230" s="73"/>
      <c r="D230" s="73"/>
      <c r="E230" s="73"/>
    </row>
    <row r="231" spans="1:5" ht="15.75" x14ac:dyDescent="0.25">
      <c r="A231" s="73"/>
      <c r="B231" s="73"/>
      <c r="C231" s="73"/>
      <c r="D231" s="73"/>
      <c r="E231" s="73"/>
    </row>
    <row r="232" spans="1:5" ht="15.75" x14ac:dyDescent="0.25">
      <c r="A232" s="73"/>
      <c r="B232" s="73"/>
      <c r="C232" s="73"/>
      <c r="D232" s="73"/>
      <c r="E232" s="73"/>
    </row>
    <row r="233" spans="1:5" ht="15.75" x14ac:dyDescent="0.25">
      <c r="A233" s="73"/>
      <c r="B233" s="73"/>
      <c r="C233" s="73"/>
      <c r="D233" s="73"/>
      <c r="E233" s="73"/>
    </row>
    <row r="234" spans="1:5" ht="15.75" x14ac:dyDescent="0.25">
      <c r="A234" s="73"/>
      <c r="B234" s="73"/>
      <c r="C234" s="73"/>
      <c r="D234" s="73"/>
      <c r="E234" s="73"/>
    </row>
    <row r="235" spans="1:5" ht="15.75" x14ac:dyDescent="0.25">
      <c r="A235" s="73"/>
      <c r="B235" s="73"/>
      <c r="C235" s="73"/>
      <c r="D235" s="73"/>
      <c r="E235" s="73"/>
    </row>
    <row r="236" spans="1:5" ht="15.75" x14ac:dyDescent="0.25">
      <c r="A236" s="73"/>
      <c r="B236" s="73"/>
      <c r="C236" s="73"/>
      <c r="D236" s="73"/>
      <c r="E236" s="73"/>
    </row>
    <row r="237" spans="1:5" ht="15.75" x14ac:dyDescent="0.25">
      <c r="A237" s="73"/>
      <c r="B237" s="73"/>
      <c r="C237" s="73"/>
      <c r="D237" s="73"/>
      <c r="E237" s="73"/>
    </row>
    <row r="238" spans="1:5" ht="15.75" x14ac:dyDescent="0.25">
      <c r="A238" s="73"/>
      <c r="B238" s="73"/>
      <c r="C238" s="73"/>
      <c r="D238" s="73"/>
      <c r="E238" s="73"/>
    </row>
    <row r="239" spans="1:5" ht="15.75" x14ac:dyDescent="0.25">
      <c r="A239" s="73"/>
      <c r="B239" s="73"/>
      <c r="C239" s="73"/>
      <c r="D239" s="73"/>
      <c r="E239" s="73"/>
    </row>
    <row r="240" spans="1:5" ht="15.75" x14ac:dyDescent="0.25">
      <c r="A240" s="73"/>
      <c r="B240" s="73"/>
      <c r="C240" s="73"/>
      <c r="D240" s="73"/>
      <c r="E240" s="73"/>
    </row>
    <row r="241" spans="1:5" ht="15.75" x14ac:dyDescent="0.25">
      <c r="A241" s="73"/>
      <c r="B241" s="73"/>
      <c r="C241" s="73"/>
      <c r="D241" s="73"/>
      <c r="E241" s="73"/>
    </row>
    <row r="242" spans="1:5" ht="15.75" x14ac:dyDescent="0.25">
      <c r="A242" s="73"/>
      <c r="B242" s="73"/>
      <c r="C242" s="73"/>
      <c r="D242" s="73"/>
      <c r="E242" s="73"/>
    </row>
    <row r="243" spans="1:5" ht="15.75" x14ac:dyDescent="0.25">
      <c r="A243" s="73"/>
      <c r="B243" s="73"/>
      <c r="C243" s="73"/>
      <c r="D243" s="73"/>
      <c r="E243" s="73"/>
    </row>
    <row r="244" spans="1:5" ht="15.75" x14ac:dyDescent="0.25">
      <c r="A244" s="73"/>
      <c r="B244" s="73"/>
      <c r="C244" s="73"/>
      <c r="D244" s="73"/>
      <c r="E244" s="73"/>
    </row>
    <row r="245" spans="1:5" ht="15.75" x14ac:dyDescent="0.25">
      <c r="A245" s="73"/>
      <c r="B245" s="73"/>
      <c r="C245" s="73"/>
      <c r="D245" s="73"/>
      <c r="E245" s="73"/>
    </row>
    <row r="246" spans="1:5" ht="15.75" x14ac:dyDescent="0.25">
      <c r="A246" s="73"/>
      <c r="B246" s="73"/>
      <c r="C246" s="73"/>
      <c r="D246" s="73"/>
      <c r="E246" s="73"/>
    </row>
    <row r="247" spans="1:5" x14ac:dyDescent="0.25">
      <c r="A247" s="4"/>
      <c r="B247" s="4"/>
      <c r="C247" s="4"/>
      <c r="D247" s="4"/>
      <c r="E247" s="4"/>
    </row>
    <row r="248" spans="1:5" x14ac:dyDescent="0.25">
      <c r="A248" s="4"/>
      <c r="B248" s="4"/>
      <c r="C248" s="4"/>
      <c r="D248" s="4"/>
      <c r="E248" s="4"/>
    </row>
  </sheetData>
  <sheetProtection algorithmName="SHA-512" hashValue="5nV4TeC/YgZADgi9Db9SfNeqF/TLIMefjpEx4JOiWIG9JuU5PbRwtpyc3erNuVGeTtziAEjjrRSF24PiifNjkg==" saltValue="66fuLMM6C1BW3ar1MbTrCw==" spinCount="100000" sheet="1" sort="0" autoFilter="0" pivotTables="0"/>
  <autoFilter ref="A4:E69" xr:uid="{72465849-36FE-4F5B-AC32-A167C9B45001}"/>
  <hyperlinks>
    <hyperlink ref="E1" location="'Introduction-Table of Contents'!A22" display="Return to Table of Contents" xr:uid="{182D5C52-EB8D-4904-A9E5-7FE3E16464DB}"/>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2F43-7EDA-4988-929F-931A448ECBCF}">
  <sheetPr codeName="Sheet51"/>
  <dimension ref="A1:U13"/>
  <sheetViews>
    <sheetView workbookViewId="0">
      <selection activeCell="B1" sqref="B1"/>
    </sheetView>
  </sheetViews>
  <sheetFormatPr defaultRowHeight="15" x14ac:dyDescent="0.25"/>
  <cols>
    <col min="2" max="2" width="48.85546875" customWidth="1"/>
    <col min="3" max="3" width="16.42578125" bestFit="1" customWidth="1"/>
    <col min="4" max="4" width="20.140625" customWidth="1"/>
    <col min="5" max="7" width="17.85546875" bestFit="1" customWidth="1"/>
    <col min="8" max="15" width="16.42578125" bestFit="1" customWidth="1"/>
    <col min="16" max="19" width="17.85546875" bestFit="1" customWidth="1"/>
    <col min="20" max="20" width="16.42578125" bestFit="1" customWidth="1"/>
    <col min="21" max="21" width="19.140625" bestFit="1" customWidth="1"/>
  </cols>
  <sheetData>
    <row r="1" spans="1:21" ht="22.5" x14ac:dyDescent="0.3">
      <c r="A1" s="36" t="s">
        <v>465</v>
      </c>
      <c r="B1" s="3"/>
      <c r="C1" s="3"/>
      <c r="D1" s="137" t="s">
        <v>596</v>
      </c>
      <c r="E1" s="3"/>
      <c r="F1" s="3"/>
      <c r="G1" s="3"/>
      <c r="H1" s="3"/>
      <c r="I1" s="3"/>
      <c r="J1" s="3"/>
      <c r="K1" s="3"/>
      <c r="L1" s="3"/>
      <c r="M1" s="3"/>
      <c r="N1" s="3"/>
      <c r="O1" s="3"/>
      <c r="P1" s="3"/>
      <c r="Q1" s="3"/>
      <c r="R1" s="3"/>
      <c r="S1" s="3"/>
      <c r="T1" s="3"/>
      <c r="U1" s="3"/>
    </row>
    <row r="2" spans="1:21" ht="18.75" x14ac:dyDescent="0.3">
      <c r="A2" s="3" t="s">
        <v>466</v>
      </c>
      <c r="B2" s="3"/>
      <c r="C2" s="3"/>
      <c r="D2" s="3"/>
      <c r="E2" s="3"/>
      <c r="F2" s="3"/>
      <c r="G2" s="3"/>
      <c r="H2" s="3"/>
      <c r="I2" s="3"/>
      <c r="J2" s="3"/>
      <c r="K2" s="3"/>
      <c r="L2" s="3"/>
      <c r="M2" s="3"/>
      <c r="N2" s="3"/>
      <c r="O2" s="3"/>
      <c r="P2" s="3"/>
      <c r="Q2" s="3"/>
      <c r="R2" s="3"/>
      <c r="S2" s="3"/>
      <c r="T2" s="3"/>
      <c r="U2" s="3"/>
    </row>
    <row r="3" spans="1:21" ht="18.75" x14ac:dyDescent="0.3">
      <c r="A3" s="3"/>
      <c r="B3" s="3"/>
      <c r="C3" s="3"/>
      <c r="D3" s="3"/>
      <c r="E3" s="3"/>
      <c r="F3" s="3"/>
      <c r="G3" s="3"/>
      <c r="H3" s="3"/>
      <c r="I3" s="3"/>
      <c r="J3" s="3"/>
      <c r="K3" s="3"/>
      <c r="L3" s="3"/>
      <c r="M3" s="3"/>
      <c r="N3" s="3"/>
      <c r="O3" s="3"/>
      <c r="P3" s="3"/>
      <c r="Q3" s="3"/>
      <c r="R3" s="3"/>
      <c r="S3" s="3"/>
      <c r="T3" s="3"/>
      <c r="U3" s="3"/>
    </row>
    <row r="4" spans="1:21" ht="22.5" x14ac:dyDescent="0.3">
      <c r="A4" s="36" t="s">
        <v>399</v>
      </c>
      <c r="B4" s="3"/>
      <c r="C4" s="10" t="s">
        <v>308</v>
      </c>
      <c r="D4" s="10" t="s">
        <v>309</v>
      </c>
      <c r="E4" s="10" t="s">
        <v>310</v>
      </c>
      <c r="F4" s="10" t="s">
        <v>311</v>
      </c>
      <c r="G4" s="10" t="s">
        <v>312</v>
      </c>
      <c r="H4" s="10" t="s">
        <v>318</v>
      </c>
      <c r="I4" s="10" t="s">
        <v>319</v>
      </c>
      <c r="J4" s="10" t="s">
        <v>320</v>
      </c>
      <c r="K4" s="10" t="s">
        <v>321</v>
      </c>
      <c r="L4" s="10" t="s">
        <v>322</v>
      </c>
      <c r="M4" s="10" t="s">
        <v>323</v>
      </c>
      <c r="N4" s="10" t="s">
        <v>324</v>
      </c>
      <c r="O4" s="10" t="s">
        <v>325</v>
      </c>
      <c r="P4" s="10" t="s">
        <v>326</v>
      </c>
      <c r="Q4" s="10" t="s">
        <v>327</v>
      </c>
      <c r="R4" s="10" t="s">
        <v>328</v>
      </c>
      <c r="S4" s="10" t="s">
        <v>329</v>
      </c>
      <c r="T4" s="10" t="s">
        <v>330</v>
      </c>
      <c r="U4" s="10" t="s">
        <v>11</v>
      </c>
    </row>
    <row r="5" spans="1:21" ht="18.75" x14ac:dyDescent="0.3">
      <c r="A5" s="14" t="s">
        <v>348</v>
      </c>
      <c r="B5" s="3"/>
      <c r="C5" s="3">
        <v>2023</v>
      </c>
      <c r="D5" s="3">
        <v>2024</v>
      </c>
      <c r="E5" s="3">
        <v>2025</v>
      </c>
      <c r="F5" s="3">
        <v>2026</v>
      </c>
      <c r="G5" s="3">
        <v>2027</v>
      </c>
      <c r="H5" s="3">
        <v>2028</v>
      </c>
      <c r="I5" s="3">
        <v>2029</v>
      </c>
      <c r="J5" s="3">
        <v>2030</v>
      </c>
      <c r="K5" s="3">
        <v>2031</v>
      </c>
      <c r="L5" s="3">
        <v>2032</v>
      </c>
      <c r="M5" s="3">
        <v>2033</v>
      </c>
      <c r="N5" s="3">
        <v>2034</v>
      </c>
      <c r="O5" s="3">
        <v>2035</v>
      </c>
      <c r="P5" s="3">
        <v>2036</v>
      </c>
      <c r="Q5" s="3">
        <v>2037</v>
      </c>
      <c r="R5" s="3">
        <v>2038</v>
      </c>
      <c r="S5" s="3">
        <v>2039</v>
      </c>
      <c r="T5" s="3">
        <v>2040</v>
      </c>
      <c r="U5" s="3"/>
    </row>
    <row r="6" spans="1:21" ht="18.75" x14ac:dyDescent="0.3">
      <c r="A6" s="14"/>
      <c r="B6" s="3"/>
      <c r="C6" s="3"/>
      <c r="D6" s="3"/>
      <c r="E6" s="3"/>
      <c r="F6" s="3"/>
      <c r="G6" s="3"/>
      <c r="H6" s="3"/>
      <c r="I6" s="3"/>
      <c r="J6" s="3"/>
      <c r="K6" s="3"/>
      <c r="L6" s="3"/>
      <c r="M6" s="3"/>
      <c r="N6" s="3"/>
      <c r="O6" s="3"/>
      <c r="P6" s="3"/>
      <c r="Q6" s="3"/>
      <c r="R6" s="3"/>
      <c r="S6" s="3"/>
      <c r="T6" s="3"/>
      <c r="U6" s="3"/>
    </row>
    <row r="7" spans="1:21" ht="18.75" x14ac:dyDescent="0.3">
      <c r="A7" s="6" t="s">
        <v>399</v>
      </c>
      <c r="B7" s="3"/>
      <c r="C7" s="6">
        <v>9000000</v>
      </c>
      <c r="D7" s="6">
        <v>10000000</v>
      </c>
      <c r="E7" s="6">
        <v>10000000</v>
      </c>
      <c r="F7" s="6">
        <v>10000000</v>
      </c>
      <c r="G7" s="6">
        <v>10000000</v>
      </c>
      <c r="H7" s="6">
        <v>5000000</v>
      </c>
      <c r="I7" s="6">
        <v>5000000</v>
      </c>
      <c r="J7" s="6">
        <v>5000000</v>
      </c>
      <c r="K7" s="6">
        <v>5000000</v>
      </c>
      <c r="L7" s="6">
        <v>5000000</v>
      </c>
      <c r="M7" s="6">
        <v>5000000</v>
      </c>
      <c r="N7" s="6">
        <v>5000000</v>
      </c>
      <c r="O7" s="6">
        <v>5000000</v>
      </c>
      <c r="P7" s="6">
        <v>10000000</v>
      </c>
      <c r="Q7" s="6">
        <v>10000000</v>
      </c>
      <c r="R7" s="6">
        <v>10000000</v>
      </c>
      <c r="S7" s="6">
        <v>10000000</v>
      </c>
      <c r="T7" s="6">
        <v>9000000</v>
      </c>
      <c r="U7" s="6">
        <f>SUM(C7:T7)</f>
        <v>138000000</v>
      </c>
    </row>
    <row r="8" spans="1:21" ht="18.75" x14ac:dyDescent="0.3">
      <c r="A8" s="3" t="s">
        <v>400</v>
      </c>
      <c r="B8" s="3"/>
      <c r="C8" s="45">
        <v>5396651.0700000003</v>
      </c>
      <c r="D8" s="65">
        <v>3525460.82</v>
      </c>
      <c r="E8" s="65">
        <v>3525460.82</v>
      </c>
      <c r="F8" s="3"/>
      <c r="G8" s="3"/>
      <c r="H8" s="3"/>
      <c r="I8" s="3"/>
      <c r="J8" s="3"/>
      <c r="K8" s="3"/>
      <c r="L8" s="3"/>
      <c r="M8" s="3"/>
      <c r="N8" s="3"/>
      <c r="O8" s="3"/>
      <c r="P8" s="3"/>
      <c r="Q8" s="3"/>
      <c r="R8" s="3"/>
      <c r="S8" s="3"/>
      <c r="T8" s="3"/>
      <c r="U8" s="45">
        <f>SUM(C8:E8)</f>
        <v>12447572.710000001</v>
      </c>
    </row>
    <row r="9" spans="1:21" ht="18.75" x14ac:dyDescent="0.3">
      <c r="A9" s="3" t="s">
        <v>469</v>
      </c>
      <c r="B9" s="3"/>
      <c r="C9" s="45">
        <v>3173872.18</v>
      </c>
      <c r="D9" s="47">
        <v>3181561.3</v>
      </c>
      <c r="E9" s="47">
        <v>3181561.3</v>
      </c>
      <c r="F9" s="3"/>
      <c r="G9" s="3"/>
      <c r="H9" s="3"/>
      <c r="I9" s="3"/>
      <c r="J9" s="3"/>
      <c r="K9" s="3"/>
      <c r="L9" s="3"/>
      <c r="M9" s="3"/>
      <c r="N9" s="3"/>
      <c r="O9" s="3"/>
      <c r="P9" s="3"/>
      <c r="Q9" s="3"/>
      <c r="R9" s="3"/>
      <c r="S9" s="3"/>
      <c r="T9" s="3"/>
      <c r="U9" s="45">
        <f>SUM(C9:E9)</f>
        <v>9536994.7800000012</v>
      </c>
    </row>
    <row r="10" spans="1:21" ht="18.75" x14ac:dyDescent="0.3">
      <c r="A10" s="3" t="s">
        <v>401</v>
      </c>
      <c r="B10" s="3"/>
      <c r="C10" s="6">
        <f>C7-(C8+C9)</f>
        <v>429476.75</v>
      </c>
      <c r="D10" s="6">
        <f>D7-(D8+D9)</f>
        <v>3292977.8800000008</v>
      </c>
      <c r="E10" s="6">
        <f>E7-(E8+E9)</f>
        <v>3292977.8800000008</v>
      </c>
      <c r="F10" s="6">
        <f>F7</f>
        <v>10000000</v>
      </c>
      <c r="G10" s="6">
        <f t="shared" ref="G10:T10" si="0">G7</f>
        <v>10000000</v>
      </c>
      <c r="H10" s="6">
        <f t="shared" si="0"/>
        <v>5000000</v>
      </c>
      <c r="I10" s="6">
        <f t="shared" si="0"/>
        <v>5000000</v>
      </c>
      <c r="J10" s="6">
        <f t="shared" si="0"/>
        <v>5000000</v>
      </c>
      <c r="K10" s="6">
        <f t="shared" si="0"/>
        <v>5000000</v>
      </c>
      <c r="L10" s="6">
        <f t="shared" si="0"/>
        <v>5000000</v>
      </c>
      <c r="M10" s="6">
        <f t="shared" si="0"/>
        <v>5000000</v>
      </c>
      <c r="N10" s="6">
        <f t="shared" si="0"/>
        <v>5000000</v>
      </c>
      <c r="O10" s="6">
        <f t="shared" si="0"/>
        <v>5000000</v>
      </c>
      <c r="P10" s="6">
        <f t="shared" si="0"/>
        <v>10000000</v>
      </c>
      <c r="Q10" s="6">
        <f t="shared" si="0"/>
        <v>10000000</v>
      </c>
      <c r="R10" s="6">
        <f t="shared" si="0"/>
        <v>10000000</v>
      </c>
      <c r="S10" s="6">
        <f t="shared" si="0"/>
        <v>10000000</v>
      </c>
      <c r="T10" s="6">
        <f t="shared" si="0"/>
        <v>9000000</v>
      </c>
      <c r="U10" s="6">
        <f>SUM(C10:T10)</f>
        <v>116015432.51000001</v>
      </c>
    </row>
    <row r="13" spans="1:21" ht="18.75" x14ac:dyDescent="0.3">
      <c r="A13" s="3" t="s">
        <v>555</v>
      </c>
    </row>
  </sheetData>
  <sheetProtection algorithmName="SHA-512" hashValue="pM8iIb/qydRa83sjR3ie3QWJbeI3GxkZly5uguckxOUXDMreI/7DML8jD70QsEvUh2MfQtvmVdcvV9A09t9z0g==" saltValue="m1lJTJIyCoqQiOpxe18dig==" spinCount="100000" sheet="1" sort="0" autoFilter="0" pivotTables="0"/>
  <phoneticPr fontId="1" type="noConversion"/>
  <hyperlinks>
    <hyperlink ref="D1" location="'Introduction-Table of Contents'!A22" display="Return to Table of Contents" xr:uid="{F7BF3D57-4C3C-43DB-AA33-4AA9AA5468F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E279-7A56-42C7-9961-58096963B31E}">
  <sheetPr codeName="Sheet16"/>
  <dimension ref="A1:R23"/>
  <sheetViews>
    <sheetView workbookViewId="0"/>
  </sheetViews>
  <sheetFormatPr defaultColWidth="9.140625" defaultRowHeight="18.75" x14ac:dyDescent="0.3"/>
  <cols>
    <col min="1" max="1" width="78.42578125" style="3" bestFit="1" customWidth="1"/>
    <col min="2" max="2" width="18.7109375" style="3" bestFit="1" customWidth="1"/>
    <col min="3" max="3" width="20.5703125" style="3" customWidth="1"/>
    <col min="4" max="16" width="19.140625" style="3" bestFit="1" customWidth="1"/>
    <col min="17" max="17" width="21.140625" style="3" customWidth="1"/>
    <col min="18" max="18" width="21.140625" style="3" bestFit="1" customWidth="1"/>
    <col min="19" max="16384" width="9.140625" style="3"/>
  </cols>
  <sheetData>
    <row r="1" spans="1:18" ht="22.5" x14ac:dyDescent="0.3">
      <c r="A1" s="36" t="s">
        <v>467</v>
      </c>
      <c r="C1" s="137" t="s">
        <v>596</v>
      </c>
    </row>
    <row r="2" spans="1:18" x14ac:dyDescent="0.3">
      <c r="A2" s="3" t="s">
        <v>468</v>
      </c>
    </row>
    <row r="3" spans="1:18" ht="22.5" x14ac:dyDescent="0.3">
      <c r="A3" s="36"/>
    </row>
    <row r="4" spans="1:18" s="10" customFormat="1" x14ac:dyDescent="0.3">
      <c r="B4" s="10" t="s">
        <v>347</v>
      </c>
      <c r="C4" s="10" t="s">
        <v>308</v>
      </c>
      <c r="D4" s="10" t="s">
        <v>309</v>
      </c>
      <c r="E4" s="10" t="s">
        <v>310</v>
      </c>
      <c r="F4" s="10" t="s">
        <v>311</v>
      </c>
      <c r="G4" s="10" t="s">
        <v>312</v>
      </c>
      <c r="H4" s="10" t="s">
        <v>318</v>
      </c>
      <c r="I4" s="10" t="s">
        <v>319</v>
      </c>
      <c r="J4" s="10" t="s">
        <v>320</v>
      </c>
      <c r="K4" s="10" t="s">
        <v>321</v>
      </c>
      <c r="L4" s="10" t="s">
        <v>322</v>
      </c>
      <c r="M4" s="10" t="s">
        <v>323</v>
      </c>
      <c r="N4" s="10" t="s">
        <v>324</v>
      </c>
      <c r="O4" s="10" t="s">
        <v>325</v>
      </c>
      <c r="P4" s="10" t="s">
        <v>326</v>
      </c>
      <c r="Q4" s="10" t="s">
        <v>327</v>
      </c>
      <c r="R4" s="10" t="s">
        <v>11</v>
      </c>
    </row>
    <row r="5" spans="1:18" x14ac:dyDescent="0.3">
      <c r="A5" s="10" t="s">
        <v>348</v>
      </c>
      <c r="B5" s="10"/>
      <c r="C5" s="3">
        <v>2024</v>
      </c>
      <c r="D5" s="3">
        <v>2024</v>
      </c>
      <c r="E5" s="3">
        <v>2025</v>
      </c>
      <c r="F5" s="3">
        <v>2026</v>
      </c>
      <c r="G5" s="3">
        <v>2027</v>
      </c>
      <c r="H5" s="3">
        <v>2028</v>
      </c>
      <c r="I5" s="3">
        <v>2029</v>
      </c>
      <c r="J5" s="3">
        <v>2030</v>
      </c>
      <c r="K5" s="3">
        <v>2031</v>
      </c>
      <c r="L5" s="3">
        <v>2032</v>
      </c>
      <c r="M5" s="3">
        <v>2033</v>
      </c>
      <c r="N5" s="3">
        <v>2034</v>
      </c>
      <c r="O5" s="3">
        <v>2035</v>
      </c>
      <c r="P5" s="3">
        <v>2036</v>
      </c>
      <c r="Q5" s="3">
        <v>2036</v>
      </c>
    </row>
    <row r="6" spans="1:18" s="6" customFormat="1" ht="18" customHeight="1" x14ac:dyDescent="0.3">
      <c r="A6" s="6" t="s">
        <v>395</v>
      </c>
      <c r="C6" s="6">
        <v>369445784</v>
      </c>
      <c r="D6" s="6">
        <v>99982150</v>
      </c>
      <c r="E6" s="6">
        <v>99982150</v>
      </c>
      <c r="F6" s="6">
        <v>99982150</v>
      </c>
      <c r="G6" s="6">
        <v>99982150</v>
      </c>
      <c r="H6" s="6">
        <v>99982150</v>
      </c>
      <c r="I6" s="6">
        <v>99982150</v>
      </c>
      <c r="J6" s="6">
        <v>124226144</v>
      </c>
      <c r="K6" s="6">
        <v>124226144</v>
      </c>
      <c r="L6" s="6">
        <v>124226144</v>
      </c>
      <c r="M6" s="6">
        <v>124226144</v>
      </c>
      <c r="N6" s="6">
        <v>124226144</v>
      </c>
      <c r="O6" s="6">
        <v>124226144</v>
      </c>
      <c r="P6" s="6">
        <v>124226144</v>
      </c>
      <c r="Q6" s="6">
        <v>124226144</v>
      </c>
      <c r="R6" s="6">
        <f>SUM(C6:Q6)</f>
        <v>1963147836</v>
      </c>
    </row>
    <row r="7" spans="1:18" s="6" customFormat="1" ht="18" customHeight="1" x14ac:dyDescent="0.3">
      <c r="A7" s="6" t="s">
        <v>396</v>
      </c>
      <c r="C7" s="6">
        <v>0</v>
      </c>
      <c r="D7" s="6">
        <v>143876750</v>
      </c>
      <c r="E7" s="6">
        <v>143876750</v>
      </c>
      <c r="F7" s="6">
        <v>143876750</v>
      </c>
      <c r="G7" s="6">
        <v>143876750</v>
      </c>
      <c r="H7" s="6">
        <v>143876750</v>
      </c>
      <c r="I7" s="6">
        <v>143876750</v>
      </c>
      <c r="J7" s="6">
        <v>245219640</v>
      </c>
      <c r="K7" s="6">
        <v>245219640</v>
      </c>
      <c r="L7" s="6">
        <v>245219640</v>
      </c>
      <c r="M7" s="6">
        <v>245219640</v>
      </c>
      <c r="N7" s="6">
        <v>245219640</v>
      </c>
      <c r="O7" s="6">
        <v>245219640</v>
      </c>
      <c r="P7" s="6">
        <v>245219640</v>
      </c>
      <c r="Q7" s="6">
        <v>245219640</v>
      </c>
      <c r="R7" s="6">
        <f>SUM(C7:Q7)</f>
        <v>2825017620</v>
      </c>
    </row>
    <row r="8" spans="1:18" s="6" customFormat="1" ht="18" customHeight="1" x14ac:dyDescent="0.3">
      <c r="A8" s="6" t="s">
        <v>397</v>
      </c>
      <c r="C8" s="6">
        <v>0</v>
      </c>
      <c r="D8" s="6">
        <v>0</v>
      </c>
      <c r="E8" s="6">
        <v>0</v>
      </c>
      <c r="F8" s="6">
        <v>0</v>
      </c>
      <c r="G8" s="6">
        <v>0</v>
      </c>
      <c r="H8" s="6">
        <v>0</v>
      </c>
      <c r="I8" s="6">
        <v>0</v>
      </c>
      <c r="J8" s="6">
        <v>0</v>
      </c>
      <c r="K8" s="6">
        <v>0</v>
      </c>
      <c r="L8" s="6">
        <v>0</v>
      </c>
      <c r="M8" s="6">
        <v>0</v>
      </c>
      <c r="N8" s="6">
        <v>0</v>
      </c>
      <c r="O8" s="6">
        <v>0</v>
      </c>
      <c r="P8" s="6">
        <v>0</v>
      </c>
      <c r="Q8" s="6">
        <v>0</v>
      </c>
      <c r="R8" s="6">
        <f>SUM(C8:K8)</f>
        <v>0</v>
      </c>
    </row>
    <row r="9" spans="1:18" s="6" customFormat="1" ht="18" customHeight="1" x14ac:dyDescent="0.3">
      <c r="A9" s="6" t="s">
        <v>398</v>
      </c>
      <c r="C9" s="6">
        <f>SUM(C6:C8)</f>
        <v>369445784</v>
      </c>
      <c r="D9" s="6">
        <f t="shared" ref="D9:Q9" si="0">SUM(D6:D8)</f>
        <v>243858900</v>
      </c>
      <c r="E9" s="6">
        <f t="shared" si="0"/>
        <v>243858900</v>
      </c>
      <c r="F9" s="6">
        <f t="shared" si="0"/>
        <v>243858900</v>
      </c>
      <c r="G9" s="6">
        <f t="shared" si="0"/>
        <v>243858900</v>
      </c>
      <c r="H9" s="6">
        <f t="shared" si="0"/>
        <v>243858900</v>
      </c>
      <c r="I9" s="6">
        <f t="shared" si="0"/>
        <v>243858900</v>
      </c>
      <c r="J9" s="6">
        <f t="shared" si="0"/>
        <v>369445784</v>
      </c>
      <c r="K9" s="6">
        <f t="shared" si="0"/>
        <v>369445784</v>
      </c>
      <c r="L9" s="6">
        <f t="shared" si="0"/>
        <v>369445784</v>
      </c>
      <c r="M9" s="6">
        <f t="shared" si="0"/>
        <v>369445784</v>
      </c>
      <c r="N9" s="6">
        <f t="shared" si="0"/>
        <v>369445784</v>
      </c>
      <c r="O9" s="6">
        <f t="shared" si="0"/>
        <v>369445784</v>
      </c>
      <c r="P9" s="6">
        <f t="shared" si="0"/>
        <v>369445784</v>
      </c>
      <c r="Q9" s="6">
        <f t="shared" si="0"/>
        <v>369445784</v>
      </c>
      <c r="R9" s="6">
        <f>SUM(R6:R8)</f>
        <v>4788165456</v>
      </c>
    </row>
    <row r="10" spans="1:18" ht="18" customHeight="1" x14ac:dyDescent="0.3"/>
    <row r="11" spans="1:18" ht="18" customHeight="1" x14ac:dyDescent="0.3"/>
    <row r="12" spans="1:18" x14ac:dyDescent="0.3">
      <c r="A12" s="10" t="s">
        <v>376</v>
      </c>
      <c r="B12" s="33">
        <v>3.6591093547999998E-2</v>
      </c>
      <c r="C12" s="6">
        <f>$B$12*C9</f>
        <v>13518425.243258201</v>
      </c>
      <c r="D12" s="6">
        <v>8923063.8224123772</v>
      </c>
      <c r="E12" s="6">
        <f>$B$12*E9</f>
        <v>8923063.8224123772</v>
      </c>
      <c r="F12" s="6">
        <f t="shared" ref="F12:P12" si="1">$B$12*F9</f>
        <v>8923063.8224123772</v>
      </c>
      <c r="G12" s="6">
        <f t="shared" si="1"/>
        <v>8923063.8224123772</v>
      </c>
      <c r="H12" s="6">
        <f t="shared" si="1"/>
        <v>8923063.8224123772</v>
      </c>
      <c r="I12" s="6">
        <f t="shared" si="1"/>
        <v>8923063.8224123772</v>
      </c>
      <c r="J12" s="6">
        <f t="shared" si="1"/>
        <v>13518425.243258201</v>
      </c>
      <c r="K12" s="6">
        <f t="shared" si="1"/>
        <v>13518425.243258201</v>
      </c>
      <c r="L12" s="6">
        <f t="shared" si="1"/>
        <v>13518425.243258201</v>
      </c>
      <c r="M12" s="6">
        <f t="shared" si="1"/>
        <v>13518425.243258201</v>
      </c>
      <c r="N12" s="6">
        <f t="shared" si="1"/>
        <v>13518425.243258201</v>
      </c>
      <c r="O12" s="6">
        <f t="shared" si="1"/>
        <v>13518425.243258201</v>
      </c>
      <c r="P12" s="6">
        <f t="shared" si="1"/>
        <v>13518425.243258201</v>
      </c>
      <c r="Q12" s="6">
        <f>$B$12*Q9</f>
        <v>13518425.243258201</v>
      </c>
      <c r="R12" s="6">
        <f>SUM(C12:Q12)</f>
        <v>175204210.12379813</v>
      </c>
    </row>
    <row r="13" spans="1:18" x14ac:dyDescent="0.3">
      <c r="A13" s="3" t="s">
        <v>402</v>
      </c>
      <c r="B13" s="34">
        <v>0.5</v>
      </c>
      <c r="C13" s="6">
        <v>6759212.4920174517</v>
      </c>
      <c r="D13" s="6">
        <v>4461531.93</v>
      </c>
      <c r="E13" s="6">
        <f t="shared" ref="E13:Q13" si="2">$B$13*E12</f>
        <v>4461531.9112061886</v>
      </c>
      <c r="F13" s="6">
        <f t="shared" si="2"/>
        <v>4461531.9112061886</v>
      </c>
      <c r="G13" s="6">
        <f t="shared" si="2"/>
        <v>4461531.9112061886</v>
      </c>
      <c r="H13" s="6">
        <f t="shared" si="2"/>
        <v>4461531.9112061886</v>
      </c>
      <c r="I13" s="6">
        <f t="shared" si="2"/>
        <v>4461531.9112061886</v>
      </c>
      <c r="J13" s="6">
        <f t="shared" si="2"/>
        <v>6759212.6216291003</v>
      </c>
      <c r="K13" s="6">
        <f t="shared" si="2"/>
        <v>6759212.6216291003</v>
      </c>
      <c r="L13" s="6">
        <f t="shared" si="2"/>
        <v>6759212.6216291003</v>
      </c>
      <c r="M13" s="6">
        <f t="shared" si="2"/>
        <v>6759212.6216291003</v>
      </c>
      <c r="N13" s="6">
        <f t="shared" si="2"/>
        <v>6759212.6216291003</v>
      </c>
      <c r="O13" s="6">
        <f t="shared" si="2"/>
        <v>6759212.6216291003</v>
      </c>
      <c r="P13" s="6">
        <f t="shared" si="2"/>
        <v>6759212.6216291003</v>
      </c>
      <c r="Q13" s="6">
        <f t="shared" si="2"/>
        <v>6759212.6216291003</v>
      </c>
      <c r="R13" s="6">
        <f>SUM(C13:Q13)</f>
        <v>87602104.951081231</v>
      </c>
    </row>
    <row r="14" spans="1:18" x14ac:dyDescent="0.3">
      <c r="A14" s="3" t="s">
        <v>370</v>
      </c>
      <c r="B14" s="34"/>
      <c r="C14" s="45">
        <v>108118.35201746901</v>
      </c>
      <c r="D14" s="38">
        <v>4347.3677772043748</v>
      </c>
      <c r="E14" s="38">
        <v>4121.011227895774</v>
      </c>
      <c r="F14" s="38">
        <v>4121.011227895774</v>
      </c>
      <c r="G14" s="38">
        <v>4121.011227895774</v>
      </c>
      <c r="H14" s="38">
        <v>4121.011227895774</v>
      </c>
      <c r="I14" s="38">
        <v>6243.3244140884617</v>
      </c>
      <c r="J14" s="38">
        <v>6243.3244140884617</v>
      </c>
      <c r="K14" s="38">
        <v>6243.3244140884617</v>
      </c>
      <c r="L14" s="38">
        <v>6243.3244140884617</v>
      </c>
      <c r="M14" s="38">
        <v>6243.3244140884617</v>
      </c>
      <c r="N14" s="38">
        <v>6243.3244140884617</v>
      </c>
      <c r="O14" s="38">
        <v>6243.3244140884617</v>
      </c>
      <c r="P14" s="38">
        <v>6243.3244140884617</v>
      </c>
      <c r="Q14" s="38">
        <v>6243.3244140884617</v>
      </c>
      <c r="R14" s="6">
        <v>0</v>
      </c>
    </row>
    <row r="15" spans="1:18" x14ac:dyDescent="0.3">
      <c r="A15" s="3" t="s">
        <v>403</v>
      </c>
      <c r="B15" s="34"/>
      <c r="C15" s="6">
        <f>C13-C14</f>
        <v>6651094.1399999829</v>
      </c>
      <c r="D15" s="6">
        <f>D13+D14</f>
        <v>4465879.2977772038</v>
      </c>
      <c r="E15" s="6">
        <f>E13+E14</f>
        <v>4465652.9224340841</v>
      </c>
      <c r="F15" s="6">
        <f t="shared" ref="F15:Q15" si="3">F13+F14</f>
        <v>4465652.9224340841</v>
      </c>
      <c r="G15" s="6">
        <f t="shared" si="3"/>
        <v>4465652.9224340841</v>
      </c>
      <c r="H15" s="6">
        <f t="shared" si="3"/>
        <v>4465652.9224340841</v>
      </c>
      <c r="I15" s="6">
        <f t="shared" si="3"/>
        <v>4467775.235620277</v>
      </c>
      <c r="J15" s="6">
        <f t="shared" si="3"/>
        <v>6765455.9460431887</v>
      </c>
      <c r="K15" s="6">
        <f t="shared" si="3"/>
        <v>6765455.9460431887</v>
      </c>
      <c r="L15" s="6">
        <f t="shared" si="3"/>
        <v>6765455.9460431887</v>
      </c>
      <c r="M15" s="6">
        <f t="shared" si="3"/>
        <v>6765455.9460431887</v>
      </c>
      <c r="N15" s="6">
        <f t="shared" si="3"/>
        <v>6765455.9460431887</v>
      </c>
      <c r="O15" s="6">
        <f t="shared" si="3"/>
        <v>6765455.9460431887</v>
      </c>
      <c r="P15" s="6">
        <f t="shared" si="3"/>
        <v>6765455.9460431887</v>
      </c>
      <c r="Q15" s="6">
        <f t="shared" si="3"/>
        <v>6765455.9460431887</v>
      </c>
      <c r="R15" s="6">
        <f>R13+R14</f>
        <v>87602104.951081231</v>
      </c>
    </row>
    <row r="16" spans="1:18" x14ac:dyDescent="0.3">
      <c r="B16" s="34"/>
      <c r="C16" s="6"/>
      <c r="D16" s="6"/>
      <c r="E16" s="6"/>
      <c r="F16" s="6"/>
      <c r="G16" s="6"/>
      <c r="H16" s="6"/>
      <c r="I16" s="6"/>
      <c r="J16" s="6"/>
      <c r="K16" s="6"/>
      <c r="L16" s="6"/>
      <c r="M16" s="6"/>
      <c r="N16" s="6"/>
      <c r="O16" s="6"/>
      <c r="P16" s="6"/>
      <c r="Q16" s="6"/>
      <c r="R16" s="6"/>
    </row>
    <row r="17" spans="1:18" x14ac:dyDescent="0.3">
      <c r="A17" s="3" t="s">
        <v>377</v>
      </c>
      <c r="B17" s="34">
        <v>0.5</v>
      </c>
      <c r="C17" s="6">
        <v>6759212.7479825281</v>
      </c>
      <c r="D17" s="6">
        <v>4461531.8877772056</v>
      </c>
      <c r="E17" s="6">
        <f t="shared" ref="E17:Q17" si="4">E12*0.5</f>
        <v>4461531.9112061886</v>
      </c>
      <c r="F17" s="6">
        <f t="shared" si="4"/>
        <v>4461531.9112061886</v>
      </c>
      <c r="G17" s="6">
        <f t="shared" si="4"/>
        <v>4461531.9112061886</v>
      </c>
      <c r="H17" s="6">
        <f t="shared" si="4"/>
        <v>4461531.9112061886</v>
      </c>
      <c r="I17" s="6">
        <f t="shared" si="4"/>
        <v>4461531.9112061886</v>
      </c>
      <c r="J17" s="6">
        <f t="shared" si="4"/>
        <v>6759212.6216291003</v>
      </c>
      <c r="K17" s="6">
        <f t="shared" si="4"/>
        <v>6759212.6216291003</v>
      </c>
      <c r="L17" s="6">
        <f t="shared" si="4"/>
        <v>6759212.6216291003</v>
      </c>
      <c r="M17" s="6">
        <f t="shared" si="4"/>
        <v>6759212.6216291003</v>
      </c>
      <c r="N17" s="6">
        <f t="shared" si="4"/>
        <v>6759212.6216291003</v>
      </c>
      <c r="O17" s="6">
        <f t="shared" si="4"/>
        <v>6759212.6216291003</v>
      </c>
      <c r="P17" s="6">
        <f t="shared" si="4"/>
        <v>6759212.6216291003</v>
      </c>
      <c r="Q17" s="6">
        <f t="shared" si="4"/>
        <v>6759212.6216291003</v>
      </c>
      <c r="R17" s="6">
        <f>SUM(C17:P17)</f>
        <v>80842892.543194398</v>
      </c>
    </row>
    <row r="18" spans="1:18" x14ac:dyDescent="0.3">
      <c r="A18" s="35" t="s">
        <v>358</v>
      </c>
      <c r="B18" s="34">
        <v>3.0000000000000001E-3</v>
      </c>
      <c r="C18" s="45">
        <f>B18*C17</f>
        <v>20277.638243947586</v>
      </c>
      <c r="D18" s="45">
        <f t="shared" ref="D18:P18" si="5">D17*0.003</f>
        <v>13384.595663331616</v>
      </c>
      <c r="E18" s="45">
        <f t="shared" si="5"/>
        <v>13384.595733618566</v>
      </c>
      <c r="F18" s="45">
        <f t="shared" si="5"/>
        <v>13384.595733618566</v>
      </c>
      <c r="G18" s="45">
        <f t="shared" si="5"/>
        <v>13384.595733618566</v>
      </c>
      <c r="H18" s="45">
        <f t="shared" si="5"/>
        <v>13384.595733618566</v>
      </c>
      <c r="I18" s="45">
        <f t="shared" si="5"/>
        <v>13384.595733618566</v>
      </c>
      <c r="J18" s="45">
        <f t="shared" si="5"/>
        <v>20277.6378648873</v>
      </c>
      <c r="K18" s="45">
        <f t="shared" si="5"/>
        <v>20277.6378648873</v>
      </c>
      <c r="L18" s="45">
        <f t="shared" si="5"/>
        <v>20277.6378648873</v>
      </c>
      <c r="M18" s="45">
        <f t="shared" si="5"/>
        <v>20277.6378648873</v>
      </c>
      <c r="N18" s="45">
        <f t="shared" si="5"/>
        <v>20277.6378648873</v>
      </c>
      <c r="O18" s="45">
        <f t="shared" si="5"/>
        <v>20277.6378648873</v>
      </c>
      <c r="P18" s="45">
        <f t="shared" si="5"/>
        <v>20277.6378648873</v>
      </c>
      <c r="Q18" s="45">
        <f t="shared" ref="Q18" si="6">Q17*0.003</f>
        <v>20277.6378648873</v>
      </c>
      <c r="R18" s="45">
        <f>SUM(C18:Q18)</f>
        <v>262806.31549447047</v>
      </c>
    </row>
    <row r="19" spans="1:18" x14ac:dyDescent="0.3">
      <c r="A19" s="35" t="s">
        <v>359</v>
      </c>
      <c r="B19" s="34">
        <v>0.05</v>
      </c>
      <c r="C19" s="45">
        <v>337960.63</v>
      </c>
      <c r="D19" s="45">
        <v>223076.6</v>
      </c>
      <c r="E19" s="45">
        <f t="shared" ref="E19:P19" si="7">$B$19*E17</f>
        <v>223076.59556030945</v>
      </c>
      <c r="F19" s="45">
        <f t="shared" si="7"/>
        <v>223076.59556030945</v>
      </c>
      <c r="G19" s="45">
        <f t="shared" si="7"/>
        <v>223076.59556030945</v>
      </c>
      <c r="H19" s="45">
        <f t="shared" si="7"/>
        <v>223076.59556030945</v>
      </c>
      <c r="I19" s="45">
        <f t="shared" si="7"/>
        <v>223076.59556030945</v>
      </c>
      <c r="J19" s="45">
        <f t="shared" si="7"/>
        <v>337960.63108145504</v>
      </c>
      <c r="K19" s="45">
        <f t="shared" si="7"/>
        <v>337960.63108145504</v>
      </c>
      <c r="L19" s="45">
        <f t="shared" si="7"/>
        <v>337960.63108145504</v>
      </c>
      <c r="M19" s="45">
        <f t="shared" si="7"/>
        <v>337960.63108145504</v>
      </c>
      <c r="N19" s="45">
        <f t="shared" si="7"/>
        <v>337960.63108145504</v>
      </c>
      <c r="O19" s="45">
        <f t="shared" si="7"/>
        <v>337960.63108145504</v>
      </c>
      <c r="P19" s="45">
        <f t="shared" si="7"/>
        <v>337960.63108145504</v>
      </c>
      <c r="Q19" s="45">
        <f t="shared" ref="Q19" si="8">$B$19*Q17</f>
        <v>337960.63108145504</v>
      </c>
      <c r="R19" s="45">
        <f t="shared" ref="R19:R21" si="9">SUM(C19:Q19)</f>
        <v>4380105.2564531872</v>
      </c>
    </row>
    <row r="20" spans="1:18" x14ac:dyDescent="0.3">
      <c r="A20" s="35" t="s">
        <v>360</v>
      </c>
      <c r="B20" s="34">
        <v>0.15</v>
      </c>
      <c r="C20" s="45">
        <v>1511333.46</v>
      </c>
      <c r="D20" s="45">
        <v>1511333.46</v>
      </c>
      <c r="E20" s="45">
        <f t="shared" ref="E20:P20" si="10">$B$20*E17</f>
        <v>669229.78668092832</v>
      </c>
      <c r="F20" s="45">
        <f t="shared" si="10"/>
        <v>669229.78668092832</v>
      </c>
      <c r="G20" s="45">
        <f t="shared" si="10"/>
        <v>669229.78668092832</v>
      </c>
      <c r="H20" s="45">
        <f t="shared" si="10"/>
        <v>669229.78668092832</v>
      </c>
      <c r="I20" s="45">
        <f t="shared" si="10"/>
        <v>669229.78668092832</v>
      </c>
      <c r="J20" s="45">
        <f t="shared" si="10"/>
        <v>1013881.893244365</v>
      </c>
      <c r="K20" s="45">
        <f t="shared" si="10"/>
        <v>1013881.893244365</v>
      </c>
      <c r="L20" s="45">
        <f t="shared" si="10"/>
        <v>1013881.893244365</v>
      </c>
      <c r="M20" s="45">
        <f t="shared" si="10"/>
        <v>1013881.893244365</v>
      </c>
      <c r="N20" s="45">
        <f t="shared" si="10"/>
        <v>1013881.893244365</v>
      </c>
      <c r="O20" s="45">
        <f t="shared" si="10"/>
        <v>1013881.893244365</v>
      </c>
      <c r="P20" s="45">
        <f t="shared" si="10"/>
        <v>1013881.893244365</v>
      </c>
      <c r="Q20" s="45">
        <f t="shared" ref="Q20" si="11">$B$20*Q17</f>
        <v>1013881.893244365</v>
      </c>
      <c r="R20" s="45">
        <f t="shared" si="9"/>
        <v>14479870.999359563</v>
      </c>
    </row>
    <row r="21" spans="1:18" x14ac:dyDescent="0.3">
      <c r="A21" s="35" t="s">
        <v>361</v>
      </c>
      <c r="B21" s="34"/>
      <c r="C21" s="38">
        <v>78793.67</v>
      </c>
      <c r="D21" s="45">
        <v>4347.3677772043702</v>
      </c>
      <c r="E21" s="45">
        <v>4121.011227895774</v>
      </c>
      <c r="F21" s="45">
        <v>4121.011227895774</v>
      </c>
      <c r="G21" s="45">
        <v>4121.011227895774</v>
      </c>
      <c r="H21" s="45">
        <v>4121.011227895774</v>
      </c>
      <c r="I21" s="45">
        <v>6243.3244140884617</v>
      </c>
      <c r="J21" s="45">
        <v>6243.3244140884617</v>
      </c>
      <c r="K21" s="45">
        <v>6243.3244140884617</v>
      </c>
      <c r="L21" s="45">
        <v>6243.3244140884617</v>
      </c>
      <c r="M21" s="45">
        <v>6243.3244140884617</v>
      </c>
      <c r="N21" s="45">
        <v>6243.3244140884617</v>
      </c>
      <c r="O21" s="45">
        <v>6243.3244140884617</v>
      </c>
      <c r="P21" s="45">
        <v>6243.3244140884617</v>
      </c>
      <c r="Q21" s="45">
        <v>6244.3244140884599</v>
      </c>
      <c r="R21" s="45">
        <f t="shared" si="9"/>
        <v>155816.00241558356</v>
      </c>
    </row>
    <row r="22" spans="1:18" x14ac:dyDescent="0.3">
      <c r="A22" s="3" t="s">
        <v>378</v>
      </c>
      <c r="C22" s="6">
        <f>C17-(C18+C19+C20)</f>
        <v>4889641.019738581</v>
      </c>
      <c r="D22" s="6">
        <v>2709389.8600000008</v>
      </c>
      <c r="E22" s="6">
        <f t="shared" ref="E22:Q22" si="12">E17-(E18+E19+E20)</f>
        <v>3555840.9332313323</v>
      </c>
      <c r="F22" s="6">
        <f t="shared" si="12"/>
        <v>3555840.9332313323</v>
      </c>
      <c r="G22" s="6">
        <f t="shared" si="12"/>
        <v>3555840.9332313323</v>
      </c>
      <c r="H22" s="6">
        <f t="shared" si="12"/>
        <v>3555840.9332313323</v>
      </c>
      <c r="I22" s="6">
        <f t="shared" si="12"/>
        <v>3555840.9332313323</v>
      </c>
      <c r="J22" s="6">
        <f t="shared" si="12"/>
        <v>5387092.4594383929</v>
      </c>
      <c r="K22" s="6">
        <f t="shared" si="12"/>
        <v>5387092.4594383929</v>
      </c>
      <c r="L22" s="6">
        <f t="shared" si="12"/>
        <v>5387092.4594383929</v>
      </c>
      <c r="M22" s="6">
        <f t="shared" si="12"/>
        <v>5387092.4594383929</v>
      </c>
      <c r="N22" s="6">
        <f t="shared" si="12"/>
        <v>5387092.4594383929</v>
      </c>
      <c r="O22" s="6">
        <f t="shared" si="12"/>
        <v>5387092.4594383929</v>
      </c>
      <c r="P22" s="6">
        <f t="shared" si="12"/>
        <v>5387092.4594383929</v>
      </c>
      <c r="Q22" s="6">
        <f t="shared" si="12"/>
        <v>5387092.4594383929</v>
      </c>
      <c r="R22" s="6">
        <f>SUM(C22:Q22)</f>
        <v>68474975.221402377</v>
      </c>
    </row>
    <row r="23" spans="1:18" x14ac:dyDescent="0.3">
      <c r="A23" s="35"/>
      <c r="F23" s="6"/>
    </row>
  </sheetData>
  <sheetProtection algorithmName="SHA-512" hashValue="McSHXHGYhgJsuhTiDhW6BAACyiwIcbeI9Qsvut0PDJTzr8GzWg1csBz0Hx1zY535mxk+sFadsu0YB1X6dmOLYg==" saltValue="IFCQ5NkKyCmPbdQwv4n1xw==" spinCount="100000" sheet="1" sort="0" autoFilter="0" pivotTables="0"/>
  <phoneticPr fontId="1" type="noConversion"/>
  <hyperlinks>
    <hyperlink ref="C1" location="'Introduction-Table of Contents'!A22" display="Return to Table of Contents" xr:uid="{B949C616-7211-468E-A65D-F057ACBE4656}"/>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53D6-5EC1-4A41-A26B-026B5DC0AAB6}">
  <sheetPr codeName="Sheet49"/>
  <dimension ref="A1:F23"/>
  <sheetViews>
    <sheetView workbookViewId="0">
      <selection activeCell="B1" sqref="B1"/>
    </sheetView>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546</v>
      </c>
      <c r="B1" s="137" t="s">
        <v>596</v>
      </c>
      <c r="C1" s="3"/>
    </row>
    <row r="2" spans="1:6" ht="18.75" x14ac:dyDescent="0.3">
      <c r="A2" s="10"/>
      <c r="B2" s="10" t="s">
        <v>347</v>
      </c>
      <c r="C2" s="10" t="s">
        <v>308</v>
      </c>
    </row>
    <row r="3" spans="1:6" ht="18.75" x14ac:dyDescent="0.3">
      <c r="A3" s="10" t="s">
        <v>348</v>
      </c>
      <c r="B3" s="10"/>
      <c r="C3" s="3">
        <v>2026</v>
      </c>
    </row>
    <row r="4" spans="1:6" ht="18.75" x14ac:dyDescent="0.3">
      <c r="A4" s="6" t="s">
        <v>547</v>
      </c>
      <c r="B4" s="6"/>
      <c r="C4" s="6">
        <v>5943687.7999999998</v>
      </c>
    </row>
    <row r="5" spans="1:6" ht="18.75" x14ac:dyDescent="0.3">
      <c r="A5" s="6" t="s">
        <v>548</v>
      </c>
      <c r="B5" s="6"/>
      <c r="C5" s="6">
        <v>8915531.7100000009</v>
      </c>
      <c r="F5" s="2"/>
    </row>
    <row r="6" spans="1:6" ht="18.75" x14ac:dyDescent="0.3">
      <c r="A6" s="6" t="s">
        <v>549</v>
      </c>
      <c r="B6" s="6"/>
      <c r="C6" s="6">
        <f>SUM(C4:C5)</f>
        <v>14859219.510000002</v>
      </c>
    </row>
    <row r="7" spans="1:6" ht="18.75" x14ac:dyDescent="0.3">
      <c r="A7" s="6"/>
      <c r="B7" s="6"/>
      <c r="C7" s="6"/>
    </row>
    <row r="8" spans="1:6" ht="18.75" x14ac:dyDescent="0.3">
      <c r="A8" s="6" t="s">
        <v>550</v>
      </c>
      <c r="B8" s="6"/>
      <c r="C8" s="6">
        <v>297184.39</v>
      </c>
    </row>
    <row r="9" spans="1:6" ht="18.75" x14ac:dyDescent="0.3">
      <c r="A9" s="3"/>
      <c r="B9" s="3"/>
      <c r="C9" s="3"/>
    </row>
    <row r="10" spans="1:6" ht="18.75" x14ac:dyDescent="0.3">
      <c r="A10" s="10" t="s">
        <v>376</v>
      </c>
      <c r="B10" s="33">
        <v>3.4020234989000003E-2</v>
      </c>
      <c r="C10" s="6">
        <f>$B$10*C6</f>
        <v>505514.13948333357</v>
      </c>
    </row>
    <row r="11" spans="1:6" ht="18.75" x14ac:dyDescent="0.3">
      <c r="A11" s="10" t="s">
        <v>554</v>
      </c>
      <c r="B11" s="33">
        <v>3.4040234989000002E-2</v>
      </c>
      <c r="C11" s="6">
        <f>B11*C5</f>
        <v>303486.79446028103</v>
      </c>
    </row>
    <row r="12" spans="1:6" ht="18.75" x14ac:dyDescent="0.3">
      <c r="A12" s="10"/>
      <c r="B12" s="33"/>
      <c r="C12" s="6">
        <f>SUM(C10:C11)</f>
        <v>809000.9339436146</v>
      </c>
    </row>
    <row r="13" spans="1:6" ht="18.75" x14ac:dyDescent="0.3">
      <c r="A13" s="3"/>
      <c r="B13" s="3"/>
      <c r="C13" s="3"/>
    </row>
    <row r="14" spans="1:6" ht="18.75" x14ac:dyDescent="0.3">
      <c r="A14" s="3" t="s">
        <v>545</v>
      </c>
      <c r="B14" s="34">
        <v>0.5</v>
      </c>
      <c r="C14" s="6">
        <f>$B$14*C12</f>
        <v>404500.4669718073</v>
      </c>
    </row>
    <row r="15" spans="1:6" ht="18.75" x14ac:dyDescent="0.3">
      <c r="A15" s="3" t="s">
        <v>489</v>
      </c>
      <c r="B15" s="34"/>
      <c r="C15" s="6">
        <f>B11*C8</f>
        <v>10116.226470662623</v>
      </c>
    </row>
    <row r="16" spans="1:6" ht="18.75" x14ac:dyDescent="0.3">
      <c r="A16" s="3" t="s">
        <v>403</v>
      </c>
      <c r="B16" s="34"/>
      <c r="C16" s="6">
        <f>SUM(C14:C15)</f>
        <v>414616.69344246993</v>
      </c>
    </row>
    <row r="17" spans="1:3" ht="18.75" x14ac:dyDescent="0.3">
      <c r="A17" s="3"/>
      <c r="B17" s="34"/>
      <c r="C17" s="6"/>
    </row>
    <row r="18" spans="1:3" ht="18.75" x14ac:dyDescent="0.3">
      <c r="A18" s="3" t="s">
        <v>377</v>
      </c>
      <c r="B18" s="34">
        <v>0.5</v>
      </c>
      <c r="C18" s="6">
        <f>$B$18*C12</f>
        <v>404500.4669718073</v>
      </c>
    </row>
    <row r="19" spans="1:3" ht="18.75" x14ac:dyDescent="0.3">
      <c r="A19" s="35" t="s">
        <v>360</v>
      </c>
      <c r="B19" s="34">
        <v>0.05</v>
      </c>
      <c r="C19" s="45">
        <f>$B$19*C18</f>
        <v>20225.023348590366</v>
      </c>
    </row>
    <row r="20" spans="1:3" ht="18.75" x14ac:dyDescent="0.3">
      <c r="A20" s="3" t="s">
        <v>378</v>
      </c>
      <c r="B20" s="3"/>
      <c r="C20" s="38">
        <f>C18-C19</f>
        <v>384275.44362321694</v>
      </c>
    </row>
    <row r="23" spans="1:3" ht="15.75" x14ac:dyDescent="0.25">
      <c r="A23" s="42"/>
    </row>
  </sheetData>
  <sheetProtection algorithmName="SHA-512" hashValue="xZaXj1D1MJWgtlvSx07PSSMwfKsmJUqMPg3xF08bLm5u9vRxaZg86F4fxR6ASp/eh58Ek/pBrFwZFx6MJvbc7g==" saltValue="PdIT13oBuSDmU5r3Uy7eXQ==" spinCount="100000" sheet="1" sort="0" autoFilter="0" pivotTables="0"/>
  <hyperlinks>
    <hyperlink ref="B1" location="'Introduction-Table of Contents'!A22" display="Return to Table of Contents" xr:uid="{249C4504-AF5E-4560-9DB4-ACF05A78F03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5685F-BD53-4641-B8EF-6B1869FBBC92}">
  <sheetPr codeName="Sheet25"/>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003D-D5B7-45C5-BDCA-92BCA0099297}">
  <sheetPr codeName="Sheet6"/>
  <dimension ref="A1:N285"/>
  <sheetViews>
    <sheetView zoomScaleNormal="100" workbookViewId="0">
      <pane ySplit="3" topLeftCell="A4" activePane="bottomLeft" state="frozen"/>
      <selection activeCell="A12" sqref="A12:L22"/>
      <selection pane="bottomLeft" activeCell="D24" sqref="D24"/>
    </sheetView>
  </sheetViews>
  <sheetFormatPr defaultRowHeight="18.75" x14ac:dyDescent="0.3"/>
  <cols>
    <col min="2" max="2" width="23.42578125" customWidth="1"/>
    <col min="3" max="3" width="28.140625" style="4" customWidth="1"/>
    <col min="4" max="4" width="47.42578125" customWidth="1"/>
    <col min="5" max="5" width="26.7109375" customWidth="1"/>
    <col min="6" max="6" width="18.7109375" style="4" customWidth="1"/>
    <col min="7" max="7" width="18.7109375" customWidth="1"/>
    <col min="8" max="8" width="18.28515625" customWidth="1"/>
    <col min="9" max="9" width="19" style="2" customWidth="1"/>
    <col min="10" max="10" width="18.28515625" style="2" customWidth="1"/>
    <col min="11" max="11" width="18.5703125" style="2" customWidth="1"/>
    <col min="12" max="12" width="16.85546875" style="2" customWidth="1"/>
    <col min="13" max="13" width="21.28515625" customWidth="1"/>
    <col min="14" max="14" width="22.140625" style="3" customWidth="1"/>
  </cols>
  <sheetData>
    <row r="1" spans="1:14" ht="26.25" x14ac:dyDescent="0.4">
      <c r="A1" s="97" t="s">
        <v>344</v>
      </c>
      <c r="B1" s="44"/>
      <c r="C1" s="44"/>
      <c r="E1" s="137" t="s">
        <v>596</v>
      </c>
      <c r="F1" s="5">
        <v>2024</v>
      </c>
      <c r="G1" s="5">
        <v>2024</v>
      </c>
      <c r="H1" s="5">
        <v>2025</v>
      </c>
      <c r="I1" s="5">
        <v>2026</v>
      </c>
      <c r="J1" s="5">
        <v>2027</v>
      </c>
      <c r="K1" s="5">
        <v>2028</v>
      </c>
      <c r="L1" s="5">
        <v>2029</v>
      </c>
      <c r="M1" s="3"/>
    </row>
    <row r="2" spans="1:14" s="1" customFormat="1" x14ac:dyDescent="0.3">
      <c r="B2" s="10"/>
      <c r="C2" s="17"/>
      <c r="D2" s="10"/>
      <c r="E2" s="10"/>
      <c r="F2" s="14" t="s">
        <v>305</v>
      </c>
      <c r="G2" s="14" t="s">
        <v>305</v>
      </c>
      <c r="H2" s="14" t="s">
        <v>305</v>
      </c>
      <c r="I2" s="14" t="s">
        <v>306</v>
      </c>
      <c r="J2" s="14" t="s">
        <v>306</v>
      </c>
      <c r="K2" s="14" t="s">
        <v>306</v>
      </c>
      <c r="L2" s="14" t="s">
        <v>306</v>
      </c>
      <c r="M2" s="10" t="s">
        <v>306</v>
      </c>
      <c r="N2" s="10"/>
    </row>
    <row r="3" spans="1:14" ht="56.25" x14ac:dyDescent="0.3">
      <c r="A3" s="10" t="s">
        <v>478</v>
      </c>
      <c r="B3" s="10" t="s">
        <v>2</v>
      </c>
      <c r="C3" s="17" t="s">
        <v>307</v>
      </c>
      <c r="D3" s="10" t="s">
        <v>3</v>
      </c>
      <c r="E3" s="30" t="s">
        <v>314</v>
      </c>
      <c r="F3" s="17" t="s">
        <v>308</v>
      </c>
      <c r="G3" s="10" t="s">
        <v>309</v>
      </c>
      <c r="H3" s="10" t="s">
        <v>310</v>
      </c>
      <c r="I3" s="14" t="s">
        <v>311</v>
      </c>
      <c r="J3" s="14" t="s">
        <v>312</v>
      </c>
      <c r="K3" s="14" t="s">
        <v>318</v>
      </c>
      <c r="L3" s="14" t="s">
        <v>319</v>
      </c>
      <c r="M3" s="16" t="s">
        <v>342</v>
      </c>
      <c r="N3" s="14" t="s">
        <v>11</v>
      </c>
    </row>
    <row r="4" spans="1:14" x14ac:dyDescent="0.3">
      <c r="A4" s="94">
        <v>2</v>
      </c>
      <c r="B4" s="3" t="s">
        <v>12</v>
      </c>
      <c r="C4" s="116">
        <v>4.3760292217293543E-5</v>
      </c>
      <c r="D4" s="7" t="s">
        <v>13</v>
      </c>
      <c r="E4" s="7" t="s">
        <v>334</v>
      </c>
      <c r="F4" s="18">
        <v>0</v>
      </c>
      <c r="G4" s="18">
        <v>0</v>
      </c>
      <c r="H4" s="98">
        <v>0</v>
      </c>
      <c r="I4" s="18">
        <v>0</v>
      </c>
      <c r="J4" s="18">
        <v>0</v>
      </c>
      <c r="K4" s="18">
        <v>0</v>
      </c>
      <c r="L4" s="18">
        <v>0</v>
      </c>
      <c r="M4" s="37" t="s">
        <v>343</v>
      </c>
      <c r="N4" s="6">
        <f t="shared" ref="N4:N67" si="0">SUM(F4:M4)</f>
        <v>0</v>
      </c>
    </row>
    <row r="5" spans="1:14" x14ac:dyDescent="0.3">
      <c r="A5" s="94">
        <v>3</v>
      </c>
      <c r="B5" s="3" t="s">
        <v>14</v>
      </c>
      <c r="C5" s="116">
        <v>3.3962665995944998E-4</v>
      </c>
      <c r="D5" s="7" t="s">
        <v>15</v>
      </c>
      <c r="E5" s="31" t="str">
        <f>IF(C5&lt;0.000083,"Yes","No")</f>
        <v>No</v>
      </c>
      <c r="F5" s="18">
        <v>1457.19</v>
      </c>
      <c r="G5" s="18">
        <v>1472.62</v>
      </c>
      <c r="H5" s="98">
        <v>1472.62</v>
      </c>
      <c r="I5" s="18">
        <f>$C5*'Allergan Payments'!F$24</f>
        <v>1403.0432359203321</v>
      </c>
      <c r="J5" s="18">
        <f>$C5*'Allergan Payments'!G$24</f>
        <v>1403.0432359749198</v>
      </c>
      <c r="K5" s="18">
        <f>$C5*'Allergan Payments'!H$24</f>
        <v>1403.0432359749198</v>
      </c>
      <c r="L5" s="18">
        <f>$C5*'Allergan Payments'!I$24</f>
        <v>1403.0432359749198</v>
      </c>
      <c r="M5" s="37" t="s">
        <v>343</v>
      </c>
      <c r="N5" s="6">
        <f t="shared" si="0"/>
        <v>10014.602943845091</v>
      </c>
    </row>
    <row r="6" spans="1:14" x14ac:dyDescent="0.3">
      <c r="A6" s="94">
        <v>4</v>
      </c>
      <c r="B6" s="3" t="s">
        <v>16</v>
      </c>
      <c r="C6" s="116">
        <v>9.346301204800001E-4</v>
      </c>
      <c r="D6" s="7" t="s">
        <v>16</v>
      </c>
      <c r="E6" s="31" t="str">
        <f t="shared" ref="E6:E7" si="1">IF(C6&lt;0.000083,"Yes","No")</f>
        <v>No</v>
      </c>
      <c r="F6" s="18">
        <v>4010.09</v>
      </c>
      <c r="G6" s="18">
        <v>4052.54</v>
      </c>
      <c r="H6" s="98">
        <v>4052.54</v>
      </c>
      <c r="I6" s="18">
        <f>$C6*'Allergan Payments'!F$24</f>
        <v>3861.0822506791314</v>
      </c>
      <c r="J6" s="18">
        <f>$C6*'Allergan Payments'!G$24</f>
        <v>3861.0822508293531</v>
      </c>
      <c r="K6" s="18">
        <f>$C6*'Allergan Payments'!H$24</f>
        <v>3861.0822508293531</v>
      </c>
      <c r="L6" s="18">
        <f>$C6*'Allergan Payments'!I$24</f>
        <v>3861.0822508293527</v>
      </c>
      <c r="M6" s="37" t="s">
        <v>343</v>
      </c>
      <c r="N6" s="6">
        <f t="shared" si="0"/>
        <v>27559.499003167191</v>
      </c>
    </row>
    <row r="7" spans="1:14" x14ac:dyDescent="0.3">
      <c r="A7" s="94">
        <v>5</v>
      </c>
      <c r="B7" s="3" t="s">
        <v>17</v>
      </c>
      <c r="C7" s="116">
        <v>8.795261608000001E-4</v>
      </c>
      <c r="D7" s="7" t="s">
        <v>17</v>
      </c>
      <c r="E7" s="31" t="str">
        <f t="shared" si="1"/>
        <v>No</v>
      </c>
      <c r="F7" s="18">
        <v>3773.66</v>
      </c>
      <c r="G7" s="18">
        <v>3813.61</v>
      </c>
      <c r="H7" s="98">
        <v>3813.61</v>
      </c>
      <c r="I7" s="18">
        <f>$C7*'Allergan Payments'!F$24</f>
        <v>3633.4404103398556</v>
      </c>
      <c r="J7" s="18">
        <f>$C7*'Allergan Payments'!G$24</f>
        <v>3633.4404104812206</v>
      </c>
      <c r="K7" s="18">
        <f>$C7*'Allergan Payments'!H$24</f>
        <v>3633.4404104812206</v>
      </c>
      <c r="L7" s="18">
        <f>$C7*'Allergan Payments'!I$24</f>
        <v>3633.4404104812202</v>
      </c>
      <c r="M7" s="37" t="s">
        <v>343</v>
      </c>
      <c r="N7" s="6">
        <f t="shared" si="0"/>
        <v>25934.641641783517</v>
      </c>
    </row>
    <row r="8" spans="1:14" x14ac:dyDescent="0.3">
      <c r="A8" s="94">
        <v>6</v>
      </c>
      <c r="B8" s="3" t="s">
        <v>12</v>
      </c>
      <c r="C8" s="116">
        <v>1.7535336933774335E-5</v>
      </c>
      <c r="D8" s="7" t="s">
        <v>18</v>
      </c>
      <c r="E8" s="7" t="s">
        <v>334</v>
      </c>
      <c r="F8" s="18">
        <v>0</v>
      </c>
      <c r="G8" s="18">
        <v>0</v>
      </c>
      <c r="H8" s="98">
        <v>0</v>
      </c>
      <c r="I8" s="18">
        <v>0</v>
      </c>
      <c r="J8" s="18">
        <v>0</v>
      </c>
      <c r="K8" s="18">
        <v>0</v>
      </c>
      <c r="L8" s="18">
        <v>0</v>
      </c>
      <c r="M8" s="37" t="s">
        <v>343</v>
      </c>
      <c r="N8" s="6">
        <f t="shared" si="0"/>
        <v>0</v>
      </c>
    </row>
    <row r="9" spans="1:14" x14ac:dyDescent="0.3">
      <c r="A9" s="94">
        <v>7</v>
      </c>
      <c r="B9" s="3" t="s">
        <v>19</v>
      </c>
      <c r="C9" s="116">
        <v>4.6165611941257866E-3</v>
      </c>
      <c r="D9" s="7" t="s">
        <v>19</v>
      </c>
      <c r="E9" s="31" t="str">
        <f t="shared" ref="E9:E10" si="2">IF(C9&lt;0.000083,"Yes","No")</f>
        <v>No</v>
      </c>
      <c r="F9" s="18">
        <v>19807.650000000001</v>
      </c>
      <c r="G9" s="18">
        <v>20017.34</v>
      </c>
      <c r="H9" s="98">
        <v>20017.34</v>
      </c>
      <c r="I9" s="18">
        <f>$C9*'Allergan Payments'!F$24</f>
        <v>19071.632825891324</v>
      </c>
      <c r="J9" s="18">
        <f>$C9*'Allergan Payments'!G$24</f>
        <v>19071.632826633337</v>
      </c>
      <c r="K9" s="18">
        <f>$C9*'Allergan Payments'!H$24</f>
        <v>19071.632826633337</v>
      </c>
      <c r="L9" s="18">
        <f>$C9*'Allergan Payments'!I$24</f>
        <v>19071.632826633333</v>
      </c>
      <c r="M9" s="37" t="s">
        <v>343</v>
      </c>
      <c r="N9" s="6">
        <f t="shared" si="0"/>
        <v>136128.86130579136</v>
      </c>
    </row>
    <row r="10" spans="1:14" x14ac:dyDescent="0.3">
      <c r="A10" s="94">
        <v>8</v>
      </c>
      <c r="B10" s="3" t="s">
        <v>20</v>
      </c>
      <c r="C10" s="116">
        <v>6.4220260878837781E-4</v>
      </c>
      <c r="D10" s="7" t="s">
        <v>21</v>
      </c>
      <c r="E10" s="31" t="str">
        <f t="shared" si="2"/>
        <v>No</v>
      </c>
      <c r="F10" s="18">
        <v>2755.41</v>
      </c>
      <c r="G10" s="18">
        <v>2784.58</v>
      </c>
      <c r="H10" s="98">
        <v>2784.58</v>
      </c>
      <c r="I10" s="18">
        <f>$C10*'Allergan Payments'!F$24</f>
        <v>2653.0250200573328</v>
      </c>
      <c r="J10" s="18">
        <f>$C10*'Allergan Payments'!G$24</f>
        <v>2653.0250201605531</v>
      </c>
      <c r="K10" s="18">
        <f>$C10*'Allergan Payments'!H$24</f>
        <v>2653.0250201605531</v>
      </c>
      <c r="L10" s="18">
        <f>$C10*'Allergan Payments'!I$24</f>
        <v>2653.0250201605527</v>
      </c>
      <c r="M10" s="37" t="s">
        <v>343</v>
      </c>
      <c r="N10" s="6">
        <f t="shared" si="0"/>
        <v>18936.670080538988</v>
      </c>
    </row>
    <row r="11" spans="1:14" x14ac:dyDescent="0.3">
      <c r="A11" s="94">
        <v>9</v>
      </c>
      <c r="B11" s="3" t="s">
        <v>22</v>
      </c>
      <c r="C11" s="116">
        <v>4.6474904547300034E-5</v>
      </c>
      <c r="D11" s="7" t="s">
        <v>23</v>
      </c>
      <c r="E11" s="7" t="s">
        <v>334</v>
      </c>
      <c r="F11" s="18">
        <v>0</v>
      </c>
      <c r="G11" s="18">
        <v>0</v>
      </c>
      <c r="H11" s="98">
        <v>0</v>
      </c>
      <c r="I11" s="18">
        <v>0</v>
      </c>
      <c r="J11" s="18">
        <v>0</v>
      </c>
      <c r="K11" s="18">
        <v>0</v>
      </c>
      <c r="L11" s="18">
        <v>0</v>
      </c>
      <c r="M11" s="37" t="s">
        <v>343</v>
      </c>
      <c r="N11" s="6">
        <f t="shared" si="0"/>
        <v>0</v>
      </c>
    </row>
    <row r="12" spans="1:14" x14ac:dyDescent="0.3">
      <c r="A12" s="94">
        <v>10</v>
      </c>
      <c r="B12" s="3" t="s">
        <v>24</v>
      </c>
      <c r="C12" s="116">
        <v>3.5525680747200005E-3</v>
      </c>
      <c r="D12" s="7" t="s">
        <v>24</v>
      </c>
      <c r="E12" s="31" t="str">
        <f t="shared" ref="E12:E15" si="3">IF(C12&lt;0.000083,"Yes","No")</f>
        <v>No</v>
      </c>
      <c r="F12" s="18">
        <v>15242.52</v>
      </c>
      <c r="G12" s="18">
        <v>15403.88</v>
      </c>
      <c r="H12" s="98">
        <v>15403.88</v>
      </c>
      <c r="I12" s="18">
        <f>$C12*'Allergan Payments'!F$24</f>
        <v>14676.134694424552</v>
      </c>
      <c r="J12" s="18">
        <f>$C12*'Allergan Payments'!G$24</f>
        <v>14676.134694995551</v>
      </c>
      <c r="K12" s="18">
        <f>$C12*'Allergan Payments'!H$24</f>
        <v>14676.134694995551</v>
      </c>
      <c r="L12" s="18">
        <f>$C12*'Allergan Payments'!I$24</f>
        <v>14676.13469499555</v>
      </c>
      <c r="M12" s="37" t="s">
        <v>343</v>
      </c>
      <c r="N12" s="6">
        <f t="shared" si="0"/>
        <v>104754.8187794112</v>
      </c>
    </row>
    <row r="13" spans="1:14" x14ac:dyDescent="0.3">
      <c r="A13" s="94">
        <v>11</v>
      </c>
      <c r="B13" s="3" t="s">
        <v>12</v>
      </c>
      <c r="C13" s="116">
        <v>1.5193823261242404E-5</v>
      </c>
      <c r="D13" s="7" t="s">
        <v>25</v>
      </c>
      <c r="E13" s="31" t="str">
        <f t="shared" si="3"/>
        <v>Yes</v>
      </c>
      <c r="F13" s="18">
        <v>455.66</v>
      </c>
      <c r="G13" s="18">
        <v>0</v>
      </c>
      <c r="H13" s="98">
        <v>0</v>
      </c>
      <c r="I13" s="98">
        <v>0</v>
      </c>
      <c r="J13" s="98">
        <v>0</v>
      </c>
      <c r="K13" s="98">
        <v>0</v>
      </c>
      <c r="L13" s="98">
        <v>0</v>
      </c>
      <c r="M13" s="37" t="s">
        <v>343</v>
      </c>
      <c r="N13" s="6">
        <f>F13</f>
        <v>455.66</v>
      </c>
    </row>
    <row r="14" spans="1:14" x14ac:dyDescent="0.3">
      <c r="A14" s="94">
        <v>12</v>
      </c>
      <c r="B14" s="3" t="s">
        <v>26</v>
      </c>
      <c r="C14" s="116">
        <v>2.7679777928632894E-3</v>
      </c>
      <c r="D14" s="7" t="s">
        <v>27</v>
      </c>
      <c r="E14" s="31" t="str">
        <f t="shared" si="3"/>
        <v>No</v>
      </c>
      <c r="F14" s="18">
        <v>11876.19</v>
      </c>
      <c r="G14" s="18">
        <v>12001.91</v>
      </c>
      <c r="H14" s="98">
        <v>12001.91</v>
      </c>
      <c r="I14" s="18">
        <f>$C14*'Allergan Payments'!F$24</f>
        <v>11434.887119633699</v>
      </c>
      <c r="J14" s="18">
        <f>$C14*'Allergan Payments'!G$24</f>
        <v>11434.887120078591</v>
      </c>
      <c r="K14" s="18">
        <f>$C14*'Allergan Payments'!H$24</f>
        <v>11434.887120078591</v>
      </c>
      <c r="L14" s="18">
        <f>$C14*'Allergan Payments'!I$24</f>
        <v>11434.887120078589</v>
      </c>
      <c r="M14" s="37" t="s">
        <v>343</v>
      </c>
      <c r="N14" s="6">
        <f t="shared" si="0"/>
        <v>81619.558479869476</v>
      </c>
    </row>
    <row r="15" spans="1:14" x14ac:dyDescent="0.3">
      <c r="A15" s="94">
        <v>13</v>
      </c>
      <c r="B15" s="3" t="s">
        <v>28</v>
      </c>
      <c r="C15" s="116">
        <v>2.6667265464000002E-3</v>
      </c>
      <c r="D15" s="7" t="s">
        <v>28</v>
      </c>
      <c r="E15" s="31" t="str">
        <f t="shared" si="3"/>
        <v>No</v>
      </c>
      <c r="F15" s="18">
        <v>11441.76</v>
      </c>
      <c r="G15" s="18">
        <v>11562.89</v>
      </c>
      <c r="H15" s="98">
        <v>11562.89</v>
      </c>
      <c r="I15" s="18">
        <f>$C15*'Allergan Payments'!F$24</f>
        <v>11016.604654718307</v>
      </c>
      <c r="J15" s="18">
        <f>$C15*'Allergan Payments'!G$24</f>
        <v>11016.604655146926</v>
      </c>
      <c r="K15" s="18">
        <f>$C15*'Allergan Payments'!H$24</f>
        <v>11016.604655146926</v>
      </c>
      <c r="L15" s="18">
        <f>$C15*'Allergan Payments'!I$24</f>
        <v>11016.604655146924</v>
      </c>
      <c r="M15" s="37" t="s">
        <v>343</v>
      </c>
      <c r="N15" s="6">
        <f t="shared" si="0"/>
        <v>78633.958620159072</v>
      </c>
    </row>
    <row r="16" spans="1:14" x14ac:dyDescent="0.3">
      <c r="A16" s="94">
        <v>14</v>
      </c>
      <c r="B16" s="3" t="s">
        <v>29</v>
      </c>
      <c r="C16" s="116">
        <v>7.8474941674770205E-6</v>
      </c>
      <c r="D16" s="7" t="s">
        <v>30</v>
      </c>
      <c r="E16" s="7" t="s">
        <v>334</v>
      </c>
      <c r="F16" s="18">
        <v>0</v>
      </c>
      <c r="G16" s="18">
        <v>0</v>
      </c>
      <c r="H16" s="98">
        <v>0</v>
      </c>
      <c r="I16" s="18">
        <v>0</v>
      </c>
      <c r="J16" s="18">
        <v>0</v>
      </c>
      <c r="K16" s="18">
        <v>0</v>
      </c>
      <c r="L16" s="18">
        <v>0</v>
      </c>
      <c r="M16" s="37" t="s">
        <v>343</v>
      </c>
      <c r="N16" s="6">
        <f t="shared" si="0"/>
        <v>0</v>
      </c>
    </row>
    <row r="17" spans="1:14" x14ac:dyDescent="0.3">
      <c r="A17" s="94">
        <v>15</v>
      </c>
      <c r="B17" s="3" t="s">
        <v>31</v>
      </c>
      <c r="C17" s="116">
        <v>1.8055048905600002E-3</v>
      </c>
      <c r="D17" s="7" t="s">
        <v>31</v>
      </c>
      <c r="E17" s="31" t="str">
        <f t="shared" ref="E17:E33" si="4">IF(C17&lt;0.000083,"Yes","No")</f>
        <v>No</v>
      </c>
      <c r="F17" s="18">
        <v>7746.63</v>
      </c>
      <c r="G17" s="18">
        <v>7828.64</v>
      </c>
      <c r="H17" s="98">
        <v>7828.64</v>
      </c>
      <c r="I17" s="18">
        <f>$C17*'Allergan Payments'!F$24</f>
        <v>7458.7826068299282</v>
      </c>
      <c r="J17" s="18">
        <f>$C17*'Allergan Payments'!G$24</f>
        <v>7458.7826071201243</v>
      </c>
      <c r="K17" s="18">
        <f>$C17*'Allergan Payments'!H$24</f>
        <v>7458.7826071201243</v>
      </c>
      <c r="L17" s="18">
        <f>$C17*'Allergan Payments'!I$24</f>
        <v>7458.7826071201234</v>
      </c>
      <c r="M17" s="37" t="s">
        <v>343</v>
      </c>
      <c r="N17" s="6">
        <f t="shared" si="0"/>
        <v>53239.040428190303</v>
      </c>
    </row>
    <row r="18" spans="1:14" x14ac:dyDescent="0.3">
      <c r="A18" s="94">
        <v>16</v>
      </c>
      <c r="B18" s="3" t="s">
        <v>32</v>
      </c>
      <c r="C18" s="116">
        <v>7.0325055618421011E-4</v>
      </c>
      <c r="D18" s="7" t="s">
        <v>33</v>
      </c>
      <c r="E18" s="31" t="str">
        <f t="shared" si="4"/>
        <v>No</v>
      </c>
      <c r="F18" s="18">
        <v>3017.34</v>
      </c>
      <c r="G18" s="18">
        <v>3049.28</v>
      </c>
      <c r="H18" s="98">
        <v>3049.28</v>
      </c>
      <c r="I18" s="18">
        <f>$C18*'Allergan Payments'!F$24</f>
        <v>2905.2222700340258</v>
      </c>
      <c r="J18" s="18">
        <f>$C18*'Allergan Payments'!G$24</f>
        <v>2905.2222701470582</v>
      </c>
      <c r="K18" s="18">
        <f>$C18*'Allergan Payments'!H$24</f>
        <v>2905.2222701470582</v>
      </c>
      <c r="L18" s="18">
        <f>$C18*'Allergan Payments'!I$24</f>
        <v>2905.2222701470582</v>
      </c>
      <c r="M18" s="37" t="s">
        <v>343</v>
      </c>
      <c r="N18" s="6">
        <f t="shared" si="0"/>
        <v>20736.789080475202</v>
      </c>
    </row>
    <row r="19" spans="1:14" x14ac:dyDescent="0.3">
      <c r="A19" s="94">
        <v>17</v>
      </c>
      <c r="B19" s="3" t="s">
        <v>34</v>
      </c>
      <c r="C19" s="116">
        <v>6.5282391823994206E-5</v>
      </c>
      <c r="D19" s="7" t="s">
        <v>35</v>
      </c>
      <c r="E19" s="31" t="str">
        <f t="shared" si="4"/>
        <v>Yes</v>
      </c>
      <c r="F19" s="18">
        <v>0</v>
      </c>
      <c r="G19" s="18">
        <v>0</v>
      </c>
      <c r="H19" s="98">
        <v>0</v>
      </c>
      <c r="I19" s="98">
        <v>0</v>
      </c>
      <c r="J19" s="98">
        <v>0</v>
      </c>
      <c r="K19" s="98">
        <v>0</v>
      </c>
      <c r="L19" s="98">
        <v>0</v>
      </c>
      <c r="M19" s="37" t="s">
        <v>343</v>
      </c>
      <c r="N19" s="6">
        <f>F19</f>
        <v>0</v>
      </c>
    </row>
    <row r="20" spans="1:14" x14ac:dyDescent="0.3">
      <c r="A20" s="94">
        <v>18</v>
      </c>
      <c r="B20" s="3" t="s">
        <v>36</v>
      </c>
      <c r="C20" s="116">
        <v>8.3004606496000003E-4</v>
      </c>
      <c r="D20" s="7" t="s">
        <v>36</v>
      </c>
      <c r="E20" s="31" t="str">
        <f t="shared" si="4"/>
        <v>No</v>
      </c>
      <c r="F20" s="18">
        <v>3561.37</v>
      </c>
      <c r="G20" s="18">
        <v>3599.07</v>
      </c>
      <c r="H20" s="98">
        <v>3599.07</v>
      </c>
      <c r="I20" s="18">
        <f>$C20*'Allergan Payments'!F$24</f>
        <v>3429.031505016314</v>
      </c>
      <c r="J20" s="18">
        <f>$C20*'Allergan Payments'!G$24</f>
        <v>3429.0315051497259</v>
      </c>
      <c r="K20" s="18">
        <f>$C20*'Allergan Payments'!H$24</f>
        <v>3429.0315051497259</v>
      </c>
      <c r="L20" s="18">
        <f>$C20*'Allergan Payments'!I$24</f>
        <v>3429.0315051497255</v>
      </c>
      <c r="M20" s="37" t="s">
        <v>343</v>
      </c>
      <c r="N20" s="6">
        <f t="shared" si="0"/>
        <v>24475.636020465492</v>
      </c>
    </row>
    <row r="21" spans="1:14" x14ac:dyDescent="0.3">
      <c r="A21" s="94">
        <v>19</v>
      </c>
      <c r="B21" s="3" t="s">
        <v>37</v>
      </c>
      <c r="C21" s="116">
        <v>2.5871914761609301E-3</v>
      </c>
      <c r="D21" s="7" t="s">
        <v>37</v>
      </c>
      <c r="E21" s="31" t="str">
        <f t="shared" si="4"/>
        <v>No</v>
      </c>
      <c r="F21" s="18">
        <v>11100.51</v>
      </c>
      <c r="G21" s="18">
        <v>11218.02</v>
      </c>
      <c r="H21" s="98">
        <v>11218.02</v>
      </c>
      <c r="I21" s="18">
        <f>$C21*'Allergan Payments'!F$24</f>
        <v>10688.034623347095</v>
      </c>
      <c r="J21" s="18">
        <f>$C21*'Allergan Payments'!G$24</f>
        <v>10688.034623762931</v>
      </c>
      <c r="K21" s="18">
        <f>$C21*'Allergan Payments'!H$24</f>
        <v>10688.034623762931</v>
      </c>
      <c r="L21" s="18">
        <f>$C21*'Allergan Payments'!I$24</f>
        <v>10688.034623762931</v>
      </c>
      <c r="M21" s="37" t="s">
        <v>343</v>
      </c>
      <c r="N21" s="6">
        <f t="shared" si="0"/>
        <v>76288.688494635877</v>
      </c>
    </row>
    <row r="22" spans="1:14" x14ac:dyDescent="0.3">
      <c r="A22" s="94">
        <v>20</v>
      </c>
      <c r="B22" s="3" t="s">
        <v>38</v>
      </c>
      <c r="C22" s="116">
        <v>3.2146033236360054E-4</v>
      </c>
      <c r="D22" s="7" t="s">
        <v>39</v>
      </c>
      <c r="E22" s="31" t="str">
        <f t="shared" si="4"/>
        <v>No</v>
      </c>
      <c r="F22" s="18">
        <v>1379.25</v>
      </c>
      <c r="G22" s="18">
        <v>1393.85</v>
      </c>
      <c r="H22" s="98">
        <v>1393.85</v>
      </c>
      <c r="I22" s="18">
        <f>$C22*'Allergan Payments'!F$24</f>
        <v>1327.9957026733468</v>
      </c>
      <c r="J22" s="18">
        <f>$C22*'Allergan Payments'!G$24</f>
        <v>1327.9957027250146</v>
      </c>
      <c r="K22" s="18">
        <f>$C22*'Allergan Payments'!H$24</f>
        <v>1327.9957027250146</v>
      </c>
      <c r="L22" s="18">
        <f>$C22*'Allergan Payments'!I$24</f>
        <v>1327.9957027250146</v>
      </c>
      <c r="M22" s="37" t="s">
        <v>343</v>
      </c>
      <c r="N22" s="6">
        <f t="shared" si="0"/>
        <v>9478.9328108483915</v>
      </c>
    </row>
    <row r="23" spans="1:14" x14ac:dyDescent="0.3">
      <c r="A23" s="94">
        <v>21</v>
      </c>
      <c r="B23" s="3" t="s">
        <v>40</v>
      </c>
      <c r="C23" s="116">
        <v>2.0458170565343893E-3</v>
      </c>
      <c r="D23" s="7" t="s">
        <v>41</v>
      </c>
      <c r="E23" s="31" t="str">
        <f t="shared" si="4"/>
        <v>No</v>
      </c>
      <c r="F23" s="18">
        <v>8777.7099999999991</v>
      </c>
      <c r="G23" s="18">
        <v>8870.6299999999992</v>
      </c>
      <c r="H23" s="98">
        <v>8870.6299999999992</v>
      </c>
      <c r="I23" s="18">
        <f>$C23*'Allergan Payments'!F$24</f>
        <v>8451.5443618110803</v>
      </c>
      <c r="J23" s="18">
        <f>$C23*'Allergan Payments'!G$24</f>
        <v>8451.5443621399027</v>
      </c>
      <c r="K23" s="18">
        <f>$C23*'Allergan Payments'!H$24</f>
        <v>8451.5443621399027</v>
      </c>
      <c r="L23" s="18">
        <f>$C23*'Allergan Payments'!I$24</f>
        <v>8451.5443621399008</v>
      </c>
      <c r="M23" s="37" t="s">
        <v>343</v>
      </c>
      <c r="N23" s="6">
        <f t="shared" si="0"/>
        <v>60325.147448230782</v>
      </c>
    </row>
    <row r="24" spans="1:14" x14ac:dyDescent="0.3">
      <c r="A24" s="94">
        <v>22</v>
      </c>
      <c r="B24" s="3" t="s">
        <v>34</v>
      </c>
      <c r="C24" s="116">
        <v>6.8586365358145425E-4</v>
      </c>
      <c r="D24" s="7" t="s">
        <v>42</v>
      </c>
      <c r="E24" s="31" t="str">
        <f t="shared" si="4"/>
        <v>No</v>
      </c>
      <c r="F24" s="18">
        <v>2942.74</v>
      </c>
      <c r="G24" s="18">
        <v>2973.89</v>
      </c>
      <c r="H24" s="98">
        <v>2973.89</v>
      </c>
      <c r="I24" s="18">
        <f>$C24*'Allergan Payments'!F$24</f>
        <v>2833.3946458618989</v>
      </c>
      <c r="J24" s="18">
        <f>$C24*'Allergan Payments'!G$24</f>
        <v>2833.3946459721365</v>
      </c>
      <c r="K24" s="18">
        <f>$C24*'Allergan Payments'!H$24</f>
        <v>2833.3946459721365</v>
      </c>
      <c r="L24" s="18">
        <f>$C24*'Allergan Payments'!I$24</f>
        <v>2833.3946459721365</v>
      </c>
      <c r="M24" s="37" t="s">
        <v>343</v>
      </c>
      <c r="N24" s="6">
        <f t="shared" si="0"/>
        <v>20224.098583778308</v>
      </c>
    </row>
    <row r="25" spans="1:14" x14ac:dyDescent="0.3">
      <c r="A25" s="94">
        <v>23</v>
      </c>
      <c r="B25" s="3" t="s">
        <v>34</v>
      </c>
      <c r="C25" s="116">
        <v>1.2330105690560002E-2</v>
      </c>
      <c r="D25" s="7" t="s">
        <v>34</v>
      </c>
      <c r="E25" s="31" t="str">
        <f t="shared" si="4"/>
        <v>No</v>
      </c>
      <c r="F25" s="18">
        <v>55652.56</v>
      </c>
      <c r="G25" s="18">
        <v>53463.16</v>
      </c>
      <c r="H25" s="98">
        <v>53463.15</v>
      </c>
      <c r="I25" s="18">
        <f>$C25*'Allergan Payments'!F$24</f>
        <v>50937.318611526309</v>
      </c>
      <c r="J25" s="18">
        <f>$C25*'Allergan Payments'!G$24</f>
        <v>50937.318613508105</v>
      </c>
      <c r="K25" s="18">
        <f>$C25*'Allergan Payments'!H$24</f>
        <v>50937.318613508105</v>
      </c>
      <c r="L25" s="18">
        <f>$C25*'Allergan Payments'!I$24</f>
        <v>50937.318613508098</v>
      </c>
      <c r="M25" s="37" t="s">
        <v>343</v>
      </c>
      <c r="N25" s="6">
        <f t="shared" si="0"/>
        <v>366328.14445205062</v>
      </c>
    </row>
    <row r="26" spans="1:14" x14ac:dyDescent="0.3">
      <c r="A26" s="94">
        <v>24</v>
      </c>
      <c r="B26" s="3" t="s">
        <v>43</v>
      </c>
      <c r="C26" s="116">
        <v>2.465424421072565E-4</v>
      </c>
      <c r="D26" s="7" t="s">
        <v>44</v>
      </c>
      <c r="E26" s="31" t="str">
        <f t="shared" si="4"/>
        <v>No</v>
      </c>
      <c r="F26" s="18">
        <v>1057.81</v>
      </c>
      <c r="G26" s="18">
        <v>1069</v>
      </c>
      <c r="H26" s="98">
        <v>1069</v>
      </c>
      <c r="I26" s="18">
        <f>$C26*'Allergan Payments'!F$24</f>
        <v>1018.4998604266417</v>
      </c>
      <c r="J26" s="18">
        <f>$C26*'Allergan Payments'!G$24</f>
        <v>1018.4998604662682</v>
      </c>
      <c r="K26" s="18">
        <f>$C26*'Allergan Payments'!H$24</f>
        <v>1018.4998604662682</v>
      </c>
      <c r="L26" s="18">
        <f>$C26*'Allergan Payments'!I$24</f>
        <v>1018.499860466268</v>
      </c>
      <c r="M26" s="37" t="s">
        <v>343</v>
      </c>
      <c r="N26" s="6">
        <f t="shared" si="0"/>
        <v>7269.809441825445</v>
      </c>
    </row>
    <row r="27" spans="1:14" x14ac:dyDescent="0.3">
      <c r="A27" s="94">
        <v>25</v>
      </c>
      <c r="B27" s="3" t="s">
        <v>45</v>
      </c>
      <c r="C27" s="116">
        <v>5.4211718464369893E-4</v>
      </c>
      <c r="D27" s="7" t="s">
        <v>46</v>
      </c>
      <c r="E27" s="31" t="str">
        <f t="shared" si="4"/>
        <v>No</v>
      </c>
      <c r="F27" s="18">
        <v>2325.9899999999998</v>
      </c>
      <c r="G27" s="18">
        <v>2350.61</v>
      </c>
      <c r="H27" s="98">
        <v>2350.61</v>
      </c>
      <c r="I27" s="18">
        <f>$C27*'Allergan Payments'!F$24</f>
        <v>2239.5587233385322</v>
      </c>
      <c r="J27" s="18">
        <f>$C27*'Allergan Payments'!G$24</f>
        <v>2239.5587234256659</v>
      </c>
      <c r="K27" s="18">
        <f>$C27*'Allergan Payments'!H$24</f>
        <v>2239.5587234256659</v>
      </c>
      <c r="L27" s="18">
        <f>$C27*'Allergan Payments'!I$24</f>
        <v>2239.5587234256654</v>
      </c>
      <c r="M27" s="37" t="s">
        <v>343</v>
      </c>
      <c r="N27" s="6">
        <f t="shared" si="0"/>
        <v>15985.44489361553</v>
      </c>
    </row>
    <row r="28" spans="1:14" x14ac:dyDescent="0.3">
      <c r="A28" s="94">
        <v>26</v>
      </c>
      <c r="B28" s="3" t="s">
        <v>47</v>
      </c>
      <c r="C28" s="116">
        <v>1.5597090017600002E-3</v>
      </c>
      <c r="D28" s="7" t="s">
        <v>47</v>
      </c>
      <c r="E28" s="31" t="str">
        <f t="shared" si="4"/>
        <v>No</v>
      </c>
      <c r="F28" s="18">
        <v>6692.03</v>
      </c>
      <c r="G28" s="18">
        <v>6762.88</v>
      </c>
      <c r="H28" s="98">
        <v>6762.87</v>
      </c>
      <c r="I28" s="18">
        <f>$C28*'Allergan Payments'!F$24</f>
        <v>6443.3668581397596</v>
      </c>
      <c r="J28" s="18">
        <f>$C28*'Allergan Payments'!G$24</f>
        <v>6443.3668583904491</v>
      </c>
      <c r="K28" s="18">
        <f>$C28*'Allergan Payments'!H$24</f>
        <v>6443.3668583904491</v>
      </c>
      <c r="L28" s="18">
        <f>$C28*'Allergan Payments'!I$24</f>
        <v>6443.3668583904482</v>
      </c>
      <c r="M28" s="37" t="s">
        <v>343</v>
      </c>
      <c r="N28" s="6">
        <f t="shared" si="0"/>
        <v>45991.247433311109</v>
      </c>
    </row>
    <row r="29" spans="1:14" x14ac:dyDescent="0.3">
      <c r="A29" s="94">
        <v>27</v>
      </c>
      <c r="B29" s="3" t="s">
        <v>32</v>
      </c>
      <c r="C29" s="116">
        <v>2.1448338308180427E-4</v>
      </c>
      <c r="D29" s="7" t="s">
        <v>48</v>
      </c>
      <c r="E29" s="31" t="str">
        <f t="shared" si="4"/>
        <v>No</v>
      </c>
      <c r="F29" s="18">
        <v>920.25</v>
      </c>
      <c r="G29" s="18">
        <v>930</v>
      </c>
      <c r="H29" s="98">
        <v>930</v>
      </c>
      <c r="I29" s="18">
        <f>$C29*'Allergan Payments'!F$24</f>
        <v>886.05959227748679</v>
      </c>
      <c r="J29" s="18">
        <f>$C29*'Allergan Payments'!G$24</f>
        <v>886.05959231196039</v>
      </c>
      <c r="K29" s="18">
        <f>$C29*'Allergan Payments'!H$24</f>
        <v>886.05959231196039</v>
      </c>
      <c r="L29" s="18">
        <f>$C29*'Allergan Payments'!I$24</f>
        <v>886.05959231196027</v>
      </c>
      <c r="M29" s="37" t="s">
        <v>343</v>
      </c>
      <c r="N29" s="6">
        <f t="shared" si="0"/>
        <v>6324.4883692133681</v>
      </c>
    </row>
    <row r="30" spans="1:14" x14ac:dyDescent="0.3">
      <c r="A30" s="94">
        <v>28</v>
      </c>
      <c r="B30" s="3" t="s">
        <v>45</v>
      </c>
      <c r="C30" s="116">
        <v>1.4353012866080001E-2</v>
      </c>
      <c r="D30" s="7" t="s">
        <v>45</v>
      </c>
      <c r="E30" s="31" t="str">
        <f t="shared" si="4"/>
        <v>No</v>
      </c>
      <c r="F30" s="18">
        <v>62134.63</v>
      </c>
      <c r="G30" s="18">
        <v>62792.41</v>
      </c>
      <c r="H30" s="98">
        <v>62234.45</v>
      </c>
      <c r="I30" s="18">
        <f>$C30*'Allergan Payments'!F$24</f>
        <v>59294.219185370865</v>
      </c>
      <c r="J30" s="18">
        <f>$C30*'Allergan Payments'!G$24</f>
        <v>59294.219187677802</v>
      </c>
      <c r="K30" s="18">
        <f>$C30*'Allergan Payments'!H$24</f>
        <v>59294.219187677802</v>
      </c>
      <c r="L30" s="18">
        <f>$C30*'Allergan Payments'!I$24</f>
        <v>59294.219187677794</v>
      </c>
      <c r="M30" s="37" t="s">
        <v>343</v>
      </c>
      <c r="N30" s="6">
        <f t="shared" si="0"/>
        <v>424338.36674840422</v>
      </c>
    </row>
    <row r="31" spans="1:14" x14ac:dyDescent="0.3">
      <c r="A31" s="94">
        <v>29</v>
      </c>
      <c r="B31" s="3" t="s">
        <v>32</v>
      </c>
      <c r="C31" s="116">
        <v>2.7489343219674764E-4</v>
      </c>
      <c r="D31" s="7" t="s">
        <v>49</v>
      </c>
      <c r="E31" s="31" t="str">
        <f t="shared" si="4"/>
        <v>No</v>
      </c>
      <c r="F31" s="18">
        <v>1179.45</v>
      </c>
      <c r="G31" s="18">
        <v>1191.93</v>
      </c>
      <c r="H31" s="98">
        <v>1191.93</v>
      </c>
      <c r="I31" s="18">
        <f>$C31*'Allergan Payments'!F$24</f>
        <v>1135.6215989893747</v>
      </c>
      <c r="J31" s="18">
        <f>$C31*'Allergan Payments'!G$24</f>
        <v>1135.6215990335579</v>
      </c>
      <c r="K31" s="18">
        <f>$C31*'Allergan Payments'!H$24</f>
        <v>1135.6215990335579</v>
      </c>
      <c r="L31" s="18">
        <f>$C31*'Allergan Payments'!I$24</f>
        <v>1135.6215990335579</v>
      </c>
      <c r="M31" s="37" t="s">
        <v>343</v>
      </c>
      <c r="N31" s="6">
        <f t="shared" si="0"/>
        <v>8105.7963960900479</v>
      </c>
    </row>
    <row r="32" spans="1:14" x14ac:dyDescent="0.3">
      <c r="A32" s="94">
        <v>30</v>
      </c>
      <c r="B32" s="3" t="s">
        <v>50</v>
      </c>
      <c r="C32" s="116">
        <v>1.4644445099620517E-4</v>
      </c>
      <c r="D32" s="7" t="s">
        <v>51</v>
      </c>
      <c r="E32" s="31" t="str">
        <f t="shared" si="4"/>
        <v>No</v>
      </c>
      <c r="F32" s="18">
        <v>628.33000000000004</v>
      </c>
      <c r="G32" s="18">
        <v>634.98</v>
      </c>
      <c r="H32" s="98">
        <v>634.98</v>
      </c>
      <c r="I32" s="18">
        <f>$C32*'Allergan Payments'!F$24</f>
        <v>604.98164788601764</v>
      </c>
      <c r="J32" s="18">
        <f>$C32*'Allergan Payments'!G$24</f>
        <v>604.98164790955536</v>
      </c>
      <c r="K32" s="18">
        <f>$C32*'Allergan Payments'!H$24</f>
        <v>604.98164790955536</v>
      </c>
      <c r="L32" s="18">
        <f>$C32*'Allergan Payments'!I$24</f>
        <v>604.98164790955536</v>
      </c>
      <c r="M32" s="37" t="s">
        <v>343</v>
      </c>
      <c r="N32" s="6">
        <f t="shared" si="0"/>
        <v>4318.2165916146832</v>
      </c>
    </row>
    <row r="33" spans="1:14" x14ac:dyDescent="0.3">
      <c r="A33" s="94">
        <v>31</v>
      </c>
      <c r="B33" s="3" t="s">
        <v>32</v>
      </c>
      <c r="C33" s="116">
        <v>6.1607165089975981E-4</v>
      </c>
      <c r="D33" s="7" t="s">
        <v>52</v>
      </c>
      <c r="E33" s="31" t="str">
        <f t="shared" si="4"/>
        <v>No</v>
      </c>
      <c r="F33" s="18">
        <v>2643.29</v>
      </c>
      <c r="G33" s="18">
        <v>2671.28</v>
      </c>
      <c r="H33" s="98">
        <v>2671.28</v>
      </c>
      <c r="I33" s="18">
        <f>$C33*'Allergan Payments'!F$24</f>
        <v>2545.0745319592493</v>
      </c>
      <c r="J33" s="18">
        <f>$C33*'Allergan Payments'!G$24</f>
        <v>2545.0745320582696</v>
      </c>
      <c r="K33" s="18">
        <f>$C33*'Allergan Payments'!H$24</f>
        <v>2545.0745320582696</v>
      </c>
      <c r="L33" s="18">
        <f>$C33*'Allergan Payments'!I$24</f>
        <v>2545.0745320582691</v>
      </c>
      <c r="M33" s="37" t="s">
        <v>343</v>
      </c>
      <c r="N33" s="6">
        <f t="shared" si="0"/>
        <v>18166.14812813406</v>
      </c>
    </row>
    <row r="34" spans="1:14" x14ac:dyDescent="0.3">
      <c r="A34" s="94">
        <v>32</v>
      </c>
      <c r="B34" s="3" t="s">
        <v>53</v>
      </c>
      <c r="C34" s="116">
        <v>0</v>
      </c>
      <c r="D34" s="7" t="s">
        <v>54</v>
      </c>
      <c r="E34" s="7" t="s">
        <v>335</v>
      </c>
      <c r="F34" s="18">
        <v>0</v>
      </c>
      <c r="G34" s="18">
        <v>0</v>
      </c>
      <c r="H34" s="98">
        <v>0</v>
      </c>
      <c r="I34" s="18">
        <v>0</v>
      </c>
      <c r="J34" s="18">
        <v>0</v>
      </c>
      <c r="K34" s="18">
        <v>0</v>
      </c>
      <c r="L34" s="18">
        <v>0</v>
      </c>
      <c r="M34" s="37" t="s">
        <v>343</v>
      </c>
      <c r="N34" s="6">
        <f t="shared" si="0"/>
        <v>0</v>
      </c>
    </row>
    <row r="35" spans="1:14" x14ac:dyDescent="0.3">
      <c r="A35" s="94">
        <v>33</v>
      </c>
      <c r="B35" s="3" t="s">
        <v>32</v>
      </c>
      <c r="C35" s="116">
        <v>1.4314410402168545E-3</v>
      </c>
      <c r="D35" s="7" t="s">
        <v>55</v>
      </c>
      <c r="E35" s="31" t="str">
        <f t="shared" ref="E35:E40" si="5">IF(C35&lt;0.000083,"Yes","No")</f>
        <v>No</v>
      </c>
      <c r="F35" s="18">
        <v>6141.69</v>
      </c>
      <c r="G35" s="18">
        <v>6206.71</v>
      </c>
      <c r="H35" s="98">
        <v>6206.71</v>
      </c>
      <c r="I35" s="18">
        <f>$C35*'Allergan Payments'!F$24</f>
        <v>5913.4747234943607</v>
      </c>
      <c r="J35" s="18">
        <f>$C35*'Allergan Payments'!G$24</f>
        <v>5913.4747237244346</v>
      </c>
      <c r="K35" s="18">
        <f>$C35*'Allergan Payments'!H$24</f>
        <v>5913.4747237244346</v>
      </c>
      <c r="L35" s="18">
        <f>$C35*'Allergan Payments'!I$24</f>
        <v>5913.4747237244337</v>
      </c>
      <c r="M35" s="37" t="s">
        <v>343</v>
      </c>
      <c r="N35" s="6">
        <f t="shared" si="0"/>
        <v>42209.00889466767</v>
      </c>
    </row>
    <row r="36" spans="1:14" x14ac:dyDescent="0.3">
      <c r="A36" s="94">
        <v>34</v>
      </c>
      <c r="B36" s="3" t="s">
        <v>56</v>
      </c>
      <c r="C36" s="116">
        <v>3.8230209662400007E-3</v>
      </c>
      <c r="D36" s="7" t="s">
        <v>56</v>
      </c>
      <c r="E36" s="31" t="str">
        <f t="shared" si="5"/>
        <v>No</v>
      </c>
      <c r="F36" s="18">
        <v>16402.919999999998</v>
      </c>
      <c r="G36" s="18">
        <v>16576.560000000001</v>
      </c>
      <c r="H36" s="98">
        <v>16576.560000000001</v>
      </c>
      <c r="I36" s="18">
        <f>$C36*'Allergan Payments'!F$24</f>
        <v>15793.411824928786</v>
      </c>
      <c r="J36" s="18">
        <f>$C36*'Allergan Payments'!G$24</f>
        <v>15793.411825543255</v>
      </c>
      <c r="K36" s="18">
        <f>$C36*'Allergan Payments'!H$24</f>
        <v>15793.411825543255</v>
      </c>
      <c r="L36" s="18">
        <f>$C36*'Allergan Payments'!I$24</f>
        <v>15793.411825543253</v>
      </c>
      <c r="M36" s="37" t="s">
        <v>343</v>
      </c>
      <c r="N36" s="6">
        <f t="shared" si="0"/>
        <v>112729.68730155854</v>
      </c>
    </row>
    <row r="37" spans="1:14" x14ac:dyDescent="0.3">
      <c r="A37" s="94">
        <v>35</v>
      </c>
      <c r="B37" s="3" t="s">
        <v>32</v>
      </c>
      <c r="C37" s="116">
        <v>1.7834819854661442E-4</v>
      </c>
      <c r="D37" s="7" t="s">
        <v>57</v>
      </c>
      <c r="E37" s="31" t="str">
        <f t="shared" si="5"/>
        <v>No</v>
      </c>
      <c r="F37" s="18">
        <v>765.21</v>
      </c>
      <c r="G37" s="18">
        <v>773.32</v>
      </c>
      <c r="H37" s="98">
        <v>773.32</v>
      </c>
      <c r="I37" s="18">
        <f>$C37*'Allergan Payments'!F$24</f>
        <v>736.78030352293376</v>
      </c>
      <c r="J37" s="18">
        <f>$C37*'Allergan Payments'!G$24</f>
        <v>736.78030355159945</v>
      </c>
      <c r="K37" s="18">
        <f>$C37*'Allergan Payments'!H$24</f>
        <v>736.78030355159945</v>
      </c>
      <c r="L37" s="18">
        <f>$C37*'Allergan Payments'!I$24</f>
        <v>736.78030355159933</v>
      </c>
      <c r="M37" s="37" t="s">
        <v>343</v>
      </c>
      <c r="N37" s="6">
        <f t="shared" si="0"/>
        <v>5258.9712141777318</v>
      </c>
    </row>
    <row r="38" spans="1:14" x14ac:dyDescent="0.3">
      <c r="A38" s="94">
        <v>36</v>
      </c>
      <c r="B38" s="3" t="s">
        <v>58</v>
      </c>
      <c r="C38" s="116">
        <v>6.0493406028165334E-6</v>
      </c>
      <c r="D38" s="7" t="s">
        <v>59</v>
      </c>
      <c r="E38" s="31" t="str">
        <f t="shared" si="5"/>
        <v>Yes</v>
      </c>
      <c r="F38" s="18">
        <v>181.42</v>
      </c>
      <c r="G38" s="18">
        <v>0</v>
      </c>
      <c r="H38" s="98">
        <v>0</v>
      </c>
      <c r="I38" s="98">
        <v>0</v>
      </c>
      <c r="J38" s="98">
        <v>0</v>
      </c>
      <c r="K38" s="98">
        <v>0</v>
      </c>
      <c r="L38" s="98">
        <v>0</v>
      </c>
      <c r="M38" s="37" t="s">
        <v>343</v>
      </c>
      <c r="N38" s="6">
        <f>F38</f>
        <v>181.42</v>
      </c>
    </row>
    <row r="39" spans="1:14" x14ac:dyDescent="0.3">
      <c r="A39" s="94">
        <v>37</v>
      </c>
      <c r="B39" s="3" t="s">
        <v>20</v>
      </c>
      <c r="C39" s="116">
        <v>6.1860133563783337E-4</v>
      </c>
      <c r="D39" s="7" t="s">
        <v>60</v>
      </c>
      <c r="E39" s="31" t="str">
        <f t="shared" si="5"/>
        <v>No</v>
      </c>
      <c r="F39" s="18">
        <v>2654.15</v>
      </c>
      <c r="G39" s="18">
        <v>2682.25</v>
      </c>
      <c r="H39" s="98">
        <v>2682.25</v>
      </c>
      <c r="I39" s="18">
        <f>$C39*'Allergan Payments'!F$24</f>
        <v>2555.5249985427286</v>
      </c>
      <c r="J39" s="18">
        <f>$C39*'Allergan Payments'!G$24</f>
        <v>2555.5249986421554</v>
      </c>
      <c r="K39" s="18">
        <f>$C39*'Allergan Payments'!H$24</f>
        <v>2555.5249986421554</v>
      </c>
      <c r="L39" s="18">
        <f>$C39*'Allergan Payments'!I$24</f>
        <v>2555.5249986421554</v>
      </c>
      <c r="M39" s="37" t="s">
        <v>343</v>
      </c>
      <c r="N39" s="6">
        <f t="shared" si="0"/>
        <v>18240.749994469195</v>
      </c>
    </row>
    <row r="40" spans="1:14" x14ac:dyDescent="0.3">
      <c r="A40" s="94">
        <v>38</v>
      </c>
      <c r="B40" s="3" t="s">
        <v>61</v>
      </c>
      <c r="C40" s="116">
        <v>1.9828741491205145E-4</v>
      </c>
      <c r="D40" s="7" t="s">
        <v>62</v>
      </c>
      <c r="E40" s="31" t="str">
        <f t="shared" si="5"/>
        <v>No</v>
      </c>
      <c r="F40" s="18">
        <v>850.76</v>
      </c>
      <c r="G40" s="18">
        <v>859.77</v>
      </c>
      <c r="H40" s="98">
        <v>859.77</v>
      </c>
      <c r="I40" s="18">
        <f>$C40*'Allergan Payments'!F$24</f>
        <v>819.15187781106113</v>
      </c>
      <c r="J40" s="18">
        <f>$C40*'Allergan Payments'!G$24</f>
        <v>819.15187784293164</v>
      </c>
      <c r="K40" s="18">
        <f>$C40*'Allergan Payments'!H$24</f>
        <v>819.15187784293164</v>
      </c>
      <c r="L40" s="18">
        <f>$C40*'Allergan Payments'!I$24</f>
        <v>819.15187784293153</v>
      </c>
      <c r="M40" s="37" t="s">
        <v>343</v>
      </c>
      <c r="N40" s="6">
        <f t="shared" si="0"/>
        <v>5846.9075113398567</v>
      </c>
    </row>
    <row r="41" spans="1:14" x14ac:dyDescent="0.3">
      <c r="A41" s="94">
        <v>39</v>
      </c>
      <c r="B41" s="3" t="s">
        <v>12</v>
      </c>
      <c r="C41" s="116">
        <v>8.5803473491828175E-5</v>
      </c>
      <c r="D41" s="7" t="s">
        <v>63</v>
      </c>
      <c r="E41" s="7" t="s">
        <v>334</v>
      </c>
      <c r="F41" s="18">
        <v>0</v>
      </c>
      <c r="G41" s="18">
        <v>0</v>
      </c>
      <c r="H41" s="98">
        <v>0</v>
      </c>
      <c r="I41" s="18">
        <v>0</v>
      </c>
      <c r="J41" s="18">
        <v>0</v>
      </c>
      <c r="K41" s="18">
        <v>0</v>
      </c>
      <c r="L41" s="18">
        <v>0</v>
      </c>
      <c r="M41" s="37" t="s">
        <v>343</v>
      </c>
      <c r="N41" s="6">
        <f t="shared" si="0"/>
        <v>0</v>
      </c>
    </row>
    <row r="42" spans="1:14" x14ac:dyDescent="0.3">
      <c r="A42" s="94">
        <v>40</v>
      </c>
      <c r="B42" s="3" t="s">
        <v>64</v>
      </c>
      <c r="C42" s="116">
        <v>5.9285718408623813E-4</v>
      </c>
      <c r="D42" s="7" t="s">
        <v>65</v>
      </c>
      <c r="E42" s="31" t="str">
        <f t="shared" ref="E42:E57" si="6">IF(C42&lt;0.000083,"Yes","No")</f>
        <v>No</v>
      </c>
      <c r="F42" s="18">
        <v>2543.69</v>
      </c>
      <c r="G42" s="18">
        <v>2570.62</v>
      </c>
      <c r="H42" s="98">
        <v>2570.62</v>
      </c>
      <c r="I42" s="18">
        <f>$C42*'Allergan Payments'!F$24</f>
        <v>2449.172459247709</v>
      </c>
      <c r="J42" s="18">
        <f>$C42*'Allergan Payments'!G$24</f>
        <v>2449.1724593429981</v>
      </c>
      <c r="K42" s="18">
        <f>$C42*'Allergan Payments'!H$24</f>
        <v>2449.1724593429981</v>
      </c>
      <c r="L42" s="18">
        <f>$C42*'Allergan Payments'!I$24</f>
        <v>2449.1724593429981</v>
      </c>
      <c r="M42" s="37" t="s">
        <v>343</v>
      </c>
      <c r="N42" s="6">
        <f t="shared" si="0"/>
        <v>17481.619837276699</v>
      </c>
    </row>
    <row r="43" spans="1:14" x14ac:dyDescent="0.3">
      <c r="A43" s="94">
        <v>41</v>
      </c>
      <c r="B43" s="3" t="s">
        <v>12</v>
      </c>
      <c r="C43" s="116">
        <v>2.7577829756919563E-5</v>
      </c>
      <c r="D43" s="7" t="s">
        <v>66</v>
      </c>
      <c r="E43" s="31" t="str">
        <f t="shared" si="6"/>
        <v>Yes</v>
      </c>
      <c r="F43" s="18">
        <v>827.06</v>
      </c>
      <c r="G43" s="18">
        <v>0</v>
      </c>
      <c r="H43" s="98">
        <v>0</v>
      </c>
      <c r="I43" s="98">
        <v>0</v>
      </c>
      <c r="J43" s="98">
        <v>0</v>
      </c>
      <c r="K43" s="98">
        <v>0</v>
      </c>
      <c r="L43" s="98">
        <v>0</v>
      </c>
      <c r="M43" s="37" t="s">
        <v>343</v>
      </c>
      <c r="N43" s="6">
        <f>F43</f>
        <v>827.06</v>
      </c>
    </row>
    <row r="44" spans="1:14" x14ac:dyDescent="0.3">
      <c r="A44" s="94">
        <v>42</v>
      </c>
      <c r="B44" s="3" t="s">
        <v>40</v>
      </c>
      <c r="C44" s="116">
        <v>1.8505476605280003E-2</v>
      </c>
      <c r="D44" s="7" t="s">
        <v>40</v>
      </c>
      <c r="E44" s="31" t="str">
        <f t="shared" si="6"/>
        <v>No</v>
      </c>
      <c r="F44" s="18">
        <v>79398.929999999993</v>
      </c>
      <c r="G44" s="18">
        <v>80239.47</v>
      </c>
      <c r="H44" s="98">
        <v>80239.47</v>
      </c>
      <c r="I44" s="18">
        <f>$C44*'Allergan Payments'!F$24</f>
        <v>76448.603244574653</v>
      </c>
      <c r="J44" s="18">
        <f>$C44*'Allergan Payments'!G$24</f>
        <v>76448.603247549006</v>
      </c>
      <c r="K44" s="18">
        <f>$C44*'Allergan Payments'!H$24</f>
        <v>76448.603247549006</v>
      </c>
      <c r="L44" s="18">
        <f>$C44*'Allergan Payments'!I$24</f>
        <v>76448.603247548992</v>
      </c>
      <c r="M44" s="37" t="s">
        <v>343</v>
      </c>
      <c r="N44" s="6">
        <f t="shared" si="0"/>
        <v>545672.28298722173</v>
      </c>
    </row>
    <row r="45" spans="1:14" x14ac:dyDescent="0.3">
      <c r="A45" s="94">
        <v>43</v>
      </c>
      <c r="B45" s="3" t="s">
        <v>12</v>
      </c>
      <c r="C45" s="116">
        <v>3.3093395469285523E-5</v>
      </c>
      <c r="D45" s="7" t="s">
        <v>67</v>
      </c>
      <c r="E45" s="31" t="str">
        <f t="shared" si="6"/>
        <v>Yes</v>
      </c>
      <c r="F45" s="18">
        <v>992.47</v>
      </c>
      <c r="G45" s="18">
        <v>0</v>
      </c>
      <c r="H45" s="98">
        <v>0</v>
      </c>
      <c r="I45" s="98">
        <v>0</v>
      </c>
      <c r="J45" s="98">
        <v>0</v>
      </c>
      <c r="K45" s="98">
        <v>0</v>
      </c>
      <c r="L45" s="98">
        <v>0</v>
      </c>
      <c r="M45" s="37" t="s">
        <v>343</v>
      </c>
      <c r="N45" s="6">
        <f>F45</f>
        <v>992.47</v>
      </c>
    </row>
    <row r="46" spans="1:14" x14ac:dyDescent="0.3">
      <c r="A46" s="94">
        <v>44</v>
      </c>
      <c r="B46" s="3" t="s">
        <v>20</v>
      </c>
      <c r="C46" s="116">
        <v>2.6353816720000004E-3</v>
      </c>
      <c r="D46" s="7" t="s">
        <v>68</v>
      </c>
      <c r="E46" s="31" t="str">
        <f t="shared" si="6"/>
        <v>No</v>
      </c>
      <c r="F46" s="18">
        <v>11307.27</v>
      </c>
      <c r="G46" s="18">
        <v>11426.98</v>
      </c>
      <c r="H46" s="98">
        <v>11426.98</v>
      </c>
      <c r="I46" s="18">
        <f>$C46*'Allergan Payments'!F$24</f>
        <v>10887.114778944293</v>
      </c>
      <c r="J46" s="18">
        <f>$C46*'Allergan Payments'!G$24</f>
        <v>10887.114779367874</v>
      </c>
      <c r="K46" s="18">
        <f>$C46*'Allergan Payments'!H$24</f>
        <v>10887.114779367874</v>
      </c>
      <c r="L46" s="18">
        <f>$C46*'Allergan Payments'!I$24</f>
        <v>10887.114779367874</v>
      </c>
      <c r="M46" s="37" t="s">
        <v>343</v>
      </c>
      <c r="N46" s="6">
        <f t="shared" si="0"/>
        <v>77709.689117047907</v>
      </c>
    </row>
    <row r="47" spans="1:14" x14ac:dyDescent="0.3">
      <c r="A47" s="94">
        <v>45</v>
      </c>
      <c r="B47" s="3" t="s">
        <v>12</v>
      </c>
      <c r="C47" s="116">
        <v>1.211863496205807E-4</v>
      </c>
      <c r="D47" s="7" t="s">
        <v>69</v>
      </c>
      <c r="E47" s="31" t="str">
        <f t="shared" si="6"/>
        <v>No</v>
      </c>
      <c r="F47" s="18">
        <v>519.96</v>
      </c>
      <c r="G47" s="18">
        <v>525.46</v>
      </c>
      <c r="H47" s="98">
        <v>525.46</v>
      </c>
      <c r="I47" s="18">
        <f>$C47*'Allergan Payments'!F$24</f>
        <v>500.63704698957702</v>
      </c>
      <c r="J47" s="18">
        <f>$C47*'Allergan Payments'!G$24</f>
        <v>500.63704700905515</v>
      </c>
      <c r="K47" s="18">
        <f>$C47*'Allergan Payments'!H$24</f>
        <v>500.63704700905515</v>
      </c>
      <c r="L47" s="18">
        <f>$C47*'Allergan Payments'!I$24</f>
        <v>500.6370470090551</v>
      </c>
      <c r="M47" s="37" t="s">
        <v>343</v>
      </c>
      <c r="N47" s="6">
        <f t="shared" si="0"/>
        <v>3573.4281880167423</v>
      </c>
    </row>
    <row r="48" spans="1:14" x14ac:dyDescent="0.3">
      <c r="A48" s="94">
        <v>46</v>
      </c>
      <c r="B48" s="3" t="s">
        <v>70</v>
      </c>
      <c r="C48" s="116">
        <v>4.1274553924800002E-3</v>
      </c>
      <c r="D48" s="7" t="s">
        <v>70</v>
      </c>
      <c r="E48" s="31" t="str">
        <f t="shared" si="6"/>
        <v>No</v>
      </c>
      <c r="F48" s="18">
        <v>17709.11</v>
      </c>
      <c r="G48" s="18">
        <v>17896.59</v>
      </c>
      <c r="H48" s="98">
        <v>17896.580000000002</v>
      </c>
      <c r="I48" s="18">
        <f>$C48*'Allergan Payments'!F$24</f>
        <v>17051.071228252178</v>
      </c>
      <c r="J48" s="18">
        <f>$C48*'Allergan Payments'!G$24</f>
        <v>17051.071228915578</v>
      </c>
      <c r="K48" s="18">
        <f>$C48*'Allergan Payments'!H$24</f>
        <v>17051.071228915578</v>
      </c>
      <c r="L48" s="18">
        <f>$C48*'Allergan Payments'!I$24</f>
        <v>17051.071228915578</v>
      </c>
      <c r="M48" s="37" t="s">
        <v>343</v>
      </c>
      <c r="N48" s="6">
        <f t="shared" si="0"/>
        <v>121706.5649149989</v>
      </c>
    </row>
    <row r="49" spans="1:14" x14ac:dyDescent="0.3">
      <c r="A49" s="94">
        <v>47</v>
      </c>
      <c r="B49" s="3" t="s">
        <v>71</v>
      </c>
      <c r="C49" s="116">
        <v>2.1428580409600002E-3</v>
      </c>
      <c r="D49" s="7" t="s">
        <v>71</v>
      </c>
      <c r="E49" s="31" t="str">
        <f t="shared" si="6"/>
        <v>No</v>
      </c>
      <c r="F49" s="18">
        <v>9194.07</v>
      </c>
      <c r="G49" s="18">
        <v>9291.4</v>
      </c>
      <c r="H49" s="98">
        <v>9291.4</v>
      </c>
      <c r="I49" s="18">
        <f>$C49*'Allergan Payments'!F$24</f>
        <v>8852.4336701523625</v>
      </c>
      <c r="J49" s="18">
        <f>$C49*'Allergan Payments'!G$24</f>
        <v>8852.4336704967809</v>
      </c>
      <c r="K49" s="18">
        <f>$C49*'Allergan Payments'!H$24</f>
        <v>8852.4336704967809</v>
      </c>
      <c r="L49" s="18">
        <f>$C49*'Allergan Payments'!I$24</f>
        <v>8852.4336704967809</v>
      </c>
      <c r="M49" s="37" t="s">
        <v>343</v>
      </c>
      <c r="N49" s="6">
        <f t="shared" si="0"/>
        <v>63186.604681642704</v>
      </c>
    </row>
    <row r="50" spans="1:14" x14ac:dyDescent="0.3">
      <c r="A50" s="94">
        <v>48</v>
      </c>
      <c r="B50" s="3" t="s">
        <v>72</v>
      </c>
      <c r="C50" s="116">
        <v>3.1672388092800004E-3</v>
      </c>
      <c r="D50" s="7" t="s">
        <v>72</v>
      </c>
      <c r="E50" s="31" t="str">
        <f t="shared" si="6"/>
        <v>No</v>
      </c>
      <c r="F50" s="18">
        <v>13589.24</v>
      </c>
      <c r="G50" s="18">
        <v>13733.1</v>
      </c>
      <c r="H50" s="98">
        <v>13733.1</v>
      </c>
      <c r="I50" s="18">
        <f>$C50*'Allergan Payments'!F$24</f>
        <v>13084.287871968707</v>
      </c>
      <c r="J50" s="18">
        <f>$C50*'Allergan Payments'!G$24</f>
        <v>13084.287872477773</v>
      </c>
      <c r="K50" s="18">
        <f>$C50*'Allergan Payments'!H$24</f>
        <v>13084.287872477773</v>
      </c>
      <c r="L50" s="18">
        <f>$C50*'Allergan Payments'!I$24</f>
        <v>13084.287872477771</v>
      </c>
      <c r="M50" s="37" t="s">
        <v>343</v>
      </c>
      <c r="N50" s="6">
        <f t="shared" si="0"/>
        <v>93392.591489402024</v>
      </c>
    </row>
    <row r="51" spans="1:14" x14ac:dyDescent="0.3">
      <c r="A51" s="94">
        <v>49</v>
      </c>
      <c r="B51" s="3" t="s">
        <v>73</v>
      </c>
      <c r="C51" s="116">
        <v>1.2625116440371095E-3</v>
      </c>
      <c r="D51" s="7" t="s">
        <v>74</v>
      </c>
      <c r="E51" s="31" t="str">
        <f t="shared" si="6"/>
        <v>No</v>
      </c>
      <c r="F51" s="18">
        <v>5416.89</v>
      </c>
      <c r="G51" s="18">
        <v>5474.23</v>
      </c>
      <c r="H51" s="98">
        <v>5474.23</v>
      </c>
      <c r="I51" s="18">
        <f>$C51*'Allergan Payments'!F$24</f>
        <v>5215.6047544925286</v>
      </c>
      <c r="J51" s="18">
        <f>$C51*'Allergan Payments'!G$24</f>
        <v>5215.6047546954505</v>
      </c>
      <c r="K51" s="18">
        <f>$C51*'Allergan Payments'!H$24</f>
        <v>5215.6047546954505</v>
      </c>
      <c r="L51" s="18">
        <f>$C51*'Allergan Payments'!I$24</f>
        <v>5215.6047546954496</v>
      </c>
      <c r="M51" s="37" t="s">
        <v>343</v>
      </c>
      <c r="N51" s="6">
        <f t="shared" si="0"/>
        <v>37227.769018578874</v>
      </c>
    </row>
    <row r="52" spans="1:14" x14ac:dyDescent="0.3">
      <c r="A52" s="94">
        <v>50</v>
      </c>
      <c r="B52" s="3" t="s">
        <v>75</v>
      </c>
      <c r="C52" s="116">
        <v>2.6802056915200003E-3</v>
      </c>
      <c r="D52" s="7" t="s">
        <v>75</v>
      </c>
      <c r="E52" s="31" t="str">
        <f t="shared" si="6"/>
        <v>No</v>
      </c>
      <c r="F52" s="18">
        <v>11499.59</v>
      </c>
      <c r="G52" s="18">
        <v>11621.33</v>
      </c>
      <c r="H52" s="98">
        <v>11621.33</v>
      </c>
      <c r="I52" s="18">
        <f>$C52*'Allergan Payments'!F$24</f>
        <v>11072.288809162668</v>
      </c>
      <c r="J52" s="18">
        <f>$C52*'Allergan Payments'!G$24</f>
        <v>11072.288809593454</v>
      </c>
      <c r="K52" s="18">
        <f>$C52*'Allergan Payments'!H$24</f>
        <v>11072.288809593454</v>
      </c>
      <c r="L52" s="18">
        <f>$C52*'Allergan Payments'!I$24</f>
        <v>11072.288809593452</v>
      </c>
      <c r="M52" s="37" t="s">
        <v>343</v>
      </c>
      <c r="N52" s="6">
        <f t="shared" si="0"/>
        <v>79031.405237943021</v>
      </c>
    </row>
    <row r="53" spans="1:14" x14ac:dyDescent="0.3">
      <c r="A53" s="94">
        <v>51</v>
      </c>
      <c r="B53" s="3" t="s">
        <v>76</v>
      </c>
      <c r="C53" s="116">
        <v>2.7998174328112426E-3</v>
      </c>
      <c r="D53" s="7" t="s">
        <v>76</v>
      </c>
      <c r="E53" s="31" t="str">
        <f t="shared" si="6"/>
        <v>No</v>
      </c>
      <c r="F53" s="18">
        <v>12012.8</v>
      </c>
      <c r="G53" s="18">
        <v>12139.97</v>
      </c>
      <c r="H53" s="98">
        <v>12139.97</v>
      </c>
      <c r="I53" s="18">
        <f>$C53*'Allergan Payments'!F$24</f>
        <v>11566.420938175646</v>
      </c>
      <c r="J53" s="18">
        <f>$C53*'Allergan Payments'!G$24</f>
        <v>11566.420938625657</v>
      </c>
      <c r="K53" s="18">
        <f>$C53*'Allergan Payments'!H$24</f>
        <v>11566.420938625657</v>
      </c>
      <c r="L53" s="18">
        <f>$C53*'Allergan Payments'!I$24</f>
        <v>11566.420938625657</v>
      </c>
      <c r="M53" s="37" t="s">
        <v>343</v>
      </c>
      <c r="N53" s="6">
        <f t="shared" si="0"/>
        <v>82558.423754052608</v>
      </c>
    </row>
    <row r="54" spans="1:14" x14ac:dyDescent="0.3">
      <c r="A54" s="94">
        <v>52</v>
      </c>
      <c r="B54" s="3" t="s">
        <v>32</v>
      </c>
      <c r="C54" s="116">
        <v>1.3949733207608273E-4</v>
      </c>
      <c r="D54" s="7" t="s">
        <v>77</v>
      </c>
      <c r="E54" s="31" t="str">
        <f t="shared" si="6"/>
        <v>No</v>
      </c>
      <c r="F54" s="18">
        <v>598.52</v>
      </c>
      <c r="G54" s="18">
        <v>604.86</v>
      </c>
      <c r="H54" s="98">
        <v>604.86</v>
      </c>
      <c r="I54" s="18">
        <f>$C54*'Allergan Payments'!F$24</f>
        <v>576.2821688428362</v>
      </c>
      <c r="J54" s="18">
        <f>$C54*'Allergan Payments'!G$24</f>
        <v>576.2821688652574</v>
      </c>
      <c r="K54" s="18">
        <f>$C54*'Allergan Payments'!H$24</f>
        <v>576.2821688652574</v>
      </c>
      <c r="L54" s="18">
        <f>$C54*'Allergan Payments'!I$24</f>
        <v>576.28216886525729</v>
      </c>
      <c r="M54" s="37" t="s">
        <v>343</v>
      </c>
      <c r="N54" s="6">
        <f t="shared" si="0"/>
        <v>4113.368675438609</v>
      </c>
    </row>
    <row r="55" spans="1:14" x14ac:dyDescent="0.3">
      <c r="A55" s="94">
        <v>53</v>
      </c>
      <c r="B55" s="3" t="s">
        <v>73</v>
      </c>
      <c r="C55" s="116">
        <v>6.5243179433600003E-3</v>
      </c>
      <c r="D55" s="7" t="s">
        <v>78</v>
      </c>
      <c r="E55" s="31" t="str">
        <f t="shared" si="6"/>
        <v>No</v>
      </c>
      <c r="F55" s="18">
        <v>27993</v>
      </c>
      <c r="G55" s="18">
        <v>39712.78</v>
      </c>
      <c r="H55" s="98">
        <v>28289.34</v>
      </c>
      <c r="I55" s="18">
        <f>$C55*'Allergan Payments'!F$24</f>
        <v>26952.831560743314</v>
      </c>
      <c r="J55" s="18">
        <f>$C55*'Allergan Payments'!G$24</f>
        <v>26952.831561791958</v>
      </c>
      <c r="K55" s="18">
        <f>$C55*'Allergan Payments'!H$24</f>
        <v>26952.831561791958</v>
      </c>
      <c r="L55" s="18">
        <f>$C55*'Allergan Payments'!I$24</f>
        <v>26952.831561791954</v>
      </c>
      <c r="M55" s="37" t="s">
        <v>343</v>
      </c>
      <c r="N55" s="6">
        <f t="shared" si="0"/>
        <v>203806.44624611916</v>
      </c>
    </row>
    <row r="56" spans="1:14" x14ac:dyDescent="0.3">
      <c r="A56" s="94">
        <v>54</v>
      </c>
      <c r="B56" s="3" t="s">
        <v>38</v>
      </c>
      <c r="C56" s="116">
        <v>5.4026690121600001E-3</v>
      </c>
      <c r="D56" s="7" t="s">
        <v>38</v>
      </c>
      <c r="E56" s="31" t="str">
        <f t="shared" si="6"/>
        <v>No</v>
      </c>
      <c r="F56" s="18">
        <v>23180.5</v>
      </c>
      <c r="G56" s="18">
        <v>23425.89</v>
      </c>
      <c r="H56" s="98">
        <v>23425.89</v>
      </c>
      <c r="I56" s="18">
        <f>$C56*'Allergan Payments'!F$24</f>
        <v>22319.149545952936</v>
      </c>
      <c r="J56" s="18">
        <f>$C56*'Allergan Payments'!G$24</f>
        <v>22319.1495468213</v>
      </c>
      <c r="K56" s="18">
        <f>$C56*'Allergan Payments'!H$24</f>
        <v>22319.1495468213</v>
      </c>
      <c r="L56" s="18">
        <f>$C56*'Allergan Payments'!I$24</f>
        <v>22319.1495468213</v>
      </c>
      <c r="M56" s="37" t="s">
        <v>343</v>
      </c>
      <c r="N56" s="6">
        <f t="shared" si="0"/>
        <v>159308.87818641684</v>
      </c>
    </row>
    <row r="57" spans="1:14" x14ac:dyDescent="0.3">
      <c r="A57" s="94">
        <v>55</v>
      </c>
      <c r="B57" s="3" t="s">
        <v>56</v>
      </c>
      <c r="C57" s="116">
        <v>7.7283577009453522E-5</v>
      </c>
      <c r="D57" s="7" t="s">
        <v>79</v>
      </c>
      <c r="E57" s="31" t="str">
        <f t="shared" si="6"/>
        <v>Yes</v>
      </c>
      <c r="F57" s="18">
        <v>2317.73</v>
      </c>
      <c r="G57" s="18">
        <v>0</v>
      </c>
      <c r="H57" s="98">
        <v>0</v>
      </c>
      <c r="I57" s="98">
        <v>0</v>
      </c>
      <c r="J57" s="98">
        <v>0</v>
      </c>
      <c r="K57" s="98">
        <v>0</v>
      </c>
      <c r="L57" s="98">
        <v>0</v>
      </c>
      <c r="M57" s="37" t="s">
        <v>343</v>
      </c>
      <c r="N57" s="6">
        <f>F57</f>
        <v>2317.73</v>
      </c>
    </row>
    <row r="58" spans="1:14" x14ac:dyDescent="0.3">
      <c r="A58" s="94">
        <v>56</v>
      </c>
      <c r="B58" s="3" t="s">
        <v>32</v>
      </c>
      <c r="C58" s="116">
        <v>1.9885436190897308E-4</v>
      </c>
      <c r="D58" s="7" t="s">
        <v>80</v>
      </c>
      <c r="E58" s="7" t="s">
        <v>334</v>
      </c>
      <c r="F58" s="18">
        <v>0</v>
      </c>
      <c r="G58" s="18">
        <v>0</v>
      </c>
      <c r="H58" s="98">
        <v>0</v>
      </c>
      <c r="I58" s="18">
        <v>0</v>
      </c>
      <c r="J58" s="18">
        <v>0</v>
      </c>
      <c r="K58" s="18">
        <v>0</v>
      </c>
      <c r="L58" s="18">
        <v>0</v>
      </c>
      <c r="M58" s="37" t="s">
        <v>343</v>
      </c>
      <c r="N58" s="6">
        <f t="shared" si="0"/>
        <v>0</v>
      </c>
    </row>
    <row r="59" spans="1:14" x14ac:dyDescent="0.3">
      <c r="A59" s="94">
        <v>57</v>
      </c>
      <c r="B59" s="3" t="s">
        <v>81</v>
      </c>
      <c r="C59" s="116">
        <v>8.4518667745893796E-5</v>
      </c>
      <c r="D59" s="7" t="s">
        <v>82</v>
      </c>
      <c r="E59" s="31" t="str">
        <f t="shared" ref="E59:E98" si="7">IF(C59&lt;0.000083,"Yes","No")</f>
        <v>No</v>
      </c>
      <c r="F59" s="18">
        <v>362.63</v>
      </c>
      <c r="G59" s="18">
        <v>366.47</v>
      </c>
      <c r="H59" s="98">
        <v>366.47</v>
      </c>
      <c r="I59" s="18">
        <f>$C59*'Allergan Payments'!F$24</f>
        <v>349.15794038086585</v>
      </c>
      <c r="J59" s="18">
        <f>$C59*'Allergan Payments'!G$24</f>
        <v>349.15794039445041</v>
      </c>
      <c r="K59" s="18">
        <f>$C59*'Allergan Payments'!H$24</f>
        <v>349.15794039445041</v>
      </c>
      <c r="L59" s="18">
        <f>$C59*'Allergan Payments'!I$24</f>
        <v>349.15794039445035</v>
      </c>
      <c r="M59" s="37" t="s">
        <v>343</v>
      </c>
      <c r="N59" s="6">
        <f t="shared" si="0"/>
        <v>2492.2017615642171</v>
      </c>
    </row>
    <row r="60" spans="1:14" x14ac:dyDescent="0.3">
      <c r="A60" s="94">
        <v>58</v>
      </c>
      <c r="B60" s="3" t="s">
        <v>81</v>
      </c>
      <c r="C60" s="116">
        <v>9.5907662226293643E-6</v>
      </c>
      <c r="D60" s="7" t="s">
        <v>83</v>
      </c>
      <c r="E60" s="31" t="str">
        <f t="shared" si="7"/>
        <v>Yes</v>
      </c>
      <c r="F60" s="18">
        <v>287.63</v>
      </c>
      <c r="G60" s="18">
        <v>0</v>
      </c>
      <c r="H60" s="98">
        <v>0</v>
      </c>
      <c r="I60" s="98">
        <v>0</v>
      </c>
      <c r="J60" s="98">
        <v>0</v>
      </c>
      <c r="K60" s="98">
        <v>0</v>
      </c>
      <c r="L60" s="98">
        <v>0</v>
      </c>
      <c r="M60" s="37" t="s">
        <v>343</v>
      </c>
      <c r="N60" s="6">
        <f>F60</f>
        <v>287.63</v>
      </c>
    </row>
    <row r="61" spans="1:14" x14ac:dyDescent="0.3">
      <c r="A61" s="94">
        <v>59</v>
      </c>
      <c r="B61" s="3" t="s">
        <v>84</v>
      </c>
      <c r="C61" s="116">
        <v>2.88625325072E-3</v>
      </c>
      <c r="D61" s="7" t="s">
        <v>84</v>
      </c>
      <c r="E61" s="31" t="str">
        <f t="shared" si="7"/>
        <v>No</v>
      </c>
      <c r="F61" s="18">
        <v>12383.65</v>
      </c>
      <c r="G61" s="18">
        <v>12514.75</v>
      </c>
      <c r="H61" s="98">
        <v>12514.75</v>
      </c>
      <c r="I61" s="18">
        <f>$C61*'Allergan Payments'!F$24</f>
        <v>11923.498882741609</v>
      </c>
      <c r="J61" s="18">
        <f>$C61*'Allergan Payments'!G$24</f>
        <v>11923.498883205513</v>
      </c>
      <c r="K61" s="18">
        <f>$C61*'Allergan Payments'!H$24</f>
        <v>11923.498883205513</v>
      </c>
      <c r="L61" s="18">
        <f>$C61*'Allergan Payments'!I$24</f>
        <v>11923.498883205511</v>
      </c>
      <c r="M61" s="37" t="s">
        <v>343</v>
      </c>
      <c r="N61" s="6">
        <f t="shared" si="0"/>
        <v>85107.145532358147</v>
      </c>
    </row>
    <row r="62" spans="1:14" x14ac:dyDescent="0.3">
      <c r="A62" s="94">
        <v>60</v>
      </c>
      <c r="B62" s="3" t="s">
        <v>61</v>
      </c>
      <c r="C62" s="116">
        <v>8.8446355339343792E-5</v>
      </c>
      <c r="D62" s="7" t="s">
        <v>85</v>
      </c>
      <c r="E62" s="31" t="str">
        <f t="shared" si="7"/>
        <v>No</v>
      </c>
      <c r="F62" s="18">
        <v>379.48</v>
      </c>
      <c r="G62" s="18">
        <v>0</v>
      </c>
      <c r="H62" s="98">
        <v>383.5</v>
      </c>
      <c r="I62" s="18">
        <f>$C62*'Allergan Payments'!F$24</f>
        <v>365.38374406617191</v>
      </c>
      <c r="J62" s="18">
        <f>$C62*'Allergan Payments'!G$24</f>
        <v>365.38374408038777</v>
      </c>
      <c r="K62" s="18">
        <f>$C62*'Allergan Payments'!H$24</f>
        <v>365.38374408038777</v>
      </c>
      <c r="L62" s="18">
        <f>$C62*'Allergan Payments'!I$24</f>
        <v>365.38374408038771</v>
      </c>
      <c r="M62" s="37" t="s">
        <v>343</v>
      </c>
      <c r="N62" s="6">
        <f t="shared" si="0"/>
        <v>2224.514976307335</v>
      </c>
    </row>
    <row r="63" spans="1:14" x14ac:dyDescent="0.3">
      <c r="A63" s="94">
        <v>61</v>
      </c>
      <c r="B63" s="3" t="s">
        <v>20</v>
      </c>
      <c r="C63" s="116">
        <v>2.9965833191952238E-3</v>
      </c>
      <c r="D63" s="7" t="s">
        <v>86</v>
      </c>
      <c r="E63" s="31" t="str">
        <f t="shared" si="7"/>
        <v>No</v>
      </c>
      <c r="F63" s="18">
        <v>12857.03</v>
      </c>
      <c r="G63" s="18">
        <v>12993.14</v>
      </c>
      <c r="H63" s="98">
        <v>12993.14</v>
      </c>
      <c r="I63" s="18">
        <f>$C63*'Allergan Payments'!F$24</f>
        <v>12379.28717778085</v>
      </c>
      <c r="J63" s="18">
        <f>$C63*'Allergan Payments'!G$24</f>
        <v>12379.287178262488</v>
      </c>
      <c r="K63" s="18">
        <f>$C63*'Allergan Payments'!H$24</f>
        <v>12379.287178262488</v>
      </c>
      <c r="L63" s="18">
        <f>$C63*'Allergan Payments'!I$24</f>
        <v>12379.287178262486</v>
      </c>
      <c r="M63" s="37" t="s">
        <v>343</v>
      </c>
      <c r="N63" s="6">
        <f t="shared" si="0"/>
        <v>88360.458712568303</v>
      </c>
    </row>
    <row r="64" spans="1:14" x14ac:dyDescent="0.3">
      <c r="A64" s="94">
        <v>62</v>
      </c>
      <c r="B64" s="3" t="s">
        <v>20</v>
      </c>
      <c r="C64" s="116">
        <v>1.053620174976995E-3</v>
      </c>
      <c r="D64" s="7" t="s">
        <v>87</v>
      </c>
      <c r="E64" s="31" t="str">
        <f t="shared" si="7"/>
        <v>No</v>
      </c>
      <c r="F64" s="18">
        <v>4520.62</v>
      </c>
      <c r="G64" s="18">
        <v>4568.4799999999996</v>
      </c>
      <c r="H64" s="98">
        <v>4568.4799999999996</v>
      </c>
      <c r="I64" s="18">
        <f>$C64*'Allergan Payments'!F$24</f>
        <v>4352.6461082506585</v>
      </c>
      <c r="J64" s="18">
        <f>$C64*'Allergan Payments'!G$24</f>
        <v>4352.6461084200055</v>
      </c>
      <c r="K64" s="18">
        <f>$C64*'Allergan Payments'!H$24</f>
        <v>4352.6461084200055</v>
      </c>
      <c r="L64" s="18">
        <f>$C64*'Allergan Payments'!I$24</f>
        <v>4352.6461084200046</v>
      </c>
      <c r="M64" s="37" t="s">
        <v>343</v>
      </c>
      <c r="N64" s="6">
        <f t="shared" si="0"/>
        <v>31068.164433510672</v>
      </c>
    </row>
    <row r="65" spans="1:14" x14ac:dyDescent="0.3">
      <c r="A65" s="94">
        <v>63</v>
      </c>
      <c r="B65" s="3" t="s">
        <v>88</v>
      </c>
      <c r="C65" s="116">
        <v>1.9675310549654214E-4</v>
      </c>
      <c r="D65" s="7" t="s">
        <v>89</v>
      </c>
      <c r="E65" s="31" t="str">
        <f t="shared" si="7"/>
        <v>No</v>
      </c>
      <c r="F65" s="18">
        <v>844.18</v>
      </c>
      <c r="G65" s="18">
        <v>853.12</v>
      </c>
      <c r="H65" s="98">
        <v>853.12</v>
      </c>
      <c r="I65" s="18">
        <f>$C65*'Allergan Payments'!F$24</f>
        <v>812.81344004679306</v>
      </c>
      <c r="J65" s="18">
        <f>$C65*'Allergan Payments'!G$24</f>
        <v>812.81344007841687</v>
      </c>
      <c r="K65" s="18">
        <f>$C65*'Allergan Payments'!H$24</f>
        <v>812.81344007841687</v>
      </c>
      <c r="L65" s="18">
        <f>$C65*'Allergan Payments'!I$24</f>
        <v>812.81344007841687</v>
      </c>
      <c r="M65" s="37" t="s">
        <v>343</v>
      </c>
      <c r="N65" s="6">
        <f t="shared" si="0"/>
        <v>5801.6737602820431</v>
      </c>
    </row>
    <row r="66" spans="1:14" x14ac:dyDescent="0.3">
      <c r="A66" s="94">
        <v>64</v>
      </c>
      <c r="B66" s="3" t="s">
        <v>90</v>
      </c>
      <c r="C66" s="116">
        <v>4.0553892204887014E-4</v>
      </c>
      <c r="D66" s="7" t="s">
        <v>91</v>
      </c>
      <c r="E66" s="31" t="str">
        <f t="shared" si="7"/>
        <v>No</v>
      </c>
      <c r="F66" s="18">
        <v>1739.99</v>
      </c>
      <c r="G66" s="18">
        <v>1758.41</v>
      </c>
      <c r="H66" s="98">
        <v>1758.41</v>
      </c>
      <c r="I66" s="18">
        <f>$C66*'Allergan Payments'!F$24</f>
        <v>1675.335621623535</v>
      </c>
      <c r="J66" s="18">
        <f>$C66*'Allergan Payments'!G$24</f>
        <v>1675.3356216887166</v>
      </c>
      <c r="K66" s="18">
        <f>$C66*'Allergan Payments'!H$24</f>
        <v>1675.3356216887166</v>
      </c>
      <c r="L66" s="18">
        <f>$C66*'Allergan Payments'!I$24</f>
        <v>1675.3356216887166</v>
      </c>
      <c r="M66" s="37" t="s">
        <v>343</v>
      </c>
      <c r="N66" s="6">
        <f t="shared" si="0"/>
        <v>11958.152486689685</v>
      </c>
    </row>
    <row r="67" spans="1:14" x14ac:dyDescent="0.3">
      <c r="A67" s="94">
        <v>65</v>
      </c>
      <c r="B67" s="3" t="s">
        <v>92</v>
      </c>
      <c r="C67" s="116">
        <v>2.6044851582400002E-3</v>
      </c>
      <c r="D67" s="7" t="s">
        <v>92</v>
      </c>
      <c r="E67" s="31" t="str">
        <f t="shared" si="7"/>
        <v>No</v>
      </c>
      <c r="F67" s="18">
        <v>11174.71</v>
      </c>
      <c r="G67" s="18">
        <v>11293.01</v>
      </c>
      <c r="H67" s="98">
        <v>11293.01</v>
      </c>
      <c r="I67" s="18">
        <f>$C67*'Allergan Payments'!F$24</f>
        <v>10759.477141046069</v>
      </c>
      <c r="J67" s="18">
        <f>$C67*'Allergan Payments'!G$24</f>
        <v>10759.477141464684</v>
      </c>
      <c r="K67" s="18">
        <f>$C67*'Allergan Payments'!H$24</f>
        <v>10759.477141464684</v>
      </c>
      <c r="L67" s="18">
        <f>$C67*'Allergan Payments'!I$24</f>
        <v>10759.477141464682</v>
      </c>
      <c r="M67" s="37" t="s">
        <v>343</v>
      </c>
      <c r="N67" s="6">
        <f t="shared" si="0"/>
        <v>76798.638565440124</v>
      </c>
    </row>
    <row r="68" spans="1:14" x14ac:dyDescent="0.3">
      <c r="A68" s="94">
        <v>66</v>
      </c>
      <c r="B68" s="3" t="s">
        <v>20</v>
      </c>
      <c r="C68" s="116">
        <v>7.1316532282240011E-2</v>
      </c>
      <c r="D68" s="7" t="s">
        <v>93</v>
      </c>
      <c r="E68" s="31" t="str">
        <f t="shared" si="7"/>
        <v>No</v>
      </c>
      <c r="F68" s="18">
        <v>305988.13</v>
      </c>
      <c r="G68" s="18">
        <v>362108.77</v>
      </c>
      <c r="H68" s="98">
        <v>309227.40000000002</v>
      </c>
      <c r="I68" s="18">
        <f>$C68*'Allergan Payments'!F$24</f>
        <v>294618.14994098997</v>
      </c>
      <c r="J68" s="18">
        <f>$C68*'Allergan Payments'!G$24</f>
        <v>294618.14995245257</v>
      </c>
      <c r="K68" s="18">
        <f>$C68*'Allergan Payments'!H$24</f>
        <v>294618.14995245257</v>
      </c>
      <c r="L68" s="18">
        <f>$C68*'Allergan Payments'!I$24</f>
        <v>294618.14995245257</v>
      </c>
      <c r="M68" s="37" t="s">
        <v>343</v>
      </c>
      <c r="N68" s="6">
        <f t="shared" ref="N68:N131" si="8">SUM(F68:M68)</f>
        <v>2155796.8997983476</v>
      </c>
    </row>
    <row r="69" spans="1:14" x14ac:dyDescent="0.3">
      <c r="A69" s="94">
        <v>67</v>
      </c>
      <c r="B69" s="3" t="s">
        <v>20</v>
      </c>
      <c r="C69" s="116">
        <v>0</v>
      </c>
      <c r="D69" s="7" t="s">
        <v>94</v>
      </c>
      <c r="E69" s="31" t="str">
        <f t="shared" si="7"/>
        <v>Yes</v>
      </c>
      <c r="F69" s="18">
        <v>0</v>
      </c>
      <c r="G69" s="18">
        <v>0</v>
      </c>
      <c r="H69" s="98">
        <v>0</v>
      </c>
      <c r="I69" s="98">
        <v>0</v>
      </c>
      <c r="J69" s="98">
        <v>0</v>
      </c>
      <c r="K69" s="98">
        <v>0</v>
      </c>
      <c r="L69" s="98">
        <v>0</v>
      </c>
      <c r="M69" s="37" t="s">
        <v>343</v>
      </c>
      <c r="N69" s="6">
        <f>F69</f>
        <v>0</v>
      </c>
    </row>
    <row r="70" spans="1:14" x14ac:dyDescent="0.3">
      <c r="A70" s="94">
        <v>68</v>
      </c>
      <c r="B70" s="3" t="s">
        <v>38</v>
      </c>
      <c r="C70" s="116">
        <v>3.6770177791889988E-4</v>
      </c>
      <c r="D70" s="7" t="s">
        <v>95</v>
      </c>
      <c r="E70" s="31" t="str">
        <f t="shared" si="7"/>
        <v>No</v>
      </c>
      <c r="F70" s="18">
        <v>1577.65</v>
      </c>
      <c r="G70" s="18">
        <v>1594.35</v>
      </c>
      <c r="H70" s="98">
        <v>1594.35</v>
      </c>
      <c r="I70" s="18">
        <f>$C70*'Allergan Payments'!F$24</f>
        <v>1519.0253097521529</v>
      </c>
      <c r="J70" s="18">
        <f>$C70*'Allergan Payments'!G$24</f>
        <v>1519.025309811253</v>
      </c>
      <c r="K70" s="18">
        <f>$C70*'Allergan Payments'!H$24</f>
        <v>1519.025309811253</v>
      </c>
      <c r="L70" s="18">
        <f>$C70*'Allergan Payments'!I$24</f>
        <v>1519.025309811253</v>
      </c>
      <c r="M70" s="37" t="s">
        <v>343</v>
      </c>
      <c r="N70" s="6">
        <f t="shared" si="8"/>
        <v>10842.451239185913</v>
      </c>
    </row>
    <row r="71" spans="1:14" x14ac:dyDescent="0.3">
      <c r="A71" s="94">
        <v>69</v>
      </c>
      <c r="B71" s="3" t="s">
        <v>96</v>
      </c>
      <c r="C71" s="116">
        <v>2.7729291699199999E-3</v>
      </c>
      <c r="D71" s="7" t="s">
        <v>96</v>
      </c>
      <c r="E71" s="31" t="str">
        <f t="shared" si="7"/>
        <v>No</v>
      </c>
      <c r="F71" s="18">
        <v>11897.43</v>
      </c>
      <c r="G71" s="18">
        <v>12023.38</v>
      </c>
      <c r="H71" s="98">
        <v>12023.38</v>
      </c>
      <c r="I71" s="18">
        <f>$C71*'Allergan Payments'!F$24</f>
        <v>11455.341921646997</v>
      </c>
      <c r="J71" s="18">
        <f>$C71*'Allergan Payments'!G$24</f>
        <v>11455.341922092686</v>
      </c>
      <c r="K71" s="18">
        <f>$C71*'Allergan Payments'!H$24</f>
        <v>11455.341922092686</v>
      </c>
      <c r="L71" s="18">
        <f>$C71*'Allergan Payments'!I$24</f>
        <v>11455.341922092684</v>
      </c>
      <c r="M71" s="37" t="s">
        <v>343</v>
      </c>
      <c r="N71" s="6">
        <f t="shared" si="8"/>
        <v>81765.557687925058</v>
      </c>
    </row>
    <row r="72" spans="1:14" x14ac:dyDescent="0.3">
      <c r="A72" s="94">
        <v>70</v>
      </c>
      <c r="B72" s="3" t="s">
        <v>97</v>
      </c>
      <c r="C72" s="116">
        <v>1.4646766740742973E-5</v>
      </c>
      <c r="D72" s="7" t="s">
        <v>98</v>
      </c>
      <c r="E72" s="31" t="str">
        <f t="shared" si="7"/>
        <v>Yes</v>
      </c>
      <c r="F72" s="18">
        <v>439.26</v>
      </c>
      <c r="G72" s="18">
        <v>0</v>
      </c>
      <c r="H72" s="98">
        <v>0</v>
      </c>
      <c r="I72" s="98">
        <v>0</v>
      </c>
      <c r="J72" s="98">
        <v>0</v>
      </c>
      <c r="K72" s="98">
        <v>0</v>
      </c>
      <c r="L72" s="98">
        <v>0</v>
      </c>
      <c r="M72" s="37" t="s">
        <v>343</v>
      </c>
      <c r="N72" s="6">
        <f>F72</f>
        <v>439.26</v>
      </c>
    </row>
    <row r="73" spans="1:14" x14ac:dyDescent="0.3">
      <c r="A73" s="94">
        <v>71</v>
      </c>
      <c r="B73" s="3" t="s">
        <v>12</v>
      </c>
      <c r="C73" s="116">
        <v>2.0735405898422254E-4</v>
      </c>
      <c r="D73" s="7" t="s">
        <v>99</v>
      </c>
      <c r="E73" s="31" t="str">
        <f t="shared" si="7"/>
        <v>No</v>
      </c>
      <c r="F73" s="18">
        <v>889.67</v>
      </c>
      <c r="G73" s="18">
        <v>899.08</v>
      </c>
      <c r="H73" s="98">
        <v>899.08</v>
      </c>
      <c r="I73" s="18">
        <f>$C73*'Allergan Payments'!F$24</f>
        <v>856.60739923413098</v>
      </c>
      <c r="J73" s="18">
        <f>$C73*'Allergan Payments'!G$24</f>
        <v>856.60739926745873</v>
      </c>
      <c r="K73" s="18">
        <f>$C73*'Allergan Payments'!H$24</f>
        <v>856.60739926745873</v>
      </c>
      <c r="L73" s="18">
        <f>$C73*'Allergan Payments'!I$24</f>
        <v>856.60739926745862</v>
      </c>
      <c r="M73" s="37" t="s">
        <v>343</v>
      </c>
      <c r="N73" s="6">
        <f t="shared" si="8"/>
        <v>6114.2595970365064</v>
      </c>
    </row>
    <row r="74" spans="1:14" x14ac:dyDescent="0.3">
      <c r="A74" s="94">
        <v>72</v>
      </c>
      <c r="B74" s="3" t="s">
        <v>100</v>
      </c>
      <c r="C74" s="116">
        <v>1.9287731411200004E-3</v>
      </c>
      <c r="D74" s="7" t="s">
        <v>101</v>
      </c>
      <c r="E74" s="31" t="str">
        <f t="shared" si="7"/>
        <v>No</v>
      </c>
      <c r="F74" s="18">
        <v>8275.52</v>
      </c>
      <c r="G74" s="18">
        <v>8363.1299999999992</v>
      </c>
      <c r="H74" s="98">
        <v>8363.1299999999992</v>
      </c>
      <c r="I74" s="18">
        <f>$C74*'Allergan Payments'!F$24</f>
        <v>7968.0202655360808</v>
      </c>
      <c r="J74" s="18">
        <f>$C74*'Allergan Payments'!G$24</f>
        <v>7968.0202658460894</v>
      </c>
      <c r="K74" s="18">
        <f>$C74*'Allergan Payments'!H$24</f>
        <v>7968.0202658460894</v>
      </c>
      <c r="L74" s="18">
        <f>$C74*'Allergan Payments'!I$24</f>
        <v>7968.0202658460885</v>
      </c>
      <c r="M74" s="37" t="s">
        <v>343</v>
      </c>
      <c r="N74" s="6">
        <f t="shared" si="8"/>
        <v>56873.86106307435</v>
      </c>
    </row>
    <row r="75" spans="1:14" x14ac:dyDescent="0.3">
      <c r="A75" s="94">
        <v>73</v>
      </c>
      <c r="B75" s="3" t="s">
        <v>73</v>
      </c>
      <c r="C75" s="116">
        <v>1.6772498197081106E-3</v>
      </c>
      <c r="D75" s="7" t="s">
        <v>102</v>
      </c>
      <c r="E75" s="31" t="str">
        <f t="shared" si="7"/>
        <v>No</v>
      </c>
      <c r="F75" s="18">
        <v>7196.35</v>
      </c>
      <c r="G75" s="18">
        <v>7272.53</v>
      </c>
      <c r="H75" s="98">
        <v>7272.53</v>
      </c>
      <c r="I75" s="18">
        <f>$C75*'Allergan Payments'!F$24</f>
        <v>6928.9437253572205</v>
      </c>
      <c r="J75" s="18">
        <f>$C75*'Allergan Payments'!G$24</f>
        <v>6928.943725626802</v>
      </c>
      <c r="K75" s="18">
        <f>$C75*'Allergan Payments'!H$24</f>
        <v>6928.943725626802</v>
      </c>
      <c r="L75" s="18">
        <f>$C75*'Allergan Payments'!I$24</f>
        <v>6928.9437256268011</v>
      </c>
      <c r="M75" s="37" t="s">
        <v>343</v>
      </c>
      <c r="N75" s="6">
        <f t="shared" si="8"/>
        <v>49457.184902237619</v>
      </c>
    </row>
    <row r="76" spans="1:14" x14ac:dyDescent="0.3">
      <c r="A76" s="94">
        <v>74</v>
      </c>
      <c r="B76" s="3" t="s">
        <v>90</v>
      </c>
      <c r="C76" s="116">
        <v>1.0040382409120001E-2</v>
      </c>
      <c r="D76" s="7" t="s">
        <v>90</v>
      </c>
      <c r="E76" s="31" t="str">
        <f t="shared" si="7"/>
        <v>No</v>
      </c>
      <c r="F76" s="18">
        <v>43078.9</v>
      </c>
      <c r="G76" s="18">
        <v>43534.95</v>
      </c>
      <c r="H76" s="98">
        <v>43534.95</v>
      </c>
      <c r="I76" s="18">
        <f>$C76*'Allergan Payments'!F$24</f>
        <v>41478.164955752429</v>
      </c>
      <c r="J76" s="18">
        <f>$C76*'Allergan Payments'!G$24</f>
        <v>41478.164957366207</v>
      </c>
      <c r="K76" s="18">
        <f>$C76*'Allergan Payments'!H$24</f>
        <v>41478.164957366207</v>
      </c>
      <c r="L76" s="18">
        <f>$C76*'Allergan Payments'!I$24</f>
        <v>41478.1649573662</v>
      </c>
      <c r="M76" s="37" t="s">
        <v>343</v>
      </c>
      <c r="N76" s="6">
        <f t="shared" si="8"/>
        <v>296061.45982785104</v>
      </c>
    </row>
    <row r="77" spans="1:14" x14ac:dyDescent="0.3">
      <c r="A77" s="94">
        <v>75</v>
      </c>
      <c r="B77" s="3" t="s">
        <v>103</v>
      </c>
      <c r="C77" s="116">
        <v>5.9203304839503929E-5</v>
      </c>
      <c r="D77" s="7" t="s">
        <v>104</v>
      </c>
      <c r="E77" s="31" t="str">
        <f t="shared" si="7"/>
        <v>Yes</v>
      </c>
      <c r="F77" s="18">
        <v>1775.51</v>
      </c>
      <c r="G77" s="18">
        <v>0</v>
      </c>
      <c r="H77" s="98">
        <v>0</v>
      </c>
      <c r="I77" s="98">
        <v>0</v>
      </c>
      <c r="J77" s="98">
        <v>0</v>
      </c>
      <c r="K77" s="98">
        <v>0</v>
      </c>
      <c r="L77" s="98">
        <v>0</v>
      </c>
      <c r="M77" s="37" t="s">
        <v>343</v>
      </c>
      <c r="N77" s="6">
        <f>F77</f>
        <v>1775.51</v>
      </c>
    </row>
    <row r="78" spans="1:14" x14ac:dyDescent="0.3">
      <c r="A78" s="94">
        <v>76</v>
      </c>
      <c r="B78" s="3" t="s">
        <v>105</v>
      </c>
      <c r="C78" s="116">
        <v>1.8132565778312178E-3</v>
      </c>
      <c r="D78" s="7" t="s">
        <v>105</v>
      </c>
      <c r="E78" s="31" t="str">
        <f t="shared" si="7"/>
        <v>No</v>
      </c>
      <c r="F78" s="18">
        <v>7779.89</v>
      </c>
      <c r="G78" s="18">
        <v>7862.25</v>
      </c>
      <c r="H78" s="98">
        <v>7862.25</v>
      </c>
      <c r="I78" s="18">
        <f>$C78*'Allergan Payments'!F$24</f>
        <v>7490.8058655286122</v>
      </c>
      <c r="J78" s="18">
        <f>$C78*'Allergan Payments'!G$24</f>
        <v>7490.8058658200544</v>
      </c>
      <c r="K78" s="18">
        <f>$C78*'Allergan Payments'!H$24</f>
        <v>7490.8058658200544</v>
      </c>
      <c r="L78" s="18">
        <f>$C78*'Allergan Payments'!I$24</f>
        <v>7490.8058658200534</v>
      </c>
      <c r="M78" s="37" t="s">
        <v>343</v>
      </c>
      <c r="N78" s="6">
        <f t="shared" si="8"/>
        <v>53467.613462988775</v>
      </c>
    </row>
    <row r="79" spans="1:14" x14ac:dyDescent="0.3">
      <c r="A79" s="94">
        <v>77</v>
      </c>
      <c r="B79" s="3" t="s">
        <v>40</v>
      </c>
      <c r="C79" s="116">
        <v>8.1390405570217945E-5</v>
      </c>
      <c r="D79" s="7" t="s">
        <v>106</v>
      </c>
      <c r="E79" s="31" t="str">
        <f t="shared" si="7"/>
        <v>Yes</v>
      </c>
      <c r="F79" s="18">
        <v>2440.9</v>
      </c>
      <c r="G79" s="18">
        <v>0</v>
      </c>
      <c r="H79" s="98">
        <v>0</v>
      </c>
      <c r="I79" s="98">
        <v>0</v>
      </c>
      <c r="J79" s="98">
        <v>0</v>
      </c>
      <c r="K79" s="98">
        <v>0</v>
      </c>
      <c r="L79" s="98">
        <v>0</v>
      </c>
      <c r="M79" s="37" t="s">
        <v>343</v>
      </c>
      <c r="N79" s="6">
        <f>F79</f>
        <v>2440.9</v>
      </c>
    </row>
    <row r="80" spans="1:14" x14ac:dyDescent="0.3">
      <c r="A80" s="94">
        <v>78</v>
      </c>
      <c r="B80" s="3" t="s">
        <v>92</v>
      </c>
      <c r="C80" s="116">
        <v>1.8102084784E-4</v>
      </c>
      <c r="D80" s="7" t="s">
        <v>107</v>
      </c>
      <c r="E80" s="31" t="str">
        <f t="shared" si="7"/>
        <v>No</v>
      </c>
      <c r="F80" s="18">
        <v>776.68</v>
      </c>
      <c r="G80" s="18">
        <v>784.9</v>
      </c>
      <c r="H80" s="98">
        <v>784.9</v>
      </c>
      <c r="I80" s="18">
        <f>$C80*'Allergan Payments'!F$24</f>
        <v>747.82137583898691</v>
      </c>
      <c r="J80" s="18">
        <f>$C80*'Allergan Payments'!G$24</f>
        <v>747.82137586808221</v>
      </c>
      <c r="K80" s="18">
        <f>$C80*'Allergan Payments'!H$24</f>
        <v>747.82137586808221</v>
      </c>
      <c r="L80" s="18">
        <f>$C80*'Allergan Payments'!I$24</f>
        <v>747.8213758680821</v>
      </c>
      <c r="M80" s="37" t="s">
        <v>343</v>
      </c>
      <c r="N80" s="6">
        <f t="shared" si="8"/>
        <v>5337.7655034432337</v>
      </c>
    </row>
    <row r="81" spans="1:14" x14ac:dyDescent="0.3">
      <c r="A81" s="94">
        <v>79</v>
      </c>
      <c r="B81" s="3" t="s">
        <v>32</v>
      </c>
      <c r="C81" s="116">
        <v>2.2024727769051096E-4</v>
      </c>
      <c r="D81" s="7" t="s">
        <v>108</v>
      </c>
      <c r="E81" s="31" t="str">
        <f t="shared" si="7"/>
        <v>No</v>
      </c>
      <c r="F81" s="18">
        <v>944.99</v>
      </c>
      <c r="G81" s="18">
        <v>954.99</v>
      </c>
      <c r="H81" s="98">
        <v>954.99</v>
      </c>
      <c r="I81" s="18">
        <f>$C81*'Allergan Payments'!F$24</f>
        <v>909.87101316025587</v>
      </c>
      <c r="J81" s="18">
        <f>$C81*'Allergan Payments'!G$24</f>
        <v>909.87101319565591</v>
      </c>
      <c r="K81" s="18">
        <f>$C81*'Allergan Payments'!H$24</f>
        <v>909.87101319565591</v>
      </c>
      <c r="L81" s="18">
        <f>$C81*'Allergan Payments'!I$24</f>
        <v>909.87101319565579</v>
      </c>
      <c r="M81" s="37" t="s">
        <v>343</v>
      </c>
      <c r="N81" s="6">
        <f t="shared" si="8"/>
        <v>6494.4540527472236</v>
      </c>
    </row>
    <row r="82" spans="1:14" x14ac:dyDescent="0.3">
      <c r="A82" s="94">
        <v>80</v>
      </c>
      <c r="B82" s="3" t="s">
        <v>32</v>
      </c>
      <c r="C82" s="116">
        <v>1.6511895197089239E-3</v>
      </c>
      <c r="D82" s="7" t="s">
        <v>109</v>
      </c>
      <c r="E82" s="31" t="str">
        <f t="shared" si="7"/>
        <v>No</v>
      </c>
      <c r="F82" s="18">
        <v>7084.53</v>
      </c>
      <c r="G82" s="18">
        <v>28338.54</v>
      </c>
      <c r="H82" s="98">
        <v>7159.53</v>
      </c>
      <c r="I82" s="18">
        <f>$C82*'Allergan Payments'!F$24</f>
        <v>6821.2851344672144</v>
      </c>
      <c r="J82" s="18">
        <f>$C82*'Allergan Payments'!G$24</f>
        <v>6821.2851347326077</v>
      </c>
      <c r="K82" s="18">
        <f>$C82*'Allergan Payments'!H$24</f>
        <v>6821.2851347326077</v>
      </c>
      <c r="L82" s="18">
        <f>$C82*'Allergan Payments'!I$24</f>
        <v>6821.2851347326068</v>
      </c>
      <c r="M82" s="37" t="s">
        <v>343</v>
      </c>
      <c r="N82" s="6">
        <f t="shared" si="8"/>
        <v>69867.740538665035</v>
      </c>
    </row>
    <row r="83" spans="1:14" x14ac:dyDescent="0.3">
      <c r="A83" s="94">
        <v>81</v>
      </c>
      <c r="B83" s="3" t="s">
        <v>61</v>
      </c>
      <c r="C83" s="116">
        <v>1.8526953699043198E-5</v>
      </c>
      <c r="D83" s="7" t="s">
        <v>110</v>
      </c>
      <c r="E83" s="31" t="str">
        <f t="shared" si="7"/>
        <v>Yes</v>
      </c>
      <c r="F83" s="18">
        <v>555.62</v>
      </c>
      <c r="G83" s="18">
        <v>0</v>
      </c>
      <c r="H83" s="98">
        <v>0</v>
      </c>
      <c r="I83" s="98">
        <v>0</v>
      </c>
      <c r="J83" s="98">
        <v>0</v>
      </c>
      <c r="K83" s="98">
        <v>0</v>
      </c>
      <c r="L83" s="98">
        <v>0</v>
      </c>
      <c r="M83" s="37" t="s">
        <v>343</v>
      </c>
      <c r="N83" s="6">
        <f>F83</f>
        <v>555.62</v>
      </c>
    </row>
    <row r="84" spans="1:14" x14ac:dyDescent="0.3">
      <c r="A84" s="94">
        <v>82</v>
      </c>
      <c r="B84" s="3" t="s">
        <v>111</v>
      </c>
      <c r="C84" s="116">
        <v>4.7960718893470176E-4</v>
      </c>
      <c r="D84" s="7" t="s">
        <v>112</v>
      </c>
      <c r="E84" s="31" t="str">
        <f t="shared" si="7"/>
        <v>No</v>
      </c>
      <c r="F84" s="18">
        <v>2057.79</v>
      </c>
      <c r="G84" s="18">
        <v>2079.5700000000002</v>
      </c>
      <c r="H84" s="98">
        <v>2079.5700000000002</v>
      </c>
      <c r="I84" s="18">
        <f>$C84*'Allergan Payments'!F$24</f>
        <v>1981.3215558929935</v>
      </c>
      <c r="J84" s="18">
        <f>$C84*'Allergan Payments'!G$24</f>
        <v>1981.32155597008</v>
      </c>
      <c r="K84" s="18">
        <f>$C84*'Allergan Payments'!H$24</f>
        <v>1981.32155597008</v>
      </c>
      <c r="L84" s="18">
        <f>$C84*'Allergan Payments'!I$24</f>
        <v>1981.3215559700798</v>
      </c>
      <c r="M84" s="37" t="s">
        <v>343</v>
      </c>
      <c r="N84" s="6">
        <f t="shared" si="8"/>
        <v>14142.216223803234</v>
      </c>
    </row>
    <row r="85" spans="1:14" x14ac:dyDescent="0.3">
      <c r="A85" s="94">
        <v>83</v>
      </c>
      <c r="B85" s="3" t="s">
        <v>32</v>
      </c>
      <c r="C85" s="116">
        <v>8.911313493618362E-4</v>
      </c>
      <c r="D85" s="7" t="s">
        <v>113</v>
      </c>
      <c r="E85" s="31" t="str">
        <f t="shared" si="7"/>
        <v>No</v>
      </c>
      <c r="F85" s="18">
        <v>3823.46</v>
      </c>
      <c r="G85" s="18">
        <v>3863.93</v>
      </c>
      <c r="H85" s="98">
        <v>3863.93</v>
      </c>
      <c r="I85" s="18">
        <f>$C85*'Allergan Payments'!F$24</f>
        <v>3681.3829991672706</v>
      </c>
      <c r="J85" s="18">
        <f>$C85*'Allergan Payments'!G$24</f>
        <v>3681.3829993105005</v>
      </c>
      <c r="K85" s="18">
        <f>$C85*'Allergan Payments'!H$24</f>
        <v>3681.3829993105005</v>
      </c>
      <c r="L85" s="18">
        <f>$C85*'Allergan Payments'!I$24</f>
        <v>3681.3829993105001</v>
      </c>
      <c r="M85" s="37" t="s">
        <v>343</v>
      </c>
      <c r="N85" s="6">
        <f t="shared" si="8"/>
        <v>26276.851997098769</v>
      </c>
    </row>
    <row r="86" spans="1:14" x14ac:dyDescent="0.3">
      <c r="A86" s="94">
        <v>84</v>
      </c>
      <c r="B86" s="3" t="s">
        <v>114</v>
      </c>
      <c r="C86" s="116">
        <v>1.717819666839331E-4</v>
      </c>
      <c r="D86" s="7" t="s">
        <v>115</v>
      </c>
      <c r="E86" s="31" t="str">
        <f t="shared" si="7"/>
        <v>No</v>
      </c>
      <c r="F86" s="18">
        <v>737.04</v>
      </c>
      <c r="G86" s="18">
        <v>744.84</v>
      </c>
      <c r="H86" s="98">
        <v>744.84</v>
      </c>
      <c r="I86" s="18">
        <f>$C86*'Allergan Payments'!F$24</f>
        <v>709.65431994579183</v>
      </c>
      <c r="J86" s="18">
        <f>$C86*'Allergan Payments'!G$24</f>
        <v>709.65431997340215</v>
      </c>
      <c r="K86" s="18">
        <f>$C86*'Allergan Payments'!H$24</f>
        <v>709.65431997340215</v>
      </c>
      <c r="L86" s="18">
        <f>$C86*'Allergan Payments'!I$24</f>
        <v>709.65431997340204</v>
      </c>
      <c r="M86" s="37" t="s">
        <v>343</v>
      </c>
      <c r="N86" s="6">
        <f t="shared" si="8"/>
        <v>5065.3372798659993</v>
      </c>
    </row>
    <row r="87" spans="1:14" x14ac:dyDescent="0.3">
      <c r="A87" s="94">
        <v>85</v>
      </c>
      <c r="B87" s="3" t="s">
        <v>61</v>
      </c>
      <c r="C87" s="116">
        <v>2.5575490326387143E-4</v>
      </c>
      <c r="D87" s="7" t="s">
        <v>116</v>
      </c>
      <c r="E87" s="31" t="str">
        <f t="shared" si="7"/>
        <v>No</v>
      </c>
      <c r="F87" s="18">
        <v>1097.33</v>
      </c>
      <c r="G87" s="18">
        <v>4195.79</v>
      </c>
      <c r="H87" s="98">
        <v>1108.95</v>
      </c>
      <c r="I87" s="18">
        <f>$C87*'Allergan Payments'!F$24</f>
        <v>1056.5577717623144</v>
      </c>
      <c r="J87" s="18">
        <f>$C87*'Allergan Payments'!G$24</f>
        <v>1056.5577718034215</v>
      </c>
      <c r="K87" s="18">
        <f>$C87*'Allergan Payments'!H$24</f>
        <v>1056.5577718034215</v>
      </c>
      <c r="L87" s="18">
        <f>$C87*'Allergan Payments'!I$24</f>
        <v>1056.5577718034212</v>
      </c>
      <c r="M87" s="37" t="s">
        <v>343</v>
      </c>
      <c r="N87" s="6">
        <f t="shared" si="8"/>
        <v>10628.30108717258</v>
      </c>
    </row>
    <row r="88" spans="1:14" x14ac:dyDescent="0.3">
      <c r="A88" s="94">
        <v>86</v>
      </c>
      <c r="B88" s="3" t="s">
        <v>61</v>
      </c>
      <c r="C88" s="116">
        <v>2.9548125614560005E-2</v>
      </c>
      <c r="D88" s="7" t="s">
        <v>117</v>
      </c>
      <c r="E88" s="31" t="str">
        <f t="shared" si="7"/>
        <v>No</v>
      </c>
      <c r="F88" s="18">
        <v>126778.12</v>
      </c>
      <c r="G88" s="18">
        <v>170478.25</v>
      </c>
      <c r="H88" s="98">
        <v>128120.23</v>
      </c>
      <c r="I88" s="18">
        <f>$C88*'Allergan Payments'!F$24</f>
        <v>122067.26581058904</v>
      </c>
      <c r="J88" s="18">
        <f>$C88*'Allergan Payments'!G$24</f>
        <v>122067.26581533828</v>
      </c>
      <c r="K88" s="18">
        <f>$C88*'Allergan Payments'!H$24</f>
        <v>122067.26581533828</v>
      </c>
      <c r="L88" s="18">
        <f>$C88*'Allergan Payments'!I$24</f>
        <v>122067.26581533827</v>
      </c>
      <c r="M88" s="37" t="s">
        <v>343</v>
      </c>
      <c r="N88" s="6">
        <f t="shared" si="8"/>
        <v>913645.66325660376</v>
      </c>
    </row>
    <row r="89" spans="1:14" x14ac:dyDescent="0.3">
      <c r="A89" s="94">
        <v>87</v>
      </c>
      <c r="B89" s="3" t="s">
        <v>61</v>
      </c>
      <c r="C89" s="116">
        <v>3.7431147041579692E-5</v>
      </c>
      <c r="D89" s="7" t="s">
        <v>118</v>
      </c>
      <c r="E89" s="31" t="str">
        <f t="shared" si="7"/>
        <v>Yes</v>
      </c>
      <c r="F89" s="18">
        <v>1122.56</v>
      </c>
      <c r="G89" s="18">
        <v>0</v>
      </c>
      <c r="H89" s="98">
        <v>0</v>
      </c>
      <c r="I89" s="98">
        <v>0</v>
      </c>
      <c r="J89" s="98">
        <v>0</v>
      </c>
      <c r="K89" s="98">
        <v>0</v>
      </c>
      <c r="L89" s="98">
        <v>0</v>
      </c>
      <c r="M89" s="37" t="s">
        <v>343</v>
      </c>
      <c r="N89" s="6">
        <f>F89</f>
        <v>1122.56</v>
      </c>
    </row>
    <row r="90" spans="1:14" x14ac:dyDescent="0.3">
      <c r="A90" s="94">
        <v>88</v>
      </c>
      <c r="B90" s="3" t="s">
        <v>119</v>
      </c>
      <c r="C90" s="116">
        <v>9.4416380822506951E-5</v>
      </c>
      <c r="D90" s="7" t="s">
        <v>120</v>
      </c>
      <c r="E90" s="31" t="str">
        <f t="shared" si="7"/>
        <v>No</v>
      </c>
      <c r="F90" s="18">
        <v>405.1</v>
      </c>
      <c r="G90" s="18">
        <v>409.39</v>
      </c>
      <c r="H90" s="98">
        <v>409.39</v>
      </c>
      <c r="I90" s="18">
        <f>$C90*'Allergan Payments'!F$24</f>
        <v>390.04671920900716</v>
      </c>
      <c r="J90" s="18">
        <f>$C90*'Allergan Payments'!G$24</f>
        <v>390.0467192241826</v>
      </c>
      <c r="K90" s="18">
        <f>$C90*'Allergan Payments'!H$24</f>
        <v>390.0467192241826</v>
      </c>
      <c r="L90" s="18">
        <f>$C90*'Allergan Payments'!I$24</f>
        <v>390.04671922418254</v>
      </c>
      <c r="M90" s="37" t="s">
        <v>343</v>
      </c>
      <c r="N90" s="6">
        <f t="shared" si="8"/>
        <v>2784.0668768815553</v>
      </c>
    </row>
    <row r="91" spans="1:14" x14ac:dyDescent="0.3">
      <c r="A91" s="94">
        <v>89</v>
      </c>
      <c r="B91" s="3" t="s">
        <v>73</v>
      </c>
      <c r="C91" s="116">
        <v>8.0090683849233263E-4</v>
      </c>
      <c r="D91" s="7" t="s">
        <v>121</v>
      </c>
      <c r="E91" s="31" t="str">
        <f t="shared" si="7"/>
        <v>No</v>
      </c>
      <c r="F91" s="18">
        <v>3436.34</v>
      </c>
      <c r="G91" s="18">
        <v>3472.72</v>
      </c>
      <c r="H91" s="98">
        <v>3472.72</v>
      </c>
      <c r="I91" s="18">
        <f>$C91*'Allergan Payments'!F$24</f>
        <v>3308.6534563663854</v>
      </c>
      <c r="J91" s="18">
        <f>$C91*'Allergan Payments'!G$24</f>
        <v>3308.6534564951139</v>
      </c>
      <c r="K91" s="18">
        <f>$C91*'Allergan Payments'!H$24</f>
        <v>3308.6534564951139</v>
      </c>
      <c r="L91" s="18">
        <f>$C91*'Allergan Payments'!I$24</f>
        <v>3308.6534564951135</v>
      </c>
      <c r="M91" s="37" t="s">
        <v>343</v>
      </c>
      <c r="N91" s="6">
        <f t="shared" si="8"/>
        <v>23616.393825851726</v>
      </c>
    </row>
    <row r="92" spans="1:14" x14ac:dyDescent="0.3">
      <c r="A92" s="94">
        <v>90</v>
      </c>
      <c r="B92" s="3" t="s">
        <v>43</v>
      </c>
      <c r="C92" s="116">
        <v>4.8883853430216079E-4</v>
      </c>
      <c r="D92" s="7" t="s">
        <v>122</v>
      </c>
      <c r="E92" s="31" t="str">
        <f t="shared" si="7"/>
        <v>No</v>
      </c>
      <c r="F92" s="18">
        <v>2097.39</v>
      </c>
      <c r="G92" s="18">
        <v>2119.6</v>
      </c>
      <c r="H92" s="98">
        <v>2119.6</v>
      </c>
      <c r="I92" s="18">
        <f>$C92*'Allergan Payments'!F$24</f>
        <v>2019.4574804337947</v>
      </c>
      <c r="J92" s="18">
        <f>$C92*'Allergan Payments'!G$24</f>
        <v>2019.4574805123648</v>
      </c>
      <c r="K92" s="18">
        <f>$C92*'Allergan Payments'!H$24</f>
        <v>2019.4574805123648</v>
      </c>
      <c r="L92" s="18">
        <f>$C92*'Allergan Payments'!I$24</f>
        <v>2019.4574805123646</v>
      </c>
      <c r="M92" s="37" t="s">
        <v>343</v>
      </c>
      <c r="N92" s="6">
        <f t="shared" si="8"/>
        <v>14414.41992197089</v>
      </c>
    </row>
    <row r="93" spans="1:14" x14ac:dyDescent="0.3">
      <c r="A93" s="94">
        <v>91</v>
      </c>
      <c r="B93" s="3" t="s">
        <v>103</v>
      </c>
      <c r="C93" s="116">
        <v>1.2927096154735895E-4</v>
      </c>
      <c r="D93" s="7" t="s">
        <v>123</v>
      </c>
      <c r="E93" s="31" t="str">
        <f t="shared" si="7"/>
        <v>No</v>
      </c>
      <c r="F93" s="18">
        <v>554.65</v>
      </c>
      <c r="G93" s="18">
        <v>560.52</v>
      </c>
      <c r="H93" s="98">
        <v>560.52</v>
      </c>
      <c r="I93" s="18">
        <f>$C93*'Allergan Payments'!F$24</f>
        <v>534.03566204606693</v>
      </c>
      <c r="J93" s="18">
        <f>$C93*'Allergan Payments'!G$24</f>
        <v>534.03566206684445</v>
      </c>
      <c r="K93" s="18">
        <f>$C93*'Allergan Payments'!H$24</f>
        <v>534.03566206684445</v>
      </c>
      <c r="L93" s="18">
        <f>$C93*'Allergan Payments'!I$24</f>
        <v>534.03566206684445</v>
      </c>
      <c r="M93" s="37" t="s">
        <v>343</v>
      </c>
      <c r="N93" s="6">
        <f t="shared" si="8"/>
        <v>3811.8326482466005</v>
      </c>
    </row>
    <row r="94" spans="1:14" x14ac:dyDescent="0.3">
      <c r="A94" s="94">
        <v>92</v>
      </c>
      <c r="B94" s="3" t="s">
        <v>12</v>
      </c>
      <c r="C94" s="116">
        <v>8.9914131120183972E-5</v>
      </c>
      <c r="D94" s="7" t="s">
        <v>124</v>
      </c>
      <c r="E94" s="31" t="str">
        <f t="shared" si="7"/>
        <v>No</v>
      </c>
      <c r="F94" s="18">
        <v>385.78</v>
      </c>
      <c r="G94" s="18">
        <v>389.87</v>
      </c>
      <c r="H94" s="98">
        <v>389.87</v>
      </c>
      <c r="I94" s="18">
        <f>$C94*'Allergan Payments'!F$24</f>
        <v>371.44732247135767</v>
      </c>
      <c r="J94" s="18">
        <f>$C94*'Allergan Payments'!G$24</f>
        <v>371.44732248580942</v>
      </c>
      <c r="K94" s="18">
        <f>$C94*'Allergan Payments'!H$24</f>
        <v>371.44732248580942</v>
      </c>
      <c r="L94" s="18">
        <f>$C94*'Allergan Payments'!I$24</f>
        <v>371.44732248580942</v>
      </c>
      <c r="M94" s="37" t="s">
        <v>343</v>
      </c>
      <c r="N94" s="6">
        <f t="shared" si="8"/>
        <v>2651.3092899287858</v>
      </c>
    </row>
    <row r="95" spans="1:14" x14ac:dyDescent="0.3">
      <c r="A95" s="94">
        <v>93</v>
      </c>
      <c r="B95" s="3" t="s">
        <v>20</v>
      </c>
      <c r="C95" s="116">
        <v>3.6022982039200801E-4</v>
      </c>
      <c r="D95" s="7" t="s">
        <v>125</v>
      </c>
      <c r="E95" s="31" t="str">
        <f t="shared" si="7"/>
        <v>No</v>
      </c>
      <c r="F95" s="18">
        <v>1545.59</v>
      </c>
      <c r="G95" s="18">
        <v>1561.95</v>
      </c>
      <c r="H95" s="98">
        <v>1561.95</v>
      </c>
      <c r="I95" s="18">
        <f>$C95*'Allergan Payments'!F$24</f>
        <v>1488.1576521058382</v>
      </c>
      <c r="J95" s="18">
        <f>$C95*'Allergan Payments'!G$24</f>
        <v>1488.1576521637373</v>
      </c>
      <c r="K95" s="18">
        <f>$C95*'Allergan Payments'!H$24</f>
        <v>1488.1576521637373</v>
      </c>
      <c r="L95" s="18">
        <f>$C95*'Allergan Payments'!I$24</f>
        <v>1488.1576521637373</v>
      </c>
      <c r="M95" s="37" t="s">
        <v>343</v>
      </c>
      <c r="N95" s="6">
        <f t="shared" si="8"/>
        <v>10622.12060859705</v>
      </c>
    </row>
    <row r="96" spans="1:14" x14ac:dyDescent="0.3">
      <c r="A96" s="94">
        <v>94</v>
      </c>
      <c r="B96" s="3" t="s">
        <v>97</v>
      </c>
      <c r="C96" s="116">
        <v>4.0665701695608492E-6</v>
      </c>
      <c r="D96" s="7" t="s">
        <v>126</v>
      </c>
      <c r="E96" s="31" t="str">
        <f t="shared" si="7"/>
        <v>Yes</v>
      </c>
      <c r="F96" s="18">
        <v>0</v>
      </c>
      <c r="G96" s="18">
        <v>0</v>
      </c>
      <c r="H96" s="98">
        <v>0</v>
      </c>
      <c r="I96" s="98">
        <v>0</v>
      </c>
      <c r="J96" s="98">
        <v>0</v>
      </c>
      <c r="K96" s="98">
        <v>0</v>
      </c>
      <c r="L96" s="98">
        <v>0</v>
      </c>
      <c r="M96" s="37" t="s">
        <v>343</v>
      </c>
      <c r="N96" s="6">
        <f>F96</f>
        <v>0</v>
      </c>
    </row>
    <row r="97" spans="1:14" x14ac:dyDescent="0.3">
      <c r="A97" s="94">
        <v>95</v>
      </c>
      <c r="B97" s="3" t="s">
        <v>61</v>
      </c>
      <c r="C97" s="116">
        <v>1.2946224462663598E-4</v>
      </c>
      <c r="D97" s="7" t="s">
        <v>127</v>
      </c>
      <c r="E97" s="31" t="str">
        <f t="shared" si="7"/>
        <v>No</v>
      </c>
      <c r="F97" s="18">
        <v>0</v>
      </c>
      <c r="G97" s="18">
        <v>0</v>
      </c>
      <c r="H97" s="98">
        <v>561.35</v>
      </c>
      <c r="I97" s="18">
        <f>$C97*'Allergan Payments'!F$24</f>
        <v>534.82587807491961</v>
      </c>
      <c r="J97" s="18">
        <f>$C97*'Allergan Payments'!G$24</f>
        <v>534.82587809572794</v>
      </c>
      <c r="K97" s="18">
        <f>$C97*'Allergan Payments'!H$24</f>
        <v>534.82587809572794</v>
      </c>
      <c r="L97" s="18">
        <f>$C97*'Allergan Payments'!I$24</f>
        <v>534.82587809572783</v>
      </c>
      <c r="M97" s="37" t="s">
        <v>343</v>
      </c>
      <c r="N97" s="6">
        <f t="shared" si="8"/>
        <v>2700.6535123621034</v>
      </c>
    </row>
    <row r="98" spans="1:14" x14ac:dyDescent="0.3">
      <c r="A98" s="94">
        <v>96</v>
      </c>
      <c r="B98" s="3" t="s">
        <v>61</v>
      </c>
      <c r="C98" s="116">
        <v>2.0590679067840002E-2</v>
      </c>
      <c r="D98" s="7" t="s">
        <v>61</v>
      </c>
      <c r="E98" s="31" t="str">
        <f t="shared" si="7"/>
        <v>No</v>
      </c>
      <c r="F98" s="18">
        <v>90450.26999999999</v>
      </c>
      <c r="G98" s="18">
        <v>142723.56</v>
      </c>
      <c r="H98" s="98">
        <v>89280.87</v>
      </c>
      <c r="I98" s="18">
        <f>$C98*'Allergan Payments'!F$24</f>
        <v>85062.853995586163</v>
      </c>
      <c r="J98" s="18">
        <f>$C98*'Allergan Payments'!G$24</f>
        <v>85062.853998895676</v>
      </c>
      <c r="K98" s="18">
        <f>$C98*'Allergan Payments'!H$24</f>
        <v>85062.853998895676</v>
      </c>
      <c r="L98" s="18">
        <f>$C98*'Allergan Payments'!I$24</f>
        <v>85062.853998895662</v>
      </c>
      <c r="M98" s="37" t="s">
        <v>343</v>
      </c>
      <c r="N98" s="6">
        <f t="shared" si="8"/>
        <v>662706.11599227309</v>
      </c>
    </row>
    <row r="99" spans="1:14" x14ac:dyDescent="0.3">
      <c r="A99" s="94">
        <v>97</v>
      </c>
      <c r="B99" s="3" t="s">
        <v>58</v>
      </c>
      <c r="C99" s="116">
        <v>7.5616735127273667E-7</v>
      </c>
      <c r="D99" s="7" t="s">
        <v>128</v>
      </c>
      <c r="E99" s="7" t="s">
        <v>334</v>
      </c>
      <c r="F99" s="18">
        <v>0</v>
      </c>
      <c r="G99" s="18">
        <v>0</v>
      </c>
      <c r="H99" s="98">
        <v>0</v>
      </c>
      <c r="I99" s="18">
        <v>0</v>
      </c>
      <c r="J99" s="18">
        <v>0</v>
      </c>
      <c r="K99" s="18">
        <v>0</v>
      </c>
      <c r="L99" s="18">
        <v>0</v>
      </c>
      <c r="M99" s="37" t="s">
        <v>343</v>
      </c>
      <c r="N99" s="6">
        <f t="shared" si="8"/>
        <v>0</v>
      </c>
    </row>
    <row r="100" spans="1:14" x14ac:dyDescent="0.3">
      <c r="A100" s="94">
        <v>98</v>
      </c>
      <c r="B100" s="3" t="s">
        <v>22</v>
      </c>
      <c r="C100" s="116">
        <v>7.2026920920619308E-5</v>
      </c>
      <c r="D100" s="7" t="s">
        <v>129</v>
      </c>
      <c r="E100" s="31" t="str">
        <f t="shared" ref="E100:E152" si="9">IF(C100&lt;0.000083,"Yes","No")</f>
        <v>Yes</v>
      </c>
      <c r="F100" s="18">
        <v>2160.09</v>
      </c>
      <c r="G100" s="18">
        <v>0</v>
      </c>
      <c r="H100" s="98">
        <v>0</v>
      </c>
      <c r="I100" s="98">
        <v>0</v>
      </c>
      <c r="J100" s="98">
        <v>0</v>
      </c>
      <c r="K100" s="98">
        <v>0</v>
      </c>
      <c r="L100" s="98">
        <v>0</v>
      </c>
      <c r="M100" s="37" t="s">
        <v>343</v>
      </c>
      <c r="N100" s="6">
        <f>F100</f>
        <v>2160.09</v>
      </c>
    </row>
    <row r="101" spans="1:14" x14ac:dyDescent="0.3">
      <c r="A101" s="94">
        <v>99</v>
      </c>
      <c r="B101" s="3" t="s">
        <v>130</v>
      </c>
      <c r="C101" s="116">
        <v>2.150307736298917E-3</v>
      </c>
      <c r="D101" s="7" t="s">
        <v>130</v>
      </c>
      <c r="E101" s="31" t="str">
        <f t="shared" si="9"/>
        <v>No</v>
      </c>
      <c r="F101" s="18">
        <v>9226.0300000000007</v>
      </c>
      <c r="G101" s="18">
        <v>9323.7000000000007</v>
      </c>
      <c r="H101" s="98">
        <v>9323.7000000000007</v>
      </c>
      <c r="I101" s="18">
        <f>$C101*'Allergan Payments'!F$24</f>
        <v>8883.2093597174353</v>
      </c>
      <c r="J101" s="18">
        <f>$C101*'Allergan Payments'!G$24</f>
        <v>8883.2093600630506</v>
      </c>
      <c r="K101" s="18">
        <f>$C101*'Allergan Payments'!H$24</f>
        <v>8883.2093600630506</v>
      </c>
      <c r="L101" s="18">
        <f>$C101*'Allergan Payments'!I$24</f>
        <v>8883.2093600630506</v>
      </c>
      <c r="M101" s="37" t="s">
        <v>343</v>
      </c>
      <c r="N101" s="6">
        <f t="shared" si="8"/>
        <v>63406.267439906587</v>
      </c>
    </row>
    <row r="102" spans="1:14" x14ac:dyDescent="0.3">
      <c r="A102" s="94">
        <v>100</v>
      </c>
      <c r="B102" s="3" t="s">
        <v>131</v>
      </c>
      <c r="C102" s="116">
        <v>7.4672268357818962E-4</v>
      </c>
      <c r="D102" s="7" t="s">
        <v>131</v>
      </c>
      <c r="E102" s="31" t="str">
        <f t="shared" si="9"/>
        <v>No</v>
      </c>
      <c r="F102" s="18">
        <v>3203.86</v>
      </c>
      <c r="G102" s="18">
        <v>3237.78</v>
      </c>
      <c r="H102" s="98">
        <v>3237.78</v>
      </c>
      <c r="I102" s="18">
        <f>$C102*'Allergan Payments'!F$24</f>
        <v>3084.8114527515199</v>
      </c>
      <c r="J102" s="18">
        <f>$C102*'Allergan Payments'!G$24</f>
        <v>3084.8114528715396</v>
      </c>
      <c r="K102" s="18">
        <f>$C102*'Allergan Payments'!H$24</f>
        <v>3084.8114528715396</v>
      </c>
      <c r="L102" s="18">
        <f>$C102*'Allergan Payments'!I$24</f>
        <v>3084.8114528715396</v>
      </c>
      <c r="M102" s="37" t="s">
        <v>343</v>
      </c>
      <c r="N102" s="6">
        <f t="shared" si="8"/>
        <v>22018.66581136614</v>
      </c>
    </row>
    <row r="103" spans="1:14" x14ac:dyDescent="0.3">
      <c r="A103" s="94">
        <v>101</v>
      </c>
      <c r="B103" s="3" t="s">
        <v>61</v>
      </c>
      <c r="C103" s="116">
        <v>2.0983361149949468E-4</v>
      </c>
      <c r="D103" s="7" t="s">
        <v>132</v>
      </c>
      <c r="E103" s="31" t="str">
        <f t="shared" si="9"/>
        <v>No</v>
      </c>
      <c r="F103" s="18">
        <v>900.3</v>
      </c>
      <c r="G103" s="18">
        <v>909.84</v>
      </c>
      <c r="H103" s="98">
        <v>909.84</v>
      </c>
      <c r="I103" s="18">
        <f>$C103*'Allergan Payments'!F$24</f>
        <v>866.85076288843652</v>
      </c>
      <c r="J103" s="18">
        <f>$C103*'Allergan Payments'!G$24</f>
        <v>866.85076292216274</v>
      </c>
      <c r="K103" s="18">
        <f>$C103*'Allergan Payments'!H$24</f>
        <v>866.85076292216274</v>
      </c>
      <c r="L103" s="18">
        <f>$C103*'Allergan Payments'!I$24</f>
        <v>866.85076292216274</v>
      </c>
      <c r="M103" s="37" t="s">
        <v>343</v>
      </c>
      <c r="N103" s="6">
        <f t="shared" si="8"/>
        <v>6187.383051654926</v>
      </c>
    </row>
    <row r="104" spans="1:14" x14ac:dyDescent="0.3">
      <c r="A104" s="94">
        <v>102</v>
      </c>
      <c r="B104" s="3" t="s">
        <v>22</v>
      </c>
      <c r="C104" s="116">
        <v>1.1276184998321618E-4</v>
      </c>
      <c r="D104" s="7" t="s">
        <v>133</v>
      </c>
      <c r="E104" s="31" t="str">
        <f t="shared" si="9"/>
        <v>No</v>
      </c>
      <c r="F104" s="18">
        <v>483.81</v>
      </c>
      <c r="G104" s="18">
        <v>488.93</v>
      </c>
      <c r="H104" s="98">
        <v>488.93</v>
      </c>
      <c r="I104" s="18">
        <f>$C104*'Allergan Payments'!F$24</f>
        <v>465.83431026205147</v>
      </c>
      <c r="J104" s="18">
        <f>$C104*'Allergan Payments'!G$24</f>
        <v>465.83431028017554</v>
      </c>
      <c r="K104" s="18">
        <f>$C104*'Allergan Payments'!H$24</f>
        <v>465.83431028017554</v>
      </c>
      <c r="L104" s="18">
        <f>$C104*'Allergan Payments'!I$24</f>
        <v>465.83431028017549</v>
      </c>
      <c r="M104" s="37" t="s">
        <v>343</v>
      </c>
      <c r="N104" s="6">
        <f t="shared" si="8"/>
        <v>3325.0072411025781</v>
      </c>
    </row>
    <row r="105" spans="1:14" x14ac:dyDescent="0.3">
      <c r="A105" s="94">
        <v>103</v>
      </c>
      <c r="B105" s="3" t="s">
        <v>22</v>
      </c>
      <c r="C105" s="116">
        <v>3.4772891380126724E-4</v>
      </c>
      <c r="D105" s="7" t="s">
        <v>134</v>
      </c>
      <c r="E105" s="31" t="str">
        <f t="shared" si="9"/>
        <v>No</v>
      </c>
      <c r="F105" s="18">
        <v>1491.95</v>
      </c>
      <c r="G105" s="18">
        <v>1507.75</v>
      </c>
      <c r="H105" s="98">
        <v>1507.75</v>
      </c>
      <c r="I105" s="18">
        <f>$C105*'Allergan Payments'!F$24</f>
        <v>1436.5147320915353</v>
      </c>
      <c r="J105" s="18">
        <f>$C105*'Allergan Payments'!G$24</f>
        <v>1436.5147321474253</v>
      </c>
      <c r="K105" s="18">
        <f>$C105*'Allergan Payments'!H$24</f>
        <v>1436.5147321474253</v>
      </c>
      <c r="L105" s="18">
        <f>$C105*'Allergan Payments'!I$24</f>
        <v>1436.5147321474251</v>
      </c>
      <c r="M105" s="37" t="s">
        <v>343</v>
      </c>
      <c r="N105" s="6">
        <f t="shared" si="8"/>
        <v>10253.508928533811</v>
      </c>
    </row>
    <row r="106" spans="1:14" x14ac:dyDescent="0.3">
      <c r="A106" s="94">
        <v>104</v>
      </c>
      <c r="B106" s="3" t="s">
        <v>12</v>
      </c>
      <c r="C106" s="116">
        <v>3.7568288969454963E-5</v>
      </c>
      <c r="D106" s="7" t="s">
        <v>135</v>
      </c>
      <c r="E106" s="31" t="str">
        <f t="shared" si="9"/>
        <v>Yes</v>
      </c>
      <c r="F106" s="18">
        <v>1126.67</v>
      </c>
      <c r="G106" s="18">
        <v>0</v>
      </c>
      <c r="H106" s="98">
        <v>0</v>
      </c>
      <c r="I106" s="98">
        <v>0</v>
      </c>
      <c r="J106" s="98">
        <v>0</v>
      </c>
      <c r="K106" s="98">
        <v>0</v>
      </c>
      <c r="L106" s="98">
        <v>0</v>
      </c>
      <c r="M106" s="37" t="s">
        <v>343</v>
      </c>
      <c r="N106" s="6">
        <f>F106</f>
        <v>1126.67</v>
      </c>
    </row>
    <row r="107" spans="1:14" x14ac:dyDescent="0.3">
      <c r="A107" s="94">
        <v>105</v>
      </c>
      <c r="B107" s="3" t="s">
        <v>12</v>
      </c>
      <c r="C107" s="116">
        <v>1.3440310107840001E-2</v>
      </c>
      <c r="D107" s="7" t="s">
        <v>136</v>
      </c>
      <c r="E107" s="31" t="str">
        <f t="shared" si="9"/>
        <v>No</v>
      </c>
      <c r="F107" s="18">
        <v>57666.51</v>
      </c>
      <c r="G107" s="18">
        <v>58276.99</v>
      </c>
      <c r="H107" s="98">
        <v>58276.98</v>
      </c>
      <c r="I107" s="18">
        <f>$C107*'Allergan Payments'!F$24</f>
        <v>55523.721805962086</v>
      </c>
      <c r="J107" s="18">
        <f>$C107*'Allergan Payments'!G$24</f>
        <v>55523.721808122325</v>
      </c>
      <c r="K107" s="18">
        <f>$C107*'Allergan Payments'!H$24</f>
        <v>55523.721808122325</v>
      </c>
      <c r="L107" s="18">
        <f>$C107*'Allergan Payments'!I$24</f>
        <v>55523.721808122325</v>
      </c>
      <c r="M107" s="37" t="s">
        <v>343</v>
      </c>
      <c r="N107" s="6">
        <f t="shared" si="8"/>
        <v>396315.36723032908</v>
      </c>
    </row>
    <row r="108" spans="1:14" x14ac:dyDescent="0.3">
      <c r="A108" s="94">
        <v>106</v>
      </c>
      <c r="B108" s="3" t="s">
        <v>97</v>
      </c>
      <c r="C108" s="116">
        <v>9.2338019804800008E-3</v>
      </c>
      <c r="D108" s="7" t="s">
        <v>97</v>
      </c>
      <c r="E108" s="31" t="str">
        <f t="shared" si="9"/>
        <v>No</v>
      </c>
      <c r="F108" s="18">
        <v>39740.18</v>
      </c>
      <c r="G108" s="18">
        <v>40037.629999999997</v>
      </c>
      <c r="H108" s="98">
        <v>40037.629999999997</v>
      </c>
      <c r="I108" s="18">
        <f>$C108*'Allergan Payments'!F$24</f>
        <v>38146.073138330939</v>
      </c>
      <c r="J108" s="18">
        <f>$C108*'Allergan Payments'!G$24</f>
        <v>38146.073139815075</v>
      </c>
      <c r="K108" s="18">
        <f>$C108*'Allergan Payments'!H$24</f>
        <v>38146.073139815075</v>
      </c>
      <c r="L108" s="18">
        <f>$C108*'Allergan Payments'!I$24</f>
        <v>38146.073139815075</v>
      </c>
      <c r="M108" s="37" t="s">
        <v>343</v>
      </c>
      <c r="N108" s="6">
        <f t="shared" si="8"/>
        <v>272399.73255777615</v>
      </c>
    </row>
    <row r="109" spans="1:14" x14ac:dyDescent="0.3">
      <c r="A109" s="94">
        <v>107</v>
      </c>
      <c r="B109" s="3" t="s">
        <v>12</v>
      </c>
      <c r="C109" s="116">
        <v>2.7801574282541815E-4</v>
      </c>
      <c r="D109" s="7" t="s">
        <v>137</v>
      </c>
      <c r="E109" s="31" t="str">
        <f t="shared" si="9"/>
        <v>No</v>
      </c>
      <c r="F109" s="18">
        <v>1192.8399999999999</v>
      </c>
      <c r="G109" s="18">
        <v>1205.47</v>
      </c>
      <c r="H109" s="98">
        <v>1205.47</v>
      </c>
      <c r="I109" s="18">
        <f>$C109*'Allergan Payments'!F$24</f>
        <v>1148.5202825277088</v>
      </c>
      <c r="J109" s="18">
        <f>$C109*'Allergan Payments'!G$24</f>
        <v>1148.5202825723939</v>
      </c>
      <c r="K109" s="18">
        <f>$C109*'Allergan Payments'!H$24</f>
        <v>1148.5202825723939</v>
      </c>
      <c r="L109" s="18">
        <f>$C109*'Allergan Payments'!I$24</f>
        <v>1148.5202825723936</v>
      </c>
      <c r="M109" s="37" t="s">
        <v>343</v>
      </c>
      <c r="N109" s="6">
        <f t="shared" si="8"/>
        <v>8197.8611302448899</v>
      </c>
    </row>
    <row r="110" spans="1:14" x14ac:dyDescent="0.3">
      <c r="A110" s="94">
        <v>108</v>
      </c>
      <c r="B110" s="3" t="s">
        <v>138</v>
      </c>
      <c r="C110" s="116">
        <v>3.5251722027200001E-3</v>
      </c>
      <c r="D110" s="7" t="s">
        <v>138</v>
      </c>
      <c r="E110" s="31" t="str">
        <f t="shared" si="9"/>
        <v>No</v>
      </c>
      <c r="F110" s="18">
        <v>15124.98</v>
      </c>
      <c r="G110" s="18">
        <v>15285.09</v>
      </c>
      <c r="H110" s="98">
        <v>15285.09</v>
      </c>
      <c r="I110" s="18">
        <f>$C110*'Allergan Payments'!F$24</f>
        <v>14562.958676657487</v>
      </c>
      <c r="J110" s="18">
        <f>$C110*'Allergan Payments'!G$24</f>
        <v>14562.958677224084</v>
      </c>
      <c r="K110" s="18">
        <f>$C110*'Allergan Payments'!H$24</f>
        <v>14562.958677224084</v>
      </c>
      <c r="L110" s="18">
        <f>$C110*'Allergan Payments'!I$24</f>
        <v>14562.958677224082</v>
      </c>
      <c r="M110" s="37" t="s">
        <v>343</v>
      </c>
      <c r="N110" s="6">
        <f t="shared" si="8"/>
        <v>103946.99470832974</v>
      </c>
    </row>
    <row r="111" spans="1:14" x14ac:dyDescent="0.3">
      <c r="A111" s="94">
        <v>109</v>
      </c>
      <c r="B111" s="3" t="s">
        <v>58</v>
      </c>
      <c r="C111" s="116">
        <v>3.2169530493678236E-4</v>
      </c>
      <c r="D111" s="7" t="s">
        <v>139</v>
      </c>
      <c r="E111" s="31" t="str">
        <f t="shared" si="9"/>
        <v>No</v>
      </c>
      <c r="F111" s="18">
        <v>1380.25</v>
      </c>
      <c r="G111" s="18">
        <v>1394.87</v>
      </c>
      <c r="H111" s="98">
        <v>1394.87</v>
      </c>
      <c r="I111" s="18">
        <f>$C111*'Allergan Payments'!F$24</f>
        <v>1328.9664058550961</v>
      </c>
      <c r="J111" s="18">
        <f>$C111*'Allergan Payments'!G$24</f>
        <v>1328.9664059068018</v>
      </c>
      <c r="K111" s="18">
        <f>$C111*'Allergan Payments'!H$24</f>
        <v>1328.9664059068018</v>
      </c>
      <c r="L111" s="18">
        <f>$C111*'Allergan Payments'!I$24</f>
        <v>1328.9664059068016</v>
      </c>
      <c r="M111" s="37" t="s">
        <v>343</v>
      </c>
      <c r="N111" s="6">
        <f t="shared" si="8"/>
        <v>9485.8556235755004</v>
      </c>
    </row>
    <row r="112" spans="1:14" x14ac:dyDescent="0.3">
      <c r="A112" s="94">
        <v>110</v>
      </c>
      <c r="B112" s="3" t="s">
        <v>20</v>
      </c>
      <c r="C112" s="116">
        <v>2.1422289115943018E-4</v>
      </c>
      <c r="D112" s="7" t="s">
        <v>140</v>
      </c>
      <c r="E112" s="31" t="str">
        <f t="shared" si="9"/>
        <v>No</v>
      </c>
      <c r="F112" s="18">
        <v>919.14</v>
      </c>
      <c r="G112" s="18">
        <v>928.87</v>
      </c>
      <c r="H112" s="98">
        <v>928.87</v>
      </c>
      <c r="I112" s="18">
        <f>$C112*'Allergan Payments'!F$24</f>
        <v>884.98346524510805</v>
      </c>
      <c r="J112" s="18">
        <f>$C112*'Allergan Payments'!G$24</f>
        <v>884.98346527953981</v>
      </c>
      <c r="K112" s="18">
        <f>$C112*'Allergan Payments'!H$24</f>
        <v>884.98346527953981</v>
      </c>
      <c r="L112" s="18">
        <f>$C112*'Allergan Payments'!I$24</f>
        <v>884.9834652795397</v>
      </c>
      <c r="M112" s="37" t="s">
        <v>343</v>
      </c>
      <c r="N112" s="6">
        <f t="shared" si="8"/>
        <v>6316.8138610837277</v>
      </c>
    </row>
    <row r="113" spans="1:14" x14ac:dyDescent="0.3">
      <c r="A113" s="94">
        <v>111</v>
      </c>
      <c r="B113" s="3" t="s">
        <v>20</v>
      </c>
      <c r="C113" s="116">
        <v>2.8311153863745328E-4</v>
      </c>
      <c r="D113" s="7" t="s">
        <v>141</v>
      </c>
      <c r="E113" s="31" t="str">
        <f t="shared" si="9"/>
        <v>No</v>
      </c>
      <c r="F113" s="18">
        <v>1214.71</v>
      </c>
      <c r="G113" s="18">
        <v>1227.57</v>
      </c>
      <c r="H113" s="98">
        <v>1227.57</v>
      </c>
      <c r="I113" s="18">
        <f>$C113*'Allergan Payments'!F$24</f>
        <v>1169.5716977686698</v>
      </c>
      <c r="J113" s="18">
        <f>$C113*'Allergan Payments'!G$24</f>
        <v>1169.5716978141738</v>
      </c>
      <c r="K113" s="18">
        <f>$C113*'Allergan Payments'!H$24</f>
        <v>1169.5716978141738</v>
      </c>
      <c r="L113" s="18">
        <f>$C113*'Allergan Payments'!I$24</f>
        <v>1169.5716978141736</v>
      </c>
      <c r="M113" s="37" t="s">
        <v>343</v>
      </c>
      <c r="N113" s="6">
        <f t="shared" si="8"/>
        <v>8348.1367912111891</v>
      </c>
    </row>
    <row r="114" spans="1:14" x14ac:dyDescent="0.3">
      <c r="A114" s="94">
        <v>112</v>
      </c>
      <c r="B114" s="3" t="s">
        <v>20</v>
      </c>
      <c r="C114" s="116">
        <v>2.0174925054156607E-4</v>
      </c>
      <c r="D114" s="7" t="s">
        <v>142</v>
      </c>
      <c r="E114" s="31" t="str">
        <f t="shared" si="9"/>
        <v>No</v>
      </c>
      <c r="F114" s="18">
        <v>865.62</v>
      </c>
      <c r="G114" s="18">
        <v>874.78</v>
      </c>
      <c r="H114" s="98">
        <v>874.78</v>
      </c>
      <c r="I114" s="18">
        <f>$C114*'Allergan Payments'!F$24</f>
        <v>833.45318461788963</v>
      </c>
      <c r="J114" s="18">
        <f>$C114*'Allergan Payments'!G$24</f>
        <v>833.45318465031653</v>
      </c>
      <c r="K114" s="18">
        <f>$C114*'Allergan Payments'!H$24</f>
        <v>833.45318465031653</v>
      </c>
      <c r="L114" s="18">
        <f>$C114*'Allergan Payments'!I$24</f>
        <v>833.45318465031642</v>
      </c>
      <c r="M114" s="37" t="s">
        <v>343</v>
      </c>
      <c r="N114" s="6">
        <f t="shared" si="8"/>
        <v>5948.9927385688407</v>
      </c>
    </row>
    <row r="115" spans="1:14" x14ac:dyDescent="0.3">
      <c r="A115" s="94">
        <v>113</v>
      </c>
      <c r="B115" s="3" t="s">
        <v>58</v>
      </c>
      <c r="C115" s="116">
        <v>3.393032077207899E-4</v>
      </c>
      <c r="D115" s="7" t="s">
        <v>143</v>
      </c>
      <c r="E115" s="31" t="str">
        <f t="shared" si="9"/>
        <v>No</v>
      </c>
      <c r="F115" s="18">
        <v>1455.8</v>
      </c>
      <c r="G115" s="18">
        <v>1471.21</v>
      </c>
      <c r="H115" s="98">
        <v>1471.21</v>
      </c>
      <c r="I115" s="18">
        <f>$C115*'Allergan Payments'!F$24</f>
        <v>1401.7070113858697</v>
      </c>
      <c r="J115" s="18">
        <f>$C115*'Allergan Payments'!G$24</f>
        <v>1401.7070114404055</v>
      </c>
      <c r="K115" s="18">
        <f>$C115*'Allergan Payments'!H$24</f>
        <v>1401.7070114404055</v>
      </c>
      <c r="L115" s="18">
        <f>$C115*'Allergan Payments'!I$24</f>
        <v>1401.7070114404053</v>
      </c>
      <c r="M115" s="37" t="s">
        <v>343</v>
      </c>
      <c r="N115" s="6">
        <f t="shared" si="8"/>
        <v>10005.048045707086</v>
      </c>
    </row>
    <row r="116" spans="1:14" x14ac:dyDescent="0.3">
      <c r="A116" s="94">
        <v>114</v>
      </c>
      <c r="B116" s="3" t="s">
        <v>20</v>
      </c>
      <c r="C116" s="116">
        <v>1.0823453984616879E-3</v>
      </c>
      <c r="D116" s="7" t="s">
        <v>144</v>
      </c>
      <c r="E116" s="31" t="str">
        <f t="shared" si="9"/>
        <v>No</v>
      </c>
      <c r="F116" s="18">
        <v>4643.87</v>
      </c>
      <c r="G116" s="18">
        <v>4693.03</v>
      </c>
      <c r="H116" s="98">
        <v>4693.03</v>
      </c>
      <c r="I116" s="18">
        <f>$C116*'Allergan Payments'!F$24</f>
        <v>4471.3138551092534</v>
      </c>
      <c r="J116" s="18">
        <f>$C116*'Allergan Payments'!G$24</f>
        <v>4471.313855283217</v>
      </c>
      <c r="K116" s="18">
        <f>$C116*'Allergan Payments'!H$24</f>
        <v>4471.313855283217</v>
      </c>
      <c r="L116" s="18">
        <f>$C116*'Allergan Payments'!I$24</f>
        <v>4471.313855283217</v>
      </c>
      <c r="M116" s="37" t="s">
        <v>343</v>
      </c>
      <c r="N116" s="6">
        <f t="shared" si="8"/>
        <v>31915.185420958904</v>
      </c>
    </row>
    <row r="117" spans="1:14" x14ac:dyDescent="0.3">
      <c r="A117" s="94">
        <v>115</v>
      </c>
      <c r="B117" s="3" t="s">
        <v>20</v>
      </c>
      <c r="C117" s="116">
        <v>3.0210647514547408E-4</v>
      </c>
      <c r="D117" s="7" t="s">
        <v>145</v>
      </c>
      <c r="E117" s="31" t="str">
        <f t="shared" si="9"/>
        <v>No</v>
      </c>
      <c r="F117" s="18">
        <v>1296.21</v>
      </c>
      <c r="G117" s="18">
        <v>1309.93</v>
      </c>
      <c r="H117" s="98">
        <v>1309.93</v>
      </c>
      <c r="I117" s="18">
        <f>$C117*'Allergan Payments'!F$24</f>
        <v>1248.0423254499499</v>
      </c>
      <c r="J117" s="18">
        <f>$C117*'Allergan Payments'!G$24</f>
        <v>1248.0423254985071</v>
      </c>
      <c r="K117" s="18">
        <f>$C117*'Allergan Payments'!H$24</f>
        <v>1248.0423254985071</v>
      </c>
      <c r="L117" s="18">
        <f>$C117*'Allergan Payments'!I$24</f>
        <v>1248.0423254985069</v>
      </c>
      <c r="M117" s="37" t="s">
        <v>343</v>
      </c>
      <c r="N117" s="6">
        <f t="shared" si="8"/>
        <v>8908.2393019454721</v>
      </c>
    </row>
    <row r="118" spans="1:14" x14ac:dyDescent="0.3">
      <c r="A118" s="94">
        <v>116</v>
      </c>
      <c r="B118" s="3" t="s">
        <v>73</v>
      </c>
      <c r="C118" s="116">
        <v>1.2420493545600001E-3</v>
      </c>
      <c r="D118" s="7" t="s">
        <v>146</v>
      </c>
      <c r="E118" s="31" t="str">
        <f t="shared" si="9"/>
        <v>No</v>
      </c>
      <c r="F118" s="18">
        <v>5329.09</v>
      </c>
      <c r="G118" s="18">
        <v>5385.51</v>
      </c>
      <c r="H118" s="98">
        <v>5385.51</v>
      </c>
      <c r="I118" s="18">
        <f>$C118*'Allergan Payments'!F$24</f>
        <v>5131.0722950980571</v>
      </c>
      <c r="J118" s="18">
        <f>$C118*'Allergan Payments'!G$24</f>
        <v>5131.0722952976903</v>
      </c>
      <c r="K118" s="18">
        <f>$C118*'Allergan Payments'!H$24</f>
        <v>5131.0722952976903</v>
      </c>
      <c r="L118" s="18">
        <f>$C118*'Allergan Payments'!I$24</f>
        <v>5131.0722952976894</v>
      </c>
      <c r="M118" s="37" t="s">
        <v>343</v>
      </c>
      <c r="N118" s="6">
        <f t="shared" si="8"/>
        <v>36624.399180991124</v>
      </c>
    </row>
    <row r="119" spans="1:14" x14ac:dyDescent="0.3">
      <c r="A119" s="94">
        <v>117</v>
      </c>
      <c r="B119" s="3" t="s">
        <v>58</v>
      </c>
      <c r="C119" s="116">
        <v>2.9166464367653667E-6</v>
      </c>
      <c r="D119" s="7" t="s">
        <v>147</v>
      </c>
      <c r="E119" s="31" t="str">
        <f t="shared" si="9"/>
        <v>Yes</v>
      </c>
      <c r="F119" s="18">
        <v>87.47</v>
      </c>
      <c r="G119" s="18">
        <v>0</v>
      </c>
      <c r="H119" s="98">
        <v>0</v>
      </c>
      <c r="I119" s="98">
        <v>0</v>
      </c>
      <c r="J119" s="98">
        <v>0</v>
      </c>
      <c r="K119" s="98">
        <v>0</v>
      </c>
      <c r="L119" s="98">
        <v>0</v>
      </c>
      <c r="M119" s="37" t="s">
        <v>343</v>
      </c>
      <c r="N119" s="6">
        <f>F119</f>
        <v>87.47</v>
      </c>
    </row>
    <row r="120" spans="1:14" x14ac:dyDescent="0.3">
      <c r="A120" s="94">
        <v>118</v>
      </c>
      <c r="B120" s="3" t="s">
        <v>32</v>
      </c>
      <c r="C120" s="116">
        <v>4.3999575718258014E-4</v>
      </c>
      <c r="D120" s="7" t="s">
        <v>148</v>
      </c>
      <c r="E120" s="31" t="str">
        <f t="shared" si="9"/>
        <v>No</v>
      </c>
      <c r="F120" s="18">
        <v>1887.83</v>
      </c>
      <c r="G120" s="18">
        <v>1907.82</v>
      </c>
      <c r="H120" s="98">
        <v>1907.81</v>
      </c>
      <c r="I120" s="18">
        <f>$C120*'Allergan Payments'!F$24</f>
        <v>1817.6814241331083</v>
      </c>
      <c r="J120" s="18">
        <f>$C120*'Allergan Payments'!G$24</f>
        <v>1817.6814242038281</v>
      </c>
      <c r="K120" s="18">
        <f>$C120*'Allergan Payments'!H$24</f>
        <v>1817.6814242038281</v>
      </c>
      <c r="L120" s="18">
        <f>$C120*'Allergan Payments'!I$24</f>
        <v>1817.6814242038281</v>
      </c>
      <c r="M120" s="37" t="s">
        <v>343</v>
      </c>
      <c r="N120" s="6">
        <f t="shared" si="8"/>
        <v>12974.185696744589</v>
      </c>
    </row>
    <row r="121" spans="1:14" x14ac:dyDescent="0.3">
      <c r="A121" s="94">
        <v>119</v>
      </c>
      <c r="B121" s="3" t="s">
        <v>32</v>
      </c>
      <c r="C121" s="116">
        <v>1.7590962745185068E-4</v>
      </c>
      <c r="D121" s="7" t="s">
        <v>149</v>
      </c>
      <c r="E121" s="31" t="str">
        <f t="shared" si="9"/>
        <v>No</v>
      </c>
      <c r="F121" s="18">
        <v>754.75</v>
      </c>
      <c r="G121" s="18">
        <v>762.74</v>
      </c>
      <c r="H121" s="98">
        <v>762.74</v>
      </c>
      <c r="I121" s="18">
        <f>$C121*'Allergan Payments'!F$24</f>
        <v>726.70623960749322</v>
      </c>
      <c r="J121" s="18">
        <f>$C121*'Allergan Payments'!G$24</f>
        <v>726.70623963576691</v>
      </c>
      <c r="K121" s="18">
        <f>$C121*'Allergan Payments'!H$24</f>
        <v>726.70623963576691</v>
      </c>
      <c r="L121" s="18">
        <f>$C121*'Allergan Payments'!I$24</f>
        <v>726.70623963576679</v>
      </c>
      <c r="M121" s="37" t="s">
        <v>343</v>
      </c>
      <c r="N121" s="6">
        <f t="shared" si="8"/>
        <v>5187.0549585147937</v>
      </c>
    </row>
    <row r="122" spans="1:14" x14ac:dyDescent="0.3">
      <c r="A122" s="94">
        <v>120</v>
      </c>
      <c r="B122" s="3" t="s">
        <v>20</v>
      </c>
      <c r="C122" s="116">
        <v>2.339422737512214E-4</v>
      </c>
      <c r="D122" s="7" t="s">
        <v>150</v>
      </c>
      <c r="E122" s="31" t="str">
        <f t="shared" si="9"/>
        <v>No</v>
      </c>
      <c r="F122" s="18">
        <v>1003.74</v>
      </c>
      <c r="G122" s="18">
        <v>1014.37</v>
      </c>
      <c r="H122" s="98">
        <v>1014.37</v>
      </c>
      <c r="I122" s="18">
        <f>$C122*'Allergan Payments'!F$24</f>
        <v>966.44687676068565</v>
      </c>
      <c r="J122" s="18">
        <f>$C122*'Allergan Payments'!G$24</f>
        <v>966.44687679828689</v>
      </c>
      <c r="K122" s="18">
        <f>$C122*'Allergan Payments'!H$24</f>
        <v>966.44687679828689</v>
      </c>
      <c r="L122" s="18">
        <f>$C122*'Allergan Payments'!I$24</f>
        <v>966.44687679828678</v>
      </c>
      <c r="M122" s="37" t="s">
        <v>343</v>
      </c>
      <c r="N122" s="6">
        <f t="shared" si="8"/>
        <v>6898.2675071555468</v>
      </c>
    </row>
    <row r="123" spans="1:14" x14ac:dyDescent="0.3">
      <c r="A123" s="94">
        <v>121</v>
      </c>
      <c r="B123" s="3" t="s">
        <v>151</v>
      </c>
      <c r="C123" s="116">
        <v>4.1796783504000007E-3</v>
      </c>
      <c r="D123" s="7" t="s">
        <v>151</v>
      </c>
      <c r="E123" s="31" t="str">
        <f t="shared" si="9"/>
        <v>No</v>
      </c>
      <c r="F123" s="18">
        <v>17933.18</v>
      </c>
      <c r="G123" s="18">
        <v>18123.02</v>
      </c>
      <c r="H123" s="98">
        <v>18123.02</v>
      </c>
      <c r="I123" s="18">
        <f>$C123*'Allergan Payments'!F$24</f>
        <v>17266.81126432048</v>
      </c>
      <c r="J123" s="18">
        <f>$C123*'Allergan Payments'!G$24</f>
        <v>17266.811264992277</v>
      </c>
      <c r="K123" s="18">
        <f>$C123*'Allergan Payments'!H$24</f>
        <v>17266.811264992277</v>
      </c>
      <c r="L123" s="18">
        <f>$C123*'Allergan Payments'!I$24</f>
        <v>17266.811264992273</v>
      </c>
      <c r="M123" s="37" t="s">
        <v>343</v>
      </c>
      <c r="N123" s="6">
        <f t="shared" si="8"/>
        <v>123246.46505929732</v>
      </c>
    </row>
    <row r="124" spans="1:14" x14ac:dyDescent="0.3">
      <c r="A124" s="94">
        <v>122</v>
      </c>
      <c r="B124" s="3" t="s">
        <v>22</v>
      </c>
      <c r="C124" s="116">
        <v>1.7432722105140133E-4</v>
      </c>
      <c r="D124" s="7" t="s">
        <v>152</v>
      </c>
      <c r="E124" s="31" t="str">
        <f t="shared" si="9"/>
        <v>No</v>
      </c>
      <c r="F124" s="18">
        <v>747.96</v>
      </c>
      <c r="G124" s="18">
        <v>755.88</v>
      </c>
      <c r="H124" s="98">
        <v>755.88</v>
      </c>
      <c r="I124" s="18">
        <f>$C124*'Allergan Payments'!F$24</f>
        <v>720.16910675434031</v>
      </c>
      <c r="J124" s="18">
        <f>$C124*'Allergan Payments'!G$24</f>
        <v>720.16910678235968</v>
      </c>
      <c r="K124" s="18">
        <f>$C124*'Allergan Payments'!H$24</f>
        <v>720.16910678235968</v>
      </c>
      <c r="L124" s="18">
        <f>$C124*'Allergan Payments'!I$24</f>
        <v>720.16910678235956</v>
      </c>
      <c r="M124" s="37" t="s">
        <v>343</v>
      </c>
      <c r="N124" s="6">
        <f t="shared" si="8"/>
        <v>5140.3964271014192</v>
      </c>
    </row>
    <row r="125" spans="1:14" x14ac:dyDescent="0.3">
      <c r="A125" s="94">
        <v>123</v>
      </c>
      <c r="B125" s="3" t="s">
        <v>153</v>
      </c>
      <c r="C125" s="116">
        <v>9.8946865237466131E-4</v>
      </c>
      <c r="D125" s="7" t="s">
        <v>154</v>
      </c>
      <c r="E125" s="31" t="str">
        <f t="shared" si="9"/>
        <v>No</v>
      </c>
      <c r="F125" s="18">
        <v>4245.38</v>
      </c>
      <c r="G125" s="18">
        <v>4290.32</v>
      </c>
      <c r="H125" s="98">
        <v>4290.32</v>
      </c>
      <c r="I125" s="18">
        <f>$C125*'Allergan Payments'!F$24</f>
        <v>4087.6275732748081</v>
      </c>
      <c r="J125" s="18">
        <f>$C125*'Allergan Payments'!G$24</f>
        <v>4087.6275734338442</v>
      </c>
      <c r="K125" s="18">
        <f>$C125*'Allergan Payments'!H$24</f>
        <v>4087.6275734338442</v>
      </c>
      <c r="L125" s="18">
        <f>$C125*'Allergan Payments'!I$24</f>
        <v>4087.6275734338437</v>
      </c>
      <c r="M125" s="37" t="s">
        <v>343</v>
      </c>
      <c r="N125" s="6">
        <f t="shared" si="8"/>
        <v>29176.530293576343</v>
      </c>
    </row>
    <row r="126" spans="1:14" x14ac:dyDescent="0.3">
      <c r="A126" s="94">
        <v>124</v>
      </c>
      <c r="B126" s="3" t="s">
        <v>32</v>
      </c>
      <c r="C126" s="116">
        <v>2.4496551937617135E-5</v>
      </c>
      <c r="D126" s="7" t="s">
        <v>155</v>
      </c>
      <c r="E126" s="31" t="str">
        <f t="shared" si="9"/>
        <v>Yes</v>
      </c>
      <c r="F126" s="18">
        <v>734.65</v>
      </c>
      <c r="G126" s="18">
        <v>0</v>
      </c>
      <c r="H126" s="98">
        <v>0</v>
      </c>
      <c r="I126" s="98">
        <v>0</v>
      </c>
      <c r="J126" s="98">
        <v>0</v>
      </c>
      <c r="K126" s="98">
        <v>0</v>
      </c>
      <c r="L126" s="98">
        <v>0</v>
      </c>
      <c r="M126" s="37" t="s">
        <v>343</v>
      </c>
      <c r="N126" s="6">
        <f>F126</f>
        <v>734.65</v>
      </c>
    </row>
    <row r="127" spans="1:14" x14ac:dyDescent="0.3">
      <c r="A127" s="94">
        <v>125</v>
      </c>
      <c r="B127" s="3" t="s">
        <v>156</v>
      </c>
      <c r="C127" s="116">
        <v>2.4927201566399999E-3</v>
      </c>
      <c r="D127" s="7" t="s">
        <v>156</v>
      </c>
      <c r="E127" s="31" t="str">
        <f t="shared" si="9"/>
        <v>No</v>
      </c>
      <c r="F127" s="18">
        <v>10695.17</v>
      </c>
      <c r="G127" s="18">
        <v>10808.4</v>
      </c>
      <c r="H127" s="98">
        <v>10808.4</v>
      </c>
      <c r="I127" s="18">
        <f>$C127*'Allergan Payments'!F$24</f>
        <v>10297.760945014143</v>
      </c>
      <c r="J127" s="18">
        <f>$C127*'Allergan Payments'!G$24</f>
        <v>10297.760945414795</v>
      </c>
      <c r="K127" s="18">
        <f>$C127*'Allergan Payments'!H$24</f>
        <v>10297.760945414795</v>
      </c>
      <c r="L127" s="18">
        <f>$C127*'Allergan Payments'!I$24</f>
        <v>10297.760945414793</v>
      </c>
      <c r="M127" s="37" t="s">
        <v>343</v>
      </c>
      <c r="N127" s="6">
        <f t="shared" si="8"/>
        <v>73503.013781258531</v>
      </c>
    </row>
    <row r="128" spans="1:14" x14ac:dyDescent="0.3">
      <c r="A128" s="94">
        <v>126</v>
      </c>
      <c r="B128" s="3" t="s">
        <v>20</v>
      </c>
      <c r="C128" s="116">
        <v>4.0472692288000007E-4</v>
      </c>
      <c r="D128" s="7" t="s">
        <v>157</v>
      </c>
      <c r="E128" s="31" t="str">
        <f t="shared" si="9"/>
        <v>No</v>
      </c>
      <c r="F128" s="18">
        <v>1736.51</v>
      </c>
      <c r="G128" s="18">
        <v>1754.89</v>
      </c>
      <c r="H128" s="98">
        <v>1754.89</v>
      </c>
      <c r="I128" s="18">
        <f>$C128*'Allergan Payments'!F$24</f>
        <v>1671.9811442642131</v>
      </c>
      <c r="J128" s="18">
        <f>$C128*'Allergan Payments'!G$24</f>
        <v>1671.9811443292645</v>
      </c>
      <c r="K128" s="18">
        <f>$C128*'Allergan Payments'!H$24</f>
        <v>1671.9811443292645</v>
      </c>
      <c r="L128" s="18">
        <f>$C128*'Allergan Payments'!I$24</f>
        <v>1671.9811443292642</v>
      </c>
      <c r="M128" s="37" t="s">
        <v>343</v>
      </c>
      <c r="N128" s="6">
        <f t="shared" si="8"/>
        <v>11934.214577252005</v>
      </c>
    </row>
    <row r="129" spans="1:14" x14ac:dyDescent="0.3">
      <c r="A129" s="94">
        <v>127</v>
      </c>
      <c r="B129" s="3" t="s">
        <v>158</v>
      </c>
      <c r="C129" s="116">
        <v>1.7506615174257315E-3</v>
      </c>
      <c r="D129" s="7" t="s">
        <v>158</v>
      </c>
      <c r="E129" s="31" t="str">
        <f t="shared" si="9"/>
        <v>No</v>
      </c>
      <c r="F129" s="18">
        <v>7511.32</v>
      </c>
      <c r="G129" s="18">
        <v>7590.84</v>
      </c>
      <c r="H129" s="98">
        <v>7590.84</v>
      </c>
      <c r="I129" s="18">
        <f>$C129*'Allergan Payments'!F$24</f>
        <v>7232.2172844247971</v>
      </c>
      <c r="J129" s="18">
        <f>$C129*'Allergan Payments'!G$24</f>
        <v>7232.2172847061784</v>
      </c>
      <c r="K129" s="18">
        <f>$C129*'Allergan Payments'!H$24</f>
        <v>7232.2172847061784</v>
      </c>
      <c r="L129" s="18">
        <f>$C129*'Allergan Payments'!I$24</f>
        <v>7232.2172847061775</v>
      </c>
      <c r="M129" s="37" t="s">
        <v>343</v>
      </c>
      <c r="N129" s="6">
        <f t="shared" si="8"/>
        <v>51621.869138543334</v>
      </c>
    </row>
    <row r="130" spans="1:14" x14ac:dyDescent="0.3">
      <c r="A130" s="94">
        <v>128</v>
      </c>
      <c r="B130" s="3" t="s">
        <v>32</v>
      </c>
      <c r="C130" s="116">
        <v>4.9320093758848142E-4</v>
      </c>
      <c r="D130" s="7" t="s">
        <v>159</v>
      </c>
      <c r="E130" s="31" t="str">
        <f t="shared" si="9"/>
        <v>No</v>
      </c>
      <c r="F130" s="18">
        <v>2116.11</v>
      </c>
      <c r="G130" s="18">
        <v>2138.5100000000002</v>
      </c>
      <c r="H130" s="98">
        <v>2138.5100000000002</v>
      </c>
      <c r="I130" s="18">
        <f>$C130*'Allergan Payments'!F$24</f>
        <v>2037.479152890131</v>
      </c>
      <c r="J130" s="18">
        <f>$C130*'Allergan Payments'!G$24</f>
        <v>2037.4791529694025</v>
      </c>
      <c r="K130" s="18">
        <f>$C130*'Allergan Payments'!H$24</f>
        <v>2037.4791529694025</v>
      </c>
      <c r="L130" s="18">
        <f>$C130*'Allergan Payments'!I$24</f>
        <v>2037.4791529694023</v>
      </c>
      <c r="M130" s="37" t="s">
        <v>343</v>
      </c>
      <c r="N130" s="6">
        <f t="shared" si="8"/>
        <v>14543.046611798341</v>
      </c>
    </row>
    <row r="131" spans="1:14" x14ac:dyDescent="0.3">
      <c r="A131" s="94">
        <v>129</v>
      </c>
      <c r="B131" s="3" t="s">
        <v>88</v>
      </c>
      <c r="C131" s="116">
        <v>2.3910807429600001E-2</v>
      </c>
      <c r="D131" s="7" t="s">
        <v>88</v>
      </c>
      <c r="E131" s="31" t="str">
        <f t="shared" si="9"/>
        <v>No</v>
      </c>
      <c r="F131" s="18">
        <v>102590.85</v>
      </c>
      <c r="G131" s="18">
        <v>103676.91</v>
      </c>
      <c r="H131" s="98">
        <v>103676.9</v>
      </c>
      <c r="I131" s="18">
        <f>$C131*'Allergan Payments'!F$24</f>
        <v>98778.749093193634</v>
      </c>
      <c r="J131" s="18">
        <f>$C131*'Allergan Payments'!G$24</f>
        <v>98778.749097036794</v>
      </c>
      <c r="K131" s="18">
        <f>$C131*'Allergan Payments'!H$24</f>
        <v>98778.749097036794</v>
      </c>
      <c r="L131" s="18">
        <f>$C131*'Allergan Payments'!I$24</f>
        <v>98778.74909703678</v>
      </c>
      <c r="M131" s="37" t="s">
        <v>343</v>
      </c>
      <c r="N131" s="6">
        <f t="shared" si="8"/>
        <v>705059.65638430405</v>
      </c>
    </row>
    <row r="132" spans="1:14" x14ac:dyDescent="0.3">
      <c r="A132" s="94">
        <v>130</v>
      </c>
      <c r="B132" s="3" t="s">
        <v>20</v>
      </c>
      <c r="C132" s="116">
        <v>9.9756728509450506E-4</v>
      </c>
      <c r="D132" s="7" t="s">
        <v>160</v>
      </c>
      <c r="E132" s="31" t="str">
        <f t="shared" si="9"/>
        <v>No</v>
      </c>
      <c r="F132" s="18">
        <v>4280.13</v>
      </c>
      <c r="G132" s="18">
        <v>4325.4399999999996</v>
      </c>
      <c r="H132" s="98">
        <v>4325.4399999999996</v>
      </c>
      <c r="I132" s="18">
        <f>$C132*'Allergan Payments'!F$24</f>
        <v>4121.0841101059759</v>
      </c>
      <c r="J132" s="18">
        <f>$C132*'Allergan Payments'!G$24</f>
        <v>4121.0841102663135</v>
      </c>
      <c r="K132" s="18">
        <f>$C132*'Allergan Payments'!H$24</f>
        <v>4121.0841102663135</v>
      </c>
      <c r="L132" s="18">
        <f>$C132*'Allergan Payments'!I$24</f>
        <v>4121.0841102663135</v>
      </c>
      <c r="M132" s="37" t="s">
        <v>343</v>
      </c>
      <c r="N132" s="6">
        <f t="shared" ref="N132:N195" si="10">SUM(F132:M132)</f>
        <v>29415.346440904916</v>
      </c>
    </row>
    <row r="133" spans="1:14" x14ac:dyDescent="0.3">
      <c r="A133" s="94">
        <v>131</v>
      </c>
      <c r="B133" s="3" t="s">
        <v>161</v>
      </c>
      <c r="C133" s="116">
        <v>2.684628549727351E-4</v>
      </c>
      <c r="D133" s="7" t="s">
        <v>162</v>
      </c>
      <c r="E133" s="31" t="str">
        <f t="shared" si="9"/>
        <v>No</v>
      </c>
      <c r="F133" s="18">
        <v>1151.8599999999999</v>
      </c>
      <c r="G133" s="18">
        <v>1164.05</v>
      </c>
      <c r="H133" s="98">
        <v>1164.05</v>
      </c>
      <c r="I133" s="18">
        <f>$C133*'Allergan Payments'!F$24</f>
        <v>1109.056022899761</v>
      </c>
      <c r="J133" s="18">
        <f>$C133*'Allergan Payments'!G$24</f>
        <v>1109.0560229429107</v>
      </c>
      <c r="K133" s="18">
        <f>$C133*'Allergan Payments'!H$24</f>
        <v>1109.0560229429107</v>
      </c>
      <c r="L133" s="18">
        <f>$C133*'Allergan Payments'!I$24</f>
        <v>1109.0560229429104</v>
      </c>
      <c r="M133" s="37" t="s">
        <v>343</v>
      </c>
      <c r="N133" s="6">
        <f t="shared" si="10"/>
        <v>7916.1840917284917</v>
      </c>
    </row>
    <row r="134" spans="1:14" x14ac:dyDescent="0.3">
      <c r="A134" s="94">
        <v>132</v>
      </c>
      <c r="B134" s="3" t="s">
        <v>161</v>
      </c>
      <c r="C134" s="116">
        <v>5.4943125126400002E-3</v>
      </c>
      <c r="D134" s="7" t="s">
        <v>161</v>
      </c>
      <c r="E134" s="31" t="str">
        <f t="shared" si="9"/>
        <v>No</v>
      </c>
      <c r="F134" s="18">
        <v>23573.7</v>
      </c>
      <c r="G134" s="18">
        <v>23823.26</v>
      </c>
      <c r="H134" s="98">
        <v>23823.26</v>
      </c>
      <c r="I134" s="18">
        <f>$C134*'Allergan Payments'!F$24</f>
        <v>22697.741124952885</v>
      </c>
      <c r="J134" s="18">
        <f>$C134*'Allergan Payments'!G$24</f>
        <v>22697.741125835975</v>
      </c>
      <c r="K134" s="18">
        <f>$C134*'Allergan Payments'!H$24</f>
        <v>22697.741125835975</v>
      </c>
      <c r="L134" s="18">
        <f>$C134*'Allergan Payments'!I$24</f>
        <v>22697.741125835975</v>
      </c>
      <c r="M134" s="37" t="s">
        <v>343</v>
      </c>
      <c r="N134" s="6">
        <f t="shared" si="10"/>
        <v>162011.18450246082</v>
      </c>
    </row>
    <row r="135" spans="1:14" x14ac:dyDescent="0.3">
      <c r="A135" s="94">
        <v>133</v>
      </c>
      <c r="B135" s="3" t="s">
        <v>163</v>
      </c>
      <c r="C135" s="116">
        <v>3.5979730057600005E-3</v>
      </c>
      <c r="D135" s="7" t="s">
        <v>163</v>
      </c>
      <c r="E135" s="31" t="str">
        <f t="shared" si="9"/>
        <v>No</v>
      </c>
      <c r="F135" s="18">
        <v>15437.33</v>
      </c>
      <c r="G135" s="18">
        <v>15600.76</v>
      </c>
      <c r="H135" s="98">
        <v>15600.76</v>
      </c>
      <c r="I135" s="18">
        <f>$C135*'Allergan Payments'!F$24</f>
        <v>14863.708547963339</v>
      </c>
      <c r="J135" s="18">
        <f>$C135*'Allergan Payments'!G$24</f>
        <v>14863.708548541636</v>
      </c>
      <c r="K135" s="18">
        <f>$C135*'Allergan Payments'!H$24</f>
        <v>14863.708548541636</v>
      </c>
      <c r="L135" s="18">
        <f>$C135*'Allergan Payments'!I$24</f>
        <v>14863.708548541634</v>
      </c>
      <c r="M135" s="37" t="s">
        <v>343</v>
      </c>
      <c r="N135" s="6">
        <f t="shared" si="10"/>
        <v>106093.68419358824</v>
      </c>
    </row>
    <row r="136" spans="1:14" x14ac:dyDescent="0.3">
      <c r="A136" s="94">
        <v>134</v>
      </c>
      <c r="B136" s="3" t="s">
        <v>164</v>
      </c>
      <c r="C136" s="116">
        <v>1.23477897536E-3</v>
      </c>
      <c r="D136" s="7" t="s">
        <v>164</v>
      </c>
      <c r="E136" s="31" t="str">
        <f t="shared" si="9"/>
        <v>No</v>
      </c>
      <c r="F136" s="18">
        <v>5297.9</v>
      </c>
      <c r="G136" s="18">
        <v>5353.98</v>
      </c>
      <c r="H136" s="98">
        <v>5353.98</v>
      </c>
      <c r="I136" s="18">
        <f>$C136*'Allergan Payments'!F$24</f>
        <v>5101.0373845278627</v>
      </c>
      <c r="J136" s="18">
        <f>$C136*'Allergan Payments'!G$24</f>
        <v>5101.0373847263263</v>
      </c>
      <c r="K136" s="18">
        <f>$C136*'Allergan Payments'!H$24</f>
        <v>5101.0373847263263</v>
      </c>
      <c r="L136" s="18">
        <f>$C136*'Allergan Payments'!I$24</f>
        <v>5101.0373847263263</v>
      </c>
      <c r="M136" s="37" t="s">
        <v>343</v>
      </c>
      <c r="N136" s="6">
        <f t="shared" si="10"/>
        <v>36410.009538706836</v>
      </c>
    </row>
    <row r="137" spans="1:14" x14ac:dyDescent="0.3">
      <c r="A137" s="94">
        <v>135</v>
      </c>
      <c r="B137" s="3" t="s">
        <v>96</v>
      </c>
      <c r="C137" s="116">
        <v>1.0289042960000001E-4</v>
      </c>
      <c r="D137" s="7" t="s">
        <v>165</v>
      </c>
      <c r="E137" s="31" t="str">
        <f t="shared" si="9"/>
        <v>No</v>
      </c>
      <c r="F137" s="18">
        <v>441.46</v>
      </c>
      <c r="G137" s="18">
        <v>446.13</v>
      </c>
      <c r="H137" s="98">
        <v>446.13</v>
      </c>
      <c r="I137" s="18">
        <f>$C137*'Allergan Payments'!F$24</f>
        <v>425.05415007306283</v>
      </c>
      <c r="J137" s="18">
        <f>$C137*'Allergan Payments'!G$24</f>
        <v>425.05415008960028</v>
      </c>
      <c r="K137" s="18">
        <f>$C137*'Allergan Payments'!H$24</f>
        <v>425.05415008960028</v>
      </c>
      <c r="L137" s="18">
        <f>$C137*'Allergan Payments'!I$24</f>
        <v>425.05415008960023</v>
      </c>
      <c r="M137" s="37" t="s">
        <v>343</v>
      </c>
      <c r="N137" s="6">
        <f t="shared" si="10"/>
        <v>3033.9366003418631</v>
      </c>
    </row>
    <row r="138" spans="1:14" x14ac:dyDescent="0.3">
      <c r="A138" s="94">
        <v>136</v>
      </c>
      <c r="B138" s="3" t="s">
        <v>166</v>
      </c>
      <c r="C138" s="116">
        <v>6.4066292393600011E-3</v>
      </c>
      <c r="D138" s="7" t="s">
        <v>166</v>
      </c>
      <c r="E138" s="31" t="str">
        <f t="shared" si="9"/>
        <v>No</v>
      </c>
      <c r="F138" s="18">
        <v>27488.05</v>
      </c>
      <c r="G138" s="18">
        <v>27779.05</v>
      </c>
      <c r="H138" s="98">
        <v>27779.05</v>
      </c>
      <c r="I138" s="18">
        <f>$C138*'Allergan Payments'!F$24</f>
        <v>26466.643756431531</v>
      </c>
      <c r="J138" s="18">
        <f>$C138*'Allergan Payments'!G$24</f>
        <v>26466.643757461261</v>
      </c>
      <c r="K138" s="18">
        <f>$C138*'Allergan Payments'!H$24</f>
        <v>26466.643757461261</v>
      </c>
      <c r="L138" s="18">
        <f>$C138*'Allergan Payments'!I$24</f>
        <v>26466.643757461257</v>
      </c>
      <c r="M138" s="37" t="s">
        <v>343</v>
      </c>
      <c r="N138" s="6">
        <f t="shared" si="10"/>
        <v>188912.72502881527</v>
      </c>
    </row>
    <row r="139" spans="1:14" x14ac:dyDescent="0.3">
      <c r="A139" s="94">
        <v>137</v>
      </c>
      <c r="B139" s="3" t="s">
        <v>53</v>
      </c>
      <c r="C139" s="116">
        <v>1.9759611312000001E-3</v>
      </c>
      <c r="D139" s="7" t="s">
        <v>167</v>
      </c>
      <c r="E139" s="31" t="str">
        <f t="shared" si="9"/>
        <v>No</v>
      </c>
      <c r="F139" s="18">
        <v>8477.99</v>
      </c>
      <c r="G139" s="18">
        <v>8567.74</v>
      </c>
      <c r="H139" s="98">
        <v>8567.74</v>
      </c>
      <c r="I139" s="18">
        <f>$C139*'Allergan Payments'!F$24</f>
        <v>8162.9601748657078</v>
      </c>
      <c r="J139" s="18">
        <f>$C139*'Allergan Payments'!G$24</f>
        <v>8162.9601751833015</v>
      </c>
      <c r="K139" s="18">
        <f>$C139*'Allergan Payments'!H$24</f>
        <v>8162.9601751833015</v>
      </c>
      <c r="L139" s="18">
        <f>$C139*'Allergan Payments'!I$24</f>
        <v>8162.9601751833006</v>
      </c>
      <c r="M139" s="37" t="s">
        <v>343</v>
      </c>
      <c r="N139" s="6">
        <f t="shared" si="10"/>
        <v>58265.310700415619</v>
      </c>
    </row>
    <row r="140" spans="1:14" x14ac:dyDescent="0.3">
      <c r="A140" s="94">
        <v>138</v>
      </c>
      <c r="B140" s="3" t="s">
        <v>53</v>
      </c>
      <c r="C140" s="116">
        <v>6.4866012853422349E-3</v>
      </c>
      <c r="D140" s="7" t="s">
        <v>53</v>
      </c>
      <c r="E140" s="31" t="str">
        <f t="shared" si="9"/>
        <v>No</v>
      </c>
      <c r="F140" s="18">
        <v>27831.18</v>
      </c>
      <c r="G140" s="18">
        <v>28125.81</v>
      </c>
      <c r="H140" s="98">
        <v>28125.81</v>
      </c>
      <c r="I140" s="18">
        <f>$C140*'Allergan Payments'!F$24</f>
        <v>26797.018993144338</v>
      </c>
      <c r="J140" s="18">
        <f>$C140*'Allergan Payments'!G$24</f>
        <v>26797.018994186921</v>
      </c>
      <c r="K140" s="18">
        <f>$C140*'Allergan Payments'!H$24</f>
        <v>26797.018994186921</v>
      </c>
      <c r="L140" s="18">
        <f>$C140*'Allergan Payments'!I$24</f>
        <v>26797.018994186918</v>
      </c>
      <c r="M140" s="37" t="s">
        <v>343</v>
      </c>
      <c r="N140" s="6">
        <f t="shared" si="10"/>
        <v>191270.8759757051</v>
      </c>
    </row>
    <row r="141" spans="1:14" x14ac:dyDescent="0.3">
      <c r="A141" s="94">
        <v>139</v>
      </c>
      <c r="B141" s="3" t="s">
        <v>81</v>
      </c>
      <c r="C141" s="116">
        <v>3.1086096476003178E-4</v>
      </c>
      <c r="D141" s="7" t="s">
        <v>168</v>
      </c>
      <c r="E141" s="31" t="str">
        <f t="shared" si="9"/>
        <v>No</v>
      </c>
      <c r="F141" s="18">
        <v>1333.77</v>
      </c>
      <c r="G141" s="18">
        <v>1347.89</v>
      </c>
      <c r="H141" s="98">
        <v>1347.89</v>
      </c>
      <c r="I141" s="18">
        <f>$C141*'Allergan Payments'!F$24</f>
        <v>1284.2082949857529</v>
      </c>
      <c r="J141" s="18">
        <f>$C141*'Allergan Payments'!G$24</f>
        <v>1284.2082950357171</v>
      </c>
      <c r="K141" s="18">
        <f>$C141*'Allergan Payments'!H$24</f>
        <v>1284.2082950357171</v>
      </c>
      <c r="L141" s="18">
        <f>$C141*'Allergan Payments'!I$24</f>
        <v>1284.2082950357169</v>
      </c>
      <c r="M141" s="37" t="s">
        <v>343</v>
      </c>
      <c r="N141" s="6">
        <f t="shared" si="10"/>
        <v>9166.3831800929038</v>
      </c>
    </row>
    <row r="142" spans="1:14" x14ac:dyDescent="0.3">
      <c r="A142" s="94">
        <v>140</v>
      </c>
      <c r="B142" s="3" t="s">
        <v>81</v>
      </c>
      <c r="C142" s="116">
        <v>2.2630631961371855E-3</v>
      </c>
      <c r="D142" s="7" t="s">
        <v>169</v>
      </c>
      <c r="E142" s="31" t="str">
        <f t="shared" si="9"/>
        <v>No</v>
      </c>
      <c r="F142" s="18">
        <v>9709.82</v>
      </c>
      <c r="G142" s="18">
        <v>9812.61</v>
      </c>
      <c r="H142" s="98">
        <v>9812.61</v>
      </c>
      <c r="I142" s="18">
        <f>$C142*'Allergan Payments'!F$24</f>
        <v>9349.0172714345481</v>
      </c>
      <c r="J142" s="18">
        <f>$C142*'Allergan Payments'!G$24</f>
        <v>9349.0172717982859</v>
      </c>
      <c r="K142" s="18">
        <f>$C142*'Allergan Payments'!H$24</f>
        <v>9349.0172717982859</v>
      </c>
      <c r="L142" s="18">
        <f>$C142*'Allergan Payments'!I$24</f>
        <v>9349.0172717982859</v>
      </c>
      <c r="M142" s="37" t="s">
        <v>343</v>
      </c>
      <c r="N142" s="6">
        <f t="shared" si="10"/>
        <v>66731.109086829412</v>
      </c>
    </row>
    <row r="143" spans="1:14" x14ac:dyDescent="0.3">
      <c r="A143" s="94">
        <v>141</v>
      </c>
      <c r="B143" s="3" t="s">
        <v>81</v>
      </c>
      <c r="C143" s="116">
        <v>2.2227072397600002E-2</v>
      </c>
      <c r="D143" s="7" t="s">
        <v>81</v>
      </c>
      <c r="E143" s="31" t="str">
        <f t="shared" si="9"/>
        <v>No</v>
      </c>
      <c r="F143" s="18">
        <v>95366.67</v>
      </c>
      <c r="G143" s="18">
        <v>96376.26</v>
      </c>
      <c r="H143" s="98">
        <v>96376.25</v>
      </c>
      <c r="I143" s="18">
        <f>$C143*'Allergan Payments'!F$24</f>
        <v>91823.014086961339</v>
      </c>
      <c r="J143" s="18">
        <f>$C143*'Allergan Payments'!G$24</f>
        <v>91823.014090533863</v>
      </c>
      <c r="K143" s="18">
        <f>$C143*'Allergan Payments'!H$24</f>
        <v>91823.014090533863</v>
      </c>
      <c r="L143" s="18">
        <f>$C143*'Allergan Payments'!I$24</f>
        <v>91823.014090533849</v>
      </c>
      <c r="M143" s="37" t="s">
        <v>343</v>
      </c>
      <c r="N143" s="6">
        <f t="shared" si="10"/>
        <v>655411.23635856283</v>
      </c>
    </row>
    <row r="144" spans="1:14" x14ac:dyDescent="0.3">
      <c r="A144" s="94">
        <v>142</v>
      </c>
      <c r="B144" s="3" t="s">
        <v>170</v>
      </c>
      <c r="C144" s="116">
        <v>9.8379769212851402E-4</v>
      </c>
      <c r="D144" s="7" t="s">
        <v>170</v>
      </c>
      <c r="E144" s="31" t="str">
        <f t="shared" si="9"/>
        <v>No</v>
      </c>
      <c r="F144" s="18">
        <v>4221.05</v>
      </c>
      <c r="G144" s="18">
        <v>4265.7299999999996</v>
      </c>
      <c r="H144" s="98">
        <v>4265.7299999999996</v>
      </c>
      <c r="I144" s="18">
        <f>$C144*'Allergan Payments'!F$24</f>
        <v>4064.2000766952406</v>
      </c>
      <c r="J144" s="18">
        <f>$C144*'Allergan Payments'!G$24</f>
        <v>4064.2000768533649</v>
      </c>
      <c r="K144" s="18">
        <f>$C144*'Allergan Payments'!H$24</f>
        <v>4064.2000768533649</v>
      </c>
      <c r="L144" s="18">
        <f>$C144*'Allergan Payments'!I$24</f>
        <v>4064.2000768533644</v>
      </c>
      <c r="M144" s="37" t="s">
        <v>343</v>
      </c>
      <c r="N144" s="6">
        <f t="shared" si="10"/>
        <v>29009.310307255335</v>
      </c>
    </row>
    <row r="145" spans="1:14" x14ac:dyDescent="0.3">
      <c r="A145" s="94">
        <v>143</v>
      </c>
      <c r="B145" s="3" t="s">
        <v>12</v>
      </c>
      <c r="C145" s="116">
        <v>3.1145250536960004E-2</v>
      </c>
      <c r="D145" s="7" t="s">
        <v>12</v>
      </c>
      <c r="E145" s="31" t="str">
        <f t="shared" si="9"/>
        <v>No</v>
      </c>
      <c r="F145" s="18">
        <v>135837.09</v>
      </c>
      <c r="G145" s="18">
        <v>135417.39000000001</v>
      </c>
      <c r="H145" s="98">
        <v>135417.38</v>
      </c>
      <c r="I145" s="18">
        <f>$C145*'Allergan Payments'!F$24</f>
        <v>128665.20284992704</v>
      </c>
      <c r="J145" s="18">
        <f>$C145*'Allergan Payments'!G$24</f>
        <v>128665.20285493297</v>
      </c>
      <c r="K145" s="18">
        <f>$C145*'Allergan Payments'!H$24</f>
        <v>128665.20285493297</v>
      </c>
      <c r="L145" s="18">
        <f>$C145*'Allergan Payments'!I$24</f>
        <v>128665.20285493296</v>
      </c>
      <c r="M145" s="37" t="s">
        <v>343</v>
      </c>
      <c r="N145" s="6">
        <f t="shared" si="10"/>
        <v>921332.67141472595</v>
      </c>
    </row>
    <row r="146" spans="1:14" x14ac:dyDescent="0.3">
      <c r="A146" s="94">
        <v>144</v>
      </c>
      <c r="B146" s="3" t="s">
        <v>12</v>
      </c>
      <c r="C146" s="116">
        <v>8.5048985958722254E-4</v>
      </c>
      <c r="D146" s="7" t="s">
        <v>171</v>
      </c>
      <c r="E146" s="31" t="str">
        <f t="shared" si="9"/>
        <v>No</v>
      </c>
      <c r="F146" s="18">
        <v>3649.08</v>
      </c>
      <c r="G146" s="18">
        <v>3687.71</v>
      </c>
      <c r="H146" s="98">
        <v>3687.71</v>
      </c>
      <c r="I146" s="18">
        <f>$C146*'Allergan Payments'!F$24</f>
        <v>3513.4875597079381</v>
      </c>
      <c r="J146" s="18">
        <f>$C146*'Allergan Payments'!G$24</f>
        <v>3513.4875598446361</v>
      </c>
      <c r="K146" s="18">
        <f>$C146*'Allergan Payments'!H$24</f>
        <v>3513.4875598446361</v>
      </c>
      <c r="L146" s="18">
        <f>$C146*'Allergan Payments'!I$24</f>
        <v>3513.4875598446356</v>
      </c>
      <c r="M146" s="37" t="s">
        <v>343</v>
      </c>
      <c r="N146" s="6">
        <f t="shared" si="10"/>
        <v>25078.450239241847</v>
      </c>
    </row>
    <row r="147" spans="1:14" x14ac:dyDescent="0.3">
      <c r="A147" s="94">
        <v>145</v>
      </c>
      <c r="B147" s="3" t="s">
        <v>172</v>
      </c>
      <c r="C147" s="116">
        <v>4.0439910399508605E-5</v>
      </c>
      <c r="D147" s="7" t="s">
        <v>172</v>
      </c>
      <c r="E147" s="31" t="str">
        <f t="shared" si="9"/>
        <v>Yes</v>
      </c>
      <c r="F147" s="18">
        <v>1212.79</v>
      </c>
      <c r="G147" s="18">
        <v>0</v>
      </c>
      <c r="H147" s="98">
        <v>0</v>
      </c>
      <c r="I147" s="98">
        <v>0</v>
      </c>
      <c r="J147" s="98">
        <v>0</v>
      </c>
      <c r="K147" s="98">
        <v>0</v>
      </c>
      <c r="L147" s="98">
        <v>0</v>
      </c>
      <c r="M147" s="37" t="s">
        <v>343</v>
      </c>
      <c r="N147" s="6">
        <f>F147</f>
        <v>1212.79</v>
      </c>
    </row>
    <row r="148" spans="1:14" x14ac:dyDescent="0.3">
      <c r="A148" s="94">
        <v>146</v>
      </c>
      <c r="B148" s="3" t="s">
        <v>173</v>
      </c>
      <c r="C148" s="116">
        <v>8.157508475200001E-4</v>
      </c>
      <c r="D148" s="7" t="s">
        <v>173</v>
      </c>
      <c r="E148" s="31" t="str">
        <f t="shared" si="9"/>
        <v>No</v>
      </c>
      <c r="F148" s="18">
        <v>3500.03</v>
      </c>
      <c r="G148" s="18">
        <v>3537.08</v>
      </c>
      <c r="H148" s="98">
        <v>3537.08</v>
      </c>
      <c r="I148" s="18">
        <f>$C148*'Allergan Payments'!F$24</f>
        <v>3369.9760464795872</v>
      </c>
      <c r="J148" s="18">
        <f>$C148*'Allergan Payments'!G$24</f>
        <v>3369.9760466107018</v>
      </c>
      <c r="K148" s="18">
        <f>$C148*'Allergan Payments'!H$24</f>
        <v>3369.9760466107018</v>
      </c>
      <c r="L148" s="18">
        <f>$C148*'Allergan Payments'!I$24</f>
        <v>3369.9760466107014</v>
      </c>
      <c r="M148" s="37" t="s">
        <v>343</v>
      </c>
      <c r="N148" s="6">
        <f t="shared" si="10"/>
        <v>24054.094186311693</v>
      </c>
    </row>
    <row r="149" spans="1:14" x14ac:dyDescent="0.3">
      <c r="A149" s="94">
        <v>147</v>
      </c>
      <c r="B149" s="3" t="s">
        <v>174</v>
      </c>
      <c r="C149" s="116">
        <v>5.9449414360000005E-3</v>
      </c>
      <c r="D149" s="7" t="s">
        <v>175</v>
      </c>
      <c r="E149" s="31" t="str">
        <f t="shared" si="9"/>
        <v>No</v>
      </c>
      <c r="F149" s="18">
        <v>25507.15</v>
      </c>
      <c r="G149" s="18">
        <v>25777.18</v>
      </c>
      <c r="H149" s="98">
        <v>25777.18</v>
      </c>
      <c r="I149" s="18">
        <f>$C149*'Allergan Payments'!F$24</f>
        <v>24559.349583210544</v>
      </c>
      <c r="J149" s="18">
        <f>$C149*'Allergan Payments'!G$24</f>
        <v>24559.349584166066</v>
      </c>
      <c r="K149" s="18">
        <f>$C149*'Allergan Payments'!H$24</f>
        <v>24559.349584166066</v>
      </c>
      <c r="L149" s="18">
        <f>$C149*'Allergan Payments'!I$24</f>
        <v>24559.349584166062</v>
      </c>
      <c r="M149" s="37" t="s">
        <v>343</v>
      </c>
      <c r="N149" s="6">
        <f t="shared" si="10"/>
        <v>175298.90833570872</v>
      </c>
    </row>
    <row r="150" spans="1:14" x14ac:dyDescent="0.3">
      <c r="A150" s="94">
        <v>148</v>
      </c>
      <c r="B150" s="3" t="s">
        <v>176</v>
      </c>
      <c r="C150" s="116">
        <v>4.7307352990073126E-3</v>
      </c>
      <c r="D150" s="7" t="s">
        <v>176</v>
      </c>
      <c r="E150" s="31" t="str">
        <f t="shared" si="9"/>
        <v>No</v>
      </c>
      <c r="F150" s="18">
        <v>20297.52</v>
      </c>
      <c r="G150" s="18">
        <v>20512.400000000001</v>
      </c>
      <c r="H150" s="98">
        <v>20512.400000000001</v>
      </c>
      <c r="I150" s="18">
        <f>$C150*'Allergan Payments'!F$24</f>
        <v>19543.301350354064</v>
      </c>
      <c r="J150" s="18">
        <f>$C150*'Allergan Payments'!G$24</f>
        <v>19543.301351114431</v>
      </c>
      <c r="K150" s="18">
        <f>$C150*'Allergan Payments'!H$24</f>
        <v>19543.301351114431</v>
      </c>
      <c r="L150" s="18">
        <f>$C150*'Allergan Payments'!I$24</f>
        <v>19543.301351114427</v>
      </c>
      <c r="M150" s="37" t="s">
        <v>343</v>
      </c>
      <c r="N150" s="6">
        <f t="shared" si="10"/>
        <v>139495.52540369736</v>
      </c>
    </row>
    <row r="151" spans="1:14" x14ac:dyDescent="0.3">
      <c r="A151" s="94">
        <v>149</v>
      </c>
      <c r="B151" s="3" t="s">
        <v>177</v>
      </c>
      <c r="C151" s="116">
        <v>1.38586949984E-3</v>
      </c>
      <c r="D151" s="7" t="s">
        <v>177</v>
      </c>
      <c r="E151" s="31" t="str">
        <f t="shared" si="9"/>
        <v>No</v>
      </c>
      <c r="F151" s="18">
        <v>5946.16</v>
      </c>
      <c r="G151" s="18">
        <v>6009.11</v>
      </c>
      <c r="H151" s="98">
        <v>6009.11</v>
      </c>
      <c r="I151" s="18">
        <f>$C151*'Allergan Payments'!F$24</f>
        <v>5725.2125844624898</v>
      </c>
      <c r="J151" s="18">
        <f>$C151*'Allergan Payments'!G$24</f>
        <v>5725.2125846852387</v>
      </c>
      <c r="K151" s="18">
        <f>$C151*'Allergan Payments'!H$24</f>
        <v>5725.2125846852387</v>
      </c>
      <c r="L151" s="18">
        <f>$C151*'Allergan Payments'!I$24</f>
        <v>5725.2125846852377</v>
      </c>
      <c r="M151" s="37" t="s">
        <v>343</v>
      </c>
      <c r="N151" s="6">
        <f t="shared" si="10"/>
        <v>40865.230338518202</v>
      </c>
    </row>
    <row r="152" spans="1:14" x14ac:dyDescent="0.3">
      <c r="A152" s="94">
        <v>150</v>
      </c>
      <c r="B152" s="3" t="s">
        <v>14</v>
      </c>
      <c r="C152" s="116">
        <v>8.8237929539200007E-3</v>
      </c>
      <c r="D152" s="7" t="s">
        <v>14</v>
      </c>
      <c r="E152" s="31" t="str">
        <f t="shared" si="9"/>
        <v>No</v>
      </c>
      <c r="F152" s="18">
        <v>37859.050000000003</v>
      </c>
      <c r="G152" s="18">
        <v>38259.839999999997</v>
      </c>
      <c r="H152" s="98">
        <v>38259.83</v>
      </c>
      <c r="I152" s="18">
        <f>$C152*'Allergan Payments'!F$24</f>
        <v>36452.270916061432</v>
      </c>
      <c r="J152" s="18">
        <f>$C152*'Allergan Payments'!G$24</f>
        <v>36452.270917479669</v>
      </c>
      <c r="K152" s="18">
        <f>$C152*'Allergan Payments'!H$24</f>
        <v>36452.270917479669</v>
      </c>
      <c r="L152" s="18">
        <f>$C152*'Allergan Payments'!I$24</f>
        <v>36452.270917479662</v>
      </c>
      <c r="M152" s="37" t="s">
        <v>343</v>
      </c>
      <c r="N152" s="6">
        <f t="shared" si="10"/>
        <v>260187.80366850045</v>
      </c>
    </row>
    <row r="153" spans="1:14" x14ac:dyDescent="0.3">
      <c r="A153" s="94">
        <v>151</v>
      </c>
      <c r="B153" s="3" t="s">
        <v>73</v>
      </c>
      <c r="C153" s="116">
        <v>6.68759179371164E-5</v>
      </c>
      <c r="D153" s="7" t="s">
        <v>178</v>
      </c>
      <c r="E153" s="7" t="s">
        <v>335</v>
      </c>
      <c r="F153" s="18">
        <v>0</v>
      </c>
      <c r="G153" s="18">
        <v>0</v>
      </c>
      <c r="H153" s="98">
        <v>0</v>
      </c>
      <c r="I153" s="18">
        <v>0</v>
      </c>
      <c r="J153" s="18">
        <v>0</v>
      </c>
      <c r="K153" s="18">
        <v>0</v>
      </c>
      <c r="L153" s="18">
        <v>0</v>
      </c>
      <c r="M153" s="37" t="s">
        <v>343</v>
      </c>
      <c r="N153" s="6">
        <f t="shared" si="10"/>
        <v>0</v>
      </c>
    </row>
    <row r="154" spans="1:14" x14ac:dyDescent="0.3">
      <c r="A154" s="94">
        <v>152</v>
      </c>
      <c r="B154" s="3" t="s">
        <v>53</v>
      </c>
      <c r="C154" s="116">
        <v>5.4332409981697403E-5</v>
      </c>
      <c r="D154" s="7" t="s">
        <v>179</v>
      </c>
      <c r="E154" s="31" t="str">
        <f t="shared" ref="E154:E177" si="11">IF(C154&lt;0.000083,"Yes","No")</f>
        <v>Yes</v>
      </c>
      <c r="F154" s="18">
        <v>1629.43</v>
      </c>
      <c r="G154" s="18">
        <v>0</v>
      </c>
      <c r="H154" s="98">
        <v>0</v>
      </c>
      <c r="I154" s="98">
        <v>0</v>
      </c>
      <c r="J154" s="98">
        <v>0</v>
      </c>
      <c r="K154" s="98">
        <v>0</v>
      </c>
      <c r="L154" s="98">
        <v>0</v>
      </c>
      <c r="M154" s="37" t="s">
        <v>343</v>
      </c>
      <c r="N154" s="6">
        <f>F154</f>
        <v>1629.43</v>
      </c>
    </row>
    <row r="155" spans="1:14" x14ac:dyDescent="0.3">
      <c r="A155" s="94">
        <v>153</v>
      </c>
      <c r="B155" s="3" t="s">
        <v>45</v>
      </c>
      <c r="C155" s="116">
        <v>1.0664953412549122E-4</v>
      </c>
      <c r="D155" s="7" t="s">
        <v>180</v>
      </c>
      <c r="E155" s="31" t="str">
        <f t="shared" si="11"/>
        <v>No</v>
      </c>
      <c r="F155" s="18">
        <v>457.59</v>
      </c>
      <c r="G155" s="18">
        <v>462.43</v>
      </c>
      <c r="H155" s="98">
        <v>462.43</v>
      </c>
      <c r="I155" s="18">
        <f>$C155*'Allergan Payments'!F$24</f>
        <v>440.58351451764935</v>
      </c>
      <c r="J155" s="18">
        <f>$C155*'Allergan Payments'!G$24</f>
        <v>440.58351453479099</v>
      </c>
      <c r="K155" s="18">
        <f>$C155*'Allergan Payments'!H$24</f>
        <v>440.58351453479099</v>
      </c>
      <c r="L155" s="18">
        <f>$C155*'Allergan Payments'!I$24</f>
        <v>440.58351453479094</v>
      </c>
      <c r="M155" s="37" t="s">
        <v>343</v>
      </c>
      <c r="N155" s="6">
        <f t="shared" si="10"/>
        <v>3144.7840581220225</v>
      </c>
    </row>
    <row r="156" spans="1:14" x14ac:dyDescent="0.3">
      <c r="A156" s="94">
        <v>154</v>
      </c>
      <c r="B156" s="3" t="s">
        <v>20</v>
      </c>
      <c r="C156" s="116">
        <v>9.4938127254031108E-4</v>
      </c>
      <c r="D156" s="7" t="s">
        <v>181</v>
      </c>
      <c r="E156" s="31" t="str">
        <f t="shared" si="11"/>
        <v>No</v>
      </c>
      <c r="F156" s="18">
        <v>4073.38</v>
      </c>
      <c r="G156" s="18">
        <v>4116.5</v>
      </c>
      <c r="H156" s="98">
        <v>4116.5</v>
      </c>
      <c r="I156" s="18">
        <f>$C156*'Allergan Payments'!F$24</f>
        <v>3922.021236219085</v>
      </c>
      <c r="J156" s="18">
        <f>$C156*'Allergan Payments'!G$24</f>
        <v>3922.0212363716778</v>
      </c>
      <c r="K156" s="18">
        <f>$C156*'Allergan Payments'!H$24</f>
        <v>3922.0212363716778</v>
      </c>
      <c r="L156" s="18">
        <f>$C156*'Allergan Payments'!I$24</f>
        <v>3922.0212363716773</v>
      </c>
      <c r="M156" s="37" t="s">
        <v>343</v>
      </c>
      <c r="N156" s="6">
        <f t="shared" si="10"/>
        <v>27994.464945334119</v>
      </c>
    </row>
    <row r="157" spans="1:14" x14ac:dyDescent="0.3">
      <c r="A157" s="94">
        <v>155</v>
      </c>
      <c r="B157" s="3" t="s">
        <v>58</v>
      </c>
      <c r="C157" s="116">
        <v>1.4976536817760001E-2</v>
      </c>
      <c r="D157" s="7" t="s">
        <v>58</v>
      </c>
      <c r="E157" s="31" t="str">
        <f t="shared" si="11"/>
        <v>No</v>
      </c>
      <c r="F157" s="18">
        <v>64280.47</v>
      </c>
      <c r="G157" s="18">
        <v>64938.04</v>
      </c>
      <c r="H157" s="98">
        <v>64938.04</v>
      </c>
      <c r="I157" s="18">
        <f>$C157*'Allergan Payments'!F$24</f>
        <v>61870.08017032237</v>
      </c>
      <c r="J157" s="18">
        <f>$C157*'Allergan Payments'!G$24</f>
        <v>61870.080172729526</v>
      </c>
      <c r="K157" s="18">
        <f>$C157*'Allergan Payments'!H$24</f>
        <v>61870.080172729526</v>
      </c>
      <c r="L157" s="18">
        <f>$C157*'Allergan Payments'!I$24</f>
        <v>61870.080172729518</v>
      </c>
      <c r="M157" s="37" t="s">
        <v>343</v>
      </c>
      <c r="N157" s="6">
        <f t="shared" si="10"/>
        <v>441636.87068851088</v>
      </c>
    </row>
    <row r="158" spans="1:14" x14ac:dyDescent="0.3">
      <c r="A158" s="94">
        <v>156</v>
      </c>
      <c r="B158" s="3" t="s">
        <v>20</v>
      </c>
      <c r="C158" s="116">
        <v>4.4797409664000002E-3</v>
      </c>
      <c r="D158" s="7" t="s">
        <v>182</v>
      </c>
      <c r="E158" s="31" t="str">
        <f t="shared" si="11"/>
        <v>No</v>
      </c>
      <c r="F158" s="18">
        <v>19220.61</v>
      </c>
      <c r="G158" s="18">
        <v>19424.09</v>
      </c>
      <c r="H158" s="98">
        <v>19424.09</v>
      </c>
      <c r="I158" s="18">
        <f>$C158*'Allergan Payments'!F$24</f>
        <v>18506.410133801532</v>
      </c>
      <c r="J158" s="18">
        <f>$C158*'Allergan Payments'!G$24</f>
        <v>18506.410134521553</v>
      </c>
      <c r="K158" s="18">
        <f>$C158*'Allergan Payments'!H$24</f>
        <v>18506.410134521553</v>
      </c>
      <c r="L158" s="18">
        <f>$C158*'Allergan Payments'!I$24</f>
        <v>18506.410134521553</v>
      </c>
      <c r="M158" s="37" t="s">
        <v>343</v>
      </c>
      <c r="N158" s="6">
        <f t="shared" si="10"/>
        <v>132094.43053736616</v>
      </c>
    </row>
    <row r="159" spans="1:14" x14ac:dyDescent="0.3">
      <c r="A159" s="94">
        <v>157</v>
      </c>
      <c r="B159" s="3" t="s">
        <v>183</v>
      </c>
      <c r="C159" s="116">
        <v>7.1513735216000008E-4</v>
      </c>
      <c r="D159" s="7" t="s">
        <v>183</v>
      </c>
      <c r="E159" s="31" t="str">
        <f t="shared" si="11"/>
        <v>No</v>
      </c>
      <c r="F159" s="18">
        <v>3068.34</v>
      </c>
      <c r="G159" s="18">
        <v>3100.83</v>
      </c>
      <c r="H159" s="98">
        <v>3100.82</v>
      </c>
      <c r="I159" s="18">
        <f>$C159*'Allergan Payments'!F$24</f>
        <v>2954.328216818617</v>
      </c>
      <c r="J159" s="18">
        <f>$C159*'Allergan Payments'!G$24</f>
        <v>2954.3282169335598</v>
      </c>
      <c r="K159" s="18">
        <f>$C159*'Allergan Payments'!H$24</f>
        <v>2954.3282169335598</v>
      </c>
      <c r="L159" s="18">
        <f>$C159*'Allergan Payments'!I$24</f>
        <v>2954.3282169335598</v>
      </c>
      <c r="M159" s="37" t="s">
        <v>343</v>
      </c>
      <c r="N159" s="6">
        <f t="shared" si="10"/>
        <v>21087.302867619299</v>
      </c>
    </row>
    <row r="160" spans="1:14" x14ac:dyDescent="0.3">
      <c r="A160" s="94">
        <v>158</v>
      </c>
      <c r="B160" s="3" t="s">
        <v>32</v>
      </c>
      <c r="C160" s="116">
        <v>3.6024341155030474E-5</v>
      </c>
      <c r="D160" s="7" t="s">
        <v>184</v>
      </c>
      <c r="E160" s="31" t="str">
        <f t="shared" si="11"/>
        <v>Yes</v>
      </c>
      <c r="F160" s="18">
        <v>1080.3699999999999</v>
      </c>
      <c r="G160" s="18">
        <v>0</v>
      </c>
      <c r="H160" s="98">
        <v>0</v>
      </c>
      <c r="I160" s="98">
        <v>0</v>
      </c>
      <c r="J160" s="98">
        <v>0</v>
      </c>
      <c r="K160" s="98">
        <v>0</v>
      </c>
      <c r="L160" s="98">
        <v>0</v>
      </c>
      <c r="M160" s="37" t="s">
        <v>343</v>
      </c>
      <c r="N160" s="6">
        <f>F160</f>
        <v>1080.3699999999999</v>
      </c>
    </row>
    <row r="161" spans="1:14" x14ac:dyDescent="0.3">
      <c r="A161" s="94">
        <v>159</v>
      </c>
      <c r="B161" s="3" t="s">
        <v>185</v>
      </c>
      <c r="C161" s="116">
        <v>5.4349003265225979E-4</v>
      </c>
      <c r="D161" s="7" t="s">
        <v>185</v>
      </c>
      <c r="E161" s="31" t="str">
        <f t="shared" si="11"/>
        <v>No</v>
      </c>
      <c r="F161" s="18">
        <v>2331.88</v>
      </c>
      <c r="G161" s="18">
        <v>2356.56</v>
      </c>
      <c r="H161" s="98">
        <v>2356.56</v>
      </c>
      <c r="I161" s="18">
        <f>$C161*'Allergan Payments'!F$24</f>
        <v>2245.2301423978838</v>
      </c>
      <c r="J161" s="18">
        <f>$C161*'Allergan Payments'!G$24</f>
        <v>2245.230142485238</v>
      </c>
      <c r="K161" s="18">
        <f>$C161*'Allergan Payments'!H$24</f>
        <v>2245.230142485238</v>
      </c>
      <c r="L161" s="18">
        <f>$C161*'Allergan Payments'!I$24</f>
        <v>2245.230142485238</v>
      </c>
      <c r="M161" s="37" t="s">
        <v>343</v>
      </c>
      <c r="N161" s="6">
        <f t="shared" si="10"/>
        <v>16025.920569853597</v>
      </c>
    </row>
    <row r="162" spans="1:14" x14ac:dyDescent="0.3">
      <c r="A162" s="94">
        <v>160</v>
      </c>
      <c r="B162" s="3" t="s">
        <v>73</v>
      </c>
      <c r="C162" s="116">
        <v>8.6511046550880003E-2</v>
      </c>
      <c r="D162" s="7" t="s">
        <v>73</v>
      </c>
      <c r="E162" s="31" t="str">
        <f t="shared" si="11"/>
        <v>No</v>
      </c>
      <c r="F162" s="18">
        <v>373186.77999999997</v>
      </c>
      <c r="G162" s="18">
        <v>375110.63</v>
      </c>
      <c r="H162" s="98">
        <v>375110.59</v>
      </c>
      <c r="I162" s="18">
        <f>$C162*'Allergan Payments'!F$24</f>
        <v>357388.72416580399</v>
      </c>
      <c r="J162" s="18">
        <f>$C162*'Allergan Payments'!G$24</f>
        <v>357388.72417970875</v>
      </c>
      <c r="K162" s="18">
        <f>$C162*'Allergan Payments'!H$24</f>
        <v>357388.72417970875</v>
      </c>
      <c r="L162" s="18">
        <f>$C162*'Allergan Payments'!I$24</f>
        <v>357388.72417970875</v>
      </c>
      <c r="M162" s="37" t="s">
        <v>343</v>
      </c>
      <c r="N162" s="6">
        <f t="shared" si="10"/>
        <v>2552962.8967049303</v>
      </c>
    </row>
    <row r="163" spans="1:14" x14ac:dyDescent="0.3">
      <c r="A163" s="94">
        <v>161</v>
      </c>
      <c r="B163" s="3" t="s">
        <v>73</v>
      </c>
      <c r="C163" s="116">
        <v>6.4650348945139346E-4</v>
      </c>
      <c r="D163" s="7" t="s">
        <v>186</v>
      </c>
      <c r="E163" s="31" t="str">
        <f t="shared" si="11"/>
        <v>No</v>
      </c>
      <c r="F163" s="18">
        <v>2773.86</v>
      </c>
      <c r="G163" s="18">
        <v>2803.23</v>
      </c>
      <c r="H163" s="98">
        <v>2803.23</v>
      </c>
      <c r="I163" s="18">
        <f>$C163*'Allergan Payments'!F$24</f>
        <v>2670.7925343139141</v>
      </c>
      <c r="J163" s="18">
        <f>$C163*'Allergan Payments'!G$24</f>
        <v>2670.7925344178257</v>
      </c>
      <c r="K163" s="18">
        <f>$C163*'Allergan Payments'!H$24</f>
        <v>2670.7925344178257</v>
      </c>
      <c r="L163" s="18">
        <f>$C163*'Allergan Payments'!I$24</f>
        <v>2670.7925344178257</v>
      </c>
      <c r="M163" s="37" t="s">
        <v>343</v>
      </c>
      <c r="N163" s="6">
        <f t="shared" si="10"/>
        <v>19063.490137567391</v>
      </c>
    </row>
    <row r="164" spans="1:14" x14ac:dyDescent="0.3">
      <c r="A164" s="94">
        <v>162</v>
      </c>
      <c r="B164" s="3" t="s">
        <v>32</v>
      </c>
      <c r="C164" s="116">
        <v>8.6236729860592748E-4</v>
      </c>
      <c r="D164" s="7" t="s">
        <v>187</v>
      </c>
      <c r="E164" s="31" t="str">
        <f t="shared" si="11"/>
        <v>No</v>
      </c>
      <c r="F164" s="18">
        <v>3700.04</v>
      </c>
      <c r="G164" s="18">
        <v>3739.21</v>
      </c>
      <c r="H164" s="98">
        <v>3739.21</v>
      </c>
      <c r="I164" s="18">
        <f>$C164*'Allergan Payments'!F$24</f>
        <v>3562.5548516491535</v>
      </c>
      <c r="J164" s="18">
        <f>$C164*'Allergan Payments'!G$24</f>
        <v>3562.5548517877605</v>
      </c>
      <c r="K164" s="18">
        <f>$C164*'Allergan Payments'!H$24</f>
        <v>3562.5548517877605</v>
      </c>
      <c r="L164" s="18">
        <f>$C164*'Allergan Payments'!I$24</f>
        <v>3562.5548517877601</v>
      </c>
      <c r="M164" s="37" t="s">
        <v>343</v>
      </c>
      <c r="N164" s="6">
        <f t="shared" si="10"/>
        <v>25428.679407012438</v>
      </c>
    </row>
    <row r="165" spans="1:14" x14ac:dyDescent="0.3">
      <c r="A165" s="94">
        <v>163</v>
      </c>
      <c r="B165" s="3" t="s">
        <v>188</v>
      </c>
      <c r="C165" s="116">
        <v>3.4954682537600003E-3</v>
      </c>
      <c r="D165" s="7" t="s">
        <v>188</v>
      </c>
      <c r="E165" s="31" t="str">
        <f t="shared" si="11"/>
        <v>No</v>
      </c>
      <c r="F165" s="18">
        <v>14997.53</v>
      </c>
      <c r="G165" s="18">
        <v>15156.3</v>
      </c>
      <c r="H165" s="98">
        <v>15156.3</v>
      </c>
      <c r="I165" s="18">
        <f>$C165*'Allergan Payments'!F$24</f>
        <v>14440.247683729469</v>
      </c>
      <c r="J165" s="18">
        <f>$C165*'Allergan Payments'!G$24</f>
        <v>14440.247684291291</v>
      </c>
      <c r="K165" s="18">
        <f>$C165*'Allergan Payments'!H$24</f>
        <v>14440.247684291291</v>
      </c>
      <c r="L165" s="18">
        <f>$C165*'Allergan Payments'!I$24</f>
        <v>14440.247684291289</v>
      </c>
      <c r="M165" s="37" t="s">
        <v>343</v>
      </c>
      <c r="N165" s="6">
        <f t="shared" si="10"/>
        <v>103071.12073660333</v>
      </c>
    </row>
    <row r="166" spans="1:14" x14ac:dyDescent="0.3">
      <c r="A166" s="94">
        <v>164</v>
      </c>
      <c r="B166" s="3" t="s">
        <v>58</v>
      </c>
      <c r="C166" s="116">
        <v>1.1882634073892149E-6</v>
      </c>
      <c r="D166" s="7" t="s">
        <v>189</v>
      </c>
      <c r="E166" s="31" t="str">
        <f t="shared" si="11"/>
        <v>Yes</v>
      </c>
      <c r="F166" s="18">
        <v>35.64</v>
      </c>
      <c r="G166" s="18">
        <v>0</v>
      </c>
      <c r="H166" s="98">
        <v>0</v>
      </c>
      <c r="I166" s="98">
        <v>0</v>
      </c>
      <c r="J166" s="98">
        <v>0</v>
      </c>
      <c r="K166" s="98">
        <v>0</v>
      </c>
      <c r="L166" s="98">
        <v>0</v>
      </c>
      <c r="M166" s="37" t="s">
        <v>343</v>
      </c>
      <c r="N166" s="6">
        <f>F166</f>
        <v>35.64</v>
      </c>
    </row>
    <row r="167" spans="1:14" x14ac:dyDescent="0.3">
      <c r="A167" s="94">
        <v>165</v>
      </c>
      <c r="B167" s="3" t="s">
        <v>190</v>
      </c>
      <c r="C167" s="116">
        <v>1.8731634511339281E-4</v>
      </c>
      <c r="D167" s="7" t="s">
        <v>191</v>
      </c>
      <c r="E167" s="31" t="str">
        <f t="shared" si="11"/>
        <v>No</v>
      </c>
      <c r="F167" s="18">
        <v>803.69</v>
      </c>
      <c r="G167" s="18">
        <v>812.2</v>
      </c>
      <c r="H167" s="98">
        <v>812.2</v>
      </c>
      <c r="I167" s="18">
        <f>$C167*'Allergan Payments'!F$24</f>
        <v>773.82891855440062</v>
      </c>
      <c r="J167" s="18">
        <f>$C167*'Allergan Payments'!G$24</f>
        <v>773.82891858450773</v>
      </c>
      <c r="K167" s="18">
        <f>$C167*'Allergan Payments'!H$24</f>
        <v>773.82891858450773</v>
      </c>
      <c r="L167" s="18">
        <f>$C167*'Allergan Payments'!I$24</f>
        <v>773.82891858450762</v>
      </c>
      <c r="M167" s="37" t="s">
        <v>343</v>
      </c>
      <c r="N167" s="6">
        <f t="shared" si="10"/>
        <v>5523.4056743079245</v>
      </c>
    </row>
    <row r="168" spans="1:14" x14ac:dyDescent="0.3">
      <c r="A168" s="94">
        <v>166</v>
      </c>
      <c r="B168" s="3" t="s">
        <v>190</v>
      </c>
      <c r="C168" s="116">
        <v>6.0352741926400005E-3</v>
      </c>
      <c r="D168" s="7" t="s">
        <v>190</v>
      </c>
      <c r="E168" s="31" t="str">
        <f t="shared" si="11"/>
        <v>No</v>
      </c>
      <c r="F168" s="18">
        <v>25894.73</v>
      </c>
      <c r="G168" s="18">
        <v>26168.86</v>
      </c>
      <c r="H168" s="98">
        <v>26168.86</v>
      </c>
      <c r="I168" s="18">
        <f>$C168*'Allergan Payments'!F$24</f>
        <v>24932.52630379226</v>
      </c>
      <c r="J168" s="18">
        <f>$C168*'Allergan Payments'!G$24</f>
        <v>24932.526304762301</v>
      </c>
      <c r="K168" s="18">
        <f>$C168*'Allergan Payments'!H$24</f>
        <v>24932.526304762301</v>
      </c>
      <c r="L168" s="18">
        <f>$C168*'Allergan Payments'!I$24</f>
        <v>24932.526304762298</v>
      </c>
      <c r="M168" s="37" t="s">
        <v>343</v>
      </c>
      <c r="N168" s="6">
        <f t="shared" si="10"/>
        <v>177962.55521807913</v>
      </c>
    </row>
    <row r="169" spans="1:14" x14ac:dyDescent="0.3">
      <c r="A169" s="94">
        <v>167</v>
      </c>
      <c r="B169" s="3" t="s">
        <v>192</v>
      </c>
      <c r="C169" s="116">
        <v>2.7857703115200002E-3</v>
      </c>
      <c r="D169" s="7" t="s">
        <v>192</v>
      </c>
      <c r="E169" s="31" t="str">
        <f t="shared" si="11"/>
        <v>No</v>
      </c>
      <c r="F169" s="18">
        <v>11952.53</v>
      </c>
      <c r="G169" s="18">
        <v>12079.06</v>
      </c>
      <c r="H169" s="98">
        <v>12079.06</v>
      </c>
      <c r="I169" s="18">
        <f>$C169*'Allergan Payments'!F$24</f>
        <v>11508.390398069687</v>
      </c>
      <c r="J169" s="18">
        <f>$C169*'Allergan Payments'!G$24</f>
        <v>11508.39039851744</v>
      </c>
      <c r="K169" s="18">
        <f>$C169*'Allergan Payments'!H$24</f>
        <v>11508.39039851744</v>
      </c>
      <c r="L169" s="18">
        <f>$C169*'Allergan Payments'!I$24</f>
        <v>11508.390398517438</v>
      </c>
      <c r="M169" s="37" t="s">
        <v>343</v>
      </c>
      <c r="N169" s="6">
        <f t="shared" si="10"/>
        <v>82144.211593622007</v>
      </c>
    </row>
    <row r="170" spans="1:14" x14ac:dyDescent="0.3">
      <c r="A170" s="94">
        <v>168</v>
      </c>
      <c r="B170" s="3" t="s">
        <v>50</v>
      </c>
      <c r="C170" s="116">
        <v>1.9846587479771158E-3</v>
      </c>
      <c r="D170" s="7" t="s">
        <v>50</v>
      </c>
      <c r="E170" s="31" t="str">
        <f t="shared" si="11"/>
        <v>No</v>
      </c>
      <c r="F170" s="18">
        <v>8515.31</v>
      </c>
      <c r="G170" s="18">
        <v>8605.4500000000007</v>
      </c>
      <c r="H170" s="98">
        <v>8605.4500000000007</v>
      </c>
      <c r="I170" s="18">
        <f>$C170*'Allergan Payments'!F$24</f>
        <v>8198.8911950901402</v>
      </c>
      <c r="J170" s="18">
        <f>$C170*'Allergan Payments'!G$24</f>
        <v>8198.8911954091309</v>
      </c>
      <c r="K170" s="18">
        <f>$C170*'Allergan Payments'!H$24</f>
        <v>8198.8911954091309</v>
      </c>
      <c r="L170" s="18">
        <f>$C170*'Allergan Payments'!I$24</f>
        <v>8198.8911954091309</v>
      </c>
      <c r="M170" s="37" t="s">
        <v>343</v>
      </c>
      <c r="N170" s="6">
        <f t="shared" si="10"/>
        <v>58521.774781317537</v>
      </c>
    </row>
    <row r="171" spans="1:14" x14ac:dyDescent="0.3">
      <c r="A171" s="94">
        <v>169</v>
      </c>
      <c r="B171" s="3" t="s">
        <v>20</v>
      </c>
      <c r="C171" s="116">
        <v>3.1054294121660652E-4</v>
      </c>
      <c r="D171" s="7" t="s">
        <v>193</v>
      </c>
      <c r="E171" s="31" t="str">
        <f t="shared" si="11"/>
        <v>No</v>
      </c>
      <c r="F171" s="18">
        <v>1332.4</v>
      </c>
      <c r="G171" s="18">
        <v>1346.51</v>
      </c>
      <c r="H171" s="98">
        <v>1346.51</v>
      </c>
      <c r="I171" s="18">
        <f>$C171*'Allergan Payments'!F$24</f>
        <v>1282.8944971186493</v>
      </c>
      <c r="J171" s="18">
        <f>$C171*'Allergan Payments'!G$24</f>
        <v>1282.8944971685623</v>
      </c>
      <c r="K171" s="18">
        <f>$C171*'Allergan Payments'!H$24</f>
        <v>1282.8944971685623</v>
      </c>
      <c r="L171" s="18">
        <f>$C171*'Allergan Payments'!I$24</f>
        <v>1282.8944971685623</v>
      </c>
      <c r="M171" s="37" t="s">
        <v>343</v>
      </c>
      <c r="N171" s="6">
        <f t="shared" si="10"/>
        <v>9156.9979886243364</v>
      </c>
    </row>
    <row r="172" spans="1:14" x14ac:dyDescent="0.3">
      <c r="A172" s="94">
        <v>170</v>
      </c>
      <c r="B172" s="3" t="s">
        <v>194</v>
      </c>
      <c r="C172" s="116">
        <v>9.4422835263283285E-4</v>
      </c>
      <c r="D172" s="7" t="s">
        <v>194</v>
      </c>
      <c r="E172" s="31" t="str">
        <f t="shared" si="11"/>
        <v>No</v>
      </c>
      <c r="F172" s="18">
        <v>4051.27</v>
      </c>
      <c r="G172" s="18">
        <v>4094.16</v>
      </c>
      <c r="H172" s="98">
        <v>4094.16</v>
      </c>
      <c r="I172" s="18">
        <f>$C172*'Allergan Payments'!F$24</f>
        <v>3900.7338336862867</v>
      </c>
      <c r="J172" s="18">
        <f>$C172*'Allergan Payments'!G$24</f>
        <v>3900.7338338380514</v>
      </c>
      <c r="K172" s="18">
        <f>$C172*'Allergan Payments'!H$24</f>
        <v>3900.7338338380514</v>
      </c>
      <c r="L172" s="18">
        <f>$C172*'Allergan Payments'!I$24</f>
        <v>3900.7338338380509</v>
      </c>
      <c r="M172" s="37" t="s">
        <v>343</v>
      </c>
      <c r="N172" s="6">
        <f t="shared" si="10"/>
        <v>27842.52533520044</v>
      </c>
    </row>
    <row r="173" spans="1:14" x14ac:dyDescent="0.3">
      <c r="A173" s="94">
        <v>171</v>
      </c>
      <c r="B173" s="3" t="s">
        <v>88</v>
      </c>
      <c r="C173" s="116">
        <v>4.2307814899981359E-4</v>
      </c>
      <c r="D173" s="7" t="s">
        <v>195</v>
      </c>
      <c r="E173" s="31" t="str">
        <f t="shared" si="11"/>
        <v>No</v>
      </c>
      <c r="F173" s="18">
        <v>1815.24</v>
      </c>
      <c r="G173" s="18">
        <v>1834.46</v>
      </c>
      <c r="H173" s="98">
        <v>1834.46</v>
      </c>
      <c r="I173" s="18">
        <f>$C173*'Allergan Payments'!F$24</f>
        <v>1747.7925180866423</v>
      </c>
      <c r="J173" s="18">
        <f>$C173*'Allergan Payments'!G$24</f>
        <v>1747.7925181546429</v>
      </c>
      <c r="K173" s="18">
        <f>$C173*'Allergan Payments'!H$24</f>
        <v>1747.7925181546429</v>
      </c>
      <c r="L173" s="18">
        <f>$C173*'Allergan Payments'!I$24</f>
        <v>1747.7925181546429</v>
      </c>
      <c r="M173" s="37" t="s">
        <v>343</v>
      </c>
      <c r="N173" s="6">
        <f t="shared" si="10"/>
        <v>12475.330072550572</v>
      </c>
    </row>
    <row r="174" spans="1:14" x14ac:dyDescent="0.3">
      <c r="A174" s="94">
        <v>172</v>
      </c>
      <c r="B174" s="3" t="s">
        <v>196</v>
      </c>
      <c r="C174" s="116">
        <v>1.8064208801171536E-3</v>
      </c>
      <c r="D174" s="7" t="s">
        <v>197</v>
      </c>
      <c r="E174" s="31" t="str">
        <f t="shared" si="11"/>
        <v>No</v>
      </c>
      <c r="F174" s="18">
        <v>7750.56</v>
      </c>
      <c r="G174" s="18">
        <v>7832.61</v>
      </c>
      <c r="H174" s="98">
        <v>7832.61</v>
      </c>
      <c r="I174" s="18">
        <f>$C174*'Allergan Payments'!F$24</f>
        <v>7462.566682416018</v>
      </c>
      <c r="J174" s="18">
        <f>$C174*'Allergan Payments'!G$24</f>
        <v>7462.5666827063615</v>
      </c>
      <c r="K174" s="18">
        <f>$C174*'Allergan Payments'!H$24</f>
        <v>7462.5666827063615</v>
      </c>
      <c r="L174" s="18">
        <f>$C174*'Allergan Payments'!I$24</f>
        <v>7462.5666827063606</v>
      </c>
      <c r="M174" s="37" t="s">
        <v>343</v>
      </c>
      <c r="N174" s="6">
        <f t="shared" si="10"/>
        <v>53266.046730535105</v>
      </c>
    </row>
    <row r="175" spans="1:14" x14ac:dyDescent="0.3">
      <c r="A175" s="94">
        <v>173</v>
      </c>
      <c r="B175" s="3" t="s">
        <v>198</v>
      </c>
      <c r="C175" s="116">
        <v>3.2176018624034916E-3</v>
      </c>
      <c r="D175" s="7" t="s">
        <v>198</v>
      </c>
      <c r="E175" s="31" t="str">
        <f t="shared" si="11"/>
        <v>No</v>
      </c>
      <c r="F175" s="18">
        <v>13805.33</v>
      </c>
      <c r="G175" s="18">
        <v>13951.47</v>
      </c>
      <c r="H175" s="98">
        <v>13951.47</v>
      </c>
      <c r="I175" s="18">
        <f>$C175*'Allergan Payments'!F$24</f>
        <v>13292.344392130131</v>
      </c>
      <c r="J175" s="18">
        <f>$C175*'Allergan Payments'!G$24</f>
        <v>13292.344392647292</v>
      </c>
      <c r="K175" s="18">
        <f>$C175*'Allergan Payments'!H$24</f>
        <v>13292.344392647292</v>
      </c>
      <c r="L175" s="18">
        <f>$C175*'Allergan Payments'!I$24</f>
        <v>13292.34439264729</v>
      </c>
      <c r="M175" s="37" t="s">
        <v>343</v>
      </c>
      <c r="N175" s="6">
        <f t="shared" si="10"/>
        <v>94877.647570072004</v>
      </c>
    </row>
    <row r="176" spans="1:14" x14ac:dyDescent="0.3">
      <c r="A176" s="94">
        <v>174</v>
      </c>
      <c r="B176" s="3" t="s">
        <v>32</v>
      </c>
      <c r="C176" s="116">
        <v>3.840748936462473E-5</v>
      </c>
      <c r="D176" s="7" t="s">
        <v>199</v>
      </c>
      <c r="E176" s="31" t="str">
        <f t="shared" si="11"/>
        <v>Yes</v>
      </c>
      <c r="F176" s="18">
        <v>1151.8399999999999</v>
      </c>
      <c r="G176" s="18">
        <v>0</v>
      </c>
      <c r="H176" s="98">
        <v>0</v>
      </c>
      <c r="I176" s="98">
        <v>0</v>
      </c>
      <c r="J176" s="98">
        <v>0</v>
      </c>
      <c r="K176" s="98">
        <v>0</v>
      </c>
      <c r="L176" s="98">
        <v>0</v>
      </c>
      <c r="M176" s="37" t="s">
        <v>343</v>
      </c>
      <c r="N176" s="6">
        <f>F176</f>
        <v>1151.8399999999999</v>
      </c>
    </row>
    <row r="177" spans="1:14" x14ac:dyDescent="0.3">
      <c r="A177" s="94">
        <v>175</v>
      </c>
      <c r="B177" s="3" t="s">
        <v>200</v>
      </c>
      <c r="C177" s="116">
        <v>5.9922724256234404E-4</v>
      </c>
      <c r="D177" s="7" t="s">
        <v>200</v>
      </c>
      <c r="E177" s="31" t="str">
        <f t="shared" si="11"/>
        <v>No</v>
      </c>
      <c r="F177" s="18">
        <v>2571.02</v>
      </c>
      <c r="G177" s="18">
        <v>2598.2399999999998</v>
      </c>
      <c r="H177" s="98">
        <v>2598.2399999999998</v>
      </c>
      <c r="I177" s="18">
        <f>$C177*'Allergan Payments'!F$24</f>
        <v>2475.4880242813388</v>
      </c>
      <c r="J177" s="18">
        <f>$C177*'Allergan Payments'!G$24</f>
        <v>2475.488024377652</v>
      </c>
      <c r="K177" s="18">
        <f>$C177*'Allergan Payments'!H$24</f>
        <v>2475.488024377652</v>
      </c>
      <c r="L177" s="18">
        <f>$C177*'Allergan Payments'!I$24</f>
        <v>2475.4880243776515</v>
      </c>
      <c r="M177" s="37" t="s">
        <v>343</v>
      </c>
      <c r="N177" s="6">
        <f t="shared" si="10"/>
        <v>17669.452097414294</v>
      </c>
    </row>
    <row r="178" spans="1:14" x14ac:dyDescent="0.3">
      <c r="A178" s="94">
        <v>176</v>
      </c>
      <c r="B178" s="3" t="s">
        <v>34</v>
      </c>
      <c r="C178" s="116">
        <v>2.6396387324336113E-5</v>
      </c>
      <c r="D178" s="7" t="s">
        <v>201</v>
      </c>
      <c r="E178" s="7" t="s">
        <v>335</v>
      </c>
      <c r="F178" s="18">
        <v>0</v>
      </c>
      <c r="G178" s="18">
        <v>0</v>
      </c>
      <c r="H178" s="98">
        <v>0</v>
      </c>
      <c r="I178" s="18">
        <v>0</v>
      </c>
      <c r="J178" s="18">
        <v>0</v>
      </c>
      <c r="K178" s="18">
        <v>0</v>
      </c>
      <c r="L178" s="18">
        <v>0</v>
      </c>
      <c r="M178" s="37" t="s">
        <v>343</v>
      </c>
      <c r="N178" s="6">
        <f t="shared" si="10"/>
        <v>0</v>
      </c>
    </row>
    <row r="179" spans="1:14" x14ac:dyDescent="0.3">
      <c r="A179" s="94">
        <v>177</v>
      </c>
      <c r="B179" s="3" t="s">
        <v>43</v>
      </c>
      <c r="C179" s="116">
        <v>7.1543601524750355E-5</v>
      </c>
      <c r="D179" s="7" t="s">
        <v>202</v>
      </c>
      <c r="E179" s="31" t="str">
        <f t="shared" ref="E179:E242" si="12">IF(C179&lt;0.000083,"Yes","No")</f>
        <v>Yes</v>
      </c>
      <c r="F179" s="18">
        <v>2145.59</v>
      </c>
      <c r="G179" s="18">
        <v>0</v>
      </c>
      <c r="H179" s="98">
        <v>0</v>
      </c>
      <c r="I179" s="98">
        <v>0</v>
      </c>
      <c r="J179" s="98">
        <v>0</v>
      </c>
      <c r="K179" s="98">
        <v>0</v>
      </c>
      <c r="L179" s="98">
        <v>0</v>
      </c>
      <c r="M179" s="37" t="s">
        <v>343</v>
      </c>
      <c r="N179" s="6">
        <f>F179</f>
        <v>2145.59</v>
      </c>
    </row>
    <row r="180" spans="1:14" x14ac:dyDescent="0.3">
      <c r="A180" s="94">
        <v>178</v>
      </c>
      <c r="B180" s="3" t="s">
        <v>43</v>
      </c>
      <c r="C180" s="116">
        <v>1.256002277532938E-3</v>
      </c>
      <c r="D180" s="7" t="s">
        <v>203</v>
      </c>
      <c r="E180" s="31" t="str">
        <f t="shared" si="12"/>
        <v>No</v>
      </c>
      <c r="F180" s="18">
        <v>5388.96</v>
      </c>
      <c r="G180" s="18">
        <v>5446.01</v>
      </c>
      <c r="H180" s="98">
        <v>5446.01</v>
      </c>
      <c r="I180" s="18">
        <f>$C180*'Allergan Payments'!F$24</f>
        <v>5188.7136893302868</v>
      </c>
      <c r="J180" s="18">
        <f>$C180*'Allergan Payments'!G$24</f>
        <v>5188.7136895321619</v>
      </c>
      <c r="K180" s="18">
        <f>$C180*'Allergan Payments'!H$24</f>
        <v>5188.7136895321619</v>
      </c>
      <c r="L180" s="18">
        <f>$C180*'Allergan Payments'!I$24</f>
        <v>5188.7136895321619</v>
      </c>
      <c r="M180" s="37" t="s">
        <v>343</v>
      </c>
      <c r="N180" s="6">
        <f t="shared" si="10"/>
        <v>37035.834757926772</v>
      </c>
    </row>
    <row r="181" spans="1:14" x14ac:dyDescent="0.3">
      <c r="A181" s="94">
        <v>179</v>
      </c>
      <c r="B181" s="3" t="s">
        <v>43</v>
      </c>
      <c r="C181" s="116">
        <v>1.7154393930240004E-2</v>
      </c>
      <c r="D181" s="7" t="s">
        <v>43</v>
      </c>
      <c r="E181" s="31" t="str">
        <f t="shared" si="12"/>
        <v>No</v>
      </c>
      <c r="F181" s="18">
        <v>73602.02</v>
      </c>
      <c r="G181" s="18">
        <v>74381.2</v>
      </c>
      <c r="H181" s="98">
        <v>74381.19</v>
      </c>
      <c r="I181" s="18">
        <f>$C181*'Allergan Payments'!F$24</f>
        <v>70867.099694145625</v>
      </c>
      <c r="J181" s="18">
        <f>$C181*'Allergan Payments'!G$24</f>
        <v>70867.099696902835</v>
      </c>
      <c r="K181" s="18">
        <f>$C181*'Allergan Payments'!H$24</f>
        <v>70867.099696902835</v>
      </c>
      <c r="L181" s="18">
        <f>$C181*'Allergan Payments'!I$24</f>
        <v>70867.09969690282</v>
      </c>
      <c r="M181" s="37" t="s">
        <v>343</v>
      </c>
      <c r="N181" s="6">
        <f t="shared" si="10"/>
        <v>505832.80878485413</v>
      </c>
    </row>
    <row r="182" spans="1:14" x14ac:dyDescent="0.3">
      <c r="A182" s="94">
        <v>180</v>
      </c>
      <c r="B182" s="3" t="s">
        <v>204</v>
      </c>
      <c r="C182" s="116">
        <v>6.9578341280000008E-3</v>
      </c>
      <c r="D182" s="7" t="s">
        <v>204</v>
      </c>
      <c r="E182" s="31" t="str">
        <f t="shared" si="12"/>
        <v>No</v>
      </c>
      <c r="F182" s="18">
        <v>29853.03</v>
      </c>
      <c r="G182" s="18">
        <v>30169.07</v>
      </c>
      <c r="H182" s="98">
        <v>30169.06</v>
      </c>
      <c r="I182" s="18">
        <f>$C182*'Allergan Payments'!F$24</f>
        <v>28743.745002561351</v>
      </c>
      <c r="J182" s="18">
        <f>$C182*'Allergan Payments'!G$24</f>
        <v>28743.745003679673</v>
      </c>
      <c r="K182" s="18">
        <f>$C182*'Allergan Payments'!H$24</f>
        <v>28743.745003679673</v>
      </c>
      <c r="L182" s="18">
        <f>$C182*'Allergan Payments'!I$24</f>
        <v>28743.745003679669</v>
      </c>
      <c r="M182" s="37" t="s">
        <v>343</v>
      </c>
      <c r="N182" s="6">
        <f t="shared" si="10"/>
        <v>205166.14001360038</v>
      </c>
    </row>
    <row r="183" spans="1:14" x14ac:dyDescent="0.3">
      <c r="A183" s="94">
        <v>181</v>
      </c>
      <c r="B183" s="3" t="s">
        <v>205</v>
      </c>
      <c r="C183" s="116">
        <v>9.8584816064000011E-4</v>
      </c>
      <c r="D183" s="7" t="s">
        <v>205</v>
      </c>
      <c r="E183" s="31" t="str">
        <f t="shared" si="12"/>
        <v>No</v>
      </c>
      <c r="F183" s="18">
        <v>4229.84</v>
      </c>
      <c r="G183" s="18">
        <v>4274.62</v>
      </c>
      <c r="H183" s="98">
        <v>4274.62</v>
      </c>
      <c r="I183" s="18">
        <f>$C183*'Allergan Payments'!F$24</f>
        <v>4072.6708368406653</v>
      </c>
      <c r="J183" s="18">
        <f>$C183*'Allergan Payments'!G$24</f>
        <v>4072.6708369991193</v>
      </c>
      <c r="K183" s="18">
        <f>$C183*'Allergan Payments'!H$24</f>
        <v>4072.6708369991193</v>
      </c>
      <c r="L183" s="18">
        <f>$C183*'Allergan Payments'!I$24</f>
        <v>4072.6708369991188</v>
      </c>
      <c r="M183" s="37" t="s">
        <v>343</v>
      </c>
      <c r="N183" s="6">
        <f t="shared" si="10"/>
        <v>29069.763347838016</v>
      </c>
    </row>
    <row r="184" spans="1:14" x14ac:dyDescent="0.3">
      <c r="A184" s="94">
        <v>182</v>
      </c>
      <c r="B184" s="3" t="s">
        <v>73</v>
      </c>
      <c r="C184" s="116">
        <v>3.0056747918547061E-4</v>
      </c>
      <c r="D184" s="7" t="s">
        <v>206</v>
      </c>
      <c r="E184" s="31" t="str">
        <f t="shared" si="12"/>
        <v>No</v>
      </c>
      <c r="F184" s="18">
        <v>1289.5999999999999</v>
      </c>
      <c r="G184" s="18">
        <v>1303.26</v>
      </c>
      <c r="H184" s="98">
        <v>1303.26</v>
      </c>
      <c r="I184" s="18">
        <f>$C184*'Allergan Payments'!F$24</f>
        <v>1241.6845269424671</v>
      </c>
      <c r="J184" s="18">
        <f>$C184*'Allergan Payments'!G$24</f>
        <v>1241.6845269907769</v>
      </c>
      <c r="K184" s="18">
        <f>$C184*'Allergan Payments'!H$24</f>
        <v>1241.6845269907769</v>
      </c>
      <c r="L184" s="18">
        <f>$C184*'Allergan Payments'!I$24</f>
        <v>1241.6845269907767</v>
      </c>
      <c r="M184" s="37" t="s">
        <v>343</v>
      </c>
      <c r="N184" s="6">
        <f t="shared" si="10"/>
        <v>8862.8581079147989</v>
      </c>
    </row>
    <row r="185" spans="1:14" x14ac:dyDescent="0.3">
      <c r="A185" s="94">
        <v>183</v>
      </c>
      <c r="B185" s="3" t="s">
        <v>61</v>
      </c>
      <c r="C185" s="116">
        <v>1.4878159422548442E-4</v>
      </c>
      <c r="D185" s="7" t="s">
        <v>207</v>
      </c>
      <c r="E185" s="31" t="str">
        <f t="shared" si="12"/>
        <v>No</v>
      </c>
      <c r="F185" s="18">
        <v>638.36</v>
      </c>
      <c r="G185" s="18">
        <v>645.11</v>
      </c>
      <c r="H185" s="98">
        <v>645.11</v>
      </c>
      <c r="I185" s="18">
        <f>$C185*'Allergan Payments'!F$24</f>
        <v>614.6366996997026</v>
      </c>
      <c r="J185" s="18">
        <f>$C185*'Allergan Payments'!G$24</f>
        <v>614.63669972361606</v>
      </c>
      <c r="K185" s="18">
        <f>$C185*'Allergan Payments'!H$24</f>
        <v>614.63669972361606</v>
      </c>
      <c r="L185" s="18">
        <f>$C185*'Allergan Payments'!I$24</f>
        <v>614.63669972361595</v>
      </c>
      <c r="M185" s="37" t="s">
        <v>343</v>
      </c>
      <c r="N185" s="6">
        <f t="shared" si="10"/>
        <v>4387.1267988705504</v>
      </c>
    </row>
    <row r="186" spans="1:14" x14ac:dyDescent="0.3">
      <c r="A186" s="94">
        <v>184</v>
      </c>
      <c r="B186" s="3" t="s">
        <v>166</v>
      </c>
      <c r="C186" s="116">
        <v>2.1378856446827648E-4</v>
      </c>
      <c r="D186" s="7" t="s">
        <v>208</v>
      </c>
      <c r="E186" s="31" t="str">
        <f t="shared" si="12"/>
        <v>No</v>
      </c>
      <c r="F186" s="18">
        <v>917.27</v>
      </c>
      <c r="G186" s="18">
        <v>926.98</v>
      </c>
      <c r="H186" s="98">
        <v>926.98</v>
      </c>
      <c r="I186" s="18">
        <f>$C186*'Allergan Payments'!F$24</f>
        <v>883.18920349228915</v>
      </c>
      <c r="J186" s="18">
        <f>$C186*'Allergan Payments'!G$24</f>
        <v>883.18920352665111</v>
      </c>
      <c r="K186" s="18">
        <f>$C186*'Allergan Payments'!H$24</f>
        <v>883.18920352665111</v>
      </c>
      <c r="L186" s="18">
        <f>$C186*'Allergan Payments'!I$24</f>
        <v>883.189203526651</v>
      </c>
      <c r="M186" s="37" t="s">
        <v>343</v>
      </c>
      <c r="N186" s="6">
        <f t="shared" si="10"/>
        <v>6303.9868140722419</v>
      </c>
    </row>
    <row r="187" spans="1:14" x14ac:dyDescent="0.3">
      <c r="A187" s="94">
        <v>185</v>
      </c>
      <c r="B187" s="3" t="s">
        <v>61</v>
      </c>
      <c r="C187" s="116">
        <v>9.0106553717547258E-5</v>
      </c>
      <c r="D187" s="7" t="s">
        <v>209</v>
      </c>
      <c r="E187" s="31" t="str">
        <f t="shared" si="12"/>
        <v>No</v>
      </c>
      <c r="F187" s="18">
        <v>386.61</v>
      </c>
      <c r="G187" s="18">
        <v>390.7</v>
      </c>
      <c r="H187" s="98">
        <v>390.7</v>
      </c>
      <c r="I187" s="18">
        <f>$C187*'Allergan Payments'!F$24</f>
        <v>372.2422460020988</v>
      </c>
      <c r="J187" s="18">
        <f>$C187*'Allergan Payments'!G$24</f>
        <v>372.24224601658148</v>
      </c>
      <c r="K187" s="18">
        <f>$C187*'Allergan Payments'!H$24</f>
        <v>372.24224601658148</v>
      </c>
      <c r="L187" s="18">
        <f>$C187*'Allergan Payments'!I$24</f>
        <v>372.24224601658148</v>
      </c>
      <c r="M187" s="37" t="s">
        <v>343</v>
      </c>
      <c r="N187" s="6">
        <f t="shared" si="10"/>
        <v>2656.9789840518433</v>
      </c>
    </row>
    <row r="188" spans="1:14" x14ac:dyDescent="0.3">
      <c r="A188" s="94">
        <v>186</v>
      </c>
      <c r="B188" s="3" t="s">
        <v>103</v>
      </c>
      <c r="C188" s="116">
        <v>2.1563493333176328E-4</v>
      </c>
      <c r="D188" s="7" t="s">
        <v>210</v>
      </c>
      <c r="E188" s="31" t="str">
        <f t="shared" si="12"/>
        <v>No</v>
      </c>
      <c r="F188" s="18">
        <v>925.2</v>
      </c>
      <c r="G188" s="18">
        <v>934.99</v>
      </c>
      <c r="H188" s="98">
        <v>934.99</v>
      </c>
      <c r="I188" s="18">
        <f>$C188*'Allergan Payments'!F$24</f>
        <v>890.8168006462887</v>
      </c>
      <c r="J188" s="18">
        <f>$C188*'Allergan Payments'!G$24</f>
        <v>890.81680068094738</v>
      </c>
      <c r="K188" s="18">
        <f>$C188*'Allergan Payments'!H$24</f>
        <v>890.81680068094738</v>
      </c>
      <c r="L188" s="18">
        <f>$C188*'Allergan Payments'!I$24</f>
        <v>890.81680068094727</v>
      </c>
      <c r="M188" s="37" t="s">
        <v>343</v>
      </c>
      <c r="N188" s="6">
        <f t="shared" si="10"/>
        <v>6358.4472026891308</v>
      </c>
    </row>
    <row r="189" spans="1:14" x14ac:dyDescent="0.3">
      <c r="A189" s="94">
        <v>187</v>
      </c>
      <c r="B189" s="3" t="s">
        <v>103</v>
      </c>
      <c r="C189" s="116">
        <v>1.0446192327570199E-3</v>
      </c>
      <c r="D189" s="7" t="s">
        <v>211</v>
      </c>
      <c r="E189" s="31" t="str">
        <f t="shared" si="12"/>
        <v>No</v>
      </c>
      <c r="F189" s="18">
        <v>4482.01</v>
      </c>
      <c r="G189" s="18">
        <v>4529.45</v>
      </c>
      <c r="H189" s="98">
        <v>4529.45</v>
      </c>
      <c r="I189" s="18">
        <f>$C189*'Allergan Payments'!F$24</f>
        <v>4315.4620099818312</v>
      </c>
      <c r="J189" s="18">
        <f>$C189*'Allergan Payments'!G$24</f>
        <v>4315.4620101497312</v>
      </c>
      <c r="K189" s="18">
        <f>$C189*'Allergan Payments'!H$24</f>
        <v>4315.4620101497312</v>
      </c>
      <c r="L189" s="18">
        <f>$C189*'Allergan Payments'!I$24</f>
        <v>4315.4620101497303</v>
      </c>
      <c r="M189" s="37" t="s">
        <v>343</v>
      </c>
      <c r="N189" s="6">
        <f t="shared" si="10"/>
        <v>30802.758040431025</v>
      </c>
    </row>
    <row r="190" spans="1:14" x14ac:dyDescent="0.3">
      <c r="A190" s="94">
        <v>188</v>
      </c>
      <c r="B190" s="3" t="s">
        <v>103</v>
      </c>
      <c r="C190" s="116">
        <v>1.9100374032320001E-2</v>
      </c>
      <c r="D190" s="7" t="s">
        <v>103</v>
      </c>
      <c r="E190" s="31" t="str">
        <f t="shared" si="12"/>
        <v>No</v>
      </c>
      <c r="F190" s="18">
        <v>81951.37</v>
      </c>
      <c r="G190" s="18">
        <v>82818.94</v>
      </c>
      <c r="H190" s="98">
        <v>82818.929999999993</v>
      </c>
      <c r="I190" s="18">
        <f>$C190*'Allergan Payments'!F$24</f>
        <v>78906.204220818778</v>
      </c>
      <c r="J190" s="18">
        <f>$C190*'Allergan Payments'!G$24</f>
        <v>78906.204223888752</v>
      </c>
      <c r="K190" s="18">
        <f>$C190*'Allergan Payments'!H$24</f>
        <v>78906.204223888752</v>
      </c>
      <c r="L190" s="18">
        <f>$C190*'Allergan Payments'!I$24</f>
        <v>78906.204223888752</v>
      </c>
      <c r="M190" s="37" t="s">
        <v>343</v>
      </c>
      <c r="N190" s="6">
        <f t="shared" si="10"/>
        <v>563214.05689248501</v>
      </c>
    </row>
    <row r="191" spans="1:14" x14ac:dyDescent="0.3">
      <c r="A191" s="94">
        <v>189</v>
      </c>
      <c r="B191" s="3" t="s">
        <v>103</v>
      </c>
      <c r="C191" s="116">
        <v>2.9904211561436055E-4</v>
      </c>
      <c r="D191" s="7" t="s">
        <v>212</v>
      </c>
      <c r="E191" s="31" t="str">
        <f t="shared" si="12"/>
        <v>No</v>
      </c>
      <c r="F191" s="18">
        <v>1283.06</v>
      </c>
      <c r="G191" s="18">
        <v>1296.6400000000001</v>
      </c>
      <c r="H191" s="98">
        <v>1296.6400000000001</v>
      </c>
      <c r="I191" s="18">
        <f>$C191*'Allergan Payments'!F$24</f>
        <v>1235.3830456599883</v>
      </c>
      <c r="J191" s="18">
        <f>$C191*'Allergan Payments'!G$24</f>
        <v>1235.3830457080528</v>
      </c>
      <c r="K191" s="18">
        <f>$C191*'Allergan Payments'!H$24</f>
        <v>1235.3830457080528</v>
      </c>
      <c r="L191" s="18">
        <f>$C191*'Allergan Payments'!I$24</f>
        <v>1235.3830457080528</v>
      </c>
      <c r="M191" s="37" t="s">
        <v>343</v>
      </c>
      <c r="N191" s="6">
        <f t="shared" si="10"/>
        <v>8817.8721827841473</v>
      </c>
    </row>
    <row r="192" spans="1:14" x14ac:dyDescent="0.3">
      <c r="A192" s="94">
        <v>190</v>
      </c>
      <c r="B192" s="3" t="s">
        <v>73</v>
      </c>
      <c r="C192" s="116">
        <v>2.8708523658912223E-4</v>
      </c>
      <c r="D192" s="7" t="s">
        <v>213</v>
      </c>
      <c r="E192" s="31" t="str">
        <f t="shared" si="12"/>
        <v>No</v>
      </c>
      <c r="F192" s="18">
        <v>1231.76</v>
      </c>
      <c r="G192" s="18">
        <v>1244.8</v>
      </c>
      <c r="H192" s="98">
        <v>1244.8</v>
      </c>
      <c r="I192" s="18">
        <f>$C192*'Allergan Payments'!F$24</f>
        <v>1185.9875764083067</v>
      </c>
      <c r="J192" s="18">
        <f>$C192*'Allergan Payments'!G$24</f>
        <v>1185.9875764544495</v>
      </c>
      <c r="K192" s="18">
        <f>$C192*'Allergan Payments'!H$24</f>
        <v>1185.9875764544495</v>
      </c>
      <c r="L192" s="18">
        <f>$C192*'Allergan Payments'!I$24</f>
        <v>1185.9875764544495</v>
      </c>
      <c r="M192" s="37" t="s">
        <v>343</v>
      </c>
      <c r="N192" s="6">
        <f t="shared" si="10"/>
        <v>8465.3103057716544</v>
      </c>
    </row>
    <row r="193" spans="1:14" x14ac:dyDescent="0.3">
      <c r="A193" s="94">
        <v>191</v>
      </c>
      <c r="B193" s="3" t="s">
        <v>214</v>
      </c>
      <c r="C193" s="116">
        <v>5.2318127209600006E-3</v>
      </c>
      <c r="D193" s="7" t="s">
        <v>214</v>
      </c>
      <c r="E193" s="31" t="str">
        <f t="shared" si="12"/>
        <v>No</v>
      </c>
      <c r="F193" s="18">
        <v>22447.43</v>
      </c>
      <c r="G193" s="18">
        <v>22685.06</v>
      </c>
      <c r="H193" s="98">
        <v>22685.06</v>
      </c>
      <c r="I193" s="18">
        <f>$C193*'Allergan Payments'!F$24</f>
        <v>21613.319315454497</v>
      </c>
      <c r="J193" s="18">
        <f>$C193*'Allergan Payments'!G$24</f>
        <v>21613.319316295401</v>
      </c>
      <c r="K193" s="18">
        <f>$C193*'Allergan Payments'!H$24</f>
        <v>21613.319316295401</v>
      </c>
      <c r="L193" s="18">
        <f>$C193*'Allergan Payments'!I$24</f>
        <v>21613.319316295398</v>
      </c>
      <c r="M193" s="37" t="s">
        <v>343</v>
      </c>
      <c r="N193" s="6">
        <f t="shared" si="10"/>
        <v>154270.82726434071</v>
      </c>
    </row>
    <row r="194" spans="1:14" x14ac:dyDescent="0.3">
      <c r="A194" s="94">
        <v>192</v>
      </c>
      <c r="B194" s="3" t="s">
        <v>215</v>
      </c>
      <c r="C194" s="116">
        <v>3.4855560519191808E-4</v>
      </c>
      <c r="D194" s="7" t="s">
        <v>216</v>
      </c>
      <c r="E194" s="31" t="str">
        <f t="shared" si="12"/>
        <v>No</v>
      </c>
      <c r="F194" s="18">
        <v>1495.5</v>
      </c>
      <c r="G194" s="18">
        <v>1511.33</v>
      </c>
      <c r="H194" s="98">
        <v>1511.33</v>
      </c>
      <c r="I194" s="18">
        <f>$C194*'Allergan Payments'!F$24</f>
        <v>1439.9299049875167</v>
      </c>
      <c r="J194" s="18">
        <f>$C194*'Allergan Payments'!G$24</f>
        <v>1439.9299050435395</v>
      </c>
      <c r="K194" s="18">
        <f>$C194*'Allergan Payments'!H$24</f>
        <v>1439.9299050435395</v>
      </c>
      <c r="L194" s="18">
        <f>$C194*'Allergan Payments'!I$24</f>
        <v>1439.9299050435393</v>
      </c>
      <c r="M194" s="37" t="s">
        <v>343</v>
      </c>
      <c r="N194" s="6">
        <f t="shared" si="10"/>
        <v>10277.879620118136</v>
      </c>
    </row>
    <row r="195" spans="1:14" x14ac:dyDescent="0.3">
      <c r="A195" s="94">
        <v>193</v>
      </c>
      <c r="B195" s="3" t="s">
        <v>45</v>
      </c>
      <c r="C195" s="116">
        <v>1.2868028544570567E-4</v>
      </c>
      <c r="D195" s="7" t="s">
        <v>217</v>
      </c>
      <c r="E195" s="31" t="str">
        <f t="shared" si="12"/>
        <v>No</v>
      </c>
      <c r="F195" s="18">
        <v>0</v>
      </c>
      <c r="G195" s="18">
        <v>0</v>
      </c>
      <c r="H195" s="98">
        <v>557.96</v>
      </c>
      <c r="I195" s="18">
        <f>$C195*'Allergan Payments'!F$24</f>
        <v>531.59549993057408</v>
      </c>
      <c r="J195" s="18">
        <f>$C195*'Allergan Payments'!G$24</f>
        <v>531.59549995125667</v>
      </c>
      <c r="K195" s="18">
        <f>$C195*'Allergan Payments'!H$24</f>
        <v>531.59549995125667</v>
      </c>
      <c r="L195" s="18">
        <f>$C195*'Allergan Payments'!I$24</f>
        <v>531.59549995125667</v>
      </c>
      <c r="M195" s="37" t="s">
        <v>343</v>
      </c>
      <c r="N195" s="6">
        <f t="shared" si="10"/>
        <v>2684.3419997843439</v>
      </c>
    </row>
    <row r="196" spans="1:14" x14ac:dyDescent="0.3">
      <c r="A196" s="94">
        <v>194</v>
      </c>
      <c r="B196" s="3" t="s">
        <v>20</v>
      </c>
      <c r="C196" s="116">
        <v>9.3741051152000014E-4</v>
      </c>
      <c r="D196" s="7" t="s">
        <v>218</v>
      </c>
      <c r="E196" s="31" t="str">
        <f t="shared" si="12"/>
        <v>No</v>
      </c>
      <c r="F196" s="18">
        <v>4022.02</v>
      </c>
      <c r="G196" s="18">
        <v>4064.6</v>
      </c>
      <c r="H196" s="98">
        <v>4064.6</v>
      </c>
      <c r="I196" s="18">
        <f>$C196*'Allergan Payments'!F$24</f>
        <v>3872.5684185858304</v>
      </c>
      <c r="J196" s="18">
        <f>$C196*'Allergan Payments'!G$24</f>
        <v>3872.5684187364991</v>
      </c>
      <c r="K196" s="18">
        <f>$C196*'Allergan Payments'!H$24</f>
        <v>3872.5684187364991</v>
      </c>
      <c r="L196" s="18">
        <f>$C196*'Allergan Payments'!I$24</f>
        <v>3872.5684187364986</v>
      </c>
      <c r="M196" s="37" t="s">
        <v>343</v>
      </c>
      <c r="N196" s="6">
        <f t="shared" ref="N196:N259" si="13">SUM(F196:M196)</f>
        <v>27641.493674795325</v>
      </c>
    </row>
    <row r="197" spans="1:14" x14ac:dyDescent="0.3">
      <c r="A197" s="94">
        <v>195</v>
      </c>
      <c r="B197" s="3" t="s">
        <v>103</v>
      </c>
      <c r="C197" s="116">
        <v>4.1937412125987635E-4</v>
      </c>
      <c r="D197" s="7" t="s">
        <v>219</v>
      </c>
      <c r="E197" s="31" t="str">
        <f t="shared" si="12"/>
        <v>No</v>
      </c>
      <c r="F197" s="18">
        <v>1799.35</v>
      </c>
      <c r="G197" s="18">
        <v>1818.4</v>
      </c>
      <c r="H197" s="98">
        <v>1818.4</v>
      </c>
      <c r="I197" s="18">
        <f>$C197*'Allergan Payments'!F$24</f>
        <v>1732.4906832224397</v>
      </c>
      <c r="J197" s="18">
        <f>$C197*'Allergan Payments'!G$24</f>
        <v>1732.490683289845</v>
      </c>
      <c r="K197" s="18">
        <f>$C197*'Allergan Payments'!H$24</f>
        <v>1732.490683289845</v>
      </c>
      <c r="L197" s="18">
        <f>$C197*'Allergan Payments'!I$24</f>
        <v>1732.4906832898448</v>
      </c>
      <c r="M197" s="37" t="s">
        <v>343</v>
      </c>
      <c r="N197" s="6">
        <f t="shared" si="13"/>
        <v>12366.112733091973</v>
      </c>
    </row>
    <row r="198" spans="1:14" x14ac:dyDescent="0.3">
      <c r="A198" s="94">
        <v>196</v>
      </c>
      <c r="B198" s="3" t="s">
        <v>32</v>
      </c>
      <c r="C198" s="116">
        <v>8.7589028181219765E-4</v>
      </c>
      <c r="D198" s="7" t="s">
        <v>220</v>
      </c>
      <c r="E198" s="31" t="str">
        <f t="shared" si="12"/>
        <v>No</v>
      </c>
      <c r="F198" s="18">
        <v>3758.06</v>
      </c>
      <c r="G198" s="18">
        <v>3797.85</v>
      </c>
      <c r="H198" s="98">
        <v>3797.85</v>
      </c>
      <c r="I198" s="18">
        <f>$C198*'Allergan Payments'!F$24</f>
        <v>3618.4201071013813</v>
      </c>
      <c r="J198" s="18">
        <f>$C198*'Allergan Payments'!G$24</f>
        <v>3618.420107242162</v>
      </c>
      <c r="K198" s="18">
        <f>$C198*'Allergan Payments'!H$24</f>
        <v>3618.420107242162</v>
      </c>
      <c r="L198" s="18">
        <f>$C198*'Allergan Payments'!I$24</f>
        <v>3618.4201072421615</v>
      </c>
      <c r="M198" s="37" t="s">
        <v>343</v>
      </c>
      <c r="N198" s="6">
        <f t="shared" si="13"/>
        <v>25827.440428827864</v>
      </c>
    </row>
    <row r="199" spans="1:14" x14ac:dyDescent="0.3">
      <c r="A199" s="94">
        <v>197</v>
      </c>
      <c r="B199" s="3" t="s">
        <v>32</v>
      </c>
      <c r="C199" s="116">
        <v>6.2011746176264277E-4</v>
      </c>
      <c r="D199" s="7" t="s">
        <v>221</v>
      </c>
      <c r="E199" s="31" t="str">
        <f t="shared" si="12"/>
        <v>No</v>
      </c>
      <c r="F199" s="18">
        <v>2660.65</v>
      </c>
      <c r="G199" s="18">
        <v>2688.82</v>
      </c>
      <c r="H199" s="98">
        <v>2688.82</v>
      </c>
      <c r="I199" s="18">
        <f>$C199*'Allergan Payments'!F$24</f>
        <v>2561.7883186968943</v>
      </c>
      <c r="J199" s="18">
        <f>$C199*'Allergan Payments'!G$24</f>
        <v>2561.7883187965649</v>
      </c>
      <c r="K199" s="18">
        <f>$C199*'Allergan Payments'!H$24</f>
        <v>2561.7883187965649</v>
      </c>
      <c r="L199" s="18">
        <f>$C199*'Allergan Payments'!I$24</f>
        <v>2561.7883187965645</v>
      </c>
      <c r="M199" s="37" t="s">
        <v>343</v>
      </c>
      <c r="N199" s="6">
        <f t="shared" si="13"/>
        <v>18285.443275086589</v>
      </c>
    </row>
    <row r="200" spans="1:14" x14ac:dyDescent="0.3">
      <c r="A200" s="94">
        <v>198</v>
      </c>
      <c r="B200" s="3" t="s">
        <v>32</v>
      </c>
      <c r="C200" s="116">
        <v>1.6393846172607529E-4</v>
      </c>
      <c r="D200" s="7" t="s">
        <v>222</v>
      </c>
      <c r="E200" s="31" t="str">
        <f t="shared" si="12"/>
        <v>No</v>
      </c>
      <c r="F200" s="18">
        <v>703.39</v>
      </c>
      <c r="G200" s="18">
        <v>710.83</v>
      </c>
      <c r="H200" s="98">
        <v>710.83</v>
      </c>
      <c r="I200" s="18">
        <f>$C200*'Allergan Payments'!F$24</f>
        <v>677.25175008174199</v>
      </c>
      <c r="J200" s="18">
        <f>$C200*'Allergan Payments'!G$24</f>
        <v>677.25175010809164</v>
      </c>
      <c r="K200" s="18">
        <f>$C200*'Allergan Payments'!H$24</f>
        <v>677.25175010809164</v>
      </c>
      <c r="L200" s="18">
        <f>$C200*'Allergan Payments'!I$24</f>
        <v>677.25175010809153</v>
      </c>
      <c r="M200" s="37" t="s">
        <v>343</v>
      </c>
      <c r="N200" s="6">
        <f t="shared" si="13"/>
        <v>4834.0570004060173</v>
      </c>
    </row>
    <row r="201" spans="1:14" x14ac:dyDescent="0.3">
      <c r="A201" s="94">
        <v>199</v>
      </c>
      <c r="B201" s="3" t="s">
        <v>32</v>
      </c>
      <c r="C201" s="116">
        <v>5.8535727113920008E-2</v>
      </c>
      <c r="D201" s="7" t="s">
        <v>32</v>
      </c>
      <c r="E201" s="31" t="str">
        <f t="shared" si="12"/>
        <v>No</v>
      </c>
      <c r="F201" s="18">
        <v>252004.47</v>
      </c>
      <c r="G201" s="18">
        <v>254672.28</v>
      </c>
      <c r="H201" s="98">
        <v>254672.26</v>
      </c>
      <c r="I201" s="18">
        <f>$C201*'Allergan Payments'!F$24</f>
        <v>241818.93140152664</v>
      </c>
      <c r="J201" s="18">
        <f>$C201*'Allergan Payments'!G$24</f>
        <v>241818.93141093501</v>
      </c>
      <c r="K201" s="18">
        <f>$C201*'Allergan Payments'!H$24</f>
        <v>241818.93141093501</v>
      </c>
      <c r="L201" s="18">
        <f>$C201*'Allergan Payments'!I$24</f>
        <v>241818.93141093498</v>
      </c>
      <c r="M201" s="37" t="s">
        <v>343</v>
      </c>
      <c r="N201" s="6">
        <f t="shared" si="13"/>
        <v>1728624.7356343316</v>
      </c>
    </row>
    <row r="202" spans="1:14" x14ac:dyDescent="0.3">
      <c r="A202" s="94">
        <v>200</v>
      </c>
      <c r="B202" s="3" t="s">
        <v>223</v>
      </c>
      <c r="C202" s="116">
        <v>2.4376421473599999E-3</v>
      </c>
      <c r="D202" s="7" t="s">
        <v>223</v>
      </c>
      <c r="E202" s="31" t="str">
        <f t="shared" si="12"/>
        <v>No</v>
      </c>
      <c r="F202" s="18">
        <v>10458.86</v>
      </c>
      <c r="G202" s="18">
        <v>10569.58</v>
      </c>
      <c r="H202" s="98">
        <v>10569.58</v>
      </c>
      <c r="I202" s="18">
        <f>$C202*'Allergan Payments'!F$24</f>
        <v>10070.226309254136</v>
      </c>
      <c r="J202" s="18">
        <f>$C202*'Allergan Payments'!G$24</f>
        <v>10070.226309645936</v>
      </c>
      <c r="K202" s="18">
        <f>$C202*'Allergan Payments'!H$24</f>
        <v>10070.226309645936</v>
      </c>
      <c r="L202" s="18">
        <f>$C202*'Allergan Payments'!I$24</f>
        <v>10070.226309645934</v>
      </c>
      <c r="M202" s="37" t="s">
        <v>343</v>
      </c>
      <c r="N202" s="6">
        <f t="shared" si="13"/>
        <v>71878.92523819195</v>
      </c>
    </row>
    <row r="203" spans="1:14" x14ac:dyDescent="0.3">
      <c r="A203" s="94">
        <v>201</v>
      </c>
      <c r="B203" s="3" t="s">
        <v>58</v>
      </c>
      <c r="C203" s="116">
        <v>2.1604790854926307E-6</v>
      </c>
      <c r="D203" s="7" t="s">
        <v>224</v>
      </c>
      <c r="E203" s="31" t="str">
        <f t="shared" si="12"/>
        <v>Yes</v>
      </c>
      <c r="F203" s="18">
        <v>64.790000000000006</v>
      </c>
      <c r="G203" s="18">
        <v>0</v>
      </c>
      <c r="H203" s="98">
        <v>0</v>
      </c>
      <c r="I203" s="98">
        <v>0</v>
      </c>
      <c r="J203" s="98">
        <v>0</v>
      </c>
      <c r="K203" s="98">
        <v>0</v>
      </c>
      <c r="L203" s="98">
        <v>0</v>
      </c>
      <c r="M203" s="37" t="s">
        <v>343</v>
      </c>
      <c r="N203" s="6">
        <f>F203</f>
        <v>64.790000000000006</v>
      </c>
    </row>
    <row r="204" spans="1:14" x14ac:dyDescent="0.3">
      <c r="A204" s="94">
        <v>202</v>
      </c>
      <c r="B204" s="3" t="s">
        <v>225</v>
      </c>
      <c r="C204" s="116">
        <v>6.2312530156800007E-3</v>
      </c>
      <c r="D204" s="7" t="s">
        <v>225</v>
      </c>
      <c r="E204" s="31" t="str">
        <f t="shared" si="12"/>
        <v>No</v>
      </c>
      <c r="F204" s="18">
        <v>26735.59</v>
      </c>
      <c r="G204" s="18">
        <v>27018.62</v>
      </c>
      <c r="H204" s="98">
        <v>27018.62</v>
      </c>
      <c r="I204" s="18">
        <f>$C204*'Allergan Payments'!F$24</f>
        <v>25742.141079271692</v>
      </c>
      <c r="J204" s="18">
        <f>$C204*'Allergan Payments'!G$24</f>
        <v>25742.141080273235</v>
      </c>
      <c r="K204" s="18">
        <f>$C204*'Allergan Payments'!H$24</f>
        <v>25742.141080273235</v>
      </c>
      <c r="L204" s="18">
        <f>$C204*'Allergan Payments'!I$24</f>
        <v>25742.141080273232</v>
      </c>
      <c r="M204" s="37" t="s">
        <v>343</v>
      </c>
      <c r="N204" s="6">
        <f t="shared" si="13"/>
        <v>183741.39432009138</v>
      </c>
    </row>
    <row r="205" spans="1:14" x14ac:dyDescent="0.3">
      <c r="A205" s="94">
        <v>203</v>
      </c>
      <c r="B205" s="3" t="s">
        <v>226</v>
      </c>
      <c r="C205" s="116">
        <v>5.6487088447999996E-4</v>
      </c>
      <c r="D205" s="7" t="s">
        <v>226</v>
      </c>
      <c r="E205" s="31" t="str">
        <f t="shared" si="12"/>
        <v>No</v>
      </c>
      <c r="F205" s="18">
        <v>2423.61</v>
      </c>
      <c r="G205" s="18">
        <v>2449.27</v>
      </c>
      <c r="H205" s="98">
        <v>2449.27</v>
      </c>
      <c r="I205" s="18">
        <f>$C205*'Allergan Payments'!F$24</f>
        <v>2333.5573059330063</v>
      </c>
      <c r="J205" s="18">
        <f>$C205*'Allergan Payments'!G$24</f>
        <v>2333.5573060237971</v>
      </c>
      <c r="K205" s="18">
        <f>$C205*'Allergan Payments'!H$24</f>
        <v>2333.5573060237971</v>
      </c>
      <c r="L205" s="18">
        <f>$C205*'Allergan Payments'!I$24</f>
        <v>2333.5573060237966</v>
      </c>
      <c r="M205" s="37" t="s">
        <v>343</v>
      </c>
      <c r="N205" s="6">
        <f t="shared" si="13"/>
        <v>16656.379224004399</v>
      </c>
    </row>
    <row r="206" spans="1:14" x14ac:dyDescent="0.3">
      <c r="A206" s="94">
        <v>204</v>
      </c>
      <c r="B206" s="3" t="s">
        <v>32</v>
      </c>
      <c r="C206" s="116">
        <v>2.8958027866277504E-4</v>
      </c>
      <c r="D206" s="7" t="s">
        <v>227</v>
      </c>
      <c r="E206" s="31" t="str">
        <f t="shared" si="12"/>
        <v>No</v>
      </c>
      <c r="F206" s="18">
        <v>1242.46</v>
      </c>
      <c r="G206" s="18">
        <v>1255.6199999999999</v>
      </c>
      <c r="H206" s="98">
        <v>1255.6199999999999</v>
      </c>
      <c r="I206" s="18">
        <f>$C206*'Allergan Payments'!F$24</f>
        <v>1196.2949295035942</v>
      </c>
      <c r="J206" s="18">
        <f>$C206*'Allergan Payments'!G$24</f>
        <v>1196.294929550138</v>
      </c>
      <c r="K206" s="18">
        <f>$C206*'Allergan Payments'!H$24</f>
        <v>1196.294929550138</v>
      </c>
      <c r="L206" s="18">
        <f>$C206*'Allergan Payments'!I$24</f>
        <v>1196.294929550138</v>
      </c>
      <c r="M206" s="37" t="s">
        <v>343</v>
      </c>
      <c r="N206" s="6">
        <f t="shared" si="13"/>
        <v>8538.8797181540085</v>
      </c>
    </row>
    <row r="207" spans="1:14" x14ac:dyDescent="0.3">
      <c r="A207" s="94">
        <v>205</v>
      </c>
      <c r="B207" s="3" t="s">
        <v>228</v>
      </c>
      <c r="C207" s="116">
        <v>2.1551218640000003E-3</v>
      </c>
      <c r="D207" s="7" t="s">
        <v>228</v>
      </c>
      <c r="E207" s="31" t="str">
        <f t="shared" si="12"/>
        <v>No</v>
      </c>
      <c r="F207" s="18">
        <v>9246.69</v>
      </c>
      <c r="G207" s="18">
        <v>9344.58</v>
      </c>
      <c r="H207" s="98">
        <v>9344.58</v>
      </c>
      <c r="I207" s="18">
        <f>$C207*'Allergan Payments'!F$24</f>
        <v>8903.0971662537886</v>
      </c>
      <c r="J207" s="18">
        <f>$C207*'Allergan Payments'!G$24</f>
        <v>8903.0971666001788</v>
      </c>
      <c r="K207" s="18">
        <f>$C207*'Allergan Payments'!H$24</f>
        <v>8903.0971666001788</v>
      </c>
      <c r="L207" s="18">
        <f>$C207*'Allergan Payments'!I$24</f>
        <v>8903.0971666001788</v>
      </c>
      <c r="M207" s="37" t="s">
        <v>343</v>
      </c>
      <c r="N207" s="6">
        <f t="shared" si="13"/>
        <v>63548.23866605432</v>
      </c>
    </row>
    <row r="208" spans="1:14" x14ac:dyDescent="0.3">
      <c r="A208" s="94">
        <v>206</v>
      </c>
      <c r="B208" s="3" t="s">
        <v>229</v>
      </c>
      <c r="C208" s="116">
        <v>5.8661152369835065E-4</v>
      </c>
      <c r="D208" s="7" t="s">
        <v>229</v>
      </c>
      <c r="E208" s="31" t="str">
        <f t="shared" si="12"/>
        <v>No</v>
      </c>
      <c r="F208" s="18">
        <v>2516.89</v>
      </c>
      <c r="G208" s="18">
        <v>2543.54</v>
      </c>
      <c r="H208" s="98">
        <v>2543.54</v>
      </c>
      <c r="I208" s="18">
        <f>$C208*'Allergan Payments'!F$24</f>
        <v>2423.3707993835296</v>
      </c>
      <c r="J208" s="18">
        <f>$C208*'Allergan Payments'!G$24</f>
        <v>2423.3707994778147</v>
      </c>
      <c r="K208" s="18">
        <f>$C208*'Allergan Payments'!H$24</f>
        <v>2423.3707994778147</v>
      </c>
      <c r="L208" s="18">
        <f>$C208*'Allergan Payments'!I$24</f>
        <v>2423.3707994778147</v>
      </c>
      <c r="M208" s="37" t="s">
        <v>343</v>
      </c>
      <c r="N208" s="6">
        <f t="shared" si="13"/>
        <v>17297.453197816973</v>
      </c>
    </row>
    <row r="209" spans="1:14" ht="18.75" customHeight="1" x14ac:dyDescent="0.3">
      <c r="A209" s="94">
        <v>207</v>
      </c>
      <c r="B209" s="3" t="s">
        <v>81</v>
      </c>
      <c r="C209" s="116">
        <v>7.4328491705644338E-5</v>
      </c>
      <c r="D209" s="7" t="s">
        <v>230</v>
      </c>
      <c r="E209" s="31" t="str">
        <f t="shared" si="12"/>
        <v>Yes</v>
      </c>
      <c r="F209" s="18">
        <v>2229.11</v>
      </c>
      <c r="G209" s="18">
        <v>0</v>
      </c>
      <c r="H209" s="98">
        <v>0</v>
      </c>
      <c r="I209" s="98">
        <v>0</v>
      </c>
      <c r="J209" s="98">
        <v>0</v>
      </c>
      <c r="K209" s="98">
        <v>0</v>
      </c>
      <c r="L209" s="98">
        <v>0</v>
      </c>
      <c r="M209" s="37" t="s">
        <v>343</v>
      </c>
      <c r="N209" s="6">
        <f>F209</f>
        <v>2229.11</v>
      </c>
    </row>
    <row r="210" spans="1:14" x14ac:dyDescent="0.3">
      <c r="A210" s="94">
        <v>208</v>
      </c>
      <c r="B210" s="3" t="s">
        <v>231</v>
      </c>
      <c r="C210" s="116">
        <v>3.1792059880000004E-3</v>
      </c>
      <c r="D210" s="7" t="s">
        <v>231</v>
      </c>
      <c r="E210" s="31" t="str">
        <f t="shared" si="12"/>
        <v>No</v>
      </c>
      <c r="F210" s="18">
        <v>13640.59</v>
      </c>
      <c r="G210" s="18">
        <v>13784.99</v>
      </c>
      <c r="H210" s="98">
        <v>13784.99</v>
      </c>
      <c r="I210" s="18">
        <f>$C210*'Allergan Payments'!F$24</f>
        <v>13133.725890639416</v>
      </c>
      <c r="J210" s="18">
        <f>$C210*'Allergan Payments'!G$24</f>
        <v>13133.725891150405</v>
      </c>
      <c r="K210" s="18">
        <f>$C210*'Allergan Payments'!H$24</f>
        <v>13133.725891150405</v>
      </c>
      <c r="L210" s="18">
        <f>$C210*'Allergan Payments'!I$24</f>
        <v>13133.725891150403</v>
      </c>
      <c r="M210" s="37" t="s">
        <v>343</v>
      </c>
      <c r="N210" s="6">
        <f t="shared" si="13"/>
        <v>93745.473564090629</v>
      </c>
    </row>
    <row r="211" spans="1:14" x14ac:dyDescent="0.3">
      <c r="A211" s="94">
        <v>209</v>
      </c>
      <c r="B211" s="3" t="s">
        <v>22</v>
      </c>
      <c r="C211" s="116">
        <v>8.8613450937211676E-3</v>
      </c>
      <c r="D211" s="7" t="s">
        <v>22</v>
      </c>
      <c r="E211" s="31" t="str">
        <f t="shared" si="12"/>
        <v>No</v>
      </c>
      <c r="F211" s="18">
        <v>39413.949999999997</v>
      </c>
      <c r="G211" s="18">
        <v>38422.660000000003</v>
      </c>
      <c r="H211" s="98">
        <v>38422.660000000003</v>
      </c>
      <c r="I211" s="18">
        <f>$C211*'Allergan Payments'!F$24</f>
        <v>36607.403836865269</v>
      </c>
      <c r="J211" s="18">
        <f>$C211*'Allergan Payments'!G$24</f>
        <v>36607.403838289545</v>
      </c>
      <c r="K211" s="18">
        <f>$C211*'Allergan Payments'!H$24</f>
        <v>36607.403838289545</v>
      </c>
      <c r="L211" s="18">
        <f>$C211*'Allergan Payments'!I$24</f>
        <v>36607.403838289538</v>
      </c>
      <c r="M211" s="37" t="s">
        <v>343</v>
      </c>
      <c r="N211" s="6">
        <f t="shared" si="13"/>
        <v>262688.88535173394</v>
      </c>
    </row>
    <row r="212" spans="1:14" x14ac:dyDescent="0.3">
      <c r="A212" s="94">
        <v>210</v>
      </c>
      <c r="B212" s="3" t="s">
        <v>232</v>
      </c>
      <c r="C212" s="116">
        <v>3.587611178190589E-4</v>
      </c>
      <c r="D212" s="7" t="s">
        <v>233</v>
      </c>
      <c r="E212" s="31" t="str">
        <f t="shared" si="12"/>
        <v>No</v>
      </c>
      <c r="F212" s="18">
        <v>1539.29</v>
      </c>
      <c r="G212" s="18">
        <v>1555.58</v>
      </c>
      <c r="H212" s="98">
        <v>1555.58</v>
      </c>
      <c r="I212" s="18">
        <f>$C212*'Allergan Payments'!F$24</f>
        <v>1482.0902449982775</v>
      </c>
      <c r="J212" s="18">
        <f>$C212*'Allergan Payments'!G$24</f>
        <v>1482.0902450559408</v>
      </c>
      <c r="K212" s="18">
        <f>$C212*'Allergan Payments'!H$24</f>
        <v>1482.0902450559408</v>
      </c>
      <c r="L212" s="18">
        <f>$C212*'Allergan Payments'!I$24</f>
        <v>1482.0902450559406</v>
      </c>
      <c r="M212" s="37" t="s">
        <v>343</v>
      </c>
      <c r="N212" s="6">
        <f t="shared" si="13"/>
        <v>10578.810980166099</v>
      </c>
    </row>
    <row r="213" spans="1:14" x14ac:dyDescent="0.3">
      <c r="A213" s="94">
        <v>211</v>
      </c>
      <c r="B213" s="3" t="s">
        <v>32</v>
      </c>
      <c r="C213" s="116">
        <v>1.3184908745622357E-4</v>
      </c>
      <c r="D213" s="7" t="s">
        <v>234</v>
      </c>
      <c r="E213" s="31" t="str">
        <f t="shared" si="12"/>
        <v>No</v>
      </c>
      <c r="F213" s="18">
        <v>565.71</v>
      </c>
      <c r="G213" s="18">
        <v>571.70000000000005</v>
      </c>
      <c r="H213" s="98">
        <v>571.70000000000005</v>
      </c>
      <c r="I213" s="18">
        <f>$C213*'Allergan Payments'!F$24</f>
        <v>544.68624559629632</v>
      </c>
      <c r="J213" s="18">
        <f>$C213*'Allergan Payments'!G$24</f>
        <v>544.68624561748823</v>
      </c>
      <c r="K213" s="18">
        <f>$C213*'Allergan Payments'!H$24</f>
        <v>544.68624561748823</v>
      </c>
      <c r="L213" s="18">
        <f>$C213*'Allergan Payments'!I$24</f>
        <v>544.68624561748823</v>
      </c>
      <c r="M213" s="37" t="s">
        <v>343</v>
      </c>
      <c r="N213" s="6">
        <f t="shared" si="13"/>
        <v>3887.8549824487609</v>
      </c>
    </row>
    <row r="214" spans="1:14" x14ac:dyDescent="0.3">
      <c r="A214" s="94">
        <v>212</v>
      </c>
      <c r="B214" s="3" t="s">
        <v>22</v>
      </c>
      <c r="C214" s="116">
        <v>4.1475564429802469E-5</v>
      </c>
      <c r="D214" s="7" t="s">
        <v>235</v>
      </c>
      <c r="E214" s="31" t="str">
        <f t="shared" si="12"/>
        <v>Yes</v>
      </c>
      <c r="F214" s="18">
        <v>1243.8499999999999</v>
      </c>
      <c r="G214" s="18">
        <v>0</v>
      </c>
      <c r="H214" s="98">
        <v>0</v>
      </c>
      <c r="I214" s="98">
        <v>0</v>
      </c>
      <c r="J214" s="98">
        <v>0</v>
      </c>
      <c r="K214" s="98">
        <v>0</v>
      </c>
      <c r="L214" s="98">
        <v>0</v>
      </c>
      <c r="M214" s="37" t="s">
        <v>343</v>
      </c>
      <c r="N214" s="6">
        <f>F214</f>
        <v>1243.8499999999999</v>
      </c>
    </row>
    <row r="215" spans="1:14" x14ac:dyDescent="0.3">
      <c r="A215" s="94">
        <v>213</v>
      </c>
      <c r="B215" s="3" t="s">
        <v>26</v>
      </c>
      <c r="C215" s="116">
        <v>2.8482037360000003E-4</v>
      </c>
      <c r="D215" s="7" t="s">
        <v>236</v>
      </c>
      <c r="E215" s="31" t="str">
        <f t="shared" si="12"/>
        <v>No</v>
      </c>
      <c r="F215" s="18">
        <v>1222.04</v>
      </c>
      <c r="G215" s="18">
        <v>1234.98</v>
      </c>
      <c r="H215" s="98">
        <v>1234.98</v>
      </c>
      <c r="I215" s="18">
        <f>$C215*'Allergan Payments'!F$24</f>
        <v>1176.6311239509125</v>
      </c>
      <c r="J215" s="18">
        <f>$C215*'Allergan Payments'!G$24</f>
        <v>1176.6311239966913</v>
      </c>
      <c r="K215" s="18">
        <f>$C215*'Allergan Payments'!H$24</f>
        <v>1176.6311239966913</v>
      </c>
      <c r="L215" s="18">
        <f>$C215*'Allergan Payments'!I$24</f>
        <v>1176.631123996691</v>
      </c>
      <c r="M215" s="37" t="s">
        <v>343</v>
      </c>
      <c r="N215" s="6">
        <f t="shared" si="13"/>
        <v>8398.5244959409847</v>
      </c>
    </row>
    <row r="216" spans="1:14" x14ac:dyDescent="0.3">
      <c r="A216" s="94">
        <v>214</v>
      </c>
      <c r="B216" s="3" t="s">
        <v>12</v>
      </c>
      <c r="C216" s="116">
        <v>8.7988886930075511E-5</v>
      </c>
      <c r="D216" s="7" t="s">
        <v>237</v>
      </c>
      <c r="E216" s="31" t="str">
        <f t="shared" si="12"/>
        <v>No</v>
      </c>
      <c r="F216" s="18">
        <v>377.52</v>
      </c>
      <c r="G216" s="18">
        <v>381.52</v>
      </c>
      <c r="H216" s="98">
        <v>381.52</v>
      </c>
      <c r="I216" s="18">
        <f>$C216*'Allergan Payments'!F$24</f>
        <v>363.49388077526379</v>
      </c>
      <c r="J216" s="18">
        <f>$C216*'Allergan Payments'!G$24</f>
        <v>363.49388078940609</v>
      </c>
      <c r="K216" s="18">
        <f>$C216*'Allergan Payments'!H$24</f>
        <v>363.49388078940609</v>
      </c>
      <c r="L216" s="18">
        <f>$C216*'Allergan Payments'!I$24</f>
        <v>363.49388078940609</v>
      </c>
      <c r="M216" s="37" t="s">
        <v>343</v>
      </c>
      <c r="N216" s="6">
        <f t="shared" si="13"/>
        <v>2594.5355231434819</v>
      </c>
    </row>
    <row r="217" spans="1:14" x14ac:dyDescent="0.3">
      <c r="A217" s="94">
        <v>215</v>
      </c>
      <c r="B217" s="3" t="s">
        <v>20</v>
      </c>
      <c r="C217" s="116">
        <v>3.6990834623853557E-4</v>
      </c>
      <c r="D217" s="7" t="s">
        <v>238</v>
      </c>
      <c r="E217" s="31" t="str">
        <f t="shared" si="12"/>
        <v>No</v>
      </c>
      <c r="F217" s="18">
        <v>1587.12</v>
      </c>
      <c r="G217" s="18">
        <v>1603.92</v>
      </c>
      <c r="H217" s="98">
        <v>1603.92</v>
      </c>
      <c r="I217" s="18">
        <f>$C217*'Allergan Payments'!F$24</f>
        <v>1528.1409391195018</v>
      </c>
      <c r="J217" s="18">
        <f>$C217*'Allergan Payments'!G$24</f>
        <v>1528.1409391789566</v>
      </c>
      <c r="K217" s="18">
        <f>$C217*'Allergan Payments'!H$24</f>
        <v>1528.1409391789566</v>
      </c>
      <c r="L217" s="18">
        <f>$C217*'Allergan Payments'!I$24</f>
        <v>1528.1409391789564</v>
      </c>
      <c r="M217" s="37" t="s">
        <v>343</v>
      </c>
      <c r="N217" s="6">
        <f t="shared" si="13"/>
        <v>10907.523756656372</v>
      </c>
    </row>
    <row r="218" spans="1:14" x14ac:dyDescent="0.3">
      <c r="A218" s="94">
        <v>216</v>
      </c>
      <c r="B218" s="3" t="s">
        <v>32</v>
      </c>
      <c r="C218" s="116">
        <v>3.3688147393600002E-3</v>
      </c>
      <c r="D218" s="7" t="s">
        <v>239</v>
      </c>
      <c r="E218" s="31" t="str">
        <f t="shared" si="12"/>
        <v>No</v>
      </c>
      <c r="F218" s="18">
        <v>14454.11</v>
      </c>
      <c r="G218" s="18">
        <v>14607.13</v>
      </c>
      <c r="H218" s="98">
        <v>14607.13</v>
      </c>
      <c r="I218" s="18">
        <f>$C218*'Allergan Payments'!F$24</f>
        <v>13917.025046538163</v>
      </c>
      <c r="J218" s="18">
        <f>$C218*'Allergan Payments'!G$24</f>
        <v>13917.025047079627</v>
      </c>
      <c r="K218" s="18">
        <f>$C218*'Allergan Payments'!H$24</f>
        <v>13917.025047079627</v>
      </c>
      <c r="L218" s="18">
        <f>$C218*'Allergan Payments'!I$24</f>
        <v>13917.025047079625</v>
      </c>
      <c r="M218" s="37" t="s">
        <v>343</v>
      </c>
      <c r="N218" s="6">
        <f t="shared" si="13"/>
        <v>99336.470187777042</v>
      </c>
    </row>
    <row r="219" spans="1:14" x14ac:dyDescent="0.3">
      <c r="A219" s="94">
        <v>217</v>
      </c>
      <c r="B219" s="3" t="s">
        <v>119</v>
      </c>
      <c r="C219" s="116">
        <v>8.6247881362653192E-5</v>
      </c>
      <c r="D219" s="7" t="s">
        <v>240</v>
      </c>
      <c r="E219" s="31" t="str">
        <f t="shared" si="12"/>
        <v>No</v>
      </c>
      <c r="F219" s="18">
        <v>370.05</v>
      </c>
      <c r="G219" s="18">
        <v>373.97</v>
      </c>
      <c r="H219" s="98">
        <v>373.97</v>
      </c>
      <c r="I219" s="18">
        <f>$C219*'Allergan Payments'!F$24</f>
        <v>356.30155351401999</v>
      </c>
      <c r="J219" s="18">
        <f>$C219*'Allergan Payments'!G$24</f>
        <v>356.3015535278825</v>
      </c>
      <c r="K219" s="18">
        <f>$C219*'Allergan Payments'!H$24</f>
        <v>356.3015535278825</v>
      </c>
      <c r="L219" s="18">
        <f>$C219*'Allergan Payments'!I$24</f>
        <v>356.30155352788245</v>
      </c>
      <c r="M219" s="37" t="s">
        <v>343</v>
      </c>
      <c r="N219" s="6">
        <f t="shared" si="13"/>
        <v>2543.1962140976675</v>
      </c>
    </row>
    <row r="220" spans="1:14" x14ac:dyDescent="0.3">
      <c r="A220" s="94">
        <v>218</v>
      </c>
      <c r="B220" s="3" t="s">
        <v>119</v>
      </c>
      <c r="C220" s="116">
        <v>1.5570980204524306E-3</v>
      </c>
      <c r="D220" s="7" t="s">
        <v>241</v>
      </c>
      <c r="E220" s="31" t="str">
        <f t="shared" si="12"/>
        <v>No</v>
      </c>
      <c r="F220" s="18">
        <v>6680.83</v>
      </c>
      <c r="G220" s="18">
        <v>6751.55</v>
      </c>
      <c r="H220" s="98">
        <v>6751.55</v>
      </c>
      <c r="I220" s="18">
        <f>$C220*'Allergan Payments'!F$24</f>
        <v>6432.5805445354699</v>
      </c>
      <c r="J220" s="18">
        <f>$C220*'Allergan Payments'!G$24</f>
        <v>6432.5805447857401</v>
      </c>
      <c r="K220" s="18">
        <f>$C220*'Allergan Payments'!H$24</f>
        <v>6432.5805447857401</v>
      </c>
      <c r="L220" s="18">
        <f>$C220*'Allergan Payments'!I$24</f>
        <v>6432.5805447857392</v>
      </c>
      <c r="M220" s="37" t="s">
        <v>343</v>
      </c>
      <c r="N220" s="6">
        <f t="shared" si="13"/>
        <v>45914.252178892697</v>
      </c>
    </row>
    <row r="221" spans="1:14" x14ac:dyDescent="0.3">
      <c r="A221" s="94">
        <v>219</v>
      </c>
      <c r="B221" s="3" t="s">
        <v>81</v>
      </c>
      <c r="C221" s="116">
        <v>5.8689546567199742E-4</v>
      </c>
      <c r="D221" s="7" t="s">
        <v>242</v>
      </c>
      <c r="E221" s="31" t="str">
        <f t="shared" si="12"/>
        <v>No</v>
      </c>
      <c r="F221" s="18">
        <v>2518.11</v>
      </c>
      <c r="G221" s="18">
        <v>2544.77</v>
      </c>
      <c r="H221" s="98">
        <v>2544.77</v>
      </c>
      <c r="I221" s="18">
        <f>$C221*'Allergan Payments'!F$24</f>
        <v>2424.5438017195847</v>
      </c>
      <c r="J221" s="18">
        <f>$C221*'Allergan Payments'!G$24</f>
        <v>2424.5438018139153</v>
      </c>
      <c r="K221" s="18">
        <f>$C221*'Allergan Payments'!H$24</f>
        <v>2424.5438018139153</v>
      </c>
      <c r="L221" s="18">
        <f>$C221*'Allergan Payments'!I$24</f>
        <v>2424.5438018139153</v>
      </c>
      <c r="M221" s="37" t="s">
        <v>343</v>
      </c>
      <c r="N221" s="6">
        <f t="shared" si="13"/>
        <v>17305.825207161331</v>
      </c>
    </row>
    <row r="222" spans="1:14" x14ac:dyDescent="0.3">
      <c r="A222" s="94">
        <v>220</v>
      </c>
      <c r="B222" s="3" t="s">
        <v>243</v>
      </c>
      <c r="C222" s="116">
        <v>1.6298467953600002E-3</v>
      </c>
      <c r="D222" s="7" t="s">
        <v>243</v>
      </c>
      <c r="E222" s="31" t="str">
        <f t="shared" si="12"/>
        <v>No</v>
      </c>
      <c r="F222" s="18">
        <v>6992.96</v>
      </c>
      <c r="G222" s="18">
        <v>7066.99</v>
      </c>
      <c r="H222" s="98">
        <v>7066.99</v>
      </c>
      <c r="I222" s="18">
        <f>$C222*'Allergan Payments'!F$24</f>
        <v>6733.1154806554523</v>
      </c>
      <c r="J222" s="18">
        <f>$C222*'Allergan Payments'!G$24</f>
        <v>6733.1154809174159</v>
      </c>
      <c r="K222" s="18">
        <f>$C222*'Allergan Payments'!H$24</f>
        <v>6733.1154809174159</v>
      </c>
      <c r="L222" s="18">
        <f>$C222*'Allergan Payments'!I$24</f>
        <v>6733.115480917415</v>
      </c>
      <c r="M222" s="37" t="s">
        <v>343</v>
      </c>
      <c r="N222" s="6">
        <f t="shared" si="13"/>
        <v>48059.401923407699</v>
      </c>
    </row>
    <row r="223" spans="1:14" x14ac:dyDescent="0.3">
      <c r="A223" s="94">
        <v>221</v>
      </c>
      <c r="B223" s="3" t="s">
        <v>20</v>
      </c>
      <c r="C223" s="116">
        <v>1.2666525541676524E-3</v>
      </c>
      <c r="D223" s="7" t="s">
        <v>244</v>
      </c>
      <c r="E223" s="31" t="str">
        <f t="shared" si="12"/>
        <v>No</v>
      </c>
      <c r="F223" s="18">
        <v>5434.65</v>
      </c>
      <c r="G223" s="18">
        <v>5492.19</v>
      </c>
      <c r="H223" s="98">
        <v>5492.19</v>
      </c>
      <c r="I223" s="18">
        <f>$C223*'Allergan Payments'!F$24</f>
        <v>5232.711409046402</v>
      </c>
      <c r="J223" s="18">
        <f>$C223*'Allergan Payments'!G$24</f>
        <v>5232.7114092499896</v>
      </c>
      <c r="K223" s="18">
        <f>$C223*'Allergan Payments'!H$24</f>
        <v>5232.7114092499896</v>
      </c>
      <c r="L223" s="18">
        <f>$C223*'Allergan Payments'!I$24</f>
        <v>5232.7114092499887</v>
      </c>
      <c r="M223" s="37" t="s">
        <v>343</v>
      </c>
      <c r="N223" s="6">
        <f t="shared" si="13"/>
        <v>37349.875636796372</v>
      </c>
    </row>
    <row r="224" spans="1:14" x14ac:dyDescent="0.3">
      <c r="A224" s="94">
        <v>222</v>
      </c>
      <c r="B224" s="3" t="s">
        <v>20</v>
      </c>
      <c r="C224" s="116">
        <v>2.8839077355712506E-4</v>
      </c>
      <c r="D224" s="7" t="s">
        <v>245</v>
      </c>
      <c r="E224" s="31" t="str">
        <f t="shared" si="12"/>
        <v>No</v>
      </c>
      <c r="F224" s="18">
        <v>1237.3599999999999</v>
      </c>
      <c r="G224" s="18">
        <v>1250.46</v>
      </c>
      <c r="H224" s="98">
        <v>1250.46</v>
      </c>
      <c r="I224" s="18">
        <f>$C224*'Allergan Payments'!F$24</f>
        <v>1191.3809245406912</v>
      </c>
      <c r="J224" s="18">
        <f>$C224*'Allergan Payments'!G$24</f>
        <v>1191.3809245870439</v>
      </c>
      <c r="K224" s="18">
        <f>$C224*'Allergan Payments'!H$24</f>
        <v>1191.3809245870439</v>
      </c>
      <c r="L224" s="18">
        <f>$C224*'Allergan Payments'!I$24</f>
        <v>1191.3809245870439</v>
      </c>
      <c r="M224" s="37" t="s">
        <v>343</v>
      </c>
      <c r="N224" s="6">
        <f t="shared" si="13"/>
        <v>8503.803698301821</v>
      </c>
    </row>
    <row r="225" spans="1:14" x14ac:dyDescent="0.3">
      <c r="A225" s="94">
        <v>223</v>
      </c>
      <c r="B225" s="3" t="s">
        <v>32</v>
      </c>
      <c r="C225" s="116">
        <v>2.3853655851105939E-4</v>
      </c>
      <c r="D225" s="7" t="s">
        <v>246</v>
      </c>
      <c r="E225" s="31" t="str">
        <f t="shared" si="12"/>
        <v>No</v>
      </c>
      <c r="F225" s="18">
        <v>1023.46</v>
      </c>
      <c r="G225" s="18">
        <v>1034.29</v>
      </c>
      <c r="H225" s="98">
        <v>1034.29</v>
      </c>
      <c r="I225" s="18">
        <f>$C225*'Allergan Payments'!F$24</f>
        <v>985.42648265190803</v>
      </c>
      <c r="J225" s="18">
        <f>$C225*'Allergan Payments'!G$24</f>
        <v>985.42648269024767</v>
      </c>
      <c r="K225" s="18">
        <f>$C225*'Allergan Payments'!H$24</f>
        <v>985.42648269024767</v>
      </c>
      <c r="L225" s="18">
        <f>$C225*'Allergan Payments'!I$24</f>
        <v>985.42648269024755</v>
      </c>
      <c r="M225" s="37" t="s">
        <v>343</v>
      </c>
      <c r="N225" s="6">
        <f t="shared" si="13"/>
        <v>7033.7459307226509</v>
      </c>
    </row>
    <row r="226" spans="1:14" x14ac:dyDescent="0.3">
      <c r="A226" s="94">
        <v>224</v>
      </c>
      <c r="B226" s="3" t="s">
        <v>32</v>
      </c>
      <c r="C226" s="116">
        <v>4.0386057204984545E-4</v>
      </c>
      <c r="D226" s="7" t="s">
        <v>247</v>
      </c>
      <c r="E226" s="31" t="str">
        <f t="shared" si="12"/>
        <v>No</v>
      </c>
      <c r="F226" s="18">
        <v>1732.79</v>
      </c>
      <c r="G226" s="18">
        <v>1751.13</v>
      </c>
      <c r="H226" s="98">
        <v>1751.13</v>
      </c>
      <c r="I226" s="18">
        <f>$C226*'Allergan Payments'!F$24</f>
        <v>1668.4021329100176</v>
      </c>
      <c r="J226" s="18">
        <f>$C226*'Allergan Payments'!G$24</f>
        <v>1668.4021329749296</v>
      </c>
      <c r="K226" s="18">
        <f>$C226*'Allergan Payments'!H$24</f>
        <v>1668.4021329749296</v>
      </c>
      <c r="L226" s="18">
        <f>$C226*'Allergan Payments'!I$24</f>
        <v>1668.4021329749294</v>
      </c>
      <c r="M226" s="37" t="s">
        <v>343</v>
      </c>
      <c r="N226" s="6">
        <f t="shared" si="13"/>
        <v>11908.658531834808</v>
      </c>
    </row>
    <row r="227" spans="1:14" x14ac:dyDescent="0.3">
      <c r="A227" s="94">
        <v>225</v>
      </c>
      <c r="B227" s="3" t="s">
        <v>20</v>
      </c>
      <c r="C227" s="116">
        <v>1.0430545820800002E-3</v>
      </c>
      <c r="D227" s="7" t="s">
        <v>248</v>
      </c>
      <c r="E227" s="31" t="str">
        <f t="shared" si="12"/>
        <v>No</v>
      </c>
      <c r="F227" s="18">
        <v>4475.29</v>
      </c>
      <c r="G227" s="18">
        <v>4522.67</v>
      </c>
      <c r="H227" s="98">
        <v>4522.67</v>
      </c>
      <c r="I227" s="18">
        <f>$C227*'Allergan Payments'!F$24</f>
        <v>4308.9982284011012</v>
      </c>
      <c r="J227" s="18">
        <f>$C227*'Allergan Payments'!G$24</f>
        <v>4308.9982285687493</v>
      </c>
      <c r="K227" s="18">
        <f>$C227*'Allergan Payments'!H$24</f>
        <v>4308.9982285687493</v>
      </c>
      <c r="L227" s="18">
        <f>$C227*'Allergan Payments'!I$24</f>
        <v>4308.9982285687493</v>
      </c>
      <c r="M227" s="37" t="s">
        <v>343</v>
      </c>
      <c r="N227" s="6">
        <f t="shared" si="13"/>
        <v>30756.622914107349</v>
      </c>
    </row>
    <row r="228" spans="1:14" x14ac:dyDescent="0.3">
      <c r="A228" s="94">
        <v>226</v>
      </c>
      <c r="B228" s="3" t="s">
        <v>249</v>
      </c>
      <c r="C228" s="116">
        <v>4.3018366798400001E-3</v>
      </c>
      <c r="D228" s="7" t="s">
        <v>249</v>
      </c>
      <c r="E228" s="31" t="str">
        <f t="shared" si="12"/>
        <v>No</v>
      </c>
      <c r="F228" s="18">
        <v>18457.3</v>
      </c>
      <c r="G228" s="18">
        <v>18652.7</v>
      </c>
      <c r="H228" s="98">
        <v>18652.7</v>
      </c>
      <c r="I228" s="18">
        <f>$C228*'Allergan Payments'!F$24</f>
        <v>17771.463690171215</v>
      </c>
      <c r="J228" s="18">
        <f>$C228*'Allergan Payments'!G$24</f>
        <v>17771.463690862645</v>
      </c>
      <c r="K228" s="18">
        <f>$C228*'Allergan Payments'!H$24</f>
        <v>17771.463690862645</v>
      </c>
      <c r="L228" s="18">
        <f>$C228*'Allergan Payments'!I$24</f>
        <v>17771.463690862642</v>
      </c>
      <c r="M228" s="37" t="s">
        <v>343</v>
      </c>
      <c r="N228" s="6">
        <f t="shared" si="13"/>
        <v>126848.55476275913</v>
      </c>
    </row>
    <row r="229" spans="1:14" x14ac:dyDescent="0.3">
      <c r="A229" s="94">
        <v>227</v>
      </c>
      <c r="B229" s="3" t="s">
        <v>73</v>
      </c>
      <c r="C229" s="116">
        <v>2.5535928015214338E-3</v>
      </c>
      <c r="D229" s="7" t="s">
        <v>250</v>
      </c>
      <c r="E229" s="31" t="str">
        <f t="shared" si="12"/>
        <v>No</v>
      </c>
      <c r="F229" s="18">
        <v>10956.35</v>
      </c>
      <c r="G229" s="18">
        <v>11072.34</v>
      </c>
      <c r="H229" s="98">
        <v>11072.34</v>
      </c>
      <c r="I229" s="18">
        <f>$C229*'Allergan Payments'!F$24</f>
        <v>10549.233996816594</v>
      </c>
      <c r="J229" s="18">
        <f>$C229*'Allergan Payments'!G$24</f>
        <v>10549.233997227029</v>
      </c>
      <c r="K229" s="18">
        <f>$C229*'Allergan Payments'!H$24</f>
        <v>10549.233997227029</v>
      </c>
      <c r="L229" s="18">
        <f>$C229*'Allergan Payments'!I$24</f>
        <v>10549.233997227029</v>
      </c>
      <c r="M229" s="37" t="s">
        <v>343</v>
      </c>
      <c r="N229" s="6">
        <f t="shared" si="13"/>
        <v>75297.965988497672</v>
      </c>
    </row>
    <row r="230" spans="1:14" x14ac:dyDescent="0.3">
      <c r="A230" s="94">
        <v>228</v>
      </c>
      <c r="B230" s="3" t="s">
        <v>32</v>
      </c>
      <c r="C230" s="116">
        <v>1.5512635402572228E-3</v>
      </c>
      <c r="D230" s="7" t="s">
        <v>251</v>
      </c>
      <c r="E230" s="31" t="str">
        <f t="shared" si="12"/>
        <v>No</v>
      </c>
      <c r="F230" s="18">
        <v>6655.8</v>
      </c>
      <c r="G230" s="18">
        <v>6726.26</v>
      </c>
      <c r="H230" s="98">
        <v>6726.26</v>
      </c>
      <c r="I230" s="18">
        <f>$C230*'Allergan Payments'!F$24</f>
        <v>6408.477525137715</v>
      </c>
      <c r="J230" s="18">
        <f>$C230*'Allergan Payments'!G$24</f>
        <v>6408.4775253870475</v>
      </c>
      <c r="K230" s="18">
        <f>$C230*'Allergan Payments'!H$24</f>
        <v>6408.4775253870475</v>
      </c>
      <c r="L230" s="18">
        <f>$C230*'Allergan Payments'!I$24</f>
        <v>6408.4775253870466</v>
      </c>
      <c r="M230" s="37" t="s">
        <v>343</v>
      </c>
      <c r="N230" s="6">
        <f t="shared" si="13"/>
        <v>45742.230101298854</v>
      </c>
    </row>
    <row r="231" spans="1:14" x14ac:dyDescent="0.3">
      <c r="A231" s="94">
        <v>229</v>
      </c>
      <c r="B231" s="3" t="s">
        <v>252</v>
      </c>
      <c r="C231" s="116">
        <v>4.1352700239291102E-4</v>
      </c>
      <c r="D231" s="7" t="s">
        <v>253</v>
      </c>
      <c r="E231" s="31" t="str">
        <f t="shared" si="12"/>
        <v>No</v>
      </c>
      <c r="F231" s="18">
        <v>1774.26</v>
      </c>
      <c r="G231" s="18">
        <v>1793.05</v>
      </c>
      <c r="H231" s="98">
        <v>1793.05</v>
      </c>
      <c r="I231" s="18">
        <f>$C231*'Allergan Payments'!F$24</f>
        <v>1708.3354517783082</v>
      </c>
      <c r="J231" s="18">
        <f>$C231*'Allergan Payments'!G$24</f>
        <v>1708.3354518447738</v>
      </c>
      <c r="K231" s="18">
        <f>$C231*'Allergan Payments'!H$24</f>
        <v>1708.3354518447738</v>
      </c>
      <c r="L231" s="18">
        <f>$C231*'Allergan Payments'!I$24</f>
        <v>1708.3354518447736</v>
      </c>
      <c r="M231" s="37" t="s">
        <v>343</v>
      </c>
      <c r="N231" s="6">
        <f t="shared" si="13"/>
        <v>12193.701807312629</v>
      </c>
    </row>
    <row r="232" spans="1:14" x14ac:dyDescent="0.3">
      <c r="A232" s="94">
        <v>230</v>
      </c>
      <c r="B232" s="3" t="s">
        <v>252</v>
      </c>
      <c r="C232" s="116">
        <v>2.5740509013613654E-3</v>
      </c>
      <c r="D232" s="7" t="s">
        <v>254</v>
      </c>
      <c r="E232" s="31" t="str">
        <f t="shared" si="12"/>
        <v>No</v>
      </c>
      <c r="F232" s="18">
        <v>11044.13</v>
      </c>
      <c r="G232" s="18">
        <v>11161.05</v>
      </c>
      <c r="H232" s="98">
        <v>11161.05</v>
      </c>
      <c r="I232" s="18">
        <f>$C232*'Allergan Payments'!F$24</f>
        <v>10633.74914825855</v>
      </c>
      <c r="J232" s="18">
        <f>$C232*'Allergan Payments'!G$24</f>
        <v>10633.749148672274</v>
      </c>
      <c r="K232" s="18">
        <f>$C232*'Allergan Payments'!H$24</f>
        <v>10633.749148672274</v>
      </c>
      <c r="L232" s="18">
        <f>$C232*'Allergan Payments'!I$24</f>
        <v>10633.749148672274</v>
      </c>
      <c r="M232" s="37" t="s">
        <v>343</v>
      </c>
      <c r="N232" s="6">
        <f t="shared" si="13"/>
        <v>75901.226594275358</v>
      </c>
    </row>
    <row r="233" spans="1:14" x14ac:dyDescent="0.3">
      <c r="A233" s="94">
        <v>231</v>
      </c>
      <c r="B233" s="3" t="s">
        <v>252</v>
      </c>
      <c r="C233" s="116">
        <v>1.8052764385600002E-2</v>
      </c>
      <c r="D233" s="7" t="s">
        <v>252</v>
      </c>
      <c r="E233" s="31" t="str">
        <f t="shared" si="12"/>
        <v>No</v>
      </c>
      <c r="F233" s="18">
        <v>77456.539999999994</v>
      </c>
      <c r="G233" s="18">
        <v>78276.52</v>
      </c>
      <c r="H233" s="98">
        <v>78276.509999999995</v>
      </c>
      <c r="I233" s="18">
        <f>$C233*'Allergan Payments'!F$24</f>
        <v>74578.388410096275</v>
      </c>
      <c r="J233" s="18">
        <f>$C233*'Allergan Payments'!G$24</f>
        <v>74578.388412997869</v>
      </c>
      <c r="K233" s="18">
        <f>$C233*'Allergan Payments'!H$24</f>
        <v>74578.388412997869</v>
      </c>
      <c r="L233" s="18">
        <f>$C233*'Allergan Payments'!I$24</f>
        <v>74578.388412997869</v>
      </c>
      <c r="M233" s="37" t="s">
        <v>343</v>
      </c>
      <c r="N233" s="6">
        <f t="shared" si="13"/>
        <v>532323.12364908995</v>
      </c>
    </row>
    <row r="234" spans="1:14" x14ac:dyDescent="0.3">
      <c r="A234" s="94">
        <v>232</v>
      </c>
      <c r="B234" s="3" t="s">
        <v>255</v>
      </c>
      <c r="C234" s="116">
        <v>3.8845852225600007E-3</v>
      </c>
      <c r="D234" s="7" t="s">
        <v>255</v>
      </c>
      <c r="E234" s="31" t="str">
        <f t="shared" si="12"/>
        <v>No</v>
      </c>
      <c r="F234" s="18">
        <v>16667.060000000001</v>
      </c>
      <c r="G234" s="18">
        <v>16843.5</v>
      </c>
      <c r="H234" s="98">
        <v>16843.5</v>
      </c>
      <c r="I234" s="18">
        <f>$C234*'Allergan Payments'!F$24</f>
        <v>16047.742016246968</v>
      </c>
      <c r="J234" s="18">
        <f>$C234*'Allergan Payments'!G$24</f>
        <v>16047.742016871331</v>
      </c>
      <c r="K234" s="18">
        <f>$C234*'Allergan Payments'!H$24</f>
        <v>16047.742016871331</v>
      </c>
      <c r="L234" s="18">
        <f>$C234*'Allergan Payments'!I$24</f>
        <v>16047.742016871329</v>
      </c>
      <c r="M234" s="37" t="s">
        <v>343</v>
      </c>
      <c r="N234" s="6">
        <f t="shared" si="13"/>
        <v>114545.02806686095</v>
      </c>
    </row>
    <row r="235" spans="1:14" x14ac:dyDescent="0.3">
      <c r="A235" s="94">
        <v>233</v>
      </c>
      <c r="B235" s="3" t="s">
        <v>75</v>
      </c>
      <c r="C235" s="116">
        <v>1.1028617297600002E-3</v>
      </c>
      <c r="D235" s="7" t="s">
        <v>256</v>
      </c>
      <c r="E235" s="31" t="str">
        <f t="shared" si="12"/>
        <v>No</v>
      </c>
      <c r="F235" s="18">
        <v>4731.8999999999996</v>
      </c>
      <c r="G235" s="18">
        <v>4781.99</v>
      </c>
      <c r="H235" s="98">
        <v>4781.99</v>
      </c>
      <c r="I235" s="18">
        <f>$C235*'Allergan Payments'!F$24</f>
        <v>4556.069568507708</v>
      </c>
      <c r="J235" s="18">
        <f>$C235*'Allergan Payments'!G$24</f>
        <v>4556.0695686849695</v>
      </c>
      <c r="K235" s="18">
        <f>$C235*'Allergan Payments'!H$24</f>
        <v>4556.0695686849695</v>
      </c>
      <c r="L235" s="18">
        <f>$C235*'Allergan Payments'!I$24</f>
        <v>4556.0695686849695</v>
      </c>
      <c r="M235" s="37" t="s">
        <v>343</v>
      </c>
      <c r="N235" s="6">
        <f t="shared" si="13"/>
        <v>32520.158274562611</v>
      </c>
    </row>
    <row r="236" spans="1:14" x14ac:dyDescent="0.3">
      <c r="A236" s="94">
        <v>234</v>
      </c>
      <c r="B236" s="3" t="s">
        <v>257</v>
      </c>
      <c r="C236" s="116">
        <v>4.7180115840645136E-4</v>
      </c>
      <c r="D236" s="7" t="s">
        <v>257</v>
      </c>
      <c r="E236" s="31" t="str">
        <f t="shared" si="12"/>
        <v>No</v>
      </c>
      <c r="F236" s="18">
        <v>2024.29</v>
      </c>
      <c r="G236" s="18">
        <v>2045.72</v>
      </c>
      <c r="H236" s="98">
        <v>2045.72</v>
      </c>
      <c r="I236" s="18">
        <f>$C236*'Allergan Payments'!F$24</f>
        <v>1949.0737979185253</v>
      </c>
      <c r="J236" s="18">
        <f>$C236*'Allergan Payments'!G$24</f>
        <v>1949.0737979943572</v>
      </c>
      <c r="K236" s="18">
        <f>$C236*'Allergan Payments'!H$24</f>
        <v>1949.0737979943572</v>
      </c>
      <c r="L236" s="18">
        <f>$C236*'Allergan Payments'!I$24</f>
        <v>1949.0737979943569</v>
      </c>
      <c r="M236" s="37" t="s">
        <v>343</v>
      </c>
      <c r="N236" s="6">
        <f t="shared" si="13"/>
        <v>13912.025191901597</v>
      </c>
    </row>
    <row r="237" spans="1:14" x14ac:dyDescent="0.3">
      <c r="A237" s="94">
        <v>235</v>
      </c>
      <c r="B237" s="3" t="s">
        <v>26</v>
      </c>
      <c r="C237" s="116">
        <v>3.0790140802788518E-5</v>
      </c>
      <c r="D237" s="7" t="s">
        <v>258</v>
      </c>
      <c r="E237" s="31" t="str">
        <f t="shared" si="12"/>
        <v>Yes</v>
      </c>
      <c r="F237" s="18">
        <v>923.4</v>
      </c>
      <c r="G237" s="18">
        <v>0</v>
      </c>
      <c r="H237" s="98">
        <v>0</v>
      </c>
      <c r="I237" s="98">
        <v>0</v>
      </c>
      <c r="J237" s="98">
        <v>0</v>
      </c>
      <c r="K237" s="98">
        <v>0</v>
      </c>
      <c r="L237" s="98">
        <v>0</v>
      </c>
      <c r="M237" s="37" t="s">
        <v>343</v>
      </c>
      <c r="N237" s="6">
        <f>F237</f>
        <v>923.4</v>
      </c>
    </row>
    <row r="238" spans="1:14" x14ac:dyDescent="0.3">
      <c r="A238" s="94">
        <v>236</v>
      </c>
      <c r="B238" s="3" t="s">
        <v>73</v>
      </c>
      <c r="C238" s="116">
        <v>3.0268607449793141E-3</v>
      </c>
      <c r="D238" s="7" t="s">
        <v>259</v>
      </c>
      <c r="E238" s="31" t="str">
        <f t="shared" si="12"/>
        <v>No</v>
      </c>
      <c r="F238" s="18">
        <v>12986.94</v>
      </c>
      <c r="G238" s="18">
        <v>13124.42</v>
      </c>
      <c r="H238" s="98">
        <v>13124.42</v>
      </c>
      <c r="I238" s="18">
        <f>$C238*'Allergan Payments'!F$24</f>
        <v>12504.367280304368</v>
      </c>
      <c r="J238" s="18">
        <f>$C238*'Allergan Payments'!G$24</f>
        <v>12504.367280790872</v>
      </c>
      <c r="K238" s="18">
        <f>$C238*'Allergan Payments'!H$24</f>
        <v>12504.367280790872</v>
      </c>
      <c r="L238" s="18">
        <f>$C238*'Allergan Payments'!I$24</f>
        <v>12504.36728079087</v>
      </c>
      <c r="M238" s="37" t="s">
        <v>343</v>
      </c>
      <c r="N238" s="6">
        <f t="shared" si="13"/>
        <v>89253.249122676978</v>
      </c>
    </row>
    <row r="239" spans="1:14" x14ac:dyDescent="0.3">
      <c r="A239" s="94">
        <v>237</v>
      </c>
      <c r="B239" s="3" t="s">
        <v>232</v>
      </c>
      <c r="C239" s="116">
        <v>8.1260410302400003E-3</v>
      </c>
      <c r="D239" s="7" t="s">
        <v>232</v>
      </c>
      <c r="E239" s="31" t="str">
        <f t="shared" si="12"/>
        <v>No</v>
      </c>
      <c r="F239" s="18">
        <v>34865.300000000003</v>
      </c>
      <c r="G239" s="18">
        <v>35234.39</v>
      </c>
      <c r="H239" s="98">
        <v>35234.39</v>
      </c>
      <c r="I239" s="18">
        <f>$C239*'Allergan Payments'!F$24</f>
        <v>33569.764233616334</v>
      </c>
      <c r="J239" s="18">
        <f>$C239*'Allergan Payments'!G$24</f>
        <v>33569.764234922419</v>
      </c>
      <c r="K239" s="18">
        <f>$C239*'Allergan Payments'!H$24</f>
        <v>33569.764234922419</v>
      </c>
      <c r="L239" s="18">
        <f>$C239*'Allergan Payments'!I$24</f>
        <v>33569.764234922412</v>
      </c>
      <c r="M239" s="37" t="s">
        <v>343</v>
      </c>
      <c r="N239" s="6">
        <f t="shared" si="13"/>
        <v>239613.1369383836</v>
      </c>
    </row>
    <row r="240" spans="1:14" x14ac:dyDescent="0.3">
      <c r="A240" s="94">
        <v>238</v>
      </c>
      <c r="B240" s="3" t="s">
        <v>32</v>
      </c>
      <c r="C240" s="116">
        <v>1.547383996257214E-4</v>
      </c>
      <c r="D240" s="7" t="s">
        <v>260</v>
      </c>
      <c r="E240" s="31" t="str">
        <f t="shared" si="12"/>
        <v>No</v>
      </c>
      <c r="F240" s="18">
        <v>663.91</v>
      </c>
      <c r="G240" s="18">
        <v>670.94</v>
      </c>
      <c r="H240" s="98">
        <v>670.94</v>
      </c>
      <c r="I240" s="18">
        <f>$C240*'Allergan Payments'!F$24</f>
        <v>639.24506090872569</v>
      </c>
      <c r="J240" s="18">
        <f>$C240*'Allergan Payments'!G$24</f>
        <v>639.24506093359651</v>
      </c>
      <c r="K240" s="18">
        <f>$C240*'Allergan Payments'!H$24</f>
        <v>639.24506093359651</v>
      </c>
      <c r="L240" s="18">
        <f>$C240*'Allergan Payments'!I$24</f>
        <v>639.24506093359651</v>
      </c>
      <c r="M240" s="37" t="s">
        <v>343</v>
      </c>
      <c r="N240" s="6">
        <f t="shared" si="13"/>
        <v>4562.7702437095149</v>
      </c>
    </row>
    <row r="241" spans="1:14" x14ac:dyDescent="0.3">
      <c r="A241" s="94">
        <v>239</v>
      </c>
      <c r="B241" s="3" t="s">
        <v>32</v>
      </c>
      <c r="C241" s="116">
        <v>2.3508376415386128E-3</v>
      </c>
      <c r="D241" s="7" t="s">
        <v>261</v>
      </c>
      <c r="E241" s="31" t="str">
        <f t="shared" si="12"/>
        <v>No</v>
      </c>
      <c r="F241" s="18">
        <v>10086.42</v>
      </c>
      <c r="G241" s="18">
        <v>10193.200000000001</v>
      </c>
      <c r="H241" s="98">
        <v>10193.200000000001</v>
      </c>
      <c r="I241" s="18">
        <f>$C241*'Allergan Payments'!F$24</f>
        <v>9711.6252655238059</v>
      </c>
      <c r="J241" s="18">
        <f>$C241*'Allergan Payments'!G$24</f>
        <v>9711.6252659016536</v>
      </c>
      <c r="K241" s="18">
        <f>$C241*'Allergan Payments'!H$24</f>
        <v>9711.6252659016536</v>
      </c>
      <c r="L241" s="18">
        <f>$C241*'Allergan Payments'!I$24</f>
        <v>9711.6252659016518</v>
      </c>
      <c r="M241" s="37" t="s">
        <v>343</v>
      </c>
      <c r="N241" s="6">
        <f t="shared" si="13"/>
        <v>69319.321063228766</v>
      </c>
    </row>
    <row r="242" spans="1:14" x14ac:dyDescent="0.3">
      <c r="A242" s="94">
        <v>240</v>
      </c>
      <c r="B242" s="3" t="s">
        <v>32</v>
      </c>
      <c r="C242" s="116">
        <v>6.650644637706374E-7</v>
      </c>
      <c r="D242" s="7" t="s">
        <v>262</v>
      </c>
      <c r="E242" s="31" t="str">
        <f t="shared" si="12"/>
        <v>Yes</v>
      </c>
      <c r="F242" s="18">
        <v>19.95</v>
      </c>
      <c r="G242" s="18">
        <v>0</v>
      </c>
      <c r="H242" s="98">
        <v>0</v>
      </c>
      <c r="I242" s="98">
        <v>0</v>
      </c>
      <c r="J242" s="98">
        <v>0</v>
      </c>
      <c r="K242" s="98">
        <v>0</v>
      </c>
      <c r="L242" s="98">
        <v>0</v>
      </c>
      <c r="M242" s="37" t="s">
        <v>343</v>
      </c>
      <c r="N242" s="6">
        <f>F242</f>
        <v>19.95</v>
      </c>
    </row>
    <row r="243" spans="1:14" x14ac:dyDescent="0.3">
      <c r="A243" s="94">
        <v>241</v>
      </c>
      <c r="B243" s="3" t="s">
        <v>20</v>
      </c>
      <c r="C243" s="116">
        <v>5.308730362373128E-4</v>
      </c>
      <c r="D243" s="7" t="s">
        <v>263</v>
      </c>
      <c r="E243" s="31" t="str">
        <f t="shared" ref="E243:E263" si="14">IF(C243&lt;0.000083,"Yes","No")</f>
        <v>No</v>
      </c>
      <c r="F243" s="18">
        <v>2277.7399999999998</v>
      </c>
      <c r="G243" s="18">
        <v>2301.86</v>
      </c>
      <c r="H243" s="98">
        <v>2301.86</v>
      </c>
      <c r="I243" s="18">
        <f>$C243*'Allergan Payments'!F$24</f>
        <v>2193.1076397659172</v>
      </c>
      <c r="J243" s="18">
        <f>$C243*'Allergan Payments'!G$24</f>
        <v>2193.1076398512437</v>
      </c>
      <c r="K243" s="18">
        <f>$C243*'Allergan Payments'!H$24</f>
        <v>2193.1076398512437</v>
      </c>
      <c r="L243" s="18">
        <f>$C243*'Allergan Payments'!I$24</f>
        <v>2193.1076398512437</v>
      </c>
      <c r="M243" s="37" t="s">
        <v>343</v>
      </c>
      <c r="N243" s="6">
        <f t="shared" si="13"/>
        <v>15653.890559319649</v>
      </c>
    </row>
    <row r="244" spans="1:14" x14ac:dyDescent="0.3">
      <c r="A244" s="94">
        <v>242</v>
      </c>
      <c r="B244" s="3" t="s">
        <v>22</v>
      </c>
      <c r="C244" s="116">
        <v>6.2120900177538814E-5</v>
      </c>
      <c r="D244" s="7" t="s">
        <v>264</v>
      </c>
      <c r="E244" s="31" t="str">
        <f t="shared" si="14"/>
        <v>Yes</v>
      </c>
      <c r="F244" s="18">
        <v>1863</v>
      </c>
      <c r="G244" s="18">
        <v>0</v>
      </c>
      <c r="H244" s="98">
        <v>0</v>
      </c>
      <c r="I244" s="98">
        <v>0</v>
      </c>
      <c r="J244" s="98">
        <v>0</v>
      </c>
      <c r="K244" s="98">
        <v>0</v>
      </c>
      <c r="L244" s="98">
        <v>0</v>
      </c>
      <c r="M244" s="37" t="s">
        <v>343</v>
      </c>
      <c r="N244" s="6">
        <f t="shared" ref="N244:N245" si="15">F244</f>
        <v>1863</v>
      </c>
    </row>
    <row r="245" spans="1:14" x14ac:dyDescent="0.3">
      <c r="A245" s="94">
        <v>243</v>
      </c>
      <c r="B245" s="3" t="s">
        <v>32</v>
      </c>
      <c r="C245" s="116">
        <v>2.6713434479427391E-5</v>
      </c>
      <c r="D245" s="7" t="s">
        <v>265</v>
      </c>
      <c r="E245" s="31" t="str">
        <f t="shared" si="14"/>
        <v>Yes</v>
      </c>
      <c r="F245" s="18">
        <v>801.14</v>
      </c>
      <c r="G245" s="18">
        <v>0</v>
      </c>
      <c r="H245" s="98">
        <v>0</v>
      </c>
      <c r="I245" s="98">
        <v>0</v>
      </c>
      <c r="J245" s="98">
        <v>0</v>
      </c>
      <c r="K245" s="98">
        <v>0</v>
      </c>
      <c r="L245" s="98">
        <v>0</v>
      </c>
      <c r="M245" s="37" t="s">
        <v>343</v>
      </c>
      <c r="N245" s="6">
        <f t="shared" si="15"/>
        <v>801.14</v>
      </c>
    </row>
    <row r="246" spans="1:14" x14ac:dyDescent="0.3">
      <c r="A246" s="94">
        <v>244</v>
      </c>
      <c r="B246" s="3" t="s">
        <v>119</v>
      </c>
      <c r="C246" s="116">
        <v>2.2355271010240003E-2</v>
      </c>
      <c r="D246" s="7" t="s">
        <v>119</v>
      </c>
      <c r="E246" s="31" t="str">
        <f t="shared" si="14"/>
        <v>No</v>
      </c>
      <c r="F246" s="18">
        <v>95916.72</v>
      </c>
      <c r="G246" s="18">
        <v>96932.13</v>
      </c>
      <c r="H246" s="98">
        <v>96932.12</v>
      </c>
      <c r="I246" s="18">
        <f>$C246*'Allergan Payments'!F$24</f>
        <v>92352.619731996383</v>
      </c>
      <c r="J246" s="18">
        <f>$C246*'Allergan Payments'!G$24</f>
        <v>92352.619735589513</v>
      </c>
      <c r="K246" s="18">
        <f>$C246*'Allergan Payments'!H$24</f>
        <v>92352.619735589513</v>
      </c>
      <c r="L246" s="18">
        <f>$C246*'Allergan Payments'!I$24</f>
        <v>92352.619735589498</v>
      </c>
      <c r="M246" s="37" t="s">
        <v>343</v>
      </c>
      <c r="N246" s="6">
        <f t="shared" si="13"/>
        <v>659191.44893876486</v>
      </c>
    </row>
    <row r="247" spans="1:14" x14ac:dyDescent="0.3">
      <c r="A247" s="94">
        <v>245</v>
      </c>
      <c r="B247" s="3" t="s">
        <v>266</v>
      </c>
      <c r="C247" s="116">
        <v>2.5489421581211444E-3</v>
      </c>
      <c r="D247" s="7" t="s">
        <v>266</v>
      </c>
      <c r="E247" s="31" t="str">
        <f t="shared" si="14"/>
        <v>No</v>
      </c>
      <c r="F247" s="18">
        <v>10936.4</v>
      </c>
      <c r="G247" s="18">
        <v>11052.18</v>
      </c>
      <c r="H247" s="98">
        <v>11052.17</v>
      </c>
      <c r="I247" s="18">
        <f>$C247*'Allergan Payments'!F$24</f>
        <v>10530.021565830662</v>
      </c>
      <c r="J247" s="18">
        <f>$C247*'Allergan Payments'!G$24</f>
        <v>10530.02156624035</v>
      </c>
      <c r="K247" s="18">
        <f>$C247*'Allergan Payments'!H$24</f>
        <v>10530.02156624035</v>
      </c>
      <c r="L247" s="18">
        <f>$C247*'Allergan Payments'!I$24</f>
        <v>10530.02156624035</v>
      </c>
      <c r="M247" s="37" t="s">
        <v>343</v>
      </c>
      <c r="N247" s="6">
        <f t="shared" si="13"/>
        <v>75160.836264551705</v>
      </c>
    </row>
    <row r="248" spans="1:14" x14ac:dyDescent="0.3">
      <c r="A248" s="94">
        <v>246</v>
      </c>
      <c r="B248" s="3" t="s">
        <v>73</v>
      </c>
      <c r="C248" s="116">
        <v>2.0311040435780645E-3</v>
      </c>
      <c r="D248" s="7" t="s">
        <v>267</v>
      </c>
      <c r="E248" s="31" t="str">
        <f t="shared" si="14"/>
        <v>No</v>
      </c>
      <c r="F248" s="18">
        <v>8714.58</v>
      </c>
      <c r="G248" s="18">
        <v>8806.84</v>
      </c>
      <c r="H248" s="98">
        <v>8806.84</v>
      </c>
      <c r="I248" s="18">
        <f>$C248*'Allergan Payments'!F$24</f>
        <v>8390.7629340196218</v>
      </c>
      <c r="J248" s="18">
        <f>$C248*'Allergan Payments'!G$24</f>
        <v>8390.7629343460776</v>
      </c>
      <c r="K248" s="18">
        <f>$C248*'Allergan Payments'!H$24</f>
        <v>8390.7629343460776</v>
      </c>
      <c r="L248" s="18">
        <f>$C248*'Allergan Payments'!I$24</f>
        <v>8390.7629343460776</v>
      </c>
      <c r="M248" s="37" t="s">
        <v>343</v>
      </c>
      <c r="N248" s="6">
        <f t="shared" si="13"/>
        <v>59891.311737057862</v>
      </c>
    </row>
    <row r="249" spans="1:14" x14ac:dyDescent="0.3">
      <c r="A249" s="94">
        <v>247</v>
      </c>
      <c r="B249" s="3" t="s">
        <v>73</v>
      </c>
      <c r="C249" s="116">
        <v>1.053645978224E-2</v>
      </c>
      <c r="D249" s="7" t="s">
        <v>269</v>
      </c>
      <c r="E249" s="31" t="str">
        <f t="shared" si="14"/>
        <v>No</v>
      </c>
      <c r="F249" s="18">
        <v>45207.35</v>
      </c>
      <c r="G249" s="18">
        <v>45685.93</v>
      </c>
      <c r="H249" s="98">
        <v>45685.93</v>
      </c>
      <c r="I249" s="18">
        <f>$C249*'Allergan Payments'!F$24</f>
        <v>43527.527049211887</v>
      </c>
      <c r="J249" s="18">
        <f>$C249*'Allergan Payments'!G$24</f>
        <v>43527.527050905403</v>
      </c>
      <c r="K249" s="18">
        <f>$C249*'Allergan Payments'!H$24</f>
        <v>43527.527050905403</v>
      </c>
      <c r="L249" s="18">
        <f>$C249*'Allergan Payments'!I$24</f>
        <v>43527.527050905395</v>
      </c>
      <c r="M249" s="37" t="s">
        <v>343</v>
      </c>
      <c r="N249" s="6">
        <f t="shared" si="13"/>
        <v>310689.31820192805</v>
      </c>
    </row>
    <row r="250" spans="1:14" x14ac:dyDescent="0.3">
      <c r="A250" s="94">
        <v>248</v>
      </c>
      <c r="B250" s="3" t="s">
        <v>266</v>
      </c>
      <c r="C250" s="116">
        <v>3.5811995813821466E-4</v>
      </c>
      <c r="D250" s="7" t="s">
        <v>270</v>
      </c>
      <c r="E250" s="31" t="str">
        <f t="shared" si="14"/>
        <v>No</v>
      </c>
      <c r="F250" s="18">
        <v>1536.54</v>
      </c>
      <c r="G250" s="18">
        <v>1552.8</v>
      </c>
      <c r="H250" s="98">
        <v>1552.8</v>
      </c>
      <c r="I250" s="18">
        <f>$C250*'Allergan Payments'!F$24</f>
        <v>1479.4415284532904</v>
      </c>
      <c r="J250" s="18">
        <f>$C250*'Allergan Payments'!G$24</f>
        <v>1479.4415285108505</v>
      </c>
      <c r="K250" s="18">
        <f>$C250*'Allergan Payments'!H$24</f>
        <v>1479.4415285108505</v>
      </c>
      <c r="L250" s="18">
        <f>$C250*'Allergan Payments'!I$24</f>
        <v>1479.4415285108503</v>
      </c>
      <c r="M250" s="37" t="s">
        <v>343</v>
      </c>
      <c r="N250" s="6">
        <f t="shared" si="13"/>
        <v>10559.906113985842</v>
      </c>
    </row>
    <row r="251" spans="1:14" x14ac:dyDescent="0.3">
      <c r="A251" s="94">
        <v>249</v>
      </c>
      <c r="B251" s="3" t="s">
        <v>53</v>
      </c>
      <c r="C251" s="116">
        <v>8.7972621758440581E-5</v>
      </c>
      <c r="D251" s="7" t="s">
        <v>271</v>
      </c>
      <c r="E251" s="31" t="str">
        <f t="shared" si="14"/>
        <v>No</v>
      </c>
      <c r="F251" s="18">
        <v>377.45</v>
      </c>
      <c r="G251" s="18">
        <v>381.45</v>
      </c>
      <c r="H251" s="98">
        <v>381.45</v>
      </c>
      <c r="I251" s="18">
        <f>$C251*'Allergan Payments'!F$24</f>
        <v>363.42668717201076</v>
      </c>
      <c r="J251" s="18">
        <f>$C251*'Allergan Payments'!G$24</f>
        <v>363.42668718615045</v>
      </c>
      <c r="K251" s="18">
        <f>$C251*'Allergan Payments'!H$24</f>
        <v>363.42668718615045</v>
      </c>
      <c r="L251" s="18">
        <f>$C251*'Allergan Payments'!I$24</f>
        <v>363.42668718615039</v>
      </c>
      <c r="M251" s="37" t="s">
        <v>343</v>
      </c>
      <c r="N251" s="6">
        <f t="shared" si="13"/>
        <v>2594.056748730462</v>
      </c>
    </row>
    <row r="252" spans="1:14" x14ac:dyDescent="0.3">
      <c r="A252" s="94">
        <v>250</v>
      </c>
      <c r="B252" s="3" t="s">
        <v>26</v>
      </c>
      <c r="C252" s="116">
        <v>7.2444420150405935E-5</v>
      </c>
      <c r="D252" s="7" t="s">
        <v>272</v>
      </c>
      <c r="E252" s="31" t="str">
        <f t="shared" si="14"/>
        <v>Yes</v>
      </c>
      <c r="F252" s="18">
        <v>2172.61</v>
      </c>
      <c r="G252" s="18">
        <v>0</v>
      </c>
      <c r="H252" s="98">
        <v>0</v>
      </c>
      <c r="I252" s="98">
        <v>0</v>
      </c>
      <c r="J252" s="98">
        <v>0</v>
      </c>
      <c r="K252" s="98">
        <v>0</v>
      </c>
      <c r="L252" s="98">
        <v>0</v>
      </c>
      <c r="M252" s="37" t="s">
        <v>343</v>
      </c>
      <c r="N252" s="6">
        <f>F252</f>
        <v>2172.61</v>
      </c>
    </row>
    <row r="253" spans="1:14" x14ac:dyDescent="0.3">
      <c r="A253" s="94">
        <v>251</v>
      </c>
      <c r="B253" s="3" t="s">
        <v>20</v>
      </c>
      <c r="C253" s="116">
        <v>2.2496241948760823E-3</v>
      </c>
      <c r="D253" s="7" t="s">
        <v>273</v>
      </c>
      <c r="E253" s="31" t="str">
        <f t="shared" si="14"/>
        <v>No</v>
      </c>
      <c r="F253" s="18">
        <v>9652.16</v>
      </c>
      <c r="G253" s="18">
        <v>9754.34</v>
      </c>
      <c r="H253" s="98">
        <v>9754.34</v>
      </c>
      <c r="I253" s="18">
        <f>$C253*'Allergan Payments'!F$24</f>
        <v>9293.498956649817</v>
      </c>
      <c r="J253" s="18">
        <f>$C253*'Allergan Payments'!G$24</f>
        <v>9293.4989570113958</v>
      </c>
      <c r="K253" s="18">
        <f>$C253*'Allergan Payments'!H$24</f>
        <v>9293.4989570113958</v>
      </c>
      <c r="L253" s="18">
        <f>$C253*'Allergan Payments'!I$24</f>
        <v>9293.4989570113939</v>
      </c>
      <c r="M253" s="37" t="s">
        <v>343</v>
      </c>
      <c r="N253" s="6">
        <f t="shared" si="13"/>
        <v>66334.835827684001</v>
      </c>
    </row>
    <row r="254" spans="1:14" x14ac:dyDescent="0.3">
      <c r="A254" s="94">
        <v>252</v>
      </c>
      <c r="B254" s="3" t="s">
        <v>81</v>
      </c>
      <c r="C254" s="116">
        <v>3.1110081270188996E-5</v>
      </c>
      <c r="D254" s="7" t="s">
        <v>274</v>
      </c>
      <c r="E254" s="31" t="str">
        <f t="shared" si="14"/>
        <v>Yes</v>
      </c>
      <c r="F254" s="18">
        <v>932.99</v>
      </c>
      <c r="G254" s="18">
        <v>0</v>
      </c>
      <c r="H254" s="98">
        <v>0</v>
      </c>
      <c r="I254" s="98">
        <v>0</v>
      </c>
      <c r="J254" s="98">
        <v>0</v>
      </c>
      <c r="K254" s="98">
        <v>0</v>
      </c>
      <c r="L254" s="98">
        <v>0</v>
      </c>
      <c r="M254" s="37" t="s">
        <v>343</v>
      </c>
      <c r="N254" s="6">
        <f t="shared" ref="N254:N255" si="16">F254</f>
        <v>932.99</v>
      </c>
    </row>
    <row r="255" spans="1:14" x14ac:dyDescent="0.3">
      <c r="A255" s="94">
        <v>253</v>
      </c>
      <c r="B255" s="3" t="s">
        <v>252</v>
      </c>
      <c r="C255" s="116">
        <v>7.5956312712067208E-5</v>
      </c>
      <c r="D255" s="7" t="s">
        <v>275</v>
      </c>
      <c r="E255" s="31" t="str">
        <f t="shared" si="14"/>
        <v>Yes</v>
      </c>
      <c r="F255" s="18">
        <v>2277.9299999999998</v>
      </c>
      <c r="G255" s="18">
        <v>0</v>
      </c>
      <c r="H255" s="98">
        <v>0</v>
      </c>
      <c r="I255" s="98">
        <v>0</v>
      </c>
      <c r="J255" s="98">
        <v>0</v>
      </c>
      <c r="K255" s="98">
        <v>0</v>
      </c>
      <c r="L255" s="98">
        <v>0</v>
      </c>
      <c r="M255" s="37" t="s">
        <v>343</v>
      </c>
      <c r="N255" s="6">
        <f t="shared" si="16"/>
        <v>2277.9299999999998</v>
      </c>
    </row>
    <row r="256" spans="1:14" x14ac:dyDescent="0.3">
      <c r="A256" s="94">
        <v>254</v>
      </c>
      <c r="B256" s="3" t="s">
        <v>276</v>
      </c>
      <c r="C256" s="116">
        <v>6.9474875120000001E-4</v>
      </c>
      <c r="D256" s="7" t="s">
        <v>277</v>
      </c>
      <c r="E256" s="31" t="str">
        <f t="shared" si="14"/>
        <v>No</v>
      </c>
      <c r="F256" s="18">
        <v>2980.86</v>
      </c>
      <c r="G256" s="18">
        <v>3012.42</v>
      </c>
      <c r="H256" s="98">
        <v>3012.42</v>
      </c>
      <c r="I256" s="18">
        <f>$C256*'Allergan Payments'!F$24</f>
        <v>2870.1001745612089</v>
      </c>
      <c r="J256" s="18">
        <f>$C256*'Allergan Payments'!G$24</f>
        <v>2870.1001746728748</v>
      </c>
      <c r="K256" s="18">
        <f>$C256*'Allergan Payments'!H$24</f>
        <v>2870.1001746728748</v>
      </c>
      <c r="L256" s="18">
        <f>$C256*'Allergan Payments'!I$24</f>
        <v>2870.1001746728748</v>
      </c>
      <c r="M256" s="37" t="s">
        <v>343</v>
      </c>
      <c r="N256" s="6">
        <f t="shared" si="13"/>
        <v>20486.100698579834</v>
      </c>
    </row>
    <row r="257" spans="1:14" x14ac:dyDescent="0.3">
      <c r="A257" s="94">
        <v>255</v>
      </c>
      <c r="B257" s="3" t="s">
        <v>20</v>
      </c>
      <c r="C257" s="116">
        <v>2.8792492159318973E-4</v>
      </c>
      <c r="D257" s="7" t="s">
        <v>278</v>
      </c>
      <c r="E257" s="31" t="str">
        <f t="shared" si="14"/>
        <v>No</v>
      </c>
      <c r="F257" s="18">
        <v>1235.3599999999999</v>
      </c>
      <c r="G257" s="18">
        <v>1248.44</v>
      </c>
      <c r="H257" s="98">
        <v>1248.44</v>
      </c>
      <c r="I257" s="18">
        <f>$C257*'Allergan Payments'!F$24</f>
        <v>1189.4564276622139</v>
      </c>
      <c r="J257" s="18">
        <f>$C257*'Allergan Payments'!G$24</f>
        <v>1189.4564277084917</v>
      </c>
      <c r="K257" s="18">
        <f>$C257*'Allergan Payments'!H$24</f>
        <v>1189.4564277084917</v>
      </c>
      <c r="L257" s="18">
        <f>$C257*'Allergan Payments'!I$24</f>
        <v>1189.4564277084914</v>
      </c>
      <c r="M257" s="37" t="s">
        <v>343</v>
      </c>
      <c r="N257" s="6">
        <f t="shared" si="13"/>
        <v>8490.0657107876887</v>
      </c>
    </row>
    <row r="258" spans="1:14" x14ac:dyDescent="0.3">
      <c r="A258" s="94">
        <v>256</v>
      </c>
      <c r="B258" s="3" t="s">
        <v>32</v>
      </c>
      <c r="C258" s="116">
        <v>1.4103252340808051E-3</v>
      </c>
      <c r="D258" s="7" t="s">
        <v>279</v>
      </c>
      <c r="E258" s="31" t="str">
        <f t="shared" si="14"/>
        <v>No</v>
      </c>
      <c r="F258" s="18">
        <v>6051.09</v>
      </c>
      <c r="G258" s="18">
        <v>6115.15</v>
      </c>
      <c r="H258" s="98">
        <v>6115.15</v>
      </c>
      <c r="I258" s="18">
        <f>$C258*'Allergan Payments'!F$24</f>
        <v>5826.2424992227843</v>
      </c>
      <c r="J258" s="18">
        <f>$C258*'Allergan Payments'!G$24</f>
        <v>5826.242499449464</v>
      </c>
      <c r="K258" s="18">
        <f>$C258*'Allergan Payments'!H$24</f>
        <v>5826.242499449464</v>
      </c>
      <c r="L258" s="18">
        <f>$C258*'Allergan Payments'!I$24</f>
        <v>5826.2424994494631</v>
      </c>
      <c r="M258" s="37" t="s">
        <v>343</v>
      </c>
      <c r="N258" s="6">
        <f t="shared" si="13"/>
        <v>41586.359997571177</v>
      </c>
    </row>
    <row r="259" spans="1:14" x14ac:dyDescent="0.3">
      <c r="A259" s="94">
        <v>257</v>
      </c>
      <c r="B259" s="3" t="s">
        <v>280</v>
      </c>
      <c r="C259" s="116">
        <v>4.9641098763200005E-3</v>
      </c>
      <c r="D259" s="7" t="s">
        <v>280</v>
      </c>
      <c r="E259" s="31" t="str">
        <f t="shared" si="14"/>
        <v>No</v>
      </c>
      <c r="F259" s="18">
        <v>21298.83</v>
      </c>
      <c r="G259" s="18">
        <v>21524.31</v>
      </c>
      <c r="H259" s="98">
        <v>21524.31</v>
      </c>
      <c r="I259" s="18">
        <f>$C259*'Allergan Payments'!F$24</f>
        <v>20507.402997066452</v>
      </c>
      <c r="J259" s="18">
        <f>$C259*'Allergan Payments'!G$24</f>
        <v>20507.402997864327</v>
      </c>
      <c r="K259" s="18">
        <f>$C259*'Allergan Payments'!H$24</f>
        <v>20507.402997864327</v>
      </c>
      <c r="L259" s="18">
        <f>$C259*'Allergan Payments'!I$24</f>
        <v>20507.402997864323</v>
      </c>
      <c r="M259" s="37" t="s">
        <v>343</v>
      </c>
      <c r="N259" s="6">
        <f t="shared" si="13"/>
        <v>146377.06199065942</v>
      </c>
    </row>
    <row r="260" spans="1:14" x14ac:dyDescent="0.3">
      <c r="A260" s="94">
        <v>258</v>
      </c>
      <c r="B260" s="3" t="s">
        <v>58</v>
      </c>
      <c r="C260" s="116">
        <v>5.757676198157949E-5</v>
      </c>
      <c r="D260" s="7" t="s">
        <v>281</v>
      </c>
      <c r="E260" s="31" t="str">
        <f t="shared" si="14"/>
        <v>Yes</v>
      </c>
      <c r="F260" s="18">
        <v>1726.73</v>
      </c>
      <c r="G260" s="18">
        <v>0</v>
      </c>
      <c r="H260" s="98">
        <v>0</v>
      </c>
      <c r="I260" s="98">
        <v>0</v>
      </c>
      <c r="J260" s="98">
        <v>0</v>
      </c>
      <c r="K260" s="98">
        <v>0</v>
      </c>
      <c r="L260" s="98">
        <v>0</v>
      </c>
      <c r="M260" s="37" t="s">
        <v>343</v>
      </c>
      <c r="N260" s="6">
        <f t="shared" ref="N260:N261" si="17">F260</f>
        <v>1726.73</v>
      </c>
    </row>
    <row r="261" spans="1:14" x14ac:dyDescent="0.3">
      <c r="A261" s="94">
        <v>259</v>
      </c>
      <c r="B261" s="3" t="s">
        <v>166</v>
      </c>
      <c r="C261" s="116">
        <v>3.0609535252973091E-7</v>
      </c>
      <c r="D261" s="7" t="s">
        <v>282</v>
      </c>
      <c r="E261" s="31" t="str">
        <f t="shared" si="14"/>
        <v>Yes</v>
      </c>
      <c r="F261" s="18">
        <v>9.18</v>
      </c>
      <c r="G261" s="18">
        <v>0</v>
      </c>
      <c r="H261" s="98">
        <v>0</v>
      </c>
      <c r="I261" s="98">
        <v>0</v>
      </c>
      <c r="J261" s="98">
        <v>0</v>
      </c>
      <c r="K261" s="98">
        <v>0</v>
      </c>
      <c r="L261" s="98">
        <v>0</v>
      </c>
      <c r="M261" s="37" t="s">
        <v>343</v>
      </c>
      <c r="N261" s="6">
        <f t="shared" si="17"/>
        <v>9.18</v>
      </c>
    </row>
    <row r="262" spans="1:14" x14ac:dyDescent="0.3">
      <c r="A262" s="94">
        <v>260</v>
      </c>
      <c r="B262" s="3" t="s">
        <v>20</v>
      </c>
      <c r="C262" s="116">
        <v>7.6929149136000007E-4</v>
      </c>
      <c r="D262" s="7" t="s">
        <v>283</v>
      </c>
      <c r="E262" s="31" t="str">
        <f t="shared" si="14"/>
        <v>No</v>
      </c>
      <c r="F262" s="18">
        <v>3300.69</v>
      </c>
      <c r="G262" s="18">
        <v>3335.64</v>
      </c>
      <c r="H262" s="98">
        <v>3335.64</v>
      </c>
      <c r="I262" s="18">
        <f>$C262*'Allergan Payments'!F$24</f>
        <v>3178.0462214968124</v>
      </c>
      <c r="J262" s="18">
        <f>$C262*'Allergan Payments'!G$24</f>
        <v>3178.0462216204596</v>
      </c>
      <c r="K262" s="18">
        <f>$C262*'Allergan Payments'!H$24</f>
        <v>3178.0462216204596</v>
      </c>
      <c r="L262" s="18">
        <f>$C262*'Allergan Payments'!I$24</f>
        <v>3178.0462216204592</v>
      </c>
      <c r="M262" s="37" t="s">
        <v>343</v>
      </c>
      <c r="N262" s="6">
        <f t="shared" ref="N262:N283" si="18">SUM(F262:M262)</f>
        <v>22684.154886358188</v>
      </c>
    </row>
    <row r="263" spans="1:14" x14ac:dyDescent="0.3">
      <c r="A263" s="94">
        <v>261</v>
      </c>
      <c r="B263" s="3" t="s">
        <v>29</v>
      </c>
      <c r="C263" s="116">
        <v>4.5586529889378655E-3</v>
      </c>
      <c r="D263" s="7" t="s">
        <v>29</v>
      </c>
      <c r="E263" s="31" t="str">
        <f t="shared" si="14"/>
        <v>No</v>
      </c>
      <c r="F263" s="18">
        <v>19794.539999999997</v>
      </c>
      <c r="G263" s="18">
        <v>19766.25</v>
      </c>
      <c r="H263" s="98">
        <v>19766.25</v>
      </c>
      <c r="I263" s="18">
        <f>$C263*'Allergan Payments'!F$24</f>
        <v>18832.406271642314</v>
      </c>
      <c r="J263" s="18">
        <f>$C263*'Allergan Payments'!G$24</f>
        <v>18832.406272375018</v>
      </c>
      <c r="K263" s="18">
        <f>$C263*'Allergan Payments'!H$24</f>
        <v>18832.406272375018</v>
      </c>
      <c r="L263" s="18">
        <f>$C263*'Allergan Payments'!I$24</f>
        <v>18832.406272375018</v>
      </c>
      <c r="M263" s="37" t="s">
        <v>343</v>
      </c>
      <c r="N263" s="6">
        <f t="shared" si="18"/>
        <v>134656.66508876739</v>
      </c>
    </row>
    <row r="264" spans="1:14" x14ac:dyDescent="0.3">
      <c r="A264" s="94">
        <v>262</v>
      </c>
      <c r="B264" s="3" t="s">
        <v>61</v>
      </c>
      <c r="C264" s="116">
        <v>5.1656580704585642E-5</v>
      </c>
      <c r="D264" s="7" t="s">
        <v>284</v>
      </c>
      <c r="E264" s="7" t="s">
        <v>334</v>
      </c>
      <c r="F264" s="18">
        <v>0</v>
      </c>
      <c r="G264" s="18">
        <v>0</v>
      </c>
      <c r="H264" s="98">
        <v>0</v>
      </c>
      <c r="I264" s="18">
        <v>0</v>
      </c>
      <c r="J264" s="18">
        <v>0</v>
      </c>
      <c r="K264" s="18">
        <v>0</v>
      </c>
      <c r="L264" s="18">
        <v>0</v>
      </c>
      <c r="M264" s="37" t="s">
        <v>343</v>
      </c>
      <c r="N264" s="6">
        <f t="shared" si="18"/>
        <v>0</v>
      </c>
    </row>
    <row r="265" spans="1:14" x14ac:dyDescent="0.3">
      <c r="A265" s="94">
        <v>263</v>
      </c>
      <c r="B265" s="3" t="s">
        <v>12</v>
      </c>
      <c r="C265" s="116">
        <v>3.4487897129946177E-4</v>
      </c>
      <c r="D265" s="7" t="s">
        <v>285</v>
      </c>
      <c r="E265" s="31" t="str">
        <f t="shared" ref="E265:E282" si="19">IF(C265&lt;0.000083,"Yes","No")</f>
        <v>No</v>
      </c>
      <c r="F265" s="18">
        <v>1479.73</v>
      </c>
      <c r="G265" s="18">
        <v>1495.39</v>
      </c>
      <c r="H265" s="98">
        <v>1495.39</v>
      </c>
      <c r="I265" s="18">
        <f>$C265*'Allergan Payments'!F$24</f>
        <v>1424.7412377775215</v>
      </c>
      <c r="J265" s="18">
        <f>$C265*'Allergan Payments'!G$24</f>
        <v>1424.7412378329534</v>
      </c>
      <c r="K265" s="18">
        <f>$C265*'Allergan Payments'!H$24</f>
        <v>1424.7412378329534</v>
      </c>
      <c r="L265" s="18">
        <f>$C265*'Allergan Payments'!I$24</f>
        <v>1424.7412378329534</v>
      </c>
      <c r="M265" s="37" t="s">
        <v>343</v>
      </c>
      <c r="N265" s="6">
        <f t="shared" si="18"/>
        <v>10169.474951276383</v>
      </c>
    </row>
    <row r="266" spans="1:14" x14ac:dyDescent="0.3">
      <c r="A266" s="94">
        <v>264</v>
      </c>
      <c r="B266" s="3" t="s">
        <v>73</v>
      </c>
      <c r="C266" s="116">
        <v>1.3154129039520002E-2</v>
      </c>
      <c r="D266" s="7" t="s">
        <v>286</v>
      </c>
      <c r="E266" s="31" t="str">
        <f t="shared" si="19"/>
        <v>No</v>
      </c>
      <c r="F266" s="18">
        <v>56438.63</v>
      </c>
      <c r="G266" s="18">
        <v>57036.11</v>
      </c>
      <c r="H266" s="98">
        <v>57036.1</v>
      </c>
      <c r="I266" s="18">
        <f>$C266*'Allergan Payments'!F$24</f>
        <v>54341.469469815187</v>
      </c>
      <c r="J266" s="18">
        <f>$C266*'Allergan Payments'!G$24</f>
        <v>54341.469471929428</v>
      </c>
      <c r="K266" s="18">
        <f>$C266*'Allergan Payments'!H$24</f>
        <v>54341.469471929428</v>
      </c>
      <c r="L266" s="18">
        <f>$C266*'Allergan Payments'!I$24</f>
        <v>54341.46947192942</v>
      </c>
      <c r="M266" s="37" t="s">
        <v>343</v>
      </c>
      <c r="N266" s="6">
        <f t="shared" si="18"/>
        <v>387876.71788560343</v>
      </c>
    </row>
    <row r="267" spans="1:14" x14ac:dyDescent="0.3">
      <c r="A267" s="94">
        <v>265</v>
      </c>
      <c r="B267" s="3" t="s">
        <v>73</v>
      </c>
      <c r="C267" s="116">
        <v>4.8332605371401058E-4</v>
      </c>
      <c r="D267" s="7" t="s">
        <v>287</v>
      </c>
      <c r="E267" s="31" t="str">
        <f t="shared" si="19"/>
        <v>No</v>
      </c>
      <c r="F267" s="18">
        <v>2073.7399999999998</v>
      </c>
      <c r="G267" s="18">
        <v>2095.69</v>
      </c>
      <c r="H267" s="98">
        <v>2095.69</v>
      </c>
      <c r="I267" s="18">
        <f>$C267*'Allergan Payments'!F$24</f>
        <v>1996.6846845547263</v>
      </c>
      <c r="J267" s="18">
        <f>$C267*'Allergan Payments'!G$24</f>
        <v>1996.6846846324106</v>
      </c>
      <c r="K267" s="18">
        <f>$C267*'Allergan Payments'!H$24</f>
        <v>1996.6846846324106</v>
      </c>
      <c r="L267" s="18">
        <f>$C267*'Allergan Payments'!I$24</f>
        <v>1996.6846846324104</v>
      </c>
      <c r="M267" s="37" t="s">
        <v>343</v>
      </c>
      <c r="N267" s="6">
        <f t="shared" si="18"/>
        <v>14251.858738451958</v>
      </c>
    </row>
    <row r="268" spans="1:14" x14ac:dyDescent="0.3">
      <c r="A268" s="94">
        <v>266</v>
      </c>
      <c r="B268" s="3" t="s">
        <v>26</v>
      </c>
      <c r="C268" s="116">
        <v>2.6615292034240005E-2</v>
      </c>
      <c r="D268" s="7" t="s">
        <v>26</v>
      </c>
      <c r="E268" s="31" t="str">
        <f t="shared" si="19"/>
        <v>No</v>
      </c>
      <c r="F268" s="18">
        <v>114194.61</v>
      </c>
      <c r="G268" s="18">
        <v>115403.51</v>
      </c>
      <c r="H268" s="98">
        <v>115403.5</v>
      </c>
      <c r="I268" s="18">
        <f>$C268*'Allergan Payments'!F$24</f>
        <v>109951.33734537585</v>
      </c>
      <c r="J268" s="18">
        <f>$C268*'Allergan Payments'!G$24</f>
        <v>109951.33734965368</v>
      </c>
      <c r="K268" s="18">
        <f>$C268*'Allergan Payments'!H$24</f>
        <v>109951.33734965368</v>
      </c>
      <c r="L268" s="18">
        <f>$C268*'Allergan Payments'!I$24</f>
        <v>109951.33734965367</v>
      </c>
      <c r="M268" s="37" t="s">
        <v>343</v>
      </c>
      <c r="N268" s="6">
        <f t="shared" si="18"/>
        <v>784806.96939433692</v>
      </c>
    </row>
    <row r="269" spans="1:14" x14ac:dyDescent="0.3">
      <c r="A269" s="94">
        <v>267</v>
      </c>
      <c r="B269" s="3" t="s">
        <v>32</v>
      </c>
      <c r="C269" s="116">
        <v>1.306353444363766E-3</v>
      </c>
      <c r="D269" s="7" t="s">
        <v>288</v>
      </c>
      <c r="E269" s="31" t="str">
        <f t="shared" si="19"/>
        <v>No</v>
      </c>
      <c r="F269" s="18">
        <v>5604.99</v>
      </c>
      <c r="G269" s="18">
        <v>5664.33</v>
      </c>
      <c r="H269" s="98">
        <v>5664.33</v>
      </c>
      <c r="I269" s="18">
        <f>$C269*'Allergan Payments'!F$24</f>
        <v>5396.7211056241786</v>
      </c>
      <c r="J269" s="18">
        <f>$C269*'Allergan Payments'!G$24</f>
        <v>5396.7211058341463</v>
      </c>
      <c r="K269" s="18">
        <f>$C269*'Allergan Payments'!H$24</f>
        <v>5396.7211058341463</v>
      </c>
      <c r="L269" s="18">
        <f>$C269*'Allergan Payments'!I$24</f>
        <v>5396.7211058341463</v>
      </c>
      <c r="M269" s="37" t="s">
        <v>343</v>
      </c>
      <c r="N269" s="6">
        <f t="shared" si="18"/>
        <v>38520.534423126621</v>
      </c>
    </row>
    <row r="270" spans="1:14" x14ac:dyDescent="0.3">
      <c r="A270" s="94">
        <v>268</v>
      </c>
      <c r="B270" s="3" t="s">
        <v>20</v>
      </c>
      <c r="C270" s="116">
        <v>9.3847771248000008E-4</v>
      </c>
      <c r="D270" s="7" t="s">
        <v>289</v>
      </c>
      <c r="E270" s="31" t="str">
        <f t="shared" si="19"/>
        <v>No</v>
      </c>
      <c r="F270" s="18">
        <v>4026.6</v>
      </c>
      <c r="G270" s="18">
        <v>4069.23</v>
      </c>
      <c r="H270" s="98">
        <v>4069.23</v>
      </c>
      <c r="I270" s="18">
        <f>$C270*'Allergan Payments'!F$24</f>
        <v>3876.9771687365824</v>
      </c>
      <c r="J270" s="18">
        <f>$C270*'Allergan Payments'!G$24</f>
        <v>3876.9771688874225</v>
      </c>
      <c r="K270" s="18">
        <f>$C270*'Allergan Payments'!H$24</f>
        <v>3876.9771688874225</v>
      </c>
      <c r="L270" s="18">
        <f>$C270*'Allergan Payments'!I$24</f>
        <v>3876.9771688874221</v>
      </c>
      <c r="M270" s="37" t="s">
        <v>343</v>
      </c>
      <c r="N270" s="6">
        <f t="shared" si="18"/>
        <v>27672.968675398846</v>
      </c>
    </row>
    <row r="271" spans="1:14" x14ac:dyDescent="0.3">
      <c r="A271" s="94">
        <v>269</v>
      </c>
      <c r="B271" s="3" t="s">
        <v>20</v>
      </c>
      <c r="C271" s="116">
        <v>0.11408752734624</v>
      </c>
      <c r="D271" s="7" t="s">
        <v>20</v>
      </c>
      <c r="E271" s="31" t="str">
        <f t="shared" si="19"/>
        <v>No</v>
      </c>
      <c r="F271" s="18">
        <v>489499.82</v>
      </c>
      <c r="G271" s="18">
        <v>494681.84</v>
      </c>
      <c r="H271" s="98">
        <v>494681.79</v>
      </c>
      <c r="I271" s="18">
        <f>$C271*'Allergan Payments'!F$24</f>
        <v>471310.86106470448</v>
      </c>
      <c r="J271" s="18">
        <f>$C271*'Allergan Payments'!G$24</f>
        <v>471310.86108304159</v>
      </c>
      <c r="K271" s="18">
        <f>$C271*'Allergan Payments'!H$24</f>
        <v>471310.86108304159</v>
      </c>
      <c r="L271" s="18">
        <f>$C271*'Allergan Payments'!I$24</f>
        <v>471310.86108304153</v>
      </c>
      <c r="M271" s="37" t="s">
        <v>343</v>
      </c>
      <c r="N271" s="6">
        <f t="shared" si="18"/>
        <v>3364106.8943138286</v>
      </c>
    </row>
    <row r="272" spans="1:14" x14ac:dyDescent="0.3">
      <c r="A272" s="94">
        <v>270</v>
      </c>
      <c r="B272" s="3" t="s">
        <v>32</v>
      </c>
      <c r="C272" s="116">
        <v>1.5671696722706324E-3</v>
      </c>
      <c r="D272" s="7" t="s">
        <v>290</v>
      </c>
      <c r="E272" s="31" t="str">
        <f t="shared" si="19"/>
        <v>No</v>
      </c>
      <c r="F272" s="18">
        <v>6724.04</v>
      </c>
      <c r="G272" s="18">
        <v>0</v>
      </c>
      <c r="H272" s="98">
        <v>6795.22</v>
      </c>
      <c r="I272" s="18">
        <f>$C272*'Allergan Payments'!F$24</f>
        <v>6474.1878876096562</v>
      </c>
      <c r="J272" s="18">
        <f>$C272*'Allergan Payments'!G$24</f>
        <v>6474.1878878615453</v>
      </c>
      <c r="K272" s="18">
        <f>$C272*'Allergan Payments'!H$24</f>
        <v>6474.1878878615453</v>
      </c>
      <c r="L272" s="18">
        <f>$C272*'Allergan Payments'!I$24</f>
        <v>6474.1878878615444</v>
      </c>
      <c r="M272" s="37" t="s">
        <v>343</v>
      </c>
      <c r="N272" s="6">
        <f t="shared" si="18"/>
        <v>39416.011551194293</v>
      </c>
    </row>
    <row r="273" spans="1:14" x14ac:dyDescent="0.3">
      <c r="A273" s="94">
        <v>271</v>
      </c>
      <c r="B273" s="3" t="s">
        <v>20</v>
      </c>
      <c r="C273" s="116">
        <v>3.6531164913600001E-3</v>
      </c>
      <c r="D273" s="7" t="s">
        <v>291</v>
      </c>
      <c r="E273" s="31" t="str">
        <f t="shared" si="19"/>
        <v>No</v>
      </c>
      <c r="F273" s="18">
        <v>15673.93</v>
      </c>
      <c r="G273" s="18">
        <v>15839.86</v>
      </c>
      <c r="H273" s="98">
        <v>15839.86</v>
      </c>
      <c r="I273" s="18">
        <f>$C273*'Allergan Payments'!F$24</f>
        <v>15091.513675173868</v>
      </c>
      <c r="J273" s="18">
        <f>$C273*'Allergan Payments'!G$24</f>
        <v>15091.513675761029</v>
      </c>
      <c r="K273" s="18">
        <f>$C273*'Allergan Payments'!H$24</f>
        <v>15091.513675761029</v>
      </c>
      <c r="L273" s="18">
        <f>$C273*'Allergan Payments'!I$24</f>
        <v>15091.513675761027</v>
      </c>
      <c r="M273" s="37" t="s">
        <v>343</v>
      </c>
      <c r="N273" s="6">
        <f t="shared" si="18"/>
        <v>107719.70470245696</v>
      </c>
    </row>
    <row r="274" spans="1:14" x14ac:dyDescent="0.3">
      <c r="A274" s="94">
        <v>272</v>
      </c>
      <c r="B274" s="3" t="s">
        <v>64</v>
      </c>
      <c r="C274" s="116">
        <v>3.3453814497600002E-3</v>
      </c>
      <c r="D274" s="7" t="s">
        <v>64</v>
      </c>
      <c r="E274" s="31" t="str">
        <f t="shared" si="19"/>
        <v>No</v>
      </c>
      <c r="F274" s="18">
        <v>14353.57</v>
      </c>
      <c r="G274" s="18">
        <v>14505.52</v>
      </c>
      <c r="H274" s="98">
        <v>14505.52</v>
      </c>
      <c r="I274" s="18">
        <f>$C274*'Allergan Payments'!F$24</f>
        <v>13820.218987577515</v>
      </c>
      <c r="J274" s="18">
        <f>$C274*'Allergan Payments'!G$24</f>
        <v>13820.218988115214</v>
      </c>
      <c r="K274" s="18">
        <f>$C274*'Allergan Payments'!H$24</f>
        <v>13820.218988115214</v>
      </c>
      <c r="L274" s="18">
        <f>$C274*'Allergan Payments'!I$24</f>
        <v>13820.218988115212</v>
      </c>
      <c r="M274" s="37" t="s">
        <v>343</v>
      </c>
      <c r="N274" s="6">
        <f t="shared" si="18"/>
        <v>98645.485951923154</v>
      </c>
    </row>
    <row r="275" spans="1:14" x14ac:dyDescent="0.3">
      <c r="A275" s="94">
        <v>273</v>
      </c>
      <c r="B275" s="3" t="s">
        <v>32</v>
      </c>
      <c r="C275" s="116">
        <v>3.4982406091484461E-4</v>
      </c>
      <c r="D275" s="7" t="s">
        <v>292</v>
      </c>
      <c r="E275" s="31" t="str">
        <f t="shared" si="19"/>
        <v>No</v>
      </c>
      <c r="F275" s="18">
        <v>1500.94</v>
      </c>
      <c r="G275" s="18">
        <v>1516.83</v>
      </c>
      <c r="H275" s="98">
        <v>1516.83</v>
      </c>
      <c r="I275" s="18">
        <f>$C275*'Allergan Payments'!F$24</f>
        <v>1445.1700655282971</v>
      </c>
      <c r="J275" s="18">
        <f>$C275*'Allergan Payments'!G$24</f>
        <v>1445.1700655845236</v>
      </c>
      <c r="K275" s="18">
        <f>$C275*'Allergan Payments'!H$24</f>
        <v>1445.1700655845236</v>
      </c>
      <c r="L275" s="18">
        <f>$C275*'Allergan Payments'!I$24</f>
        <v>1445.1700655845236</v>
      </c>
      <c r="M275" s="37" t="s">
        <v>343</v>
      </c>
      <c r="N275" s="6">
        <f t="shared" si="18"/>
        <v>10315.280262281867</v>
      </c>
    </row>
    <row r="276" spans="1:14" x14ac:dyDescent="0.3">
      <c r="A276" s="94">
        <v>274</v>
      </c>
      <c r="B276" s="3" t="s">
        <v>32</v>
      </c>
      <c r="C276" s="116">
        <v>2.2074607648649763E-4</v>
      </c>
      <c r="D276" s="7" t="s">
        <v>293</v>
      </c>
      <c r="E276" s="31" t="str">
        <f t="shared" si="19"/>
        <v>No</v>
      </c>
      <c r="F276" s="18">
        <v>947.13</v>
      </c>
      <c r="G276" s="18">
        <v>957.15</v>
      </c>
      <c r="H276" s="98">
        <v>957.15</v>
      </c>
      <c r="I276" s="18">
        <f>$C276*'Allergan Payments'!F$24</f>
        <v>911.93161781619744</v>
      </c>
      <c r="J276" s="18">
        <f>$C276*'Allergan Payments'!G$24</f>
        <v>911.93161785167763</v>
      </c>
      <c r="K276" s="18">
        <f>$C276*'Allergan Payments'!H$24</f>
        <v>911.93161785167763</v>
      </c>
      <c r="L276" s="18">
        <f>$C276*'Allergan Payments'!I$24</f>
        <v>911.93161785167752</v>
      </c>
      <c r="M276" s="37" t="s">
        <v>343</v>
      </c>
      <c r="N276" s="6">
        <f t="shared" si="18"/>
        <v>6509.1564713712296</v>
      </c>
    </row>
    <row r="277" spans="1:14" x14ac:dyDescent="0.3">
      <c r="A277" s="94">
        <v>275</v>
      </c>
      <c r="B277" s="3" t="s">
        <v>20</v>
      </c>
      <c r="C277" s="116">
        <v>3.4175249817315688E-4</v>
      </c>
      <c r="D277" s="7" t="s">
        <v>294</v>
      </c>
      <c r="E277" s="31" t="str">
        <f t="shared" si="19"/>
        <v>No</v>
      </c>
      <c r="F277" s="18">
        <v>1466.31</v>
      </c>
      <c r="G277" s="18">
        <v>0</v>
      </c>
      <c r="H277" s="98">
        <v>1481.83</v>
      </c>
      <c r="I277" s="18">
        <f>$C277*'Allergan Payments'!F$24</f>
        <v>1411.8253584037629</v>
      </c>
      <c r="J277" s="18">
        <f>$C277*'Allergan Payments'!G$24</f>
        <v>1411.8253584586923</v>
      </c>
      <c r="K277" s="18">
        <f>$C277*'Allergan Payments'!H$24</f>
        <v>1411.8253584586923</v>
      </c>
      <c r="L277" s="18">
        <f>$C277*'Allergan Payments'!I$24</f>
        <v>1411.8253584586923</v>
      </c>
      <c r="M277" s="37" t="s">
        <v>343</v>
      </c>
      <c r="N277" s="6">
        <f t="shared" si="18"/>
        <v>8595.4414337798407</v>
      </c>
    </row>
    <row r="278" spans="1:14" x14ac:dyDescent="0.3">
      <c r="A278" s="94">
        <v>276</v>
      </c>
      <c r="B278" s="3" t="s">
        <v>20</v>
      </c>
      <c r="C278" s="116">
        <v>5.8366538543403043E-4</v>
      </c>
      <c r="D278" s="7" t="s">
        <v>295</v>
      </c>
      <c r="E278" s="31" t="str">
        <f t="shared" si="19"/>
        <v>No</v>
      </c>
      <c r="F278" s="18">
        <v>2504.25</v>
      </c>
      <c r="G278" s="18">
        <v>2530.7600000000002</v>
      </c>
      <c r="H278" s="98">
        <v>2530.7600000000002</v>
      </c>
      <c r="I278" s="18">
        <f>$C278*'Allergan Payments'!F$24</f>
        <v>2411.1999074861324</v>
      </c>
      <c r="J278" s="18">
        <f>$C278*'Allergan Payments'!G$24</f>
        <v>2411.199907579944</v>
      </c>
      <c r="K278" s="18">
        <f>$C278*'Allergan Payments'!H$24</f>
        <v>2411.199907579944</v>
      </c>
      <c r="L278" s="18">
        <f>$C278*'Allergan Payments'!I$24</f>
        <v>2411.199907579944</v>
      </c>
      <c r="M278" s="37" t="s">
        <v>343</v>
      </c>
      <c r="N278" s="6">
        <f t="shared" si="18"/>
        <v>17210.569630225964</v>
      </c>
    </row>
    <row r="279" spans="1:14" x14ac:dyDescent="0.3">
      <c r="A279" s="94">
        <v>277</v>
      </c>
      <c r="B279" s="3" t="s">
        <v>12</v>
      </c>
      <c r="C279" s="116">
        <v>1.526406853995849E-3</v>
      </c>
      <c r="D279" s="7" t="s">
        <v>296</v>
      </c>
      <c r="E279" s="31" t="str">
        <f t="shared" si="19"/>
        <v>No</v>
      </c>
      <c r="F279" s="18">
        <v>6549.15</v>
      </c>
      <c r="G279" s="18">
        <v>6618.48</v>
      </c>
      <c r="H279" s="98">
        <v>6618.48</v>
      </c>
      <c r="I279" s="18">
        <f>$C279*'Allergan Payments'!F$24</f>
        <v>6305.7912238603703</v>
      </c>
      <c r="J279" s="18">
        <f>$C279*'Allergan Payments'!G$24</f>
        <v>6305.7912241057074</v>
      </c>
      <c r="K279" s="18">
        <f>$C279*'Allergan Payments'!H$24</f>
        <v>6305.7912241057074</v>
      </c>
      <c r="L279" s="18">
        <f>$C279*'Allergan Payments'!I$24</f>
        <v>6305.7912241057065</v>
      </c>
      <c r="M279" s="37" t="s">
        <v>343</v>
      </c>
      <c r="N279" s="6">
        <f t="shared" si="18"/>
        <v>45009.274896177492</v>
      </c>
    </row>
    <row r="280" spans="1:14" x14ac:dyDescent="0.3">
      <c r="A280" s="94">
        <v>278</v>
      </c>
      <c r="B280" s="3" t="s">
        <v>26</v>
      </c>
      <c r="C280" s="116">
        <v>3.4585485351294921E-4</v>
      </c>
      <c r="D280" s="7" t="s">
        <v>297</v>
      </c>
      <c r="E280" s="31" t="str">
        <f t="shared" si="19"/>
        <v>No</v>
      </c>
      <c r="F280" s="18">
        <v>1483.91</v>
      </c>
      <c r="G280" s="18">
        <v>1499.62</v>
      </c>
      <c r="H280" s="98">
        <v>1499.62</v>
      </c>
      <c r="I280" s="18">
        <f>$C280*'Allergan Payments'!F$24</f>
        <v>1428.7727379514242</v>
      </c>
      <c r="J280" s="18">
        <f>$C280*'Allergan Payments'!G$24</f>
        <v>1428.772738007013</v>
      </c>
      <c r="K280" s="18">
        <f>$C280*'Allergan Payments'!H$24</f>
        <v>1428.772738007013</v>
      </c>
      <c r="L280" s="18">
        <f>$C280*'Allergan Payments'!I$24</f>
        <v>1428.772738007013</v>
      </c>
      <c r="M280" s="37" t="s">
        <v>343</v>
      </c>
      <c r="N280" s="6">
        <f t="shared" si="18"/>
        <v>10198.240951972464</v>
      </c>
    </row>
    <row r="281" spans="1:14" x14ac:dyDescent="0.3">
      <c r="A281" s="94">
        <v>279</v>
      </c>
      <c r="B281" s="3" t="s">
        <v>26</v>
      </c>
      <c r="C281" s="116">
        <v>5.3695276199727988E-4</v>
      </c>
      <c r="D281" s="7" t="s">
        <v>298</v>
      </c>
      <c r="E281" s="31" t="str">
        <f t="shared" si="19"/>
        <v>No</v>
      </c>
      <c r="F281" s="18">
        <v>2303.83</v>
      </c>
      <c r="G281" s="18">
        <v>2328.2199999999998</v>
      </c>
      <c r="H281" s="98">
        <v>2328.2199999999998</v>
      </c>
      <c r="I281" s="18">
        <f>$C281*'Allergan Payments'!F$24</f>
        <v>2218.2238014500172</v>
      </c>
      <c r="J281" s="18">
        <f>$C281*'Allergan Payments'!G$24</f>
        <v>2218.2238015363209</v>
      </c>
      <c r="K281" s="18">
        <f>$C281*'Allergan Payments'!H$24</f>
        <v>2218.2238015363209</v>
      </c>
      <c r="L281" s="18">
        <f>$C281*'Allergan Payments'!I$24</f>
        <v>2218.2238015363205</v>
      </c>
      <c r="M281" s="37" t="s">
        <v>343</v>
      </c>
      <c r="N281" s="6">
        <f t="shared" si="18"/>
        <v>15833.165206058979</v>
      </c>
    </row>
    <row r="282" spans="1:14" x14ac:dyDescent="0.3">
      <c r="A282" s="94">
        <v>280</v>
      </c>
      <c r="B282" s="3" t="s">
        <v>22</v>
      </c>
      <c r="C282" s="116">
        <v>3.6753988866981733E-5</v>
      </c>
      <c r="D282" s="7" t="s">
        <v>299</v>
      </c>
      <c r="E282" s="31" t="str">
        <f t="shared" si="19"/>
        <v>Yes</v>
      </c>
      <c r="F282" s="18">
        <v>1102.25</v>
      </c>
      <c r="G282" s="18">
        <v>0</v>
      </c>
      <c r="H282" s="98">
        <v>0</v>
      </c>
      <c r="I282" s="98">
        <v>0</v>
      </c>
      <c r="J282" s="98">
        <v>0</v>
      </c>
      <c r="K282" s="98">
        <v>0</v>
      </c>
      <c r="L282" s="98">
        <v>0</v>
      </c>
      <c r="M282" s="37" t="s">
        <v>343</v>
      </c>
      <c r="N282" s="6">
        <f>F282</f>
        <v>1102.25</v>
      </c>
    </row>
    <row r="283" spans="1:14" x14ac:dyDescent="0.3">
      <c r="A283" s="95">
        <v>281</v>
      </c>
      <c r="B283" s="7" t="s">
        <v>268</v>
      </c>
      <c r="C283" s="20"/>
      <c r="D283" s="7" t="s">
        <v>268</v>
      </c>
      <c r="E283" s="7"/>
      <c r="F283" s="41">
        <f>'Allergan Payments'!C17</f>
        <v>5205617.4028361468</v>
      </c>
      <c r="G283" s="18">
        <v>5301697.72</v>
      </c>
      <c r="H283" s="99">
        <v>5301697.66</v>
      </c>
      <c r="I283" s="41">
        <f>'Allergan Payments'!F17</f>
        <v>5188893.5981165962</v>
      </c>
      <c r="J283" s="41">
        <f>'Allergan Payments'!G17</f>
        <v>5188893.5983182639</v>
      </c>
      <c r="K283" s="41">
        <f>'Allergan Payments'!H17</f>
        <v>5188893.5983182639</v>
      </c>
      <c r="L283" s="41">
        <f>'Allergan Payments'!I17</f>
        <v>5188893.598318263</v>
      </c>
      <c r="N283" s="6">
        <f t="shared" si="18"/>
        <v>36564587.17590753</v>
      </c>
    </row>
    <row r="285" spans="1:14" x14ac:dyDescent="0.3">
      <c r="C285" s="5" t="s">
        <v>337</v>
      </c>
    </row>
  </sheetData>
  <sheetProtection algorithmName="SHA-512" hashValue="sGm3kwcWr1XDgebqXzZEvwsYjxjdWKqykmxk9usorlsnaSJnp3QrUbwI7fyWl/kz1hmY6eEpFbDBIi/xX8/lfw==" saltValue="Ymk52O/soGgDO/8AAIiShQ==" spinCount="100000" sheet="1" sort="0" autoFilter="0" pivotTables="0"/>
  <autoFilter ref="B3:N283" xr:uid="{A817AFE2-400E-4528-B798-D605BB194E27}"/>
  <hyperlinks>
    <hyperlink ref="E1" location="'Introduction-Table of Contents'!A22" display="Return to Table of Contents" xr:uid="{213BB5E4-8A9C-4D9B-973A-AF68936B28F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EAA0-75CA-4C0C-82B6-1983E05CBAB6}">
  <sheetPr codeName="Sheet27"/>
  <dimension ref="A1:F283"/>
  <sheetViews>
    <sheetView workbookViewId="0">
      <pane ySplit="3" topLeftCell="A4" activePane="bottomLeft" state="frozen"/>
      <selection pane="bottomLeft" activeCell="E1" sqref="E1"/>
    </sheetView>
  </sheetViews>
  <sheetFormatPr defaultRowHeight="15" x14ac:dyDescent="0.25"/>
  <cols>
    <col min="2" max="2" width="30.5703125" customWidth="1"/>
    <col min="3" max="3" width="27.7109375" customWidth="1"/>
    <col min="4" max="4" width="37.28515625" customWidth="1"/>
    <col min="5" max="5" width="36.5703125" customWidth="1"/>
    <col min="6" max="6" width="24.28515625" customWidth="1"/>
    <col min="7" max="7" width="12.85546875" customWidth="1"/>
  </cols>
  <sheetData>
    <row r="1" spans="1:6" ht="26.25" x14ac:dyDescent="0.4">
      <c r="A1" s="97" t="s">
        <v>492</v>
      </c>
      <c r="B1" s="44"/>
      <c r="C1" s="44"/>
      <c r="E1" s="137" t="s">
        <v>596</v>
      </c>
      <c r="F1" s="5">
        <v>2026</v>
      </c>
    </row>
    <row r="2" spans="1:6" ht="18.75" x14ac:dyDescent="0.3">
      <c r="B2" s="10"/>
      <c r="C2" s="10"/>
      <c r="D2" s="10"/>
      <c r="E2" s="10"/>
      <c r="F2" s="14" t="s">
        <v>306</v>
      </c>
    </row>
    <row r="3" spans="1:6" ht="39.75" customHeight="1" x14ac:dyDescent="0.3">
      <c r="A3" s="10" t="s">
        <v>478</v>
      </c>
      <c r="B3" s="10" t="s">
        <v>2</v>
      </c>
      <c r="C3" s="10" t="s">
        <v>307</v>
      </c>
      <c r="D3" s="10" t="s">
        <v>3</v>
      </c>
      <c r="E3" s="30" t="s">
        <v>314</v>
      </c>
      <c r="F3" s="17" t="s">
        <v>516</v>
      </c>
    </row>
    <row r="4" spans="1:6" ht="18" customHeight="1" x14ac:dyDescent="0.3">
      <c r="A4" s="122">
        <v>2</v>
      </c>
      <c r="B4" s="3" t="s">
        <v>12</v>
      </c>
      <c r="C4" s="15">
        <v>4.8672490514251698E-5</v>
      </c>
      <c r="D4" s="7" t="s">
        <v>13</v>
      </c>
      <c r="E4" s="31" t="str">
        <f>IF(C4&lt;0.000011,"Yes","No")</f>
        <v>No</v>
      </c>
      <c r="F4" s="41">
        <f>C4*'Alvogen Payments'!C20</f>
        <v>14.692480346493111</v>
      </c>
    </row>
    <row r="5" spans="1:6" ht="18" customHeight="1" x14ac:dyDescent="0.3">
      <c r="A5" s="122">
        <v>3</v>
      </c>
      <c r="B5" s="3" t="s">
        <v>14</v>
      </c>
      <c r="C5" s="15">
        <v>3.7775057129830401E-4</v>
      </c>
      <c r="D5" s="7" t="s">
        <v>15</v>
      </c>
      <c r="E5" s="31" t="str">
        <f t="shared" ref="E5:E68" si="0">IF(C5&lt;0.000011,"Yes","No")</f>
        <v>No</v>
      </c>
      <c r="F5" s="41">
        <f>C5*'Alvogen Payments'!$C$20</f>
        <v>114.0293579810091</v>
      </c>
    </row>
    <row r="6" spans="1:6" ht="18" customHeight="1" x14ac:dyDescent="0.3">
      <c r="A6" s="122">
        <v>4</v>
      </c>
      <c r="B6" s="3" t="s">
        <v>16</v>
      </c>
      <c r="C6" s="15">
        <v>9.1794029690000004E-4</v>
      </c>
      <c r="D6" s="7" t="s">
        <v>16</v>
      </c>
      <c r="E6" s="31" t="str">
        <f t="shared" si="0"/>
        <v>No</v>
      </c>
      <c r="F6" s="41">
        <f>C6*'Alvogen Payments'!$C$20</f>
        <v>277.09327443411291</v>
      </c>
    </row>
    <row r="7" spans="1:6" ht="18" customHeight="1" x14ac:dyDescent="0.3">
      <c r="A7" s="122">
        <v>5</v>
      </c>
      <c r="B7" s="3" t="s">
        <v>17</v>
      </c>
      <c r="C7" s="15">
        <v>8.6382033650000013E-4</v>
      </c>
      <c r="D7" s="7" t="s">
        <v>17</v>
      </c>
      <c r="E7" s="31" t="str">
        <f t="shared" si="0"/>
        <v>No</v>
      </c>
      <c r="F7" s="41">
        <f>C7*'Alvogen Payments'!$C$20</f>
        <v>260.75639817960615</v>
      </c>
    </row>
    <row r="8" spans="1:6" ht="18" customHeight="1" x14ac:dyDescent="0.3">
      <c r="A8" s="122">
        <v>6</v>
      </c>
      <c r="B8" s="3" t="s">
        <v>12</v>
      </c>
      <c r="C8" s="15">
        <v>1.950372077808133E-5</v>
      </c>
      <c r="D8" s="7" t="s">
        <v>18</v>
      </c>
      <c r="E8" s="13" t="s">
        <v>334</v>
      </c>
      <c r="F8" s="41">
        <f>C8*'Alvogen Payments'!$C$20</f>
        <v>5.8874742423863182</v>
      </c>
    </row>
    <row r="9" spans="1:6" ht="18" customHeight="1" x14ac:dyDescent="0.3">
      <c r="A9" s="122">
        <v>7</v>
      </c>
      <c r="B9" s="3" t="s">
        <v>19</v>
      </c>
      <c r="C9" s="15">
        <v>5.134781317587986E-3</v>
      </c>
      <c r="D9" s="7" t="s">
        <v>19</v>
      </c>
      <c r="E9" s="31" t="str">
        <f t="shared" si="0"/>
        <v>No</v>
      </c>
      <c r="F9" s="41">
        <f>C9*'Alvogen Payments'!$C$20</f>
        <v>1550.0064368005017</v>
      </c>
    </row>
    <row r="10" spans="1:6" ht="18" customHeight="1" x14ac:dyDescent="0.3">
      <c r="A10" s="122">
        <v>8</v>
      </c>
      <c r="B10" s="3" t="s">
        <v>20</v>
      </c>
      <c r="C10" s="15">
        <v>7.142913998213062E-4</v>
      </c>
      <c r="D10" s="7" t="s">
        <v>21</v>
      </c>
      <c r="E10" s="31" t="str">
        <f t="shared" si="0"/>
        <v>No</v>
      </c>
      <c r="F10" s="41">
        <f>C10*'Alvogen Payments'!$C$20</f>
        <v>215.61897167498873</v>
      </c>
    </row>
    <row r="11" spans="1:6" ht="18" customHeight="1" x14ac:dyDescent="0.3">
      <c r="A11" s="122">
        <v>9</v>
      </c>
      <c r="B11" s="3" t="s">
        <v>22</v>
      </c>
      <c r="C11" s="15">
        <v>5.1691824622580544E-5</v>
      </c>
      <c r="D11" s="7" t="s">
        <v>23</v>
      </c>
      <c r="E11" s="13" t="s">
        <v>334</v>
      </c>
      <c r="F11" s="41">
        <f>C11*'Alvogen Payments'!$C$20</f>
        <v>15.603909093561818</v>
      </c>
    </row>
    <row r="12" spans="1:6" ht="18" customHeight="1" x14ac:dyDescent="0.3">
      <c r="A12" s="122">
        <v>10</v>
      </c>
      <c r="B12" s="3" t="s">
        <v>24</v>
      </c>
      <c r="C12" s="15">
        <v>3.4891293591000007E-3</v>
      </c>
      <c r="D12" s="7" t="s">
        <v>24</v>
      </c>
      <c r="E12" s="31" t="str">
        <f t="shared" si="0"/>
        <v>No</v>
      </c>
      <c r="F12" s="41">
        <f>C12*'Alvogen Payments'!$C$20</f>
        <v>1053.2430946786742</v>
      </c>
    </row>
    <row r="13" spans="1:6" ht="18" customHeight="1" x14ac:dyDescent="0.3">
      <c r="A13" s="122">
        <v>11</v>
      </c>
      <c r="B13" s="3" t="s">
        <v>12</v>
      </c>
      <c r="C13" s="15">
        <v>1.6899366550979929E-5</v>
      </c>
      <c r="D13" s="7" t="s">
        <v>25</v>
      </c>
      <c r="E13" s="31" t="str">
        <f t="shared" si="0"/>
        <v>No</v>
      </c>
      <c r="F13" s="41">
        <f>C13*'Alvogen Payments'!$C$20</f>
        <v>5.1013130475777348</v>
      </c>
    </row>
    <row r="14" spans="1:6" ht="18" customHeight="1" x14ac:dyDescent="0.3">
      <c r="A14" s="122">
        <v>12</v>
      </c>
      <c r="B14" s="3" t="s">
        <v>26</v>
      </c>
      <c r="C14" s="15">
        <v>3.0786899730426468E-3</v>
      </c>
      <c r="D14" s="7" t="s">
        <v>27</v>
      </c>
      <c r="E14" s="31" t="str">
        <f t="shared" si="0"/>
        <v>No</v>
      </c>
      <c r="F14" s="41">
        <f>C14*'Alvogen Payments'!$C$20</f>
        <v>929.34615516807662</v>
      </c>
    </row>
    <row r="15" spans="1:6" ht="18" customHeight="1" x14ac:dyDescent="0.3">
      <c r="A15" s="122">
        <v>13</v>
      </c>
      <c r="B15" s="3" t="s">
        <v>28</v>
      </c>
      <c r="C15" s="15">
        <v>2.6191064295000002E-3</v>
      </c>
      <c r="D15" s="7" t="s">
        <v>28</v>
      </c>
      <c r="E15" s="31" t="str">
        <f t="shared" si="0"/>
        <v>No</v>
      </c>
      <c r="F15" s="41">
        <f>C15*'Alvogen Payments'!$C$20</f>
        <v>790.61435595811361</v>
      </c>
    </row>
    <row r="16" spans="1:6" ht="18" customHeight="1" x14ac:dyDescent="0.3">
      <c r="A16" s="122">
        <v>14</v>
      </c>
      <c r="B16" s="3" t="s">
        <v>29</v>
      </c>
      <c r="C16" s="15">
        <v>8.7283943062022321E-6</v>
      </c>
      <c r="D16" s="7" t="s">
        <v>30</v>
      </c>
      <c r="E16" s="13" t="s">
        <v>334</v>
      </c>
      <c r="F16" s="41">
        <f>C16*'Alvogen Payments'!$C$20</f>
        <v>2.6347893942835832</v>
      </c>
    </row>
    <row r="17" spans="1:6" ht="18" customHeight="1" x14ac:dyDescent="0.3">
      <c r="A17" s="122">
        <v>15</v>
      </c>
      <c r="B17" s="3" t="s">
        <v>31</v>
      </c>
      <c r="C17" s="15">
        <v>1.7732637318000001E-3</v>
      </c>
      <c r="D17" s="7" t="s">
        <v>31</v>
      </c>
      <c r="E17" s="31" t="str">
        <f t="shared" si="0"/>
        <v>No</v>
      </c>
      <c r="F17" s="41">
        <f>C17*'Alvogen Payments'!$C$20</f>
        <v>535.28476257017951</v>
      </c>
    </row>
    <row r="18" spans="1:6" ht="18" customHeight="1" x14ac:dyDescent="0.3">
      <c r="A18" s="122">
        <v>16</v>
      </c>
      <c r="B18" s="3" t="s">
        <v>32</v>
      </c>
      <c r="C18" s="15">
        <v>7.8219212648427707E-4</v>
      </c>
      <c r="D18" s="7" t="s">
        <v>33</v>
      </c>
      <c r="E18" s="31" t="str">
        <f t="shared" si="0"/>
        <v>No</v>
      </c>
      <c r="F18" s="41">
        <f>C18*'Alvogen Payments'!$C$20</f>
        <v>236.11576732829903</v>
      </c>
    </row>
    <row r="19" spans="1:6" ht="18" customHeight="1" x14ac:dyDescent="0.3">
      <c r="A19" s="122">
        <v>17</v>
      </c>
      <c r="B19" s="3" t="s">
        <v>34</v>
      </c>
      <c r="C19" s="15">
        <v>7.2610497686423768E-5</v>
      </c>
      <c r="D19" s="7" t="s">
        <v>35</v>
      </c>
      <c r="E19" s="13" t="s">
        <v>334</v>
      </c>
      <c r="F19" s="41">
        <f>C19*'Alvogen Payments'!$C$20</f>
        <v>21.918506715708101</v>
      </c>
    </row>
    <row r="20" spans="1:6" ht="18" customHeight="1" x14ac:dyDescent="0.3">
      <c r="A20" s="122">
        <v>18</v>
      </c>
      <c r="B20" s="3" t="s">
        <v>36</v>
      </c>
      <c r="C20" s="15">
        <v>8.1522381380000006E-4</v>
      </c>
      <c r="D20" s="7" t="s">
        <v>36</v>
      </c>
      <c r="E20" s="31" t="str">
        <f t="shared" si="0"/>
        <v>No</v>
      </c>
      <c r="F20" s="41">
        <f>C20*'Alvogen Payments'!$C$20</f>
        <v>246.08684979336542</v>
      </c>
    </row>
    <row r="21" spans="1:6" ht="18" customHeight="1" x14ac:dyDescent="0.3">
      <c r="A21" s="122">
        <v>19</v>
      </c>
      <c r="B21" s="3" t="s">
        <v>37</v>
      </c>
      <c r="C21" s="15">
        <v>2.8776099564580067E-3</v>
      </c>
      <c r="D21" s="7" t="s">
        <v>37</v>
      </c>
      <c r="E21" s="31" t="str">
        <f t="shared" si="0"/>
        <v>No</v>
      </c>
      <c r="F21" s="41">
        <f>C21*'Alvogen Payments'!$C$20</f>
        <v>868.64730535521835</v>
      </c>
    </row>
    <row r="22" spans="1:6" ht="18" customHeight="1" x14ac:dyDescent="0.3">
      <c r="A22" s="122">
        <v>20</v>
      </c>
      <c r="B22" s="3" t="s">
        <v>38</v>
      </c>
      <c r="C22" s="15">
        <v>3.5754502963516148E-4</v>
      </c>
      <c r="D22" s="7" t="s">
        <v>39</v>
      </c>
      <c r="E22" s="31" t="str">
        <f t="shared" si="0"/>
        <v>No</v>
      </c>
      <c r="F22" s="41">
        <f>C22*'Alvogen Payments'!$C$20</f>
        <v>107.93002916838047</v>
      </c>
    </row>
    <row r="23" spans="1:6" ht="18" customHeight="1" x14ac:dyDescent="0.3">
      <c r="A23" s="122">
        <v>21</v>
      </c>
      <c r="B23" s="3" t="s">
        <v>40</v>
      </c>
      <c r="C23" s="15">
        <v>2.2754649531045302E-3</v>
      </c>
      <c r="D23" s="7" t="s">
        <v>41</v>
      </c>
      <c r="E23" s="31" t="str">
        <f t="shared" si="0"/>
        <v>No</v>
      </c>
      <c r="F23" s="41">
        <f>C23*'Alvogen Payments'!$C$20</f>
        <v>686.88131117582645</v>
      </c>
    </row>
    <row r="24" spans="1:6" ht="18" customHeight="1" x14ac:dyDescent="0.3">
      <c r="A24" s="122">
        <v>22</v>
      </c>
      <c r="B24" s="3" t="s">
        <v>34</v>
      </c>
      <c r="C24" s="15">
        <v>7.628535021487106E-4</v>
      </c>
      <c r="D24" s="7" t="s">
        <v>42</v>
      </c>
      <c r="E24" s="31" t="str">
        <f t="shared" si="0"/>
        <v>No</v>
      </c>
      <c r="F24" s="41">
        <f>C24*'Alvogen Payments'!$C$20</f>
        <v>230.2781297844522</v>
      </c>
    </row>
    <row r="25" spans="1:6" ht="18" customHeight="1" x14ac:dyDescent="0.3">
      <c r="A25" s="122">
        <v>23</v>
      </c>
      <c r="B25" s="3" t="s">
        <v>34</v>
      </c>
      <c r="C25" s="15">
        <v>1.2109925231800002E-2</v>
      </c>
      <c r="D25" s="7" t="s">
        <v>34</v>
      </c>
      <c r="E25" s="31" t="str">
        <f t="shared" si="0"/>
        <v>No</v>
      </c>
      <c r="F25" s="41">
        <f>C25*'Alvogen Payments'!$C$20</f>
        <v>3655.5523784759839</v>
      </c>
    </row>
    <row r="26" spans="1:6" ht="18" customHeight="1" x14ac:dyDescent="0.3">
      <c r="A26" s="122">
        <v>24</v>
      </c>
      <c r="B26" s="3" t="s">
        <v>43</v>
      </c>
      <c r="C26" s="15">
        <v>2.7421742558848128E-4</v>
      </c>
      <c r="D26" s="7" t="s">
        <v>44</v>
      </c>
      <c r="E26" s="31" t="str">
        <f t="shared" si="0"/>
        <v>No</v>
      </c>
      <c r="F26" s="41">
        <f>C26*'Alvogen Payments'!$C$20</f>
        <v>82.77641216951892</v>
      </c>
    </row>
    <row r="27" spans="1:6" ht="18" customHeight="1" x14ac:dyDescent="0.3">
      <c r="A27" s="122">
        <v>25</v>
      </c>
      <c r="B27" s="3" t="s">
        <v>45</v>
      </c>
      <c r="C27" s="15">
        <v>6.0297114553443877E-4</v>
      </c>
      <c r="D27" s="7" t="s">
        <v>46</v>
      </c>
      <c r="E27" s="31" t="str">
        <f t="shared" si="0"/>
        <v>No</v>
      </c>
      <c r="F27" s="41">
        <f>C27*'Alvogen Payments'!$C$20</f>
        <v>182.01537689289088</v>
      </c>
    </row>
    <row r="28" spans="1:6" ht="18" customHeight="1" x14ac:dyDescent="0.3">
      <c r="A28" s="122">
        <v>26</v>
      </c>
      <c r="B28" s="3" t="s">
        <v>47</v>
      </c>
      <c r="C28" s="15">
        <v>1.5318570553E-3</v>
      </c>
      <c r="D28" s="7" t="s">
        <v>47</v>
      </c>
      <c r="E28" s="31" t="str">
        <f t="shared" si="0"/>
        <v>No</v>
      </c>
      <c r="F28" s="41">
        <f>C28*'Alvogen Payments'!$C$20</f>
        <v>462.41273953388304</v>
      </c>
    </row>
    <row r="29" spans="1:6" ht="18" customHeight="1" x14ac:dyDescent="0.3">
      <c r="A29" s="122">
        <v>27</v>
      </c>
      <c r="B29" s="3" t="s">
        <v>32</v>
      </c>
      <c r="C29" s="15">
        <v>2.3855965990072139E-4</v>
      </c>
      <c r="D29" s="7" t="s">
        <v>48</v>
      </c>
      <c r="E29" s="31" t="str">
        <f t="shared" si="0"/>
        <v>No</v>
      </c>
      <c r="F29" s="41">
        <f>C29*'Alvogen Payments'!$C$20</f>
        <v>72.012610768933797</v>
      </c>
    </row>
    <row r="30" spans="1:6" ht="18" customHeight="1" x14ac:dyDescent="0.3">
      <c r="A30" s="122">
        <v>28</v>
      </c>
      <c r="B30" s="3" t="s">
        <v>45</v>
      </c>
      <c r="C30" s="15">
        <v>1.4096709064900001E-2</v>
      </c>
      <c r="D30" s="7" t="s">
        <v>45</v>
      </c>
      <c r="E30" s="31" t="str">
        <f t="shared" si="0"/>
        <v>No</v>
      </c>
      <c r="F30" s="41">
        <f>C30*'Alvogen Payments'!$C$20</f>
        <v>4255.2912065518703</v>
      </c>
    </row>
    <row r="31" spans="1:6" ht="18" customHeight="1" x14ac:dyDescent="0.3">
      <c r="A31" s="122">
        <v>29</v>
      </c>
      <c r="B31" s="3" t="s">
        <v>32</v>
      </c>
      <c r="C31" s="15">
        <v>3.0575088266295388E-4</v>
      </c>
      <c r="D31" s="7" t="s">
        <v>49</v>
      </c>
      <c r="E31" s="31" t="str">
        <f t="shared" si="0"/>
        <v>No</v>
      </c>
      <c r="F31" s="41">
        <f>C31*'Alvogen Payments'!$C$20</f>
        <v>92.295232624946692</v>
      </c>
    </row>
    <row r="32" spans="1:6" ht="18" customHeight="1" x14ac:dyDescent="0.3">
      <c r="A32" s="122">
        <v>30</v>
      </c>
      <c r="B32" s="3" t="s">
        <v>50</v>
      </c>
      <c r="C32" s="15">
        <v>1.6288319366297024E-4</v>
      </c>
      <c r="D32" s="7" t="s">
        <v>51</v>
      </c>
      <c r="E32" s="31" t="str">
        <f t="shared" si="0"/>
        <v>No</v>
      </c>
      <c r="F32" s="41">
        <f>C32*'Alvogen Payments'!$C$20</f>
        <v>49.168598039306943</v>
      </c>
    </row>
    <row r="33" spans="1:6" ht="18" customHeight="1" x14ac:dyDescent="0.3">
      <c r="A33" s="122">
        <v>31</v>
      </c>
      <c r="B33" s="3" t="s">
        <v>32</v>
      </c>
      <c r="C33" s="15">
        <v>6.8522717891421976E-4</v>
      </c>
      <c r="D33" s="7" t="s">
        <v>52</v>
      </c>
      <c r="E33" s="31" t="str">
        <f t="shared" si="0"/>
        <v>No</v>
      </c>
      <c r="F33" s="41">
        <f>C33*'Alvogen Payments'!$C$20</f>
        <v>206.84552511509952</v>
      </c>
    </row>
    <row r="34" spans="1:6" ht="18" customHeight="1" x14ac:dyDescent="0.3">
      <c r="A34" s="122">
        <v>32</v>
      </c>
      <c r="B34" s="3" t="s">
        <v>53</v>
      </c>
      <c r="C34" s="15">
        <v>0</v>
      </c>
      <c r="D34" s="7" t="s">
        <v>54</v>
      </c>
      <c r="E34" s="31" t="str">
        <f t="shared" si="0"/>
        <v>Yes</v>
      </c>
      <c r="F34" s="41">
        <f>C34*'Alvogen Payments'!$C$20</f>
        <v>0</v>
      </c>
    </row>
    <row r="35" spans="1:6" ht="18" customHeight="1" x14ac:dyDescent="0.3">
      <c r="A35" s="122">
        <v>33</v>
      </c>
      <c r="B35" s="3" t="s">
        <v>32</v>
      </c>
      <c r="C35" s="15">
        <v>1.5921237478421584E-3</v>
      </c>
      <c r="D35" s="7" t="s">
        <v>55</v>
      </c>
      <c r="E35" s="31" t="str">
        <f t="shared" si="0"/>
        <v>No</v>
      </c>
      <c r="F35" s="41">
        <f>C35*'Alvogen Payments'!$C$20</f>
        <v>480.60509390836347</v>
      </c>
    </row>
    <row r="36" spans="1:6" ht="18" customHeight="1" x14ac:dyDescent="0.3">
      <c r="A36" s="122">
        <v>34</v>
      </c>
      <c r="B36" s="3" t="s">
        <v>56</v>
      </c>
      <c r="C36" s="15">
        <v>3.7547527347000006E-3</v>
      </c>
      <c r="D36" s="7" t="s">
        <v>56</v>
      </c>
      <c r="E36" s="31" t="str">
        <f t="shared" si="0"/>
        <v>No</v>
      </c>
      <c r="F36" s="41">
        <f>C36*'Alvogen Payments'!$C$20</f>
        <v>1133.4252711882041</v>
      </c>
    </row>
    <row r="37" spans="1:6" ht="18" customHeight="1" x14ac:dyDescent="0.3">
      <c r="A37" s="122">
        <v>35</v>
      </c>
      <c r="B37" s="3" t="s">
        <v>32</v>
      </c>
      <c r="C37" s="15">
        <v>1.9836821378819495E-4</v>
      </c>
      <c r="D37" s="7" t="s">
        <v>57</v>
      </c>
      <c r="E37" s="31" t="str">
        <f t="shared" si="0"/>
        <v>No</v>
      </c>
      <c r="F37" s="41">
        <f>C37*'Alvogen Payments'!$C$20</f>
        <v>59.880253746181388</v>
      </c>
    </row>
    <row r="38" spans="1:6" ht="18" customHeight="1" x14ac:dyDescent="0.3">
      <c r="A38" s="122">
        <v>36</v>
      </c>
      <c r="B38" s="3" t="s">
        <v>58</v>
      </c>
      <c r="C38" s="15">
        <v>6.7283936689917173E-6</v>
      </c>
      <c r="D38" s="7" t="s">
        <v>59</v>
      </c>
      <c r="E38" s="31" t="str">
        <f t="shared" si="0"/>
        <v>Yes</v>
      </c>
      <c r="F38" s="41">
        <f>C38*'Alvogen Payments'!$C$20</f>
        <v>2.0310608867689526</v>
      </c>
    </row>
    <row r="39" spans="1:6" ht="18" customHeight="1" x14ac:dyDescent="0.3">
      <c r="A39" s="122">
        <v>37</v>
      </c>
      <c r="B39" s="3" t="s">
        <v>20</v>
      </c>
      <c r="C39" s="15">
        <v>6.8804082686260519E-4</v>
      </c>
      <c r="D39" s="7" t="s">
        <v>60</v>
      </c>
      <c r="E39" s="31" t="str">
        <f t="shared" si="0"/>
        <v>No</v>
      </c>
      <c r="F39" s="41">
        <f>C39*'Alvogen Payments'!$C$20</f>
        <v>207.69486458277069</v>
      </c>
    </row>
    <row r="40" spans="1:6" ht="18" customHeight="1" x14ac:dyDescent="0.3">
      <c r="A40" s="122">
        <v>38</v>
      </c>
      <c r="B40" s="3" t="s">
        <v>61</v>
      </c>
      <c r="C40" s="15">
        <v>2.2054565525931976E-4</v>
      </c>
      <c r="D40" s="7" t="s">
        <v>62</v>
      </c>
      <c r="E40" s="31" t="str">
        <f t="shared" si="0"/>
        <v>No</v>
      </c>
      <c r="F40" s="41">
        <f>C40*'Alvogen Payments'!$C$20</f>
        <v>66.574828433182319</v>
      </c>
    </row>
    <row r="41" spans="1:6" ht="18" customHeight="1" x14ac:dyDescent="0.3">
      <c r="A41" s="122">
        <v>39</v>
      </c>
      <c r="B41" s="3" t="s">
        <v>12</v>
      </c>
      <c r="C41" s="15">
        <v>9.5435120242877243E-5</v>
      </c>
      <c r="D41" s="7" t="s">
        <v>63</v>
      </c>
      <c r="E41" s="13" t="s">
        <v>334</v>
      </c>
      <c r="F41" s="41">
        <f>C41*'Alvogen Payments'!$C$20</f>
        <v>28.808442175834656</v>
      </c>
    </row>
    <row r="42" spans="1:6" ht="18" customHeight="1" x14ac:dyDescent="0.3">
      <c r="A42" s="122">
        <v>40</v>
      </c>
      <c r="B42" s="3" t="s">
        <v>64</v>
      </c>
      <c r="C42" s="15">
        <v>6.5940683223636963E-4</v>
      </c>
      <c r="D42" s="7" t="s">
        <v>65</v>
      </c>
      <c r="E42" s="31" t="str">
        <f t="shared" si="0"/>
        <v>No</v>
      </c>
      <c r="F42" s="41">
        <f>C42*'Alvogen Payments'!$C$20</f>
        <v>199.05128791672007</v>
      </c>
    </row>
    <row r="43" spans="1:6" ht="18" customHeight="1" x14ac:dyDescent="0.3">
      <c r="A43" s="122">
        <v>41</v>
      </c>
      <c r="B43" s="3" t="s">
        <v>12</v>
      </c>
      <c r="C43" s="15">
        <v>3.0673507630665729E-5</v>
      </c>
      <c r="D43" s="7" t="s">
        <v>66</v>
      </c>
      <c r="E43" s="13" t="s">
        <v>334</v>
      </c>
      <c r="F43" s="41">
        <f>C43*'Alvogen Payments'!$C$20</f>
        <v>9.2592325410100589</v>
      </c>
    </row>
    <row r="44" spans="1:6" ht="18" customHeight="1" x14ac:dyDescent="0.3">
      <c r="A44" s="122">
        <v>42</v>
      </c>
      <c r="B44" s="3" t="s">
        <v>40</v>
      </c>
      <c r="C44" s="15">
        <v>1.8175021665900001E-2</v>
      </c>
      <c r="D44" s="7" t="s">
        <v>40</v>
      </c>
      <c r="E44" s="31" t="str">
        <f t="shared" si="0"/>
        <v>No</v>
      </c>
      <c r="F44" s="41">
        <f>C44*'Alvogen Payments'!$C$20</f>
        <v>5486.3876042080055</v>
      </c>
    </row>
    <row r="45" spans="1:6" ht="18" customHeight="1" x14ac:dyDescent="0.3">
      <c r="A45" s="122">
        <v>43</v>
      </c>
      <c r="B45" s="3" t="s">
        <v>12</v>
      </c>
      <c r="C45" s="15">
        <v>3.6808208890950582E-5</v>
      </c>
      <c r="D45" s="7" t="s">
        <v>67</v>
      </c>
      <c r="E45" s="13" t="s">
        <v>334</v>
      </c>
      <c r="F45" s="41">
        <f>C45*'Alvogen Payments'!$C$20</f>
        <v>11.111078968962</v>
      </c>
    </row>
    <row r="46" spans="1:6" ht="18" customHeight="1" x14ac:dyDescent="0.3">
      <c r="A46" s="122">
        <v>44</v>
      </c>
      <c r="B46" s="3" t="s">
        <v>20</v>
      </c>
      <c r="C46" s="15">
        <v>2.5883212849999999E-3</v>
      </c>
      <c r="D46" s="7" t="s">
        <v>68</v>
      </c>
      <c r="E46" s="31" t="str">
        <f t="shared" si="0"/>
        <v>No</v>
      </c>
      <c r="F46" s="41">
        <f>C46*'Alvogen Payments'!$C$20</f>
        <v>781.32142424758683</v>
      </c>
    </row>
    <row r="47" spans="1:6" ht="18" customHeight="1" x14ac:dyDescent="0.3">
      <c r="A47" s="122">
        <v>45</v>
      </c>
      <c r="B47" s="3" t="s">
        <v>12</v>
      </c>
      <c r="C47" s="15">
        <v>1.3478980951670864E-4</v>
      </c>
      <c r="D47" s="7" t="s">
        <v>69</v>
      </c>
      <c r="E47" s="31" t="str">
        <f t="shared" si="0"/>
        <v>No</v>
      </c>
      <c r="F47" s="41">
        <f>C47*'Alvogen Payments'!$C$20</f>
        <v>40.688212300373571</v>
      </c>
    </row>
    <row r="48" spans="1:6" ht="18" customHeight="1" x14ac:dyDescent="0.3">
      <c r="A48" s="122">
        <v>46</v>
      </c>
      <c r="B48" s="3" t="s">
        <v>70</v>
      </c>
      <c r="C48" s="15">
        <v>4.0537508319000003E-3</v>
      </c>
      <c r="D48" s="7" t="s">
        <v>70</v>
      </c>
      <c r="E48" s="31" t="str">
        <f t="shared" si="0"/>
        <v>No</v>
      </c>
      <c r="F48" s="41">
        <f>C48*'Alvogen Payments'!$C$20</f>
        <v>1223.6820799180455</v>
      </c>
    </row>
    <row r="49" spans="1:6" ht="18" customHeight="1" x14ac:dyDescent="0.3">
      <c r="A49" s="122">
        <v>47</v>
      </c>
      <c r="B49" s="3" t="s">
        <v>71</v>
      </c>
      <c r="C49" s="15">
        <v>2.1045927188000002E-3</v>
      </c>
      <c r="D49" s="7" t="s">
        <v>71</v>
      </c>
      <c r="E49" s="31" t="str">
        <f t="shared" si="0"/>
        <v>No</v>
      </c>
      <c r="F49" s="41">
        <f>C49*'Alvogen Payments'!$C$20</f>
        <v>635.30110811336817</v>
      </c>
    </row>
    <row r="50" spans="1:6" ht="18" customHeight="1" x14ac:dyDescent="0.3">
      <c r="A50" s="122">
        <v>48</v>
      </c>
      <c r="B50" s="3" t="s">
        <v>72</v>
      </c>
      <c r="C50" s="15">
        <v>3.1106809734000006E-3</v>
      </c>
      <c r="D50" s="7" t="s">
        <v>72</v>
      </c>
      <c r="E50" s="31" t="str">
        <f t="shared" si="0"/>
        <v>No</v>
      </c>
      <c r="F50" s="41">
        <f>C50*'Alvogen Payments'!$C$20</f>
        <v>939.00309154114859</v>
      </c>
    </row>
    <row r="51" spans="1:6" ht="18" customHeight="1" x14ac:dyDescent="0.3">
      <c r="A51" s="122">
        <v>49</v>
      </c>
      <c r="B51" s="3" t="s">
        <v>73</v>
      </c>
      <c r="C51" s="15">
        <v>1.4042316196929872E-3</v>
      </c>
      <c r="D51" s="7" t="s">
        <v>74</v>
      </c>
      <c r="E51" s="31" t="str">
        <f t="shared" si="0"/>
        <v>No</v>
      </c>
      <c r="F51" s="41">
        <f>C51*'Alvogen Payments'!$C$20</f>
        <v>423.88719492836083</v>
      </c>
    </row>
    <row r="52" spans="1:6" ht="18" customHeight="1" x14ac:dyDescent="0.3">
      <c r="A52" s="122">
        <v>50</v>
      </c>
      <c r="B52" s="3" t="s">
        <v>75</v>
      </c>
      <c r="C52" s="15">
        <v>2.6323448756000005E-3</v>
      </c>
      <c r="D52" s="7" t="s">
        <v>75</v>
      </c>
      <c r="E52" s="31" t="str">
        <f t="shared" si="0"/>
        <v>No</v>
      </c>
      <c r="F52" s="41">
        <f>C52*'Alvogen Payments'!$C$20</f>
        <v>794.61056833778241</v>
      </c>
    </row>
    <row r="53" spans="1:6" ht="18" customHeight="1" x14ac:dyDescent="0.3">
      <c r="A53" s="122">
        <v>51</v>
      </c>
      <c r="B53" s="3" t="s">
        <v>76</v>
      </c>
      <c r="C53" s="15">
        <v>3.1141036893324917E-3</v>
      </c>
      <c r="D53" s="7" t="s">
        <v>76</v>
      </c>
      <c r="E53" s="31" t="str">
        <f t="shared" si="0"/>
        <v>No</v>
      </c>
      <c r="F53" s="41">
        <f>C53*'Alvogen Payments'!$C$20</f>
        <v>940.03628680275176</v>
      </c>
    </row>
    <row r="54" spans="1:6" ht="18" customHeight="1" x14ac:dyDescent="0.3">
      <c r="A54" s="122">
        <v>52</v>
      </c>
      <c r="B54" s="3" t="s">
        <v>32</v>
      </c>
      <c r="C54" s="15">
        <v>1.5515624389622691E-4</v>
      </c>
      <c r="D54" s="7" t="s">
        <v>77</v>
      </c>
      <c r="E54" s="31" t="str">
        <f t="shared" si="0"/>
        <v>No</v>
      </c>
      <c r="F54" s="41">
        <f>C54*'Alvogen Payments'!$C$20</f>
        <v>46.836108857292018</v>
      </c>
    </row>
    <row r="55" spans="1:6" ht="18" customHeight="1" x14ac:dyDescent="0.3">
      <c r="A55" s="122">
        <v>53</v>
      </c>
      <c r="B55" s="3" t="s">
        <v>73</v>
      </c>
      <c r="C55" s="15">
        <v>6.4078122657999998E-3</v>
      </c>
      <c r="D55" s="7" t="s">
        <v>78</v>
      </c>
      <c r="E55" s="31" t="str">
        <f t="shared" si="0"/>
        <v>No</v>
      </c>
      <c r="F55" s="41">
        <f>C55*'Alvogen Payments'!$C$20</f>
        <v>1934.288851558091</v>
      </c>
    </row>
    <row r="56" spans="1:6" ht="18" customHeight="1" x14ac:dyDescent="0.3">
      <c r="A56" s="122">
        <v>54</v>
      </c>
      <c r="B56" s="3" t="s">
        <v>38</v>
      </c>
      <c r="C56" s="15">
        <v>5.3061927798000001E-3</v>
      </c>
      <c r="D56" s="7" t="s">
        <v>38</v>
      </c>
      <c r="E56" s="31" t="str">
        <f t="shared" si="0"/>
        <v>No</v>
      </c>
      <c r="F56" s="41">
        <f>C56*'Alvogen Payments'!$C$20</f>
        <v>1601.7494134409972</v>
      </c>
    </row>
    <row r="57" spans="1:6" ht="18" customHeight="1" x14ac:dyDescent="0.3">
      <c r="A57" s="122">
        <v>55</v>
      </c>
      <c r="B57" s="3" t="s">
        <v>56</v>
      </c>
      <c r="C57" s="15">
        <v>8.5958844840929426E-5</v>
      </c>
      <c r="D57" s="7" t="s">
        <v>79</v>
      </c>
      <c r="E57" s="31" t="str">
        <f t="shared" si="0"/>
        <v>No</v>
      </c>
      <c r="F57" s="41">
        <f>C57*'Alvogen Payments'!$C$20</f>
        <v>25.947894284612474</v>
      </c>
    </row>
    <row r="58" spans="1:6" ht="18" customHeight="1" x14ac:dyDescent="0.3">
      <c r="A58" s="122">
        <v>56</v>
      </c>
      <c r="B58" s="3" t="s">
        <v>32</v>
      </c>
      <c r="C58" s="15">
        <v>2.2117624342341905E-4</v>
      </c>
      <c r="D58" s="7" t="s">
        <v>80</v>
      </c>
      <c r="E58" s="13" t="s">
        <v>334</v>
      </c>
      <c r="F58" s="41">
        <f>C58*'Alvogen Payments'!$C$20</f>
        <v>66.765180398119213</v>
      </c>
    </row>
    <row r="59" spans="1:6" ht="18" customHeight="1" x14ac:dyDescent="0.3">
      <c r="A59" s="122">
        <v>57</v>
      </c>
      <c r="B59" s="3" t="s">
        <v>81</v>
      </c>
      <c r="C59" s="15">
        <v>9.4006091954603268E-5</v>
      </c>
      <c r="D59" s="7" t="s">
        <v>82</v>
      </c>
      <c r="E59" s="31" t="str">
        <f t="shared" si="0"/>
        <v>No</v>
      </c>
      <c r="F59" s="41">
        <f>C59*'Alvogen Payments'!$C$20</f>
        <v>28.37706975543426</v>
      </c>
    </row>
    <row r="60" spans="1:6" ht="18" customHeight="1" x14ac:dyDescent="0.3">
      <c r="A60" s="122">
        <v>58</v>
      </c>
      <c r="B60" s="3" t="s">
        <v>81</v>
      </c>
      <c r="C60" s="15">
        <v>1.0667352852156161E-5</v>
      </c>
      <c r="D60" s="7" t="s">
        <v>83</v>
      </c>
      <c r="E60" s="31" t="str">
        <f t="shared" si="0"/>
        <v>Yes</v>
      </c>
      <c r="F60" s="41">
        <f>C60*'Alvogen Payments'!$C$20</f>
        <v>3.2200914823440123</v>
      </c>
    </row>
    <row r="61" spans="1:6" ht="18" customHeight="1" x14ac:dyDescent="0.3">
      <c r="A61" s="122">
        <v>59</v>
      </c>
      <c r="B61" s="3" t="s">
        <v>84</v>
      </c>
      <c r="C61" s="15">
        <v>2.8347130141000002E-3</v>
      </c>
      <c r="D61" s="7" t="s">
        <v>84</v>
      </c>
      <c r="E61" s="31" t="str">
        <f t="shared" si="0"/>
        <v>No</v>
      </c>
      <c r="F61" s="41">
        <f>C61*'Alvogen Payments'!$C$20</f>
        <v>855.69825598748332</v>
      </c>
    </row>
    <row r="62" spans="1:6" ht="18" customHeight="1" x14ac:dyDescent="0.3">
      <c r="A62" s="122">
        <v>60</v>
      </c>
      <c r="B62" s="3" t="s">
        <v>61</v>
      </c>
      <c r="C62" s="15">
        <v>9.8374671949130605E-5</v>
      </c>
      <c r="D62" s="7" t="s">
        <v>85</v>
      </c>
      <c r="E62" s="31" t="str">
        <f t="shared" si="0"/>
        <v>No</v>
      </c>
      <c r="F62" s="41">
        <f>C62*'Alvogen Payments'!$C$20</f>
        <v>29.695787475310993</v>
      </c>
    </row>
    <row r="63" spans="1:6" ht="18" customHeight="1" x14ac:dyDescent="0.3">
      <c r="A63" s="122">
        <v>61</v>
      </c>
      <c r="B63" s="3" t="s">
        <v>20</v>
      </c>
      <c r="C63" s="15">
        <v>3.3329570208184248E-3</v>
      </c>
      <c r="D63" s="7" t="s">
        <v>86</v>
      </c>
      <c r="E63" s="31" t="str">
        <f t="shared" si="0"/>
        <v>No</v>
      </c>
      <c r="F63" s="41">
        <f>C63*'Alvogen Payments'!$C$20</f>
        <v>1006.1002633457251</v>
      </c>
    </row>
    <row r="64" spans="1:6" ht="18" customHeight="1" x14ac:dyDescent="0.3">
      <c r="A64" s="122">
        <v>62</v>
      </c>
      <c r="B64" s="3" t="s">
        <v>20</v>
      </c>
      <c r="C64" s="15">
        <v>1.1718915796436534E-3</v>
      </c>
      <c r="D64" s="7" t="s">
        <v>87</v>
      </c>
      <c r="E64" s="31" t="str">
        <f t="shared" si="0"/>
        <v>No</v>
      </c>
      <c r="F64" s="41">
        <f>C64*'Alvogen Payments'!$C$20</f>
        <v>353.75206446634525</v>
      </c>
    </row>
    <row r="65" spans="1:6" ht="18" customHeight="1" x14ac:dyDescent="0.3">
      <c r="A65" s="122">
        <v>63</v>
      </c>
      <c r="B65" s="3" t="s">
        <v>88</v>
      </c>
      <c r="C65" s="15">
        <v>2.1883911591306761E-4</v>
      </c>
      <c r="D65" s="7" t="s">
        <v>89</v>
      </c>
      <c r="E65" s="31" t="str">
        <f t="shared" si="0"/>
        <v>No</v>
      </c>
      <c r="F65" s="41">
        <f>C65*'Alvogen Payments'!$C$20</f>
        <v>66.059685371045703</v>
      </c>
    </row>
    <row r="66" spans="1:6" ht="18" customHeight="1" x14ac:dyDescent="0.3">
      <c r="A66" s="122">
        <v>64</v>
      </c>
      <c r="B66" s="3" t="s">
        <v>90</v>
      </c>
      <c r="C66" s="15">
        <v>4.5106164370591284E-4</v>
      </c>
      <c r="D66" s="7" t="s">
        <v>91</v>
      </c>
      <c r="E66" s="31" t="str">
        <f t="shared" si="0"/>
        <v>No</v>
      </c>
      <c r="F66" s="41">
        <f>C66*'Alvogen Payments'!$C$20</f>
        <v>136.15934309475085</v>
      </c>
    </row>
    <row r="67" spans="1:6" ht="18" customHeight="1" x14ac:dyDescent="0.3">
      <c r="A67" s="122">
        <v>65</v>
      </c>
      <c r="B67" s="3" t="s">
        <v>92</v>
      </c>
      <c r="C67" s="15">
        <v>2.5579764947000006E-3</v>
      </c>
      <c r="D67" s="7" t="s">
        <v>92</v>
      </c>
      <c r="E67" s="31" t="str">
        <f t="shared" si="0"/>
        <v>No</v>
      </c>
      <c r="F67" s="41">
        <f>C67*'Alvogen Payments'!$C$20</f>
        <v>772.16141968668092</v>
      </c>
    </row>
    <row r="68" spans="1:6" ht="18" customHeight="1" x14ac:dyDescent="0.3">
      <c r="A68" s="122">
        <v>66</v>
      </c>
      <c r="B68" s="3" t="s">
        <v>20</v>
      </c>
      <c r="C68" s="15">
        <v>7.0043022777200009E-2</v>
      </c>
      <c r="D68" s="7" t="s">
        <v>93</v>
      </c>
      <c r="E68" s="31" t="str">
        <f t="shared" si="0"/>
        <v>No</v>
      </c>
      <c r="F68" s="41">
        <f>C68*'Alvogen Payments'!$C$20</f>
        <v>21143.478065122847</v>
      </c>
    </row>
    <row r="69" spans="1:6" ht="18" customHeight="1" x14ac:dyDescent="0.3">
      <c r="A69" s="122">
        <v>67</v>
      </c>
      <c r="B69" s="3" t="s">
        <v>20</v>
      </c>
      <c r="C69" s="15">
        <v>0</v>
      </c>
      <c r="D69" s="7" t="s">
        <v>94</v>
      </c>
      <c r="E69" s="31" t="str">
        <f t="shared" ref="E69:E132" si="1">IF(C69&lt;0.000011,"Yes","No")</f>
        <v>Yes</v>
      </c>
      <c r="F69" s="41">
        <f>C69*'Alvogen Payments'!$C$20</f>
        <v>0</v>
      </c>
    </row>
    <row r="70" spans="1:6" ht="18" customHeight="1" x14ac:dyDescent="0.3">
      <c r="A70" s="122">
        <v>68</v>
      </c>
      <c r="B70" s="3" t="s">
        <v>38</v>
      </c>
      <c r="C70" s="15">
        <v>4.0897718893107563E-4</v>
      </c>
      <c r="D70" s="7" t="s">
        <v>95</v>
      </c>
      <c r="E70" s="31" t="str">
        <f t="shared" si="1"/>
        <v>No</v>
      </c>
      <c r="F70" s="41">
        <f>C70*'Alvogen Payments'!$C$20</f>
        <v>123.45555460685493</v>
      </c>
    </row>
    <row r="71" spans="1:6" ht="18" customHeight="1" x14ac:dyDescent="0.3">
      <c r="A71" s="122">
        <v>69</v>
      </c>
      <c r="B71" s="3" t="s">
        <v>96</v>
      </c>
      <c r="C71" s="15">
        <v>2.7234125776000001E-3</v>
      </c>
      <c r="D71" s="7" t="s">
        <v>96</v>
      </c>
      <c r="E71" s="31" t="str">
        <f t="shared" si="1"/>
        <v>No</v>
      </c>
      <c r="F71" s="41">
        <f>C71*'Alvogen Payments'!$C$20</f>
        <v>822.10064348492335</v>
      </c>
    </row>
    <row r="72" spans="1:6" ht="18" customHeight="1" x14ac:dyDescent="0.3">
      <c r="A72" s="122">
        <v>70</v>
      </c>
      <c r="B72" s="3" t="s">
        <v>97</v>
      </c>
      <c r="C72" s="15">
        <v>1.6290901617232397E-5</v>
      </c>
      <c r="D72" s="7" t="s">
        <v>98</v>
      </c>
      <c r="E72" s="31" t="str">
        <f t="shared" si="1"/>
        <v>No</v>
      </c>
      <c r="F72" s="41">
        <f>C72*'Alvogen Payments'!$C$20</f>
        <v>4.9176392929339654</v>
      </c>
    </row>
    <row r="73" spans="1:6" ht="18" customHeight="1" x14ac:dyDescent="0.3">
      <c r="A73" s="122">
        <v>71</v>
      </c>
      <c r="B73" s="3" t="s">
        <v>12</v>
      </c>
      <c r="C73" s="15">
        <v>2.3063005198609594E-4</v>
      </c>
      <c r="D73" s="7" t="s">
        <v>99</v>
      </c>
      <c r="E73" s="31" t="str">
        <f t="shared" si="1"/>
        <v>No</v>
      </c>
      <c r="F73" s="41">
        <f>C73*'Alvogen Payments'!$C$20</f>
        <v>69.618946355831355</v>
      </c>
    </row>
    <row r="74" spans="1:6" ht="18" customHeight="1" x14ac:dyDescent="0.3">
      <c r="A74" s="122">
        <v>72</v>
      </c>
      <c r="B74" s="3" t="s">
        <v>100</v>
      </c>
      <c r="C74" s="15">
        <v>1.8943307636000003E-3</v>
      </c>
      <c r="D74" s="7" t="s">
        <v>101</v>
      </c>
      <c r="E74" s="31" t="str">
        <f t="shared" si="1"/>
        <v>No</v>
      </c>
      <c r="F74" s="41">
        <f>C74*'Alvogen Payments'!$C$20</f>
        <v>571.83056013541648</v>
      </c>
    </row>
    <row r="75" spans="1:6" ht="18" customHeight="1" x14ac:dyDescent="0.3">
      <c r="A75" s="122">
        <v>73</v>
      </c>
      <c r="B75" s="3" t="s">
        <v>73</v>
      </c>
      <c r="C75" s="15">
        <v>1.8655251554173088E-3</v>
      </c>
      <c r="D75" s="7" t="s">
        <v>102</v>
      </c>
      <c r="E75" s="31" t="str">
        <f t="shared" si="1"/>
        <v>No</v>
      </c>
      <c r="F75" s="41">
        <f>C75*'Alvogen Payments'!$C$20</f>
        <v>563.13517948771675</v>
      </c>
    </row>
    <row r="76" spans="1:6" ht="18" customHeight="1" x14ac:dyDescent="0.3">
      <c r="A76" s="122">
        <v>74</v>
      </c>
      <c r="B76" s="3" t="s">
        <v>90</v>
      </c>
      <c r="C76" s="15">
        <v>9.8610898661000007E-3</v>
      </c>
      <c r="D76" s="7" t="s">
        <v>90</v>
      </c>
      <c r="E76" s="31" t="str">
        <f t="shared" si="1"/>
        <v>No</v>
      </c>
      <c r="F76" s="41">
        <f>C76*'Alvogen Payments'!$C$20</f>
        <v>2976.7095852687771</v>
      </c>
    </row>
    <row r="77" spans="1:6" ht="18" customHeight="1" x14ac:dyDescent="0.3">
      <c r="A77" s="122">
        <v>75</v>
      </c>
      <c r="B77" s="3" t="s">
        <v>103</v>
      </c>
      <c r="C77" s="15">
        <v>6.5849018532704044E-5</v>
      </c>
      <c r="D77" s="7" t="s">
        <v>104</v>
      </c>
      <c r="E77" s="31" t="str">
        <f t="shared" si="1"/>
        <v>No</v>
      </c>
      <c r="F77" s="41">
        <f>C77*'Alvogen Payments'!$C$20</f>
        <v>19.877458506963546</v>
      </c>
    </row>
    <row r="78" spans="1:6" ht="18" customHeight="1" x14ac:dyDescent="0.3">
      <c r="A78" s="122">
        <v>76</v>
      </c>
      <c r="B78" s="3" t="s">
        <v>105</v>
      </c>
      <c r="C78" s="15">
        <v>2.0167990000194021E-3</v>
      </c>
      <c r="D78" s="7" t="s">
        <v>105</v>
      </c>
      <c r="E78" s="31" t="str">
        <f t="shared" si="1"/>
        <v>No</v>
      </c>
      <c r="F78" s="41">
        <f>C78*'Alvogen Payments'!$C$20</f>
        <v>608.79933115268886</v>
      </c>
    </row>
    <row r="79" spans="1:6" ht="18" customHeight="1" x14ac:dyDescent="0.3">
      <c r="A79" s="122">
        <v>77</v>
      </c>
      <c r="B79" s="3" t="s">
        <v>40</v>
      </c>
      <c r="C79" s="15">
        <v>9.0526674808218127E-5</v>
      </c>
      <c r="D79" s="7" t="s">
        <v>106</v>
      </c>
      <c r="E79" s="31" t="str">
        <f t="shared" si="1"/>
        <v>No</v>
      </c>
      <c r="F79" s="41">
        <f>C79*'Alvogen Payments'!$C$20</f>
        <v>27.326758429665013</v>
      </c>
    </row>
    <row r="80" spans="1:6" ht="18" customHeight="1" x14ac:dyDescent="0.3">
      <c r="A80" s="122">
        <v>78</v>
      </c>
      <c r="B80" s="3" t="s">
        <v>92</v>
      </c>
      <c r="C80" s="15">
        <v>1.7778833270000002E-4</v>
      </c>
      <c r="D80" s="7" t="s">
        <v>107</v>
      </c>
      <c r="E80" s="31" t="str">
        <f t="shared" si="1"/>
        <v>No</v>
      </c>
      <c r="F80" s="41">
        <f>C80*'Alvogen Payments'!$C$20</f>
        <v>53.667925278359654</v>
      </c>
    </row>
    <row r="81" spans="1:6" ht="18" customHeight="1" x14ac:dyDescent="0.3">
      <c r="A81" s="122">
        <v>79</v>
      </c>
      <c r="B81" s="3" t="s">
        <v>32</v>
      </c>
      <c r="C81" s="15">
        <v>2.4497056557462262E-4</v>
      </c>
      <c r="D81" s="7" t="s">
        <v>108</v>
      </c>
      <c r="E81" s="31" t="str">
        <f t="shared" si="1"/>
        <v>No</v>
      </c>
      <c r="F81" s="41">
        <f>C81*'Alvogen Payments'!$C$20</f>
        <v>73.947833409522431</v>
      </c>
    </row>
    <row r="82" spans="1:6" ht="18" customHeight="1" x14ac:dyDescent="0.3">
      <c r="A82" s="122">
        <v>80</v>
      </c>
      <c r="B82" s="3" t="s">
        <v>32</v>
      </c>
      <c r="C82" s="15">
        <v>1.8365395239180815E-3</v>
      </c>
      <c r="D82" s="7" t="s">
        <v>109</v>
      </c>
      <c r="E82" s="31" t="str">
        <f t="shared" si="1"/>
        <v>No</v>
      </c>
      <c r="F82" s="41">
        <f>C82*'Alvogen Payments'!$C$20</f>
        <v>554.3854562532257</v>
      </c>
    </row>
    <row r="83" spans="1:6" ht="18" customHeight="1" x14ac:dyDescent="0.3">
      <c r="A83" s="122">
        <v>81</v>
      </c>
      <c r="B83" s="3" t="s">
        <v>61</v>
      </c>
      <c r="C83" s="15">
        <v>2.0606648915801768E-5</v>
      </c>
      <c r="D83" s="7" t="s">
        <v>110</v>
      </c>
      <c r="E83" s="31" t="str">
        <f t="shared" si="1"/>
        <v>No</v>
      </c>
      <c r="F83" s="41">
        <f>C83*'Alvogen Payments'!$C$20</f>
        <v>6.2204087155525709</v>
      </c>
    </row>
    <row r="84" spans="1:6" ht="18" customHeight="1" x14ac:dyDescent="0.3">
      <c r="A84" s="122">
        <v>82</v>
      </c>
      <c r="B84" s="3" t="s">
        <v>111</v>
      </c>
      <c r="C84" s="15">
        <v>5.3344425211050239E-4</v>
      </c>
      <c r="D84" s="7" t="s">
        <v>112</v>
      </c>
      <c r="E84" s="31" t="str">
        <f t="shared" si="1"/>
        <v>No</v>
      </c>
      <c r="F84" s="41">
        <f>C84*'Alvogen Payments'!$C$20</f>
        <v>161.02769978019421</v>
      </c>
    </row>
    <row r="85" spans="1:6" ht="18" customHeight="1" x14ac:dyDescent="0.3">
      <c r="A85" s="122">
        <v>83</v>
      </c>
      <c r="B85" s="3" t="s">
        <v>32</v>
      </c>
      <c r="C85" s="15">
        <v>9.911629916316137E-4</v>
      </c>
      <c r="D85" s="7" t="s">
        <v>113</v>
      </c>
      <c r="E85" s="31" t="str">
        <f t="shared" si="1"/>
        <v>No</v>
      </c>
      <c r="F85" s="41">
        <f>C85*'Alvogen Payments'!$C$20</f>
        <v>299.19658149514134</v>
      </c>
    </row>
    <row r="86" spans="1:6" ht="18" customHeight="1" x14ac:dyDescent="0.3">
      <c r="A86" s="122">
        <v>84</v>
      </c>
      <c r="B86" s="3" t="s">
        <v>114</v>
      </c>
      <c r="C86" s="15">
        <v>1.9106490656931778E-4</v>
      </c>
      <c r="D86" s="7" t="s">
        <v>115</v>
      </c>
      <c r="E86" s="31" t="str">
        <f t="shared" si="1"/>
        <v>No</v>
      </c>
      <c r="F86" s="41">
        <f>C86*'Alvogen Payments'!$C$20</f>
        <v>57.675647064993896</v>
      </c>
    </row>
    <row r="87" spans="1:6" ht="18" customHeight="1" x14ac:dyDescent="0.3">
      <c r="A87" s="122">
        <v>85</v>
      </c>
      <c r="B87" s="3" t="s">
        <v>61</v>
      </c>
      <c r="C87" s="15">
        <v>2.8446400771896013E-4</v>
      </c>
      <c r="D87" s="7" t="s">
        <v>116</v>
      </c>
      <c r="E87" s="31" t="str">
        <f t="shared" si="1"/>
        <v>No</v>
      </c>
      <c r="F87" s="41">
        <f>C87*'Alvogen Payments'!$C$20</f>
        <v>85.869488052428721</v>
      </c>
    </row>
    <row r="88" spans="1:6" ht="18" customHeight="1" x14ac:dyDescent="0.3">
      <c r="A88" s="122">
        <v>86</v>
      </c>
      <c r="B88" s="3" t="s">
        <v>61</v>
      </c>
      <c r="C88" s="15">
        <v>2.9020480514300003E-2</v>
      </c>
      <c r="D88" s="7" t="s">
        <v>117</v>
      </c>
      <c r="E88" s="31" t="str">
        <f t="shared" si="1"/>
        <v>No</v>
      </c>
      <c r="F88" s="41">
        <f>C88*'Alvogen Payments'!$C$20</f>
        <v>8760.2429030684343</v>
      </c>
    </row>
    <row r="89" spans="1:6" ht="18" customHeight="1" x14ac:dyDescent="0.3">
      <c r="A89" s="122">
        <v>87</v>
      </c>
      <c r="B89" s="3" t="s">
        <v>61</v>
      </c>
      <c r="C89" s="15">
        <v>4.1632883534513242E-5</v>
      </c>
      <c r="D89" s="7" t="s">
        <v>118</v>
      </c>
      <c r="E89" s="31" t="str">
        <f t="shared" si="1"/>
        <v>No</v>
      </c>
      <c r="F89" s="41">
        <f>C89*'Alvogen Payments'!$C$20</f>
        <v>12.56747531584735</v>
      </c>
    </row>
    <row r="90" spans="1:6" ht="18" customHeight="1" x14ac:dyDescent="0.3">
      <c r="A90" s="122">
        <v>88</v>
      </c>
      <c r="B90" s="3" t="s">
        <v>119</v>
      </c>
      <c r="C90" s="15">
        <v>1.0501484718507815E-4</v>
      </c>
      <c r="D90" s="7" t="s">
        <v>120</v>
      </c>
      <c r="E90" s="13" t="s">
        <v>334</v>
      </c>
      <c r="F90" s="41">
        <f>C90*'Alvogen Payments'!$C$20</f>
        <v>31.700218379105877</v>
      </c>
    </row>
    <row r="91" spans="1:6" ht="18" customHeight="1" x14ac:dyDescent="0.3">
      <c r="A91" s="122">
        <v>89</v>
      </c>
      <c r="B91" s="3" t="s">
        <v>73</v>
      </c>
      <c r="C91" s="15">
        <v>8.9081056190735638E-4</v>
      </c>
      <c r="D91" s="7" t="s">
        <v>121</v>
      </c>
      <c r="E91" s="31" t="str">
        <f t="shared" si="1"/>
        <v>No</v>
      </c>
      <c r="F91" s="41">
        <f>C91*'Alvogen Payments'!$C$20</f>
        <v>268.90377983514082</v>
      </c>
    </row>
    <row r="92" spans="1:6" ht="18" customHeight="1" x14ac:dyDescent="0.3">
      <c r="A92" s="122">
        <v>90</v>
      </c>
      <c r="B92" s="3" t="s">
        <v>43</v>
      </c>
      <c r="C92" s="15">
        <v>5.4371183825001801E-4</v>
      </c>
      <c r="D92" s="7" t="s">
        <v>122</v>
      </c>
      <c r="E92" s="31" t="str">
        <f t="shared" si="1"/>
        <v>No</v>
      </c>
      <c r="F92" s="41">
        <f>C92*'Alvogen Payments'!$C$20</f>
        <v>164.12711602059775</v>
      </c>
    </row>
    <row r="93" spans="1:6" ht="18" customHeight="1" x14ac:dyDescent="0.3">
      <c r="A93" s="122">
        <v>91</v>
      </c>
      <c r="B93" s="3" t="s">
        <v>103</v>
      </c>
      <c r="C93" s="15">
        <v>1.437819386223277E-4</v>
      </c>
      <c r="D93" s="7" t="s">
        <v>123</v>
      </c>
      <c r="E93" s="31" t="str">
        <f t="shared" si="1"/>
        <v>No</v>
      </c>
      <c r="F93" s="41">
        <f>C93*'Alvogen Payments'!$C$20</f>
        <v>43.402613777708126</v>
      </c>
    </row>
    <row r="94" spans="1:6" ht="18" customHeight="1" x14ac:dyDescent="0.3">
      <c r="A94" s="122">
        <v>92</v>
      </c>
      <c r="B94" s="3" t="s">
        <v>12</v>
      </c>
      <c r="C94" s="15">
        <v>1.0000720909982541E-4</v>
      </c>
      <c r="D94" s="7" t="s">
        <v>124</v>
      </c>
      <c r="E94" s="31" t="str">
        <f t="shared" si="1"/>
        <v>No</v>
      </c>
      <c r="F94" s="41">
        <f>C94*'Alvogen Payments'!$C$20</f>
        <v>30.188591927026483</v>
      </c>
    </row>
    <row r="95" spans="1:6" ht="18" customHeight="1" x14ac:dyDescent="0.3">
      <c r="A95" s="122">
        <v>93</v>
      </c>
      <c r="B95" s="3" t="s">
        <v>20</v>
      </c>
      <c r="C95" s="15">
        <v>4.0066648615869299E-4</v>
      </c>
      <c r="D95" s="7" t="s">
        <v>125</v>
      </c>
      <c r="E95" s="31" t="str">
        <f t="shared" si="1"/>
        <v>No</v>
      </c>
      <c r="F95" s="41">
        <f>C95*'Alvogen Payments'!$C$20</f>
        <v>120.94685131555686</v>
      </c>
    </row>
    <row r="96" spans="1:6" ht="18" customHeight="1" x14ac:dyDescent="0.3">
      <c r="A96" s="122">
        <v>94</v>
      </c>
      <c r="B96" s="3" t="s">
        <v>97</v>
      </c>
      <c r="C96" s="15">
        <v>4.5230524746192109E-6</v>
      </c>
      <c r="D96" s="7" t="s">
        <v>126</v>
      </c>
      <c r="E96" s="31" t="str">
        <f t="shared" si="1"/>
        <v>Yes</v>
      </c>
      <c r="F96" s="41">
        <f>C96*'Alvogen Payments'!$C$20</f>
        <v>1.3653474249492386</v>
      </c>
    </row>
    <row r="97" spans="1:6" ht="18" customHeight="1" x14ac:dyDescent="0.3">
      <c r="A97" s="122">
        <v>95</v>
      </c>
      <c r="B97" s="3" t="s">
        <v>61</v>
      </c>
      <c r="C97" s="15">
        <v>1.439946936883912E-4</v>
      </c>
      <c r="D97" s="7" t="s">
        <v>127</v>
      </c>
      <c r="E97" s="31" t="str">
        <f t="shared" si="1"/>
        <v>No</v>
      </c>
      <c r="F97" s="41">
        <f>C97*'Alvogen Payments'!$C$20</f>
        <v>43.466836906496646</v>
      </c>
    </row>
    <row r="98" spans="1:6" ht="18" customHeight="1" x14ac:dyDescent="0.3">
      <c r="A98" s="122">
        <v>96</v>
      </c>
      <c r="B98" s="3" t="s">
        <v>61</v>
      </c>
      <c r="C98" s="15">
        <v>2.02229883702E-2</v>
      </c>
      <c r="D98" s="7" t="s">
        <v>61</v>
      </c>
      <c r="E98" s="31" t="str">
        <f t="shared" si="1"/>
        <v>No</v>
      </c>
      <c r="F98" s="41">
        <f>C98*'Alvogen Payments'!$C$20</f>
        <v>6104.595348157116</v>
      </c>
    </row>
    <row r="99" spans="1:6" ht="18" customHeight="1" x14ac:dyDescent="0.3">
      <c r="A99" s="122">
        <v>97</v>
      </c>
      <c r="B99" s="3" t="s">
        <v>58</v>
      </c>
      <c r="C99" s="15">
        <v>8.4104895939118969E-7</v>
      </c>
      <c r="D99" s="7" t="s">
        <v>128</v>
      </c>
      <c r="E99" s="13" t="s">
        <v>334</v>
      </c>
      <c r="F99" s="41">
        <f>C99*'Alvogen Payments'!$C$20</f>
        <v>0.2538825356116774</v>
      </c>
    </row>
    <row r="100" spans="1:6" ht="18" customHeight="1" x14ac:dyDescent="0.3">
      <c r="A100" s="122">
        <v>98</v>
      </c>
      <c r="B100" s="3" t="s">
        <v>22</v>
      </c>
      <c r="C100" s="15">
        <v>8.0112116433586752E-5</v>
      </c>
      <c r="D100" s="7" t="s">
        <v>129</v>
      </c>
      <c r="E100" s="31" t="str">
        <f t="shared" si="1"/>
        <v>No</v>
      </c>
      <c r="F100" s="41">
        <f>C100*'Alvogen Payments'!$C$20</f>
        <v>24.182976539320354</v>
      </c>
    </row>
    <row r="101" spans="1:6" ht="18" customHeight="1" x14ac:dyDescent="0.3">
      <c r="A101" s="122">
        <v>99</v>
      </c>
      <c r="B101" s="3" t="s">
        <v>130</v>
      </c>
      <c r="C101" s="15">
        <v>2.3916849635745889E-3</v>
      </c>
      <c r="D101" s="7" t="s">
        <v>130</v>
      </c>
      <c r="E101" s="31" t="str">
        <f t="shared" si="1"/>
        <v>No</v>
      </c>
      <c r="F101" s="41">
        <f>C101*'Alvogen Payments'!$C$20</f>
        <v>721.96396673051959</v>
      </c>
    </row>
    <row r="102" spans="1:6" ht="18" customHeight="1" x14ac:dyDescent="0.3">
      <c r="A102" s="122">
        <v>100</v>
      </c>
      <c r="B102" s="3" t="s">
        <v>131</v>
      </c>
      <c r="C102" s="15">
        <v>8.3054410497910159E-4</v>
      </c>
      <c r="D102" s="7" t="s">
        <v>131</v>
      </c>
      <c r="E102" s="31" t="str">
        <f t="shared" si="1"/>
        <v>No</v>
      </c>
      <c r="F102" s="41">
        <f>C102*'Alvogen Payments'!$C$20</f>
        <v>250.7114965840529</v>
      </c>
    </row>
    <row r="103" spans="1:6" ht="18" customHeight="1" x14ac:dyDescent="0.3">
      <c r="A103" s="122">
        <v>101</v>
      </c>
      <c r="B103" s="3" t="s">
        <v>61</v>
      </c>
      <c r="C103" s="15">
        <v>2.3338794024881367E-4</v>
      </c>
      <c r="D103" s="7" t="s">
        <v>132</v>
      </c>
      <c r="E103" s="31" t="str">
        <f t="shared" si="1"/>
        <v>No</v>
      </c>
      <c r="F103" s="41">
        <f>C103*'Alvogen Payments'!$C$20</f>
        <v>70.451453972961389</v>
      </c>
    </row>
    <row r="104" spans="1:6" ht="18" customHeight="1" x14ac:dyDescent="0.3">
      <c r="A104" s="122">
        <v>102</v>
      </c>
      <c r="B104" s="3" t="s">
        <v>22</v>
      </c>
      <c r="C104" s="15">
        <v>1.2541963948560226E-4</v>
      </c>
      <c r="D104" s="7" t="s">
        <v>133</v>
      </c>
      <c r="E104" s="31" t="str">
        <f t="shared" si="1"/>
        <v>No</v>
      </c>
      <c r="F104" s="41">
        <f>C104*'Alvogen Payments'!$C$20</f>
        <v>37.859693817535344</v>
      </c>
    </row>
    <row r="105" spans="1:6" ht="18" customHeight="1" x14ac:dyDescent="0.3">
      <c r="A105" s="122">
        <v>103</v>
      </c>
      <c r="B105" s="3" t="s">
        <v>22</v>
      </c>
      <c r="C105" s="15">
        <v>3.8676232266645461E-4</v>
      </c>
      <c r="D105" s="7" t="s">
        <v>134</v>
      </c>
      <c r="E105" s="31" t="str">
        <f t="shared" si="1"/>
        <v>No</v>
      </c>
      <c r="F105" s="41">
        <f>C105*'Alvogen Payments'!$C$20</f>
        <v>116.74968271609259</v>
      </c>
    </row>
    <row r="106" spans="1:6" ht="18" customHeight="1" x14ac:dyDescent="0.3">
      <c r="A106" s="122">
        <v>104</v>
      </c>
      <c r="B106" s="3" t="s">
        <v>12</v>
      </c>
      <c r="C106" s="15">
        <v>4.17854199744088E-5</v>
      </c>
      <c r="D106" s="7" t="s">
        <v>135</v>
      </c>
      <c r="E106" s="31" t="str">
        <f t="shared" si="1"/>
        <v>No</v>
      </c>
      <c r="F106" s="41">
        <f>C106*'Alvogen Payments'!$C$20</f>
        <v>12.613520599776951</v>
      </c>
    </row>
    <row r="107" spans="1:6" ht="18" customHeight="1" x14ac:dyDescent="0.3">
      <c r="A107" s="122">
        <v>105</v>
      </c>
      <c r="B107" s="3" t="s">
        <v>12</v>
      </c>
      <c r="C107" s="15">
        <v>1.3200304570200001E-2</v>
      </c>
      <c r="D107" s="7" t="s">
        <v>136</v>
      </c>
      <c r="E107" s="31" t="str">
        <f t="shared" si="1"/>
        <v>No</v>
      </c>
      <c r="F107" s="41">
        <f>C107*'Alvogen Payments'!$C$20</f>
        <v>3984.6988189067088</v>
      </c>
    </row>
    <row r="108" spans="1:6" ht="18" customHeight="1" x14ac:dyDescent="0.3">
      <c r="A108" s="122">
        <v>106</v>
      </c>
      <c r="B108" s="3" t="s">
        <v>97</v>
      </c>
      <c r="C108" s="15">
        <v>9.0689126594E-3</v>
      </c>
      <c r="D108" s="7" t="s">
        <v>97</v>
      </c>
      <c r="E108" s="31" t="str">
        <f t="shared" si="1"/>
        <v>No</v>
      </c>
      <c r="F108" s="41">
        <f>C108*'Alvogen Payments'!$C$20</f>
        <v>2737.5796801127717</v>
      </c>
    </row>
    <row r="109" spans="1:6" ht="18" customHeight="1" x14ac:dyDescent="0.3">
      <c r="A109" s="122">
        <v>107</v>
      </c>
      <c r="B109" s="3" t="s">
        <v>12</v>
      </c>
      <c r="C109" s="15">
        <v>3.0922368018683455E-4</v>
      </c>
      <c r="D109" s="7" t="s">
        <v>137</v>
      </c>
      <c r="E109" s="31" t="str">
        <f t="shared" si="1"/>
        <v>No</v>
      </c>
      <c r="F109" s="41">
        <f>C109*'Alvogen Payments'!$C$20</f>
        <v>93.343545723945113</v>
      </c>
    </row>
    <row r="110" spans="1:6" ht="18" customHeight="1" x14ac:dyDescent="0.3">
      <c r="A110" s="122">
        <v>108</v>
      </c>
      <c r="B110" s="3" t="s">
        <v>138</v>
      </c>
      <c r="C110" s="15">
        <v>3.4622226991000002E-3</v>
      </c>
      <c r="D110" s="7" t="s">
        <v>138</v>
      </c>
      <c r="E110" s="31" t="str">
        <f t="shared" si="1"/>
        <v>No</v>
      </c>
      <c r="F110" s="41">
        <f>C110*'Alvogen Payments'!$C$20</f>
        <v>1045.1209384244339</v>
      </c>
    </row>
    <row r="111" spans="1:6" ht="18" customHeight="1" x14ac:dyDescent="0.3">
      <c r="A111" s="122">
        <v>109</v>
      </c>
      <c r="B111" s="3" t="s">
        <v>58</v>
      </c>
      <c r="C111" s="15">
        <v>3.5780637844614547E-4</v>
      </c>
      <c r="D111" s="7" t="s">
        <v>139</v>
      </c>
      <c r="E111" s="31" t="str">
        <f t="shared" si="1"/>
        <v>No</v>
      </c>
      <c r="F111" s="41">
        <f>C111*'Alvogen Payments'!$C$20</f>
        <v>108.00892100704316</v>
      </c>
    </row>
    <row r="112" spans="1:6" ht="18" customHeight="1" x14ac:dyDescent="0.3">
      <c r="A112" s="122">
        <v>110</v>
      </c>
      <c r="B112" s="3" t="s">
        <v>20</v>
      </c>
      <c r="C112" s="15">
        <v>2.3826992713207727E-4</v>
      </c>
      <c r="D112" s="7" t="s">
        <v>140</v>
      </c>
      <c r="E112" s="31" t="str">
        <f t="shared" si="1"/>
        <v>No</v>
      </c>
      <c r="F112" s="41">
        <f>C112*'Alvogen Payments'!$C$20</f>
        <v>71.92515083080319</v>
      </c>
    </row>
    <row r="113" spans="1:6" ht="18" customHeight="1" x14ac:dyDescent="0.3">
      <c r="A113" s="122">
        <v>111</v>
      </c>
      <c r="B113" s="3" t="s">
        <v>20</v>
      </c>
      <c r="C113" s="15">
        <v>3.1489149136351198E-4</v>
      </c>
      <c r="D113" s="7" t="s">
        <v>141</v>
      </c>
      <c r="E113" s="31" t="str">
        <f t="shared" si="1"/>
        <v>No</v>
      </c>
      <c r="F113" s="41">
        <f>C113*'Alvogen Payments'!$C$20</f>
        <v>95.054454770125602</v>
      </c>
    </row>
    <row r="114" spans="1:6" ht="18" customHeight="1" x14ac:dyDescent="0.3">
      <c r="A114" s="122">
        <v>112</v>
      </c>
      <c r="B114" s="3" t="s">
        <v>20</v>
      </c>
      <c r="C114" s="15">
        <v>2.2439609028390264E-4</v>
      </c>
      <c r="D114" s="7" t="s">
        <v>142</v>
      </c>
      <c r="E114" s="31" t="str">
        <f t="shared" si="1"/>
        <v>No</v>
      </c>
      <c r="F114" s="41">
        <f>C114*'Alvogen Payments'!$C$20</f>
        <v>67.737136758201515</v>
      </c>
    </row>
    <row r="115" spans="1:6" ht="18" customHeight="1" x14ac:dyDescent="0.3">
      <c r="A115" s="122">
        <v>113</v>
      </c>
      <c r="B115" s="3" t="s">
        <v>58</v>
      </c>
      <c r="C115" s="15">
        <v>3.7739081076608753E-4</v>
      </c>
      <c r="D115" s="7" t="s">
        <v>143</v>
      </c>
      <c r="E115" s="31" t="str">
        <f t="shared" si="1"/>
        <v>No</v>
      </c>
      <c r="F115" s="41">
        <f>C115*'Alvogen Payments'!$C$20</f>
        <v>113.92075917102039</v>
      </c>
    </row>
    <row r="116" spans="1:6" ht="18" customHeight="1" x14ac:dyDescent="0.3">
      <c r="A116" s="122">
        <v>114</v>
      </c>
      <c r="B116" s="3" t="s">
        <v>20</v>
      </c>
      <c r="C116" s="15">
        <v>1.2038412787141262E-3</v>
      </c>
      <c r="D116" s="7" t="s">
        <v>144</v>
      </c>
      <c r="E116" s="31" t="str">
        <f t="shared" si="1"/>
        <v>No</v>
      </c>
      <c r="F116" s="41">
        <f>C116*'Alvogen Payments'!$C$20</f>
        <v>363.39653346124578</v>
      </c>
    </row>
    <row r="117" spans="1:6" ht="18" customHeight="1" x14ac:dyDescent="0.3">
      <c r="A117" s="122">
        <v>115</v>
      </c>
      <c r="B117" s="3" t="s">
        <v>20</v>
      </c>
      <c r="C117" s="15">
        <v>3.3601865528679335E-4</v>
      </c>
      <c r="D117" s="7" t="s">
        <v>145</v>
      </c>
      <c r="E117" s="31" t="str">
        <f t="shared" si="1"/>
        <v>No</v>
      </c>
      <c r="F117" s="41">
        <f>C117*'Alvogen Payments'!$C$20</f>
        <v>101.43198830991969</v>
      </c>
    </row>
    <row r="118" spans="1:6" ht="18" customHeight="1" x14ac:dyDescent="0.3">
      <c r="A118" s="122">
        <v>116</v>
      </c>
      <c r="B118" s="3" t="s">
        <v>73</v>
      </c>
      <c r="C118" s="15">
        <v>1.2198699018000001E-3</v>
      </c>
      <c r="D118" s="7" t="s">
        <v>146</v>
      </c>
      <c r="E118" s="31" t="str">
        <f t="shared" si="1"/>
        <v>No</v>
      </c>
      <c r="F118" s="41">
        <f>C118*'Alvogen Payments'!$C$20</f>
        <v>368.23500026625942</v>
      </c>
    </row>
    <row r="119" spans="1:6" ht="18" customHeight="1" x14ac:dyDescent="0.3">
      <c r="A119" s="122">
        <v>117</v>
      </c>
      <c r="B119" s="3" t="s">
        <v>58</v>
      </c>
      <c r="C119" s="15">
        <v>3.2440470306271694E-6</v>
      </c>
      <c r="D119" s="7" t="s">
        <v>147</v>
      </c>
      <c r="E119" s="13" t="s">
        <v>334</v>
      </c>
      <c r="F119" s="41">
        <f>C119*'Alvogen Payments'!$C$20</f>
        <v>0.97926152405603495</v>
      </c>
    </row>
    <row r="120" spans="1:6" ht="18" customHeight="1" x14ac:dyDescent="0.3">
      <c r="A120" s="122">
        <v>118</v>
      </c>
      <c r="B120" s="3" t="s">
        <v>32</v>
      </c>
      <c r="C120" s="15">
        <v>4.8938634165054549E-4</v>
      </c>
      <c r="D120" s="7" t="s">
        <v>148</v>
      </c>
      <c r="E120" s="31" t="str">
        <f t="shared" si="1"/>
        <v>No</v>
      </c>
      <c r="F120" s="41">
        <f>C120*'Alvogen Payments'!$C$20</f>
        <v>147.72819575438461</v>
      </c>
    </row>
    <row r="121" spans="1:6" ht="18" customHeight="1" x14ac:dyDescent="0.3">
      <c r="A121" s="122">
        <v>119</v>
      </c>
      <c r="B121" s="3" t="s">
        <v>32</v>
      </c>
      <c r="C121" s="15">
        <v>1.9565590720923404E-4</v>
      </c>
      <c r="D121" s="7" t="s">
        <v>149</v>
      </c>
      <c r="E121" s="31" t="str">
        <f t="shared" si="1"/>
        <v>No</v>
      </c>
      <c r="F121" s="41">
        <f>C121*'Alvogen Payments'!$C$20</f>
        <v>59.061505605619757</v>
      </c>
    </row>
    <row r="122" spans="1:6" ht="18" customHeight="1" x14ac:dyDescent="0.3">
      <c r="A122" s="122">
        <v>120</v>
      </c>
      <c r="B122" s="3" t="s">
        <v>20</v>
      </c>
      <c r="C122" s="15">
        <v>2.6020285795849804E-4</v>
      </c>
      <c r="D122" s="7" t="s">
        <v>150</v>
      </c>
      <c r="E122" s="31" t="str">
        <f t="shared" si="1"/>
        <v>No</v>
      </c>
      <c r="F122" s="41">
        <f>C122*'Alvogen Payments'!$C$20</f>
        <v>78.545916518020761</v>
      </c>
    </row>
    <row r="123" spans="1:6" ht="18" customHeight="1" x14ac:dyDescent="0.3">
      <c r="A123" s="122">
        <v>121</v>
      </c>
      <c r="B123" s="3" t="s">
        <v>151</v>
      </c>
      <c r="C123" s="15">
        <v>4.1050412370000006E-3</v>
      </c>
      <c r="D123" s="7" t="s">
        <v>151</v>
      </c>
      <c r="E123" s="31" t="str">
        <f t="shared" si="1"/>
        <v>No</v>
      </c>
      <c r="F123" s="41">
        <f>C123*'Alvogen Payments'!$C$20</f>
        <v>1239.1648148455868</v>
      </c>
    </row>
    <row r="124" spans="1:6" ht="18" customHeight="1" x14ac:dyDescent="0.3">
      <c r="A124" s="122">
        <v>122</v>
      </c>
      <c r="B124" s="3" t="s">
        <v>22</v>
      </c>
      <c r="C124" s="15">
        <v>1.9389587187553203E-4</v>
      </c>
      <c r="D124" s="7" t="s">
        <v>152</v>
      </c>
      <c r="E124" s="31" t="str">
        <f t="shared" si="1"/>
        <v>No</v>
      </c>
      <c r="F124" s="41">
        <f>C124*'Alvogen Payments'!$C$20</f>
        <v>58.530214022297585</v>
      </c>
    </row>
    <row r="125" spans="1:6" ht="18" customHeight="1" x14ac:dyDescent="0.3">
      <c r="A125" s="122">
        <v>123</v>
      </c>
      <c r="B125" s="3" t="s">
        <v>153</v>
      </c>
      <c r="C125" s="15">
        <v>1.1005388939752758E-3</v>
      </c>
      <c r="D125" s="7" t="s">
        <v>154</v>
      </c>
      <c r="E125" s="31" t="str">
        <f t="shared" si="1"/>
        <v>No</v>
      </c>
      <c r="F125" s="41">
        <f>C125*'Alvogen Payments'!$C$20</f>
        <v>332.21324611586095</v>
      </c>
    </row>
    <row r="126" spans="1:6" ht="18" customHeight="1" x14ac:dyDescent="0.3">
      <c r="A126" s="122">
        <v>124</v>
      </c>
      <c r="B126" s="3" t="s">
        <v>32</v>
      </c>
      <c r="C126" s="15">
        <v>2.7246348947924944E-5</v>
      </c>
      <c r="D126" s="7" t="s">
        <v>155</v>
      </c>
      <c r="E126" s="31" t="str">
        <f t="shared" si="1"/>
        <v>No</v>
      </c>
      <c r="F126" s="41">
        <f>C126*'Alvogen Payments'!$C$20</f>
        <v>8.2246961723453342</v>
      </c>
    </row>
    <row r="127" spans="1:6" ht="18" customHeight="1" x14ac:dyDescent="0.3">
      <c r="A127" s="122">
        <v>125</v>
      </c>
      <c r="B127" s="3" t="s">
        <v>156</v>
      </c>
      <c r="C127" s="15">
        <v>2.4482072967000001E-3</v>
      </c>
      <c r="D127" s="7" t="s">
        <v>156</v>
      </c>
      <c r="E127" s="31" t="str">
        <f t="shared" si="1"/>
        <v>No</v>
      </c>
      <c r="F127" s="41">
        <f>C127*'Alvogen Payments'!$C$20</f>
        <v>739.02603320398009</v>
      </c>
    </row>
    <row r="128" spans="1:6" ht="18" customHeight="1" x14ac:dyDescent="0.3">
      <c r="A128" s="122">
        <v>126</v>
      </c>
      <c r="B128" s="3" t="s">
        <v>20</v>
      </c>
      <c r="C128" s="15">
        <v>3.9749965640000005E-4</v>
      </c>
      <c r="D128" s="7" t="s">
        <v>157</v>
      </c>
      <c r="E128" s="31" t="str">
        <f t="shared" si="1"/>
        <v>No</v>
      </c>
      <c r="F128" s="41">
        <f>C128*'Alvogen Payments'!$C$20</f>
        <v>119.99089891824401</v>
      </c>
    </row>
    <row r="129" spans="1:6" ht="18" customHeight="1" x14ac:dyDescent="0.3">
      <c r="A129" s="122">
        <v>127</v>
      </c>
      <c r="B129" s="3" t="s">
        <v>158</v>
      </c>
      <c r="C129" s="15">
        <v>1.9471774931817251E-3</v>
      </c>
      <c r="D129" s="7" t="s">
        <v>158</v>
      </c>
      <c r="E129" s="31" t="str">
        <f t="shared" si="1"/>
        <v>No</v>
      </c>
      <c r="F129" s="41">
        <f>C129*'Alvogen Payments'!$C$20</f>
        <v>587.78309364155746</v>
      </c>
    </row>
    <row r="130" spans="1:6" ht="18" customHeight="1" x14ac:dyDescent="0.3">
      <c r="A130" s="122">
        <v>128</v>
      </c>
      <c r="B130" s="3" t="s">
        <v>32</v>
      </c>
      <c r="C130" s="15">
        <v>5.4856393182193598E-4</v>
      </c>
      <c r="D130" s="7" t="s">
        <v>159</v>
      </c>
      <c r="E130" s="31" t="str">
        <f t="shared" si="1"/>
        <v>No</v>
      </c>
      <c r="F130" s="41">
        <f>C130*'Alvogen Payments'!$C$20</f>
        <v>165.59178915919287</v>
      </c>
    </row>
    <row r="131" spans="1:6" ht="18" customHeight="1" x14ac:dyDescent="0.3">
      <c r="A131" s="122">
        <v>129</v>
      </c>
      <c r="B131" s="3" t="s">
        <v>88</v>
      </c>
      <c r="C131" s="15">
        <v>2.3483828725500002E-2</v>
      </c>
      <c r="D131" s="7" t="s">
        <v>88</v>
      </c>
      <c r="E131" s="31" t="str">
        <f t="shared" si="1"/>
        <v>No</v>
      </c>
      <c r="F131" s="41">
        <f>C131*'Alvogen Payments'!$C$20</f>
        <v>7088.9261750185133</v>
      </c>
    </row>
    <row r="132" spans="1:6" ht="18" customHeight="1" x14ac:dyDescent="0.3">
      <c r="A132" s="122">
        <v>130</v>
      </c>
      <c r="B132" s="3" t="s">
        <v>20</v>
      </c>
      <c r="C132" s="15">
        <v>1.109546617741783E-3</v>
      </c>
      <c r="D132" s="7" t="s">
        <v>160</v>
      </c>
      <c r="E132" s="31" t="str">
        <f t="shared" si="1"/>
        <v>No</v>
      </c>
      <c r="F132" s="41">
        <f>C132*'Alvogen Payments'!$C$20</f>
        <v>334.93235506236726</v>
      </c>
    </row>
    <row r="133" spans="1:6" ht="18" customHeight="1" x14ac:dyDescent="0.3">
      <c r="A133" s="122">
        <v>131</v>
      </c>
      <c r="B133" s="3" t="s">
        <v>161</v>
      </c>
      <c r="C133" s="15">
        <v>2.9859845764296689E-4</v>
      </c>
      <c r="D133" s="7" t="s">
        <v>162</v>
      </c>
      <c r="E133" s="31" t="str">
        <f t="shared" ref="E133:E196" si="2">IF(C133&lt;0.000011,"Yes","No")</f>
        <v>No</v>
      </c>
      <c r="F133" s="41">
        <f>C133*'Alvogen Payments'!$C$20</f>
        <v>90.136171871621272</v>
      </c>
    </row>
    <row r="134" spans="1:6" ht="18" customHeight="1" x14ac:dyDescent="0.3">
      <c r="A134" s="122">
        <v>132</v>
      </c>
      <c r="B134" s="3" t="s">
        <v>161</v>
      </c>
      <c r="C134" s="15">
        <v>5.3961997892000005E-3</v>
      </c>
      <c r="D134" s="7" t="s">
        <v>161</v>
      </c>
      <c r="E134" s="31" t="str">
        <f t="shared" si="2"/>
        <v>No</v>
      </c>
      <c r="F134" s="41">
        <f>C134*'Alvogen Payments'!$C$20</f>
        <v>1628.9193035099861</v>
      </c>
    </row>
    <row r="135" spans="1:6" ht="18" customHeight="1" x14ac:dyDescent="0.3">
      <c r="A135" s="122">
        <v>133</v>
      </c>
      <c r="B135" s="3" t="s">
        <v>163</v>
      </c>
      <c r="C135" s="15">
        <v>3.5337234878000004E-3</v>
      </c>
      <c r="D135" s="7" t="s">
        <v>163</v>
      </c>
      <c r="E135" s="31" t="str">
        <f t="shared" si="2"/>
        <v>No</v>
      </c>
      <c r="F135" s="41">
        <f>C135*'Alvogen Payments'!$C$20</f>
        <v>1066.7044637717943</v>
      </c>
    </row>
    <row r="136" spans="1:6" ht="18" customHeight="1" x14ac:dyDescent="0.3">
      <c r="A136" s="122">
        <v>134</v>
      </c>
      <c r="B136" s="3" t="s">
        <v>164</v>
      </c>
      <c r="C136" s="15">
        <v>1.2127293508E-3</v>
      </c>
      <c r="D136" s="7" t="s">
        <v>164</v>
      </c>
      <c r="E136" s="31" t="str">
        <f t="shared" si="2"/>
        <v>No</v>
      </c>
      <c r="F136" s="41">
        <f>C136*'Alvogen Payments'!$C$20</f>
        <v>366.07952385397448</v>
      </c>
    </row>
    <row r="137" spans="1:6" ht="18" customHeight="1" x14ac:dyDescent="0.3">
      <c r="A137" s="122">
        <v>135</v>
      </c>
      <c r="B137" s="3" t="s">
        <v>96</v>
      </c>
      <c r="C137" s="15">
        <v>1.0105310050000001E-4</v>
      </c>
      <c r="D137" s="7" t="s">
        <v>165</v>
      </c>
      <c r="E137" s="31" t="str">
        <f t="shared" si="2"/>
        <v>No</v>
      </c>
      <c r="F137" s="41">
        <f>C137*'Alvogen Payments'!$C$20</f>
        <v>30.504309053462247</v>
      </c>
    </row>
    <row r="138" spans="1:6" ht="18" customHeight="1" x14ac:dyDescent="0.3">
      <c r="A138" s="122">
        <v>136</v>
      </c>
      <c r="B138" s="3" t="s">
        <v>166</v>
      </c>
      <c r="C138" s="15">
        <v>6.2922251458000008E-3</v>
      </c>
      <c r="D138" s="7" t="s">
        <v>166</v>
      </c>
      <c r="E138" s="31" t="str">
        <f t="shared" si="2"/>
        <v>No</v>
      </c>
      <c r="F138" s="41">
        <f>C138*'Alvogen Payments'!$C$20</f>
        <v>1899.397242951984</v>
      </c>
    </row>
    <row r="139" spans="1:6" ht="18" customHeight="1" x14ac:dyDescent="0.3">
      <c r="A139" s="122">
        <v>137</v>
      </c>
      <c r="B139" s="3" t="s">
        <v>53</v>
      </c>
      <c r="C139" s="15">
        <v>1.9406761110000003E-3</v>
      </c>
      <c r="D139" s="7" t="s">
        <v>167</v>
      </c>
      <c r="E139" s="31" t="str">
        <f t="shared" si="2"/>
        <v>No</v>
      </c>
      <c r="F139" s="41">
        <f>C139*'Alvogen Payments'!$C$20</f>
        <v>585.82055938615372</v>
      </c>
    </row>
    <row r="140" spans="1:6" ht="18" customHeight="1" x14ac:dyDescent="0.3">
      <c r="A140" s="122">
        <v>138</v>
      </c>
      <c r="B140" s="3" t="s">
        <v>53</v>
      </c>
      <c r="C140" s="15">
        <v>7.2147379172615407E-3</v>
      </c>
      <c r="D140" s="7" t="s">
        <v>53</v>
      </c>
      <c r="E140" s="31" t="str">
        <f t="shared" si="2"/>
        <v>No</v>
      </c>
      <c r="F140" s="41">
        <f>C140*'Alvogen Payments'!$C$20</f>
        <v>2177.8707835676805</v>
      </c>
    </row>
    <row r="141" spans="1:6" ht="18" customHeight="1" x14ac:dyDescent="0.3">
      <c r="A141" s="122">
        <v>139</v>
      </c>
      <c r="B141" s="3" t="s">
        <v>81</v>
      </c>
      <c r="C141" s="15">
        <v>3.4575585746555949E-4</v>
      </c>
      <c r="D141" s="7" t="s">
        <v>168</v>
      </c>
      <c r="E141" s="13" t="s">
        <v>334</v>
      </c>
      <c r="F141" s="41">
        <f>C141*'Alvogen Payments'!$C$20</f>
        <v>104.37130064281668</v>
      </c>
    </row>
    <row r="142" spans="1:6" ht="18" customHeight="1" x14ac:dyDescent="0.3">
      <c r="A142" s="122">
        <v>140</v>
      </c>
      <c r="B142" s="3" t="s">
        <v>81</v>
      </c>
      <c r="C142" s="15">
        <v>2.5170974956060682E-3</v>
      </c>
      <c r="D142" s="7" t="s">
        <v>169</v>
      </c>
      <c r="E142" s="31" t="str">
        <f t="shared" si="2"/>
        <v>No</v>
      </c>
      <c r="F142" s="41">
        <f>C142*'Alvogen Payments'!$C$20</f>
        <v>759.82151506240348</v>
      </c>
    </row>
    <row r="143" spans="1:6" ht="18" customHeight="1" x14ac:dyDescent="0.3">
      <c r="A143" s="122">
        <v>141</v>
      </c>
      <c r="B143" s="3" t="s">
        <v>81</v>
      </c>
      <c r="C143" s="15">
        <v>2.1830160390500002E-2</v>
      </c>
      <c r="D143" s="7" t="s">
        <v>81</v>
      </c>
      <c r="E143" s="31" t="str">
        <f t="shared" si="2"/>
        <v>No</v>
      </c>
      <c r="F143" s="41">
        <f>C143*'Alvogen Payments'!$C$20</f>
        <v>6589.7429761540279</v>
      </c>
    </row>
    <row r="144" spans="1:6" ht="18" customHeight="1" x14ac:dyDescent="0.3">
      <c r="A144" s="122">
        <v>142</v>
      </c>
      <c r="B144" s="3" t="s">
        <v>170</v>
      </c>
      <c r="C144" s="15">
        <v>1.0942313547701739E-3</v>
      </c>
      <c r="D144" s="7" t="s">
        <v>170</v>
      </c>
      <c r="E144" s="31" t="str">
        <f t="shared" si="2"/>
        <v>No</v>
      </c>
      <c r="F144" s="41">
        <f>C144*'Alvogen Payments'!$C$20</f>
        <v>330.30922610729863</v>
      </c>
    </row>
    <row r="145" spans="1:6" ht="18" customHeight="1" x14ac:dyDescent="0.3">
      <c r="A145" s="122">
        <v>143</v>
      </c>
      <c r="B145" s="3" t="s">
        <v>12</v>
      </c>
      <c r="C145" s="15">
        <v>3.0589085348800001E-2</v>
      </c>
      <c r="D145" s="7" t="s">
        <v>12</v>
      </c>
      <c r="E145" s="31" t="str">
        <f t="shared" si="2"/>
        <v>No</v>
      </c>
      <c r="F145" s="41">
        <f>C145*'Alvogen Payments'!$C$20</f>
        <v>9233.7484800135262</v>
      </c>
    </row>
    <row r="146" spans="1:6" ht="18" customHeight="1" x14ac:dyDescent="0.3">
      <c r="A146" s="122">
        <v>144</v>
      </c>
      <c r="B146" s="3" t="s">
        <v>12</v>
      </c>
      <c r="C146" s="15">
        <v>9.4595939665291712E-4</v>
      </c>
      <c r="D146" s="7" t="s">
        <v>171</v>
      </c>
      <c r="E146" s="31" t="str">
        <f t="shared" si="2"/>
        <v>No</v>
      </c>
      <c r="F146" s="41">
        <f>C146*'Alvogen Payments'!$C$20</f>
        <v>285.55123637722784</v>
      </c>
    </row>
    <row r="147" spans="1:6" ht="18" customHeight="1" x14ac:dyDescent="0.3">
      <c r="A147" s="122">
        <v>145</v>
      </c>
      <c r="B147" s="3" t="s">
        <v>172</v>
      </c>
      <c r="C147" s="15">
        <v>4.4979387832776362E-5</v>
      </c>
      <c r="D147" s="7" t="s">
        <v>172</v>
      </c>
      <c r="E147" s="31" t="str">
        <f t="shared" si="2"/>
        <v>No</v>
      </c>
      <c r="F147" s="41">
        <f>C147*'Alvogen Payments'!$C$20</f>
        <v>13.577665016686446</v>
      </c>
    </row>
    <row r="148" spans="1:6" ht="18" customHeight="1" x14ac:dyDescent="0.3">
      <c r="A148" s="122">
        <v>146</v>
      </c>
      <c r="B148" s="3" t="s">
        <v>173</v>
      </c>
      <c r="C148" s="15">
        <v>8.011838681000001E-4</v>
      </c>
      <c r="D148" s="7" t="s">
        <v>173</v>
      </c>
      <c r="E148" s="31" t="str">
        <f t="shared" si="2"/>
        <v>No</v>
      </c>
      <c r="F148" s="41">
        <f>C148*'Alvogen Payments'!$C$20</f>
        <v>241.84869341214062</v>
      </c>
    </row>
    <row r="149" spans="1:6" ht="18" customHeight="1" x14ac:dyDescent="0.3">
      <c r="A149" s="122">
        <v>147</v>
      </c>
      <c r="B149" s="3" t="s">
        <v>174</v>
      </c>
      <c r="C149" s="15">
        <v>5.8387817675000005E-3</v>
      </c>
      <c r="D149" s="7" t="s">
        <v>175</v>
      </c>
      <c r="E149" s="31" t="str">
        <f t="shared" si="2"/>
        <v>No</v>
      </c>
      <c r="F149" s="41">
        <f>C149*'Alvogen Payments'!$C$20</f>
        <v>1762.5189395504055</v>
      </c>
    </row>
    <row r="150" spans="1:6" ht="18" customHeight="1" x14ac:dyDescent="0.3">
      <c r="A150" s="122">
        <v>148</v>
      </c>
      <c r="B150" s="3" t="s">
        <v>176</v>
      </c>
      <c r="C150" s="15">
        <v>5.2617717409888416E-3</v>
      </c>
      <c r="D150" s="7" t="s">
        <v>176</v>
      </c>
      <c r="E150" s="31" t="str">
        <f t="shared" si="2"/>
        <v>No</v>
      </c>
      <c r="F150" s="41">
        <f>C150*'Alvogen Payments'!$C$20</f>
        <v>1588.3402939813579</v>
      </c>
    </row>
    <row r="151" spans="1:6" ht="18" customHeight="1" x14ac:dyDescent="0.3">
      <c r="A151" s="122">
        <v>149</v>
      </c>
      <c r="B151" s="3" t="s">
        <v>177</v>
      </c>
      <c r="C151" s="15">
        <v>1.3611218302E-3</v>
      </c>
      <c r="D151" s="7" t="s">
        <v>177</v>
      </c>
      <c r="E151" s="31" t="str">
        <f t="shared" si="2"/>
        <v>No</v>
      </c>
      <c r="F151" s="41">
        <f>C151*'Alvogen Payments'!$C$20</f>
        <v>410.87389463953122</v>
      </c>
    </row>
    <row r="152" spans="1:6" ht="18" customHeight="1" x14ac:dyDescent="0.3">
      <c r="A152" s="122">
        <v>150</v>
      </c>
      <c r="B152" s="3" t="s">
        <v>14</v>
      </c>
      <c r="C152" s="15">
        <v>8.6662252226000006E-3</v>
      </c>
      <c r="D152" s="7" t="s">
        <v>14</v>
      </c>
      <c r="E152" s="31" t="str">
        <f t="shared" si="2"/>
        <v>No</v>
      </c>
      <c r="F152" s="41">
        <f>C152*'Alvogen Payments'!$C$20</f>
        <v>2616.0227762343625</v>
      </c>
    </row>
    <row r="153" spans="1:6" ht="18" customHeight="1" x14ac:dyDescent="0.3">
      <c r="A153" s="122">
        <v>151</v>
      </c>
      <c r="B153" s="3" t="s">
        <v>73</v>
      </c>
      <c r="C153" s="15">
        <v>7.4382900947353106E-5</v>
      </c>
      <c r="D153" s="7" t="s">
        <v>178</v>
      </c>
      <c r="E153" s="13" t="s">
        <v>334</v>
      </c>
      <c r="F153" s="41">
        <f>C153*'Alvogen Payments'!$C$20</f>
        <v>22.453531732963786</v>
      </c>
    </row>
    <row r="154" spans="1:6" ht="18" customHeight="1" x14ac:dyDescent="0.3">
      <c r="A154" s="122">
        <v>152</v>
      </c>
      <c r="B154" s="3" t="s">
        <v>53</v>
      </c>
      <c r="C154" s="15">
        <v>6.0431353984549699E-5</v>
      </c>
      <c r="D154" s="7" t="s">
        <v>179</v>
      </c>
      <c r="E154" s="31" t="str">
        <f t="shared" si="2"/>
        <v>No</v>
      </c>
      <c r="F154" s="41">
        <f>C154*'Alvogen Payments'!$C$20</f>
        <v>18.24205976207411</v>
      </c>
    </row>
    <row r="155" spans="1:6" ht="18" customHeight="1" x14ac:dyDescent="0.3">
      <c r="A155" s="122">
        <v>153</v>
      </c>
      <c r="B155" s="3" t="s">
        <v>45</v>
      </c>
      <c r="C155" s="15">
        <v>1.1862120143752041E-4</v>
      </c>
      <c r="D155" s="7" t="s">
        <v>180</v>
      </c>
      <c r="E155" s="31" t="str">
        <f t="shared" si="2"/>
        <v>No</v>
      </c>
      <c r="F155" s="41">
        <f>C155*'Alvogen Payments'!$C$20</f>
        <v>35.807489043279006</v>
      </c>
    </row>
    <row r="156" spans="1:6" ht="18" customHeight="1" x14ac:dyDescent="0.3">
      <c r="A156" s="122">
        <v>154</v>
      </c>
      <c r="B156" s="3" t="s">
        <v>20</v>
      </c>
      <c r="C156" s="15">
        <v>1.0559516091134637E-3</v>
      </c>
      <c r="D156" s="7" t="s">
        <v>181</v>
      </c>
      <c r="E156" s="31" t="str">
        <f t="shared" si="2"/>
        <v>No</v>
      </c>
      <c r="F156" s="41">
        <f>C156*'Alvogen Payments'!$C$20</f>
        <v>318.75394293218994</v>
      </c>
    </row>
    <row r="157" spans="1:6" ht="18" customHeight="1" x14ac:dyDescent="0.3">
      <c r="A157" s="122">
        <v>155</v>
      </c>
      <c r="B157" s="3" t="s">
        <v>58</v>
      </c>
      <c r="C157" s="15">
        <v>1.4709098660300001E-2</v>
      </c>
      <c r="D157" s="7" t="s">
        <v>58</v>
      </c>
      <c r="E157" s="31" t="str">
        <f t="shared" si="2"/>
        <v>No</v>
      </c>
      <c r="F157" s="41">
        <f>C157*'Alvogen Payments'!$C$20</f>
        <v>4440.1496758791554</v>
      </c>
    </row>
    <row r="158" spans="1:6" ht="18" customHeight="1" x14ac:dyDescent="0.3">
      <c r="A158" s="122">
        <v>156</v>
      </c>
      <c r="B158" s="3" t="s">
        <v>20</v>
      </c>
      <c r="C158" s="15">
        <v>4.3997455920000003E-3</v>
      </c>
      <c r="D158" s="7" t="s">
        <v>182</v>
      </c>
      <c r="E158" s="31" t="str">
        <f t="shared" si="2"/>
        <v>No</v>
      </c>
      <c r="F158" s="41">
        <f>C158*'Alvogen Payments'!$C$20</f>
        <v>1328.1254967033517</v>
      </c>
    </row>
    <row r="159" spans="1:6" ht="18" customHeight="1" x14ac:dyDescent="0.3">
      <c r="A159" s="122">
        <v>157</v>
      </c>
      <c r="B159" s="3" t="s">
        <v>183</v>
      </c>
      <c r="C159" s="15">
        <v>7.0236704230000006E-4</v>
      </c>
      <c r="D159" s="7" t="s">
        <v>183</v>
      </c>
      <c r="E159" s="31" t="str">
        <f t="shared" si="2"/>
        <v>No</v>
      </c>
      <c r="F159" s="41">
        <f>C159*'Alvogen Payments'!$C$20</f>
        <v>212.01943553711536</v>
      </c>
    </row>
    <row r="160" spans="1:6" ht="18" customHeight="1" x14ac:dyDescent="0.3">
      <c r="A160" s="122">
        <v>158</v>
      </c>
      <c r="B160" s="3" t="s">
        <v>32</v>
      </c>
      <c r="C160" s="15">
        <v>4.0068160295727358E-5</v>
      </c>
      <c r="D160" s="7" t="s">
        <v>184</v>
      </c>
      <c r="E160" s="31" t="str">
        <f t="shared" si="2"/>
        <v>No</v>
      </c>
      <c r="F160" s="41">
        <f>C160*'Alvogen Payments'!$C$20</f>
        <v>12.095141453522571</v>
      </c>
    </row>
    <row r="161" spans="1:6" ht="18" customHeight="1" x14ac:dyDescent="0.3">
      <c r="A161" s="122">
        <v>159</v>
      </c>
      <c r="B161" s="3" t="s">
        <v>185</v>
      </c>
      <c r="C161" s="15">
        <v>6.0449809904156778E-4</v>
      </c>
      <c r="D161" s="7" t="s">
        <v>185</v>
      </c>
      <c r="E161" s="31" t="str">
        <f t="shared" si="2"/>
        <v>No</v>
      </c>
      <c r="F161" s="41">
        <f>C161*'Alvogen Payments'!$C$20</f>
        <v>182.47630942698697</v>
      </c>
    </row>
    <row r="162" spans="1:6" ht="18" customHeight="1" x14ac:dyDescent="0.3">
      <c r="A162" s="122">
        <v>160</v>
      </c>
      <c r="B162" s="3" t="s">
        <v>73</v>
      </c>
      <c r="C162" s="15">
        <v>8.4966206433900002E-2</v>
      </c>
      <c r="D162" s="7" t="s">
        <v>73</v>
      </c>
      <c r="E162" s="31" t="str">
        <f t="shared" si="2"/>
        <v>No</v>
      </c>
      <c r="F162" s="41">
        <f>C162*'Alvogen Payments'!$C$20</f>
        <v>25648.252328091188</v>
      </c>
    </row>
    <row r="163" spans="1:6" ht="18" customHeight="1" x14ac:dyDescent="0.3">
      <c r="A163" s="122">
        <v>161</v>
      </c>
      <c r="B163" s="3" t="s">
        <v>73</v>
      </c>
      <c r="C163" s="15">
        <v>7.190750647071369E-4</v>
      </c>
      <c r="D163" s="7" t="s">
        <v>186</v>
      </c>
      <c r="E163" s="31" t="str">
        <f t="shared" si="2"/>
        <v>No</v>
      </c>
      <c r="F163" s="41">
        <f>C163*'Alvogen Payments'!$C$20</f>
        <v>217.06298864590369</v>
      </c>
    </row>
    <row r="164" spans="1:6" ht="18" customHeight="1" x14ac:dyDescent="0.3">
      <c r="A164" s="122">
        <v>162</v>
      </c>
      <c r="B164" s="3" t="s">
        <v>32</v>
      </c>
      <c r="C164" s="15">
        <v>9.5917010683512795E-4</v>
      </c>
      <c r="D164" s="7" t="s">
        <v>187</v>
      </c>
      <c r="E164" s="31" t="str">
        <f t="shared" si="2"/>
        <v>No</v>
      </c>
      <c r="F164" s="41">
        <f>C164*'Alvogen Payments'!$C$20</f>
        <v>289.53907627743831</v>
      </c>
    </row>
    <row r="165" spans="1:6" ht="18" customHeight="1" x14ac:dyDescent="0.3">
      <c r="A165" s="122">
        <v>163</v>
      </c>
      <c r="B165" s="3" t="s">
        <v>188</v>
      </c>
      <c r="C165" s="15">
        <v>3.4330491778000001E-3</v>
      </c>
      <c r="D165" s="7" t="s">
        <v>188</v>
      </c>
      <c r="E165" s="31" t="str">
        <f t="shared" si="2"/>
        <v>No</v>
      </c>
      <c r="F165" s="41">
        <f>C165*'Alvogen Payments'!$C$20</f>
        <v>1036.3144979935144</v>
      </c>
    </row>
    <row r="166" spans="1:6" ht="18" customHeight="1" x14ac:dyDescent="0.3">
      <c r="A166" s="122">
        <v>164</v>
      </c>
      <c r="B166" s="3" t="s">
        <v>58</v>
      </c>
      <c r="C166" s="15">
        <v>1.3216488394866789E-6</v>
      </c>
      <c r="D166" s="7" t="s">
        <v>189</v>
      </c>
      <c r="E166" s="13" t="s">
        <v>334</v>
      </c>
      <c r="F166" s="41">
        <f>C166*'Alvogen Payments'!$C$20</f>
        <v>0.39895841355062001</v>
      </c>
    </row>
    <row r="167" spans="1:6" ht="18" customHeight="1" x14ac:dyDescent="0.3">
      <c r="A167" s="122">
        <v>165</v>
      </c>
      <c r="B167" s="3" t="s">
        <v>190</v>
      </c>
      <c r="C167" s="15">
        <v>2.0834305642714426E-4</v>
      </c>
      <c r="D167" s="7" t="s">
        <v>191</v>
      </c>
      <c r="E167" s="31" t="str">
        <f t="shared" si="2"/>
        <v>No</v>
      </c>
      <c r="F167" s="41">
        <f>C167*'Alvogen Payments'!$C$20</f>
        <v>62.891301216398915</v>
      </c>
    </row>
    <row r="168" spans="1:6" ht="18" customHeight="1" x14ac:dyDescent="0.3">
      <c r="A168" s="122">
        <v>166</v>
      </c>
      <c r="B168" s="3" t="s">
        <v>190</v>
      </c>
      <c r="C168" s="15">
        <v>5.9275014392000001E-3</v>
      </c>
      <c r="D168" s="7" t="s">
        <v>190</v>
      </c>
      <c r="E168" s="31" t="str">
        <f t="shared" si="2"/>
        <v>No</v>
      </c>
      <c r="F168" s="41">
        <f>C168*'Alvogen Payments'!$C$20</f>
        <v>1789.3002285090604</v>
      </c>
    </row>
    <row r="169" spans="1:6" ht="18" customHeight="1" x14ac:dyDescent="0.3">
      <c r="A169" s="122">
        <v>167</v>
      </c>
      <c r="B169" s="3" t="s">
        <v>192</v>
      </c>
      <c r="C169" s="15">
        <v>2.7360244131E-3</v>
      </c>
      <c r="D169" s="7" t="s">
        <v>192</v>
      </c>
      <c r="E169" s="31" t="str">
        <f t="shared" si="2"/>
        <v>No</v>
      </c>
      <c r="F169" s="41">
        <f>C169*'Alvogen Payments'!$C$20</f>
        <v>825.90770458369116</v>
      </c>
    </row>
    <row r="170" spans="1:6" ht="18" customHeight="1" x14ac:dyDescent="0.3">
      <c r="A170" s="122">
        <v>168</v>
      </c>
      <c r="B170" s="3" t="s">
        <v>50</v>
      </c>
      <c r="C170" s="15">
        <v>2.2074414769736924E-3</v>
      </c>
      <c r="D170" s="7" t="s">
        <v>50</v>
      </c>
      <c r="E170" s="31" t="str">
        <f t="shared" si="2"/>
        <v>No</v>
      </c>
      <c r="F170" s="41">
        <f>C170*'Alvogen Payments'!$C$20</f>
        <v>666.34746185780489</v>
      </c>
    </row>
    <row r="171" spans="1:6" ht="18" customHeight="1" x14ac:dyDescent="0.3">
      <c r="A171" s="122">
        <v>169</v>
      </c>
      <c r="B171" s="3" t="s">
        <v>20</v>
      </c>
      <c r="C171" s="15">
        <v>3.4540213501270623E-4</v>
      </c>
      <c r="D171" s="7" t="s">
        <v>193</v>
      </c>
      <c r="E171" s="31" t="str">
        <f t="shared" si="2"/>
        <v>No</v>
      </c>
      <c r="F171" s="41">
        <f>C171*'Alvogen Payments'!$C$20</f>
        <v>104.26452451256834</v>
      </c>
    </row>
    <row r="172" spans="1:6" ht="18" customHeight="1" x14ac:dyDescent="0.3">
      <c r="A172" s="122">
        <v>170</v>
      </c>
      <c r="B172" s="3" t="s">
        <v>194</v>
      </c>
      <c r="C172" s="15">
        <v>1.0502202615239173E-3</v>
      </c>
      <c r="D172" s="7" t="s">
        <v>194</v>
      </c>
      <c r="E172" s="31" t="str">
        <f t="shared" si="2"/>
        <v>No</v>
      </c>
      <c r="F172" s="41">
        <f>C172*'Alvogen Payments'!$C$20</f>
        <v>317.023854520263</v>
      </c>
    </row>
    <row r="173" spans="1:6" ht="18" customHeight="1" x14ac:dyDescent="0.3">
      <c r="A173" s="122">
        <v>171</v>
      </c>
      <c r="B173" s="3" t="s">
        <v>88</v>
      </c>
      <c r="C173" s="15">
        <v>4.7056969116496841E-4</v>
      </c>
      <c r="D173" s="7" t="s">
        <v>195</v>
      </c>
      <c r="E173" s="31" t="str">
        <f t="shared" si="2"/>
        <v>No</v>
      </c>
      <c r="F173" s="41">
        <f>C173*'Alvogen Payments'!$C$20</f>
        <v>142.04812340704459</v>
      </c>
    </row>
    <row r="174" spans="1:6" ht="18" customHeight="1" x14ac:dyDescent="0.3">
      <c r="A174" s="122">
        <v>172</v>
      </c>
      <c r="B174" s="3" t="s">
        <v>196</v>
      </c>
      <c r="C174" s="15">
        <v>2.0091959787577069E-3</v>
      </c>
      <c r="D174" s="7" t="s">
        <v>197</v>
      </c>
      <c r="E174" s="31" t="str">
        <f t="shared" si="2"/>
        <v>No</v>
      </c>
      <c r="F174" s="41">
        <f>C174*'Alvogen Payments'!$C$20</f>
        <v>606.50425154445065</v>
      </c>
    </row>
    <row r="175" spans="1:6" ht="18" customHeight="1" x14ac:dyDescent="0.3">
      <c r="A175" s="122">
        <v>173</v>
      </c>
      <c r="B175" s="3" t="s">
        <v>198</v>
      </c>
      <c r="C175" s="15">
        <v>3.5787854283245092E-3</v>
      </c>
      <c r="D175" s="7" t="s">
        <v>198</v>
      </c>
      <c r="E175" s="31" t="str">
        <f t="shared" si="2"/>
        <v>No</v>
      </c>
      <c r="F175" s="41">
        <f>C175*'Alvogen Payments'!$C$20</f>
        <v>1080.3070484872267</v>
      </c>
    </row>
    <row r="176" spans="1:6" ht="18" customHeight="1" x14ac:dyDescent="0.3">
      <c r="A176" s="122">
        <v>174</v>
      </c>
      <c r="B176" s="3" t="s">
        <v>32</v>
      </c>
      <c r="C176" s="15">
        <v>4.2718822637047213E-5</v>
      </c>
      <c r="D176" s="7" t="s">
        <v>199</v>
      </c>
      <c r="E176" s="31" t="str">
        <f t="shared" si="2"/>
        <v>No</v>
      </c>
      <c r="F176" s="41">
        <f>C176*'Alvogen Payments'!$C$20</f>
        <v>12.895281408218912</v>
      </c>
    </row>
    <row r="177" spans="1:6" ht="18" customHeight="1" x14ac:dyDescent="0.3">
      <c r="A177" s="122">
        <v>175</v>
      </c>
      <c r="B177" s="3" t="s">
        <v>200</v>
      </c>
      <c r="C177" s="15">
        <v>6.6649194513310141E-4</v>
      </c>
      <c r="D177" s="7" t="s">
        <v>200</v>
      </c>
      <c r="E177" s="31" t="str">
        <f t="shared" si="2"/>
        <v>No</v>
      </c>
      <c r="F177" s="41">
        <f>C177*'Alvogen Payments'!$C$20</f>
        <v>201.19002955266402</v>
      </c>
    </row>
    <row r="178" spans="1:6" ht="18" customHeight="1" x14ac:dyDescent="0.3">
      <c r="A178" s="122">
        <v>176</v>
      </c>
      <c r="B178" s="3" t="s">
        <v>34</v>
      </c>
      <c r="C178" s="15">
        <v>2.9359445436850499E-5</v>
      </c>
      <c r="D178" s="7" t="s">
        <v>201</v>
      </c>
      <c r="E178" s="13" t="s">
        <v>334</v>
      </c>
      <c r="F178" s="41">
        <f>C178*'Alvogen Payments'!$C$20</f>
        <v>8.8625642638639217</v>
      </c>
    </row>
    <row r="179" spans="1:6" ht="18" customHeight="1" x14ac:dyDescent="0.3">
      <c r="A179" s="122">
        <v>177</v>
      </c>
      <c r="B179" s="3" t="s">
        <v>43</v>
      </c>
      <c r="C179" s="15">
        <v>7.9574543270364385E-5</v>
      </c>
      <c r="D179" s="7" t="s">
        <v>202</v>
      </c>
      <c r="E179" s="31" t="str">
        <f t="shared" si="2"/>
        <v>No</v>
      </c>
      <c r="F179" s="41">
        <f>C179*'Alvogen Payments'!$C$20</f>
        <v>24.020702469265647</v>
      </c>
    </row>
    <row r="180" spans="1:6" ht="18" customHeight="1" x14ac:dyDescent="0.3">
      <c r="A180" s="122">
        <v>178</v>
      </c>
      <c r="B180" s="3" t="s">
        <v>43</v>
      </c>
      <c r="C180" s="15">
        <v>1.3969915611062012E-3</v>
      </c>
      <c r="D180" s="7" t="s">
        <v>203</v>
      </c>
      <c r="E180" s="31" t="str">
        <f t="shared" si="2"/>
        <v>No</v>
      </c>
      <c r="F180" s="41">
        <f>C180*'Alvogen Payments'!$C$20</f>
        <v>421.70168074221777</v>
      </c>
    </row>
    <row r="181" spans="1:6" ht="18" customHeight="1" x14ac:dyDescent="0.3">
      <c r="A181" s="122">
        <v>179</v>
      </c>
      <c r="B181" s="3" t="s">
        <v>43</v>
      </c>
      <c r="C181" s="15">
        <v>1.6848065467200003E-2</v>
      </c>
      <c r="D181" s="7" t="s">
        <v>43</v>
      </c>
      <c r="E181" s="31" t="str">
        <f t="shared" si="2"/>
        <v>No</v>
      </c>
      <c r="F181" s="41">
        <f>C181*'Alvogen Payments'!$C$20</f>
        <v>5085.8270891394732</v>
      </c>
    </row>
    <row r="182" spans="1:6" ht="18" customHeight="1" x14ac:dyDescent="0.3">
      <c r="A182" s="122">
        <v>180</v>
      </c>
      <c r="B182" s="3" t="s">
        <v>204</v>
      </c>
      <c r="C182" s="15">
        <v>6.8335870900000008E-3</v>
      </c>
      <c r="D182" s="7" t="s">
        <v>204</v>
      </c>
      <c r="E182" s="31" t="str">
        <f t="shared" si="2"/>
        <v>No</v>
      </c>
      <c r="F182" s="41">
        <f>C182*'Alvogen Payments'!$C$20</f>
        <v>2062.8150101847664</v>
      </c>
    </row>
    <row r="183" spans="1:6" ht="18" customHeight="1" x14ac:dyDescent="0.3">
      <c r="A183" s="122">
        <v>181</v>
      </c>
      <c r="B183" s="3" t="s">
        <v>205</v>
      </c>
      <c r="C183" s="15">
        <v>9.6824372920000011E-4</v>
      </c>
      <c r="D183" s="7" t="s">
        <v>205</v>
      </c>
      <c r="E183" s="31" t="str">
        <f t="shared" si="2"/>
        <v>No</v>
      </c>
      <c r="F183" s="41">
        <f>C183*'Alvogen Payments'!$C$20</f>
        <v>292.2780776488259</v>
      </c>
    </row>
    <row r="184" spans="1:6" ht="18" customHeight="1" x14ac:dyDescent="0.3">
      <c r="A184" s="122">
        <v>182</v>
      </c>
      <c r="B184" s="3" t="s">
        <v>73</v>
      </c>
      <c r="C184" s="15">
        <v>3.343069033201294E-4</v>
      </c>
      <c r="D184" s="7" t="s">
        <v>206</v>
      </c>
      <c r="E184" s="31" t="str">
        <f t="shared" si="2"/>
        <v>No</v>
      </c>
      <c r="F184" s="41">
        <f>C184*'Alvogen Payments'!$C$20</f>
        <v>100.91527174451367</v>
      </c>
    </row>
    <row r="185" spans="1:6" ht="18" customHeight="1" x14ac:dyDescent="0.3">
      <c r="A185" s="122">
        <v>183</v>
      </c>
      <c r="B185" s="3" t="s">
        <v>61</v>
      </c>
      <c r="C185" s="15">
        <v>1.6548268685402778E-4</v>
      </c>
      <c r="D185" s="7" t="s">
        <v>207</v>
      </c>
      <c r="E185" s="13" t="s">
        <v>334</v>
      </c>
      <c r="F185" s="41">
        <f>C185*'Alvogen Payments'!$C$20</f>
        <v>49.95329186156517</v>
      </c>
    </row>
    <row r="186" spans="1:6" ht="18" customHeight="1" x14ac:dyDescent="0.3">
      <c r="A186" s="122">
        <v>184</v>
      </c>
      <c r="B186" s="3" t="s">
        <v>166</v>
      </c>
      <c r="C186" s="15">
        <v>2.377868462227841E-4</v>
      </c>
      <c r="D186" s="7" t="s">
        <v>208</v>
      </c>
      <c r="E186" s="31" t="str">
        <f t="shared" si="2"/>
        <v>No</v>
      </c>
      <c r="F186" s="41">
        <f>C186*'Alvogen Payments'!$C$20</f>
        <v>71.779326019075555</v>
      </c>
    </row>
    <row r="187" spans="1:6" ht="18" customHeight="1" x14ac:dyDescent="0.3">
      <c r="A187" s="122">
        <v>185</v>
      </c>
      <c r="B187" s="3" t="s">
        <v>61</v>
      </c>
      <c r="C187" s="15">
        <v>1.0022123159762744E-4</v>
      </c>
      <c r="D187" s="7" t="s">
        <v>209</v>
      </c>
      <c r="E187" s="31" t="str">
        <f t="shared" si="2"/>
        <v>No</v>
      </c>
      <c r="F187" s="41">
        <f>C187*'Alvogen Payments'!$C$20</f>
        <v>30.253197648029051</v>
      </c>
    </row>
    <row r="188" spans="1:6" ht="18" customHeight="1" x14ac:dyDescent="0.3">
      <c r="A188" s="122">
        <v>186</v>
      </c>
      <c r="B188" s="3" t="s">
        <v>103</v>
      </c>
      <c r="C188" s="15">
        <v>2.3984047444234967E-4</v>
      </c>
      <c r="D188" s="7" t="s">
        <v>210</v>
      </c>
      <c r="E188" s="31" t="str">
        <f t="shared" si="2"/>
        <v>No</v>
      </c>
      <c r="F188" s="41">
        <f>C188*'Alvogen Payments'!$C$20</f>
        <v>72.399242771560949</v>
      </c>
    </row>
    <row r="189" spans="1:6" ht="18" customHeight="1" x14ac:dyDescent="0.3">
      <c r="A189" s="122">
        <v>187</v>
      </c>
      <c r="B189" s="3" t="s">
        <v>103</v>
      </c>
      <c r="C189" s="15">
        <v>1.1618802599603737E-3</v>
      </c>
      <c r="D189" s="7" t="s">
        <v>211</v>
      </c>
      <c r="E189" s="31" t="str">
        <f t="shared" si="2"/>
        <v>No</v>
      </c>
      <c r="F189" s="41">
        <f>C189*'Alvogen Payments'!$C$20</f>
        <v>350.73000588386986</v>
      </c>
    </row>
    <row r="190" spans="1:6" ht="18" customHeight="1" x14ac:dyDescent="0.3">
      <c r="A190" s="122">
        <v>188</v>
      </c>
      <c r="B190" s="3" t="s">
        <v>103</v>
      </c>
      <c r="C190" s="15">
        <v>1.8759295924600003E-2</v>
      </c>
      <c r="D190" s="7" t="s">
        <v>103</v>
      </c>
      <c r="E190" s="31" t="str">
        <f t="shared" si="2"/>
        <v>No</v>
      </c>
      <c r="F190" s="41">
        <f>C190*'Alvogen Payments'!$C$20</f>
        <v>5662.7590611072173</v>
      </c>
    </row>
    <row r="191" spans="1:6" ht="18" customHeight="1" x14ac:dyDescent="0.3">
      <c r="A191" s="122">
        <v>189</v>
      </c>
      <c r="B191" s="3" t="s">
        <v>103</v>
      </c>
      <c r="C191" s="15">
        <v>3.3261031401087655E-4</v>
      </c>
      <c r="D191" s="7" t="s">
        <v>212</v>
      </c>
      <c r="E191" s="31" t="str">
        <f t="shared" si="2"/>
        <v>No</v>
      </c>
      <c r="F191" s="41">
        <f>C191*'Alvogen Payments'!$C$20</f>
        <v>100.40313224191375</v>
      </c>
    </row>
    <row r="192" spans="1:6" ht="18" customHeight="1" x14ac:dyDescent="0.3">
      <c r="A192" s="122">
        <v>190</v>
      </c>
      <c r="B192" s="3" t="s">
        <v>73</v>
      </c>
      <c r="C192" s="15">
        <v>3.1931124648988825E-4</v>
      </c>
      <c r="D192" s="7" t="s">
        <v>213</v>
      </c>
      <c r="E192" s="31" t="str">
        <f t="shared" si="2"/>
        <v>No</v>
      </c>
      <c r="F192" s="41">
        <f>C192*'Alvogen Payments'!$C$20</f>
        <v>96.388620428067043</v>
      </c>
    </row>
    <row r="193" spans="1:6" ht="18" customHeight="1" x14ac:dyDescent="0.3">
      <c r="A193" s="122">
        <v>191</v>
      </c>
      <c r="B193" s="3" t="s">
        <v>214</v>
      </c>
      <c r="C193" s="15">
        <v>5.1383874938000004E-3</v>
      </c>
      <c r="D193" s="7" t="s">
        <v>214</v>
      </c>
      <c r="E193" s="31" t="str">
        <f t="shared" si="2"/>
        <v>No</v>
      </c>
      <c r="F193" s="41">
        <f>C193*'Alvogen Payments'!$C$20</f>
        <v>1551.0950121448329</v>
      </c>
    </row>
    <row r="194" spans="1:6" ht="18" customHeight="1" x14ac:dyDescent="0.3">
      <c r="A194" s="122">
        <v>192</v>
      </c>
      <c r="B194" s="3" t="s">
        <v>215</v>
      </c>
      <c r="C194" s="15">
        <v>3.876818121586606E-4</v>
      </c>
      <c r="D194" s="7" t="s">
        <v>216</v>
      </c>
      <c r="E194" s="31" t="str">
        <f t="shared" si="2"/>
        <v>No</v>
      </c>
      <c r="F194" s="41">
        <f>C194*'Alvogen Payments'!$C$20</f>
        <v>117.02724363706267</v>
      </c>
    </row>
    <row r="195" spans="1:6" ht="18" customHeight="1" x14ac:dyDescent="0.3">
      <c r="A195" s="122">
        <v>193</v>
      </c>
      <c r="B195" s="3" t="s">
        <v>45</v>
      </c>
      <c r="C195" s="15">
        <v>1.4312495770428543E-4</v>
      </c>
      <c r="D195" s="7" t="s">
        <v>217</v>
      </c>
      <c r="E195" s="31" t="str">
        <f t="shared" si="2"/>
        <v>No</v>
      </c>
      <c r="F195" s="41">
        <f>C195*'Alvogen Payments'!$C$20</f>
        <v>43.204294786335971</v>
      </c>
    </row>
    <row r="196" spans="1:6" ht="18" customHeight="1" x14ac:dyDescent="0.3">
      <c r="A196" s="122">
        <v>194</v>
      </c>
      <c r="B196" s="3" t="s">
        <v>20</v>
      </c>
      <c r="C196" s="15">
        <v>9.2067103810000012E-4</v>
      </c>
      <c r="D196" s="7" t="s">
        <v>218</v>
      </c>
      <c r="E196" s="31" t="str">
        <f t="shared" si="2"/>
        <v>No</v>
      </c>
      <c r="F196" s="41">
        <f>C196*'Alvogen Payments'!$C$20</f>
        <v>277.91758732602489</v>
      </c>
    </row>
    <row r="197" spans="1:6" ht="18" customHeight="1" x14ac:dyDescent="0.3">
      <c r="A197" s="122">
        <v>195</v>
      </c>
      <c r="B197" s="3" t="s">
        <v>103</v>
      </c>
      <c r="C197" s="15">
        <v>4.6644987738170089E-4</v>
      </c>
      <c r="D197" s="7" t="s">
        <v>219</v>
      </c>
      <c r="E197" s="31" t="str">
        <f t="shared" ref="E197:E259" si="3">IF(C197&lt;0.000011,"Yes","No")</f>
        <v>No</v>
      </c>
      <c r="F197" s="41">
        <f>C197*'Alvogen Payments'!$C$20</f>
        <v>140.80449928996461</v>
      </c>
    </row>
    <row r="198" spans="1:6" ht="18" customHeight="1" x14ac:dyDescent="0.3">
      <c r="A198" s="122">
        <v>196</v>
      </c>
      <c r="B198" s="3" t="s">
        <v>32</v>
      </c>
      <c r="C198" s="15">
        <v>9.7421107750697046E-4</v>
      </c>
      <c r="D198" s="7" t="s">
        <v>220</v>
      </c>
      <c r="E198" s="31" t="str">
        <f t="shared" si="3"/>
        <v>No</v>
      </c>
      <c r="F198" s="41">
        <f>C198*'Alvogen Payments'!$C$20</f>
        <v>294.07940621850673</v>
      </c>
    </row>
    <row r="199" spans="1:6" ht="18" customHeight="1" x14ac:dyDescent="0.3">
      <c r="A199" s="122">
        <v>197</v>
      </c>
      <c r="B199" s="3" t="s">
        <v>32</v>
      </c>
      <c r="C199" s="15">
        <v>6.8972714179994083E-4</v>
      </c>
      <c r="D199" s="7" t="s">
        <v>221</v>
      </c>
      <c r="E199" s="31" t="str">
        <f t="shared" si="3"/>
        <v>No</v>
      </c>
      <c r="F199" s="41">
        <f>C199*'Alvogen Payments'!$C$20</f>
        <v>208.20390262074713</v>
      </c>
    </row>
    <row r="200" spans="1:6" ht="18" customHeight="1" x14ac:dyDescent="0.3">
      <c r="A200" s="122">
        <v>198</v>
      </c>
      <c r="B200" s="3" t="s">
        <v>32</v>
      </c>
      <c r="C200" s="15">
        <v>1.8234094927113156E-4</v>
      </c>
      <c r="D200" s="7" t="s">
        <v>222</v>
      </c>
      <c r="E200" s="31" t="str">
        <f t="shared" si="3"/>
        <v>No</v>
      </c>
      <c r="F200" s="41">
        <f>C200*'Alvogen Payments'!$C$20</f>
        <v>55.042197044397248</v>
      </c>
    </row>
    <row r="201" spans="1:6" ht="18" customHeight="1" x14ac:dyDescent="0.3">
      <c r="A201" s="122">
        <v>199</v>
      </c>
      <c r="B201" s="3" t="s">
        <v>32</v>
      </c>
      <c r="C201" s="15">
        <v>5.7490446272600006E-2</v>
      </c>
      <c r="D201" s="7" t="s">
        <v>32</v>
      </c>
      <c r="E201" s="31" t="str">
        <f t="shared" si="3"/>
        <v>No</v>
      </c>
      <c r="F201" s="41">
        <f>C201*'Alvogen Payments'!$C$20</f>
        <v>17354.305133080572</v>
      </c>
    </row>
    <row r="202" spans="1:6" ht="18" customHeight="1" x14ac:dyDescent="0.3">
      <c r="A202" s="122">
        <v>200</v>
      </c>
      <c r="B202" s="3" t="s">
        <v>223</v>
      </c>
      <c r="C202" s="15">
        <v>2.3941128233000001E-3</v>
      </c>
      <c r="D202" s="7" t="s">
        <v>223</v>
      </c>
      <c r="E202" s="31" t="str">
        <f t="shared" si="3"/>
        <v>No</v>
      </c>
      <c r="F202" s="41">
        <f>C202*'Alvogen Payments'!$C$20</f>
        <v>722.69685056125763</v>
      </c>
    </row>
    <row r="203" spans="1:6" ht="18" customHeight="1" x14ac:dyDescent="0.3">
      <c r="A203" s="122">
        <v>201</v>
      </c>
      <c r="B203" s="3" t="s">
        <v>58</v>
      </c>
      <c r="C203" s="15">
        <v>2.40299807123598E-6</v>
      </c>
      <c r="D203" s="7" t="s">
        <v>224</v>
      </c>
      <c r="E203" s="13" t="s">
        <v>334</v>
      </c>
      <c r="F203" s="41">
        <f>C203*'Alvogen Payments'!$C$20</f>
        <v>0.72537898844435766</v>
      </c>
    </row>
    <row r="204" spans="1:6" ht="18" customHeight="1" x14ac:dyDescent="0.3">
      <c r="A204" s="122">
        <v>202</v>
      </c>
      <c r="B204" s="3" t="s">
        <v>225</v>
      </c>
      <c r="C204" s="15">
        <v>6.1199806404000001E-3</v>
      </c>
      <c r="D204" s="7" t="s">
        <v>225</v>
      </c>
      <c r="E204" s="31" t="str">
        <f t="shared" si="3"/>
        <v>No</v>
      </c>
      <c r="F204" s="41">
        <f>C204*'Alvogen Payments'!$C$20</f>
        <v>1847.4028004313177</v>
      </c>
    </row>
    <row r="205" spans="1:6" ht="18" customHeight="1" x14ac:dyDescent="0.3">
      <c r="A205" s="122">
        <v>203</v>
      </c>
      <c r="B205" s="3" t="s">
        <v>226</v>
      </c>
      <c r="C205" s="15">
        <v>5.5478390439999998E-4</v>
      </c>
      <c r="D205" s="7" t="s">
        <v>226</v>
      </c>
      <c r="E205" s="31" t="str">
        <f t="shared" si="3"/>
        <v>No</v>
      </c>
      <c r="F205" s="41">
        <f>C205*'Alvogen Payments'!$C$20</f>
        <v>167.46937594165209</v>
      </c>
    </row>
    <row r="206" spans="1:6" ht="18" customHeight="1" x14ac:dyDescent="0.3">
      <c r="A206" s="122">
        <v>204</v>
      </c>
      <c r="B206" s="3" t="s">
        <v>32</v>
      </c>
      <c r="C206" s="15">
        <v>3.2208636305125645E-4</v>
      </c>
      <c r="D206" s="7" t="s">
        <v>227</v>
      </c>
      <c r="E206" s="31" t="str">
        <f t="shared" si="3"/>
        <v>No</v>
      </c>
      <c r="F206" s="41">
        <f>C206*'Alvogen Payments'!$C$20</f>
        <v>97.22632865105578</v>
      </c>
    </row>
    <row r="207" spans="1:6" ht="18" customHeight="1" x14ac:dyDescent="0.3">
      <c r="A207" s="122">
        <v>205</v>
      </c>
      <c r="B207" s="3" t="s">
        <v>228</v>
      </c>
      <c r="C207" s="15">
        <v>2.1166375450000002E-3</v>
      </c>
      <c r="D207" s="7" t="s">
        <v>228</v>
      </c>
      <c r="E207" s="31" t="str">
        <f t="shared" si="3"/>
        <v>No</v>
      </c>
      <c r="F207" s="41">
        <f>C207*'Alvogen Payments'!$C$20</f>
        <v>638.93700942745056</v>
      </c>
    </row>
    <row r="208" spans="1:6" ht="18" customHeight="1" x14ac:dyDescent="0.3">
      <c r="A208" s="122">
        <v>206</v>
      </c>
      <c r="B208" s="3" t="s">
        <v>229</v>
      </c>
      <c r="C208" s="15">
        <v>6.5246008141315302E-4</v>
      </c>
      <c r="D208" s="7" t="s">
        <v>229</v>
      </c>
      <c r="E208" s="31" t="str">
        <f t="shared" si="3"/>
        <v>No</v>
      </c>
      <c r="F208" s="41">
        <f>C208*'Alvogen Payments'!$C$20</f>
        <v>196.95431283153906</v>
      </c>
    </row>
    <row r="209" spans="1:6" ht="18" customHeight="1" x14ac:dyDescent="0.3">
      <c r="A209" s="122">
        <v>207</v>
      </c>
      <c r="B209" s="3" t="s">
        <v>81</v>
      </c>
      <c r="C209" s="15">
        <v>8.2672044087765892E-5</v>
      </c>
      <c r="D209" s="7" t="s">
        <v>230</v>
      </c>
      <c r="E209" s="31" t="str">
        <f t="shared" si="3"/>
        <v>No</v>
      </c>
      <c r="F209" s="41">
        <f>C209*'Alvogen Payments'!$C$20</f>
        <v>24.955726944119512</v>
      </c>
    </row>
    <row r="210" spans="1:6" ht="18" customHeight="1" x14ac:dyDescent="0.3">
      <c r="A210" s="122">
        <v>208</v>
      </c>
      <c r="B210" s="3" t="s">
        <v>231</v>
      </c>
      <c r="C210" s="15">
        <v>3.1224344525000005E-3</v>
      </c>
      <c r="D210" s="7" t="s">
        <v>231</v>
      </c>
      <c r="E210" s="31" t="str">
        <f t="shared" si="3"/>
        <v>No</v>
      </c>
      <c r="F210" s="41">
        <f>C210*'Alvogen Payments'!$C$20</f>
        <v>942.55104560832535</v>
      </c>
    </row>
    <row r="211" spans="1:6" ht="18" customHeight="1" x14ac:dyDescent="0.3">
      <c r="A211" s="122">
        <v>209</v>
      </c>
      <c r="B211" s="3" t="s">
        <v>22</v>
      </c>
      <c r="C211" s="15">
        <v>9.8560524430686587E-3</v>
      </c>
      <c r="D211" s="7" t="s">
        <v>22</v>
      </c>
      <c r="E211" s="31" t="str">
        <f t="shared" si="3"/>
        <v>No</v>
      </c>
      <c r="F211" s="41">
        <f>C211*'Alvogen Payments'!$C$20</f>
        <v>2975.1889678090379</v>
      </c>
    </row>
    <row r="212" spans="1:6" ht="18" customHeight="1" x14ac:dyDescent="0.3">
      <c r="A212" s="122">
        <v>210</v>
      </c>
      <c r="B212" s="3" t="s">
        <v>232</v>
      </c>
      <c r="C212" s="15">
        <v>3.9903291818124074E-4</v>
      </c>
      <c r="D212" s="7" t="s">
        <v>233</v>
      </c>
      <c r="E212" s="31" t="str">
        <f t="shared" si="3"/>
        <v>No</v>
      </c>
      <c r="F212" s="41">
        <f>C212*'Alvogen Payments'!$C$20</f>
        <v>120.45373569419061</v>
      </c>
    </row>
    <row r="213" spans="1:6" ht="18" customHeight="1" x14ac:dyDescent="0.3">
      <c r="A213" s="122">
        <v>211</v>
      </c>
      <c r="B213" s="3" t="s">
        <v>32</v>
      </c>
      <c r="C213" s="15">
        <v>1.4664946537970547E-4</v>
      </c>
      <c r="D213" s="7" t="s">
        <v>234</v>
      </c>
      <c r="E213" s="31" t="str">
        <f t="shared" si="3"/>
        <v>No</v>
      </c>
      <c r="F213" s="41">
        <f>C213*'Alvogen Payments'!$C$20</f>
        <v>44.268217326667255</v>
      </c>
    </row>
    <row r="214" spans="1:6" ht="18" customHeight="1" x14ac:dyDescent="0.3">
      <c r="A214" s="122">
        <v>212</v>
      </c>
      <c r="B214" s="3" t="s">
        <v>22</v>
      </c>
      <c r="C214" s="15">
        <v>4.6131296524684136E-5</v>
      </c>
      <c r="D214" s="7" t="s">
        <v>235</v>
      </c>
      <c r="E214" s="31" t="str">
        <f t="shared" si="3"/>
        <v>No</v>
      </c>
      <c r="F214" s="41">
        <f>C214*'Alvogen Payments'!$C$20</f>
        <v>13.925384963580347</v>
      </c>
    </row>
    <row r="215" spans="1:6" ht="18" customHeight="1" x14ac:dyDescent="0.3">
      <c r="A215" s="122">
        <v>213</v>
      </c>
      <c r="B215" s="3" t="s">
        <v>26</v>
      </c>
      <c r="C215" s="15">
        <v>2.7973429550000003E-4</v>
      </c>
      <c r="D215" s="7" t="s">
        <v>236</v>
      </c>
      <c r="E215" s="31" t="str">
        <f t="shared" si="3"/>
        <v>No</v>
      </c>
      <c r="F215" s="41">
        <f>C215*'Alvogen Payments'!$C$20</f>
        <v>84.441757457847956</v>
      </c>
    </row>
    <row r="216" spans="1:6" ht="18" customHeight="1" x14ac:dyDescent="0.3">
      <c r="A216" s="122">
        <v>214</v>
      </c>
      <c r="B216" s="3" t="s">
        <v>12</v>
      </c>
      <c r="C216" s="15">
        <v>9.7865851608075385E-5</v>
      </c>
      <c r="D216" s="7" t="s">
        <v>237</v>
      </c>
      <c r="E216" s="31" t="str">
        <f t="shared" si="3"/>
        <v>No</v>
      </c>
      <c r="F216" s="41">
        <f>C216*'Alvogen Payments'!$C$20</f>
        <v>29.54219285169787</v>
      </c>
    </row>
    <row r="217" spans="1:6" ht="18" customHeight="1" x14ac:dyDescent="0.3">
      <c r="A217" s="122">
        <v>215</v>
      </c>
      <c r="B217" s="3" t="s">
        <v>20</v>
      </c>
      <c r="C217" s="15">
        <v>4.1143144986409733E-4</v>
      </c>
      <c r="D217" s="7" t="s">
        <v>238</v>
      </c>
      <c r="E217" s="31" t="str">
        <f t="shared" si="3"/>
        <v>No</v>
      </c>
      <c r="F217" s="41">
        <f>C217*'Alvogen Payments'!$C$20</f>
        <v>124.19640801588747</v>
      </c>
    </row>
    <row r="218" spans="1:6" ht="18" customHeight="1" x14ac:dyDescent="0.3">
      <c r="A218" s="122">
        <v>216</v>
      </c>
      <c r="B218" s="3" t="s">
        <v>32</v>
      </c>
      <c r="C218" s="15">
        <v>3.3086573333E-3</v>
      </c>
      <c r="D218" s="7" t="s">
        <v>239</v>
      </c>
      <c r="E218" s="31" t="str">
        <f t="shared" si="3"/>
        <v>No</v>
      </c>
      <c r="F218" s="41">
        <f>C218*'Alvogen Payments'!$C$20</f>
        <v>998.76505864347462</v>
      </c>
    </row>
    <row r="219" spans="1:6" ht="18" customHeight="1" x14ac:dyDescent="0.3">
      <c r="A219" s="122">
        <v>217</v>
      </c>
      <c r="B219" s="3" t="s">
        <v>119</v>
      </c>
      <c r="C219" s="15">
        <v>9.5929413968563133E-5</v>
      </c>
      <c r="D219" s="7" t="s">
        <v>240</v>
      </c>
      <c r="E219" s="31" t="str">
        <f t="shared" si="3"/>
        <v>No</v>
      </c>
      <c r="F219" s="41">
        <f>C219*'Alvogen Payments'!$C$20</f>
        <v>28.9576517349368</v>
      </c>
    </row>
    <row r="220" spans="1:6" ht="18" customHeight="1" x14ac:dyDescent="0.3">
      <c r="A220" s="122">
        <v>218</v>
      </c>
      <c r="B220" s="3" t="s">
        <v>119</v>
      </c>
      <c r="C220" s="15">
        <v>1.7318860270380137E-3</v>
      </c>
      <c r="D220" s="7" t="s">
        <v>241</v>
      </c>
      <c r="E220" s="31" t="str">
        <f t="shared" si="3"/>
        <v>No</v>
      </c>
      <c r="F220" s="41">
        <f>C220*'Alvogen Payments'!$C$20</f>
        <v>522.79431657953376</v>
      </c>
    </row>
    <row r="221" spans="1:6" ht="18" customHeight="1" x14ac:dyDescent="0.3">
      <c r="A221" s="122">
        <v>219</v>
      </c>
      <c r="B221" s="3" t="s">
        <v>81</v>
      </c>
      <c r="C221" s="15">
        <v>6.5277589655785755E-4</v>
      </c>
      <c r="D221" s="7" t="s">
        <v>242</v>
      </c>
      <c r="E221" s="31" t="str">
        <f t="shared" si="3"/>
        <v>No</v>
      </c>
      <c r="F221" s="41">
        <f>C221*'Alvogen Payments'!$C$20</f>
        <v>197.04964610414686</v>
      </c>
    </row>
    <row r="222" spans="1:6" ht="18" customHeight="1" x14ac:dyDescent="0.3">
      <c r="A222" s="122">
        <v>220</v>
      </c>
      <c r="B222" s="3" t="s">
        <v>243</v>
      </c>
      <c r="C222" s="15">
        <v>1.6007423883000001E-3</v>
      </c>
      <c r="D222" s="7" t="s">
        <v>243</v>
      </c>
      <c r="E222" s="31" t="str">
        <f t="shared" si="3"/>
        <v>No</v>
      </c>
      <c r="F222" s="41">
        <f>C222*'Alvogen Payments'!$C$20</f>
        <v>483.20675254967034</v>
      </c>
    </row>
    <row r="223" spans="1:6" ht="18" customHeight="1" x14ac:dyDescent="0.3">
      <c r="A223" s="122">
        <v>221</v>
      </c>
      <c r="B223" s="3" t="s">
        <v>20</v>
      </c>
      <c r="C223" s="15">
        <v>1.4088373569684245E-3</v>
      </c>
      <c r="D223" s="7" t="s">
        <v>244</v>
      </c>
      <c r="E223" s="31" t="str">
        <f t="shared" si="3"/>
        <v>No</v>
      </c>
      <c r="F223" s="41">
        <f>C223*'Alvogen Payments'!$C$20</f>
        <v>425.27750193105385</v>
      </c>
    </row>
    <row r="224" spans="1:6" ht="18" customHeight="1" x14ac:dyDescent="0.3">
      <c r="A224" s="122">
        <v>222</v>
      </c>
      <c r="B224" s="3" t="s">
        <v>20</v>
      </c>
      <c r="C224" s="15">
        <v>3.2076333312988582E-4</v>
      </c>
      <c r="D224" s="7" t="s">
        <v>245</v>
      </c>
      <c r="E224" s="31" t="str">
        <f t="shared" si="3"/>
        <v>No</v>
      </c>
      <c r="F224" s="41">
        <f>C224*'Alvogen Payments'!$C$20</f>
        <v>96.826953338385707</v>
      </c>
    </row>
    <row r="225" spans="1:6" ht="18" customHeight="1" x14ac:dyDescent="0.3">
      <c r="A225" s="122">
        <v>223</v>
      </c>
      <c r="B225" s="3" t="s">
        <v>32</v>
      </c>
      <c r="C225" s="15">
        <v>2.6531286225834624E-4</v>
      </c>
      <c r="D225" s="7" t="s">
        <v>246</v>
      </c>
      <c r="E225" s="31" t="str">
        <f t="shared" si="3"/>
        <v>No</v>
      </c>
      <c r="F225" s="41">
        <f>C225*'Alvogen Payments'!$C$20</f>
        <v>80.088443661233853</v>
      </c>
    </row>
    <row r="226" spans="1:6" ht="18" customHeight="1" x14ac:dyDescent="0.3">
      <c r="A226" s="122">
        <v>224</v>
      </c>
      <c r="B226" s="3" t="s">
        <v>32</v>
      </c>
      <c r="C226" s="15">
        <v>4.491948948733984E-4</v>
      </c>
      <c r="D226" s="7" t="s">
        <v>247</v>
      </c>
      <c r="E226" s="31" t="str">
        <f t="shared" si="3"/>
        <v>No</v>
      </c>
      <c r="F226" s="41">
        <f>C226*'Alvogen Payments'!$C$20</f>
        <v>135.59583853100705</v>
      </c>
    </row>
    <row r="227" spans="1:6" ht="18" customHeight="1" x14ac:dyDescent="0.3">
      <c r="A227" s="122">
        <v>225</v>
      </c>
      <c r="B227" s="3" t="s">
        <v>20</v>
      </c>
      <c r="C227" s="15">
        <v>1.0244286074000001E-3</v>
      </c>
      <c r="D227" s="7" t="s">
        <v>248</v>
      </c>
      <c r="E227" s="31" t="str">
        <f t="shared" si="3"/>
        <v>No</v>
      </c>
      <c r="F227" s="41">
        <f>C227*'Alvogen Payments'!$C$20</f>
        <v>309.23827857550538</v>
      </c>
    </row>
    <row r="228" spans="1:6" ht="18" customHeight="1" x14ac:dyDescent="0.3">
      <c r="A228" s="122">
        <v>226</v>
      </c>
      <c r="B228" s="3" t="s">
        <v>249</v>
      </c>
      <c r="C228" s="15">
        <v>4.2250181677000002E-3</v>
      </c>
      <c r="D228" s="7" t="s">
        <v>249</v>
      </c>
      <c r="E228" s="31" t="str">
        <f t="shared" si="3"/>
        <v>No</v>
      </c>
      <c r="F228" s="41">
        <f>C228*'Alvogen Payments'!$C$20</f>
        <v>1275.381549960593</v>
      </c>
    </row>
    <row r="229" spans="1:6" ht="18" customHeight="1" x14ac:dyDescent="0.3">
      <c r="A229" s="122">
        <v>227</v>
      </c>
      <c r="B229" s="3" t="s">
        <v>73</v>
      </c>
      <c r="C229" s="15">
        <v>2.8402397495918821E-3</v>
      </c>
      <c r="D229" s="7" t="s">
        <v>250</v>
      </c>
      <c r="E229" s="31" t="str">
        <f t="shared" si="3"/>
        <v>No</v>
      </c>
      <c r="F229" s="41">
        <f>C229*'Alvogen Payments'!$C$20</f>
        <v>857.36657934091772</v>
      </c>
    </row>
    <row r="230" spans="1:6" ht="18" customHeight="1" x14ac:dyDescent="0.3">
      <c r="A230" s="122">
        <v>228</v>
      </c>
      <c r="B230" s="3" t="s">
        <v>32</v>
      </c>
      <c r="C230" s="15">
        <v>1.7253966123753619E-3</v>
      </c>
      <c r="D230" s="7" t="s">
        <v>251</v>
      </c>
      <c r="E230" s="31" t="str">
        <f t="shared" si="3"/>
        <v>No</v>
      </c>
      <c r="F230" s="41">
        <f>C230*'Alvogen Payments'!$C$20</f>
        <v>520.83539488919337</v>
      </c>
    </row>
    <row r="231" spans="1:6" ht="18" customHeight="1" x14ac:dyDescent="0.3">
      <c r="A231" s="122">
        <v>229</v>
      </c>
      <c r="B231" s="3" t="s">
        <v>252</v>
      </c>
      <c r="C231" s="15">
        <v>4.5994640532591777E-4</v>
      </c>
      <c r="D231" s="7" t="s">
        <v>253</v>
      </c>
      <c r="E231" s="31" t="str">
        <f t="shared" si="3"/>
        <v>No</v>
      </c>
      <c r="F231" s="41">
        <f>C231*'Alvogen Payments'!$C$20</f>
        <v>138.8413341764888</v>
      </c>
    </row>
    <row r="232" spans="1:6" ht="18" customHeight="1" x14ac:dyDescent="0.3">
      <c r="A232" s="122">
        <v>230</v>
      </c>
      <c r="B232" s="3" t="s">
        <v>252</v>
      </c>
      <c r="C232" s="15">
        <v>2.8629943204584174E-3</v>
      </c>
      <c r="D232" s="7" t="s">
        <v>254</v>
      </c>
      <c r="E232" s="31" t="str">
        <f t="shared" si="3"/>
        <v>No</v>
      </c>
      <c r="F232" s="41">
        <f>C232*'Alvogen Payments'!$C$20</f>
        <v>864.23536870667999</v>
      </c>
    </row>
    <row r="233" spans="1:6" ht="18" customHeight="1" x14ac:dyDescent="0.3">
      <c r="A233" s="122">
        <v>231</v>
      </c>
      <c r="B233" s="3" t="s">
        <v>252</v>
      </c>
      <c r="C233" s="15">
        <v>1.7730393593000004E-2</v>
      </c>
      <c r="D233" s="7" t="s">
        <v>252</v>
      </c>
      <c r="E233" s="31" t="str">
        <f t="shared" si="3"/>
        <v>No</v>
      </c>
      <c r="F233" s="41">
        <f>C233*'Alvogen Payments'!$C$20</f>
        <v>5352.1703255448256</v>
      </c>
    </row>
    <row r="234" spans="1:6" ht="18" customHeight="1" x14ac:dyDescent="0.3">
      <c r="A234" s="122">
        <v>232</v>
      </c>
      <c r="B234" s="3" t="s">
        <v>255</v>
      </c>
      <c r="C234" s="15">
        <v>3.8152176293000007E-3</v>
      </c>
      <c r="D234" s="7" t="s">
        <v>255</v>
      </c>
      <c r="E234" s="31" t="str">
        <f t="shared" si="3"/>
        <v>No</v>
      </c>
      <c r="F234" s="41">
        <f>C234*'Alvogen Payments'!$C$20</f>
        <v>1151.6774556599059</v>
      </c>
    </row>
    <row r="235" spans="1:6" ht="18" customHeight="1" x14ac:dyDescent="0.3">
      <c r="A235" s="122">
        <v>233</v>
      </c>
      <c r="B235" s="3" t="s">
        <v>75</v>
      </c>
      <c r="C235" s="15">
        <v>1.0831677703000001E-3</v>
      </c>
      <c r="D235" s="7" t="s">
        <v>256</v>
      </c>
      <c r="E235" s="31" t="str">
        <f t="shared" si="3"/>
        <v>No</v>
      </c>
      <c r="F235" s="41">
        <f>C235*'Alvogen Payments'!$C$20</f>
        <v>326.96952650137445</v>
      </c>
    </row>
    <row r="236" spans="1:6" ht="18" customHeight="1" x14ac:dyDescent="0.3">
      <c r="A236" s="122">
        <v>234</v>
      </c>
      <c r="B236" s="3" t="s">
        <v>257</v>
      </c>
      <c r="C236" s="15">
        <v>5.247619758369889E-4</v>
      </c>
      <c r="D236" s="7" t="s">
        <v>257</v>
      </c>
      <c r="E236" s="31" t="str">
        <f t="shared" si="3"/>
        <v>No</v>
      </c>
      <c r="F236" s="41">
        <f>C236*'Alvogen Payments'!$C$20</f>
        <v>158.40683176699756</v>
      </c>
    </row>
    <row r="237" spans="1:6" ht="18" customHeight="1" x14ac:dyDescent="0.3">
      <c r="A237" s="122">
        <v>235</v>
      </c>
      <c r="B237" s="3" t="s">
        <v>26</v>
      </c>
      <c r="C237" s="15">
        <v>3.4246408335544811E-5</v>
      </c>
      <c r="D237" s="7" t="s">
        <v>258</v>
      </c>
      <c r="E237" s="31" t="str">
        <f t="shared" si="3"/>
        <v>No</v>
      </c>
      <c r="F237" s="41">
        <f>C237*'Alvogen Payments'!$C$20</f>
        <v>10.33776320241183</v>
      </c>
    </row>
    <row r="238" spans="1:6" ht="18" customHeight="1" x14ac:dyDescent="0.3">
      <c r="A238" s="122">
        <v>236</v>
      </c>
      <c r="B238" s="3" t="s">
        <v>73</v>
      </c>
      <c r="C238" s="15">
        <v>3.3666331606383901E-3</v>
      </c>
      <c r="D238" s="7" t="s">
        <v>259</v>
      </c>
      <c r="E238" s="31" t="str">
        <f t="shared" si="3"/>
        <v>No</v>
      </c>
      <c r="F238" s="41">
        <f>C238*'Alvogen Payments'!$C$20</f>
        <v>1016.2658829230861</v>
      </c>
    </row>
    <row r="239" spans="1:6" ht="18" customHeight="1" x14ac:dyDescent="0.3">
      <c r="A239" s="122">
        <v>237</v>
      </c>
      <c r="B239" s="3" t="s">
        <v>232</v>
      </c>
      <c r="C239" s="15">
        <v>7.9809331547000002E-3</v>
      </c>
      <c r="D239" s="7" t="s">
        <v>232</v>
      </c>
      <c r="E239" s="31" t="str">
        <f t="shared" si="3"/>
        <v>No</v>
      </c>
      <c r="F239" s="41">
        <f>C239*'Alvogen Payments'!$C$20</f>
        <v>2409.1576634602338</v>
      </c>
    </row>
    <row r="240" spans="1:6" ht="18" customHeight="1" x14ac:dyDescent="0.3">
      <c r="A240" s="122">
        <v>238</v>
      </c>
      <c r="B240" s="3" t="s">
        <v>32</v>
      </c>
      <c r="C240" s="15">
        <v>1.7210815802087018E-4</v>
      </c>
      <c r="D240" s="7" t="s">
        <v>260</v>
      </c>
      <c r="E240" s="31" t="str">
        <f t="shared" si="3"/>
        <v>No</v>
      </c>
      <c r="F240" s="41">
        <f>C240*'Alvogen Payments'!$C$20</f>
        <v>51.953284133926608</v>
      </c>
    </row>
    <row r="241" spans="1:6" ht="18" customHeight="1" x14ac:dyDescent="0.3">
      <c r="A241" s="122">
        <v>239</v>
      </c>
      <c r="B241" s="3" t="s">
        <v>32</v>
      </c>
      <c r="C241" s="15">
        <v>2.6147248341069377E-3</v>
      </c>
      <c r="D241" s="7" t="s">
        <v>261</v>
      </c>
      <c r="E241" s="31" t="str">
        <f t="shared" si="3"/>
        <v>No</v>
      </c>
      <c r="F241" s="41">
        <f>C241*'Alvogen Payments'!$C$20</f>
        <v>789.29170935592253</v>
      </c>
    </row>
    <row r="242" spans="1:6" ht="18" customHeight="1" x14ac:dyDescent="0.3">
      <c r="A242" s="122">
        <v>240</v>
      </c>
      <c r="B242" s="3" t="s">
        <v>32</v>
      </c>
      <c r="C242" s="15">
        <v>7.3971955313977248E-7</v>
      </c>
      <c r="D242" s="7" t="s">
        <v>262</v>
      </c>
      <c r="E242" s="13" t="s">
        <v>334</v>
      </c>
      <c r="F242" s="41">
        <f>C242*'Alvogen Payments'!$C$20</f>
        <v>0.22329481975532861</v>
      </c>
    </row>
    <row r="243" spans="1:6" ht="18" customHeight="1" x14ac:dyDescent="0.3">
      <c r="A243" s="122">
        <v>241</v>
      </c>
      <c r="B243" s="3" t="s">
        <v>20</v>
      </c>
      <c r="C243" s="15">
        <v>5.9046481436249125E-4</v>
      </c>
      <c r="D243" s="7" t="s">
        <v>263</v>
      </c>
      <c r="E243" s="31" t="str">
        <f t="shared" si="3"/>
        <v>No</v>
      </c>
      <c r="F243" s="41">
        <f>C243*'Alvogen Payments'!$C$20</f>
        <v>178.24016376923186</v>
      </c>
    </row>
    <row r="244" spans="1:6" ht="18" customHeight="1" x14ac:dyDescent="0.3">
      <c r="A244" s="122">
        <v>242</v>
      </c>
      <c r="B244" s="3" t="s">
        <v>22</v>
      </c>
      <c r="C244" s="15">
        <v>6.9094120981055794E-5</v>
      </c>
      <c r="D244" s="7" t="s">
        <v>264</v>
      </c>
      <c r="E244" s="31" t="str">
        <f t="shared" si="3"/>
        <v>No</v>
      </c>
      <c r="F244" s="41">
        <f>C244*'Alvogen Payments'!$C$20</f>
        <v>20.857038623801909</v>
      </c>
    </row>
    <row r="245" spans="1:6" ht="18" customHeight="1" x14ac:dyDescent="0.3">
      <c r="A245" s="122">
        <v>243</v>
      </c>
      <c r="B245" s="3" t="s">
        <v>32</v>
      </c>
      <c r="C245" s="15">
        <v>2.9712081899425406E-5</v>
      </c>
      <c r="D245" s="7" t="s">
        <v>265</v>
      </c>
      <c r="E245" s="31" t="str">
        <f t="shared" si="3"/>
        <v>No</v>
      </c>
      <c r="F245" s="41">
        <f>C245*'Alvogen Payments'!$C$20</f>
        <v>8.9690125725717245</v>
      </c>
    </row>
    <row r="246" spans="1:6" ht="18" customHeight="1" x14ac:dyDescent="0.3">
      <c r="A246" s="122">
        <v>244</v>
      </c>
      <c r="B246" s="3" t="s">
        <v>119</v>
      </c>
      <c r="C246" s="15">
        <v>2.1956069742200001E-2</v>
      </c>
      <c r="D246" s="7" t="s">
        <v>119</v>
      </c>
      <c r="E246" s="31" t="str">
        <f t="shared" si="3"/>
        <v>No</v>
      </c>
      <c r="F246" s="41">
        <f>C246*'Alvogen Payments'!$C$20</f>
        <v>6627.7504965366197</v>
      </c>
    </row>
    <row r="247" spans="1:6" ht="18" customHeight="1" x14ac:dyDescent="0.3">
      <c r="A247" s="122">
        <v>245</v>
      </c>
      <c r="B247" s="3" t="s">
        <v>266</v>
      </c>
      <c r="C247" s="15">
        <v>2.8350670602583245E-3</v>
      </c>
      <c r="D247" s="7" t="s">
        <v>266</v>
      </c>
      <c r="E247" s="31" t="str">
        <f t="shared" si="3"/>
        <v>No</v>
      </c>
      <c r="F247" s="41">
        <f>C247*'Alvogen Payments'!$C$20</f>
        <v>855.80512983281096</v>
      </c>
    </row>
    <row r="248" spans="1:6" ht="18" customHeight="1" x14ac:dyDescent="0.3">
      <c r="A248" s="122">
        <v>246</v>
      </c>
      <c r="B248" s="3" t="s">
        <v>73</v>
      </c>
      <c r="C248" s="15">
        <v>2.2591003689743133E-3</v>
      </c>
      <c r="D248" s="7" t="s">
        <v>267</v>
      </c>
      <c r="E248" s="31" t="str">
        <f t="shared" si="3"/>
        <v>No</v>
      </c>
      <c r="F248" s="41">
        <f>C248*'Alvogen Payments'!$C$20</f>
        <v>681.94142977318188</v>
      </c>
    </row>
    <row r="249" spans="1:6" ht="18" customHeight="1" x14ac:dyDescent="0.3">
      <c r="A249" s="122">
        <v>247</v>
      </c>
      <c r="B249" s="3" t="s">
        <v>73</v>
      </c>
      <c r="C249" s="15">
        <v>1.0348308714700001E-2</v>
      </c>
      <c r="D249" s="7" t="s">
        <v>269</v>
      </c>
      <c r="E249" s="31" t="str">
        <f t="shared" si="3"/>
        <v>No</v>
      </c>
      <c r="F249" s="41">
        <f>C249*'Alvogen Payments'!$C$20</f>
        <v>3123.7834925593943</v>
      </c>
    </row>
    <row r="250" spans="1:6" ht="18" customHeight="1" x14ac:dyDescent="0.3">
      <c r="A250" s="122">
        <v>248</v>
      </c>
      <c r="B250" s="3" t="s">
        <v>266</v>
      </c>
      <c r="C250" s="15">
        <v>3.9831978678053954E-4</v>
      </c>
      <c r="D250" s="7" t="s">
        <v>270</v>
      </c>
      <c r="E250" s="31" t="str">
        <f t="shared" si="3"/>
        <v>No</v>
      </c>
      <c r="F250" s="41">
        <f>C250*'Alvogen Payments'!$C$20</f>
        <v>120.2384668846728</v>
      </c>
    </row>
    <row r="251" spans="1:6" ht="18" customHeight="1" x14ac:dyDescent="0.3">
      <c r="A251" s="122">
        <v>249</v>
      </c>
      <c r="B251" s="3" t="s">
        <v>53</v>
      </c>
      <c r="C251" s="15">
        <v>9.7847760631712997E-5</v>
      </c>
      <c r="D251" s="7" t="s">
        <v>271</v>
      </c>
      <c r="E251" s="13" t="s">
        <v>334</v>
      </c>
      <c r="F251" s="41">
        <f>C251*'Alvogen Payments'!$C$20</f>
        <v>29.536731834358406</v>
      </c>
    </row>
    <row r="252" spans="1:6" ht="18" customHeight="1" x14ac:dyDescent="0.3">
      <c r="A252" s="122">
        <v>250</v>
      </c>
      <c r="B252" s="3" t="s">
        <v>26</v>
      </c>
      <c r="C252" s="15">
        <v>8.0576480958407414E-5</v>
      </c>
      <c r="D252" s="7" t="s">
        <v>272</v>
      </c>
      <c r="E252" s="31" t="str">
        <f t="shared" si="3"/>
        <v>No</v>
      </c>
      <c r="F252" s="41">
        <f>C252*'Alvogen Payments'!$C$20</f>
        <v>24.32315154541622</v>
      </c>
    </row>
    <row r="253" spans="1:6" ht="18" customHeight="1" x14ac:dyDescent="0.3">
      <c r="A253" s="122">
        <v>251</v>
      </c>
      <c r="B253" s="3" t="s">
        <v>20</v>
      </c>
      <c r="C253" s="15">
        <v>2.5021499340551977E-3</v>
      </c>
      <c r="D253" s="7" t="s">
        <v>273</v>
      </c>
      <c r="E253" s="31" t="str">
        <f t="shared" si="3"/>
        <v>No</v>
      </c>
      <c r="F253" s="41">
        <f>C253*'Alvogen Payments'!$C$20</f>
        <v>755.30938198694776</v>
      </c>
    </row>
    <row r="254" spans="1:6" ht="18" customHeight="1" x14ac:dyDescent="0.3">
      <c r="A254" s="122">
        <v>252</v>
      </c>
      <c r="B254" s="3" t="s">
        <v>81</v>
      </c>
      <c r="C254" s="15">
        <v>3.4602262891710712E-5</v>
      </c>
      <c r="D254" s="7" t="s">
        <v>274</v>
      </c>
      <c r="E254" s="31" t="str">
        <f t="shared" si="3"/>
        <v>No</v>
      </c>
      <c r="F254" s="41">
        <f>C254*'Alvogen Payments'!$C$20</f>
        <v>10.445182938230497</v>
      </c>
    </row>
    <row r="255" spans="1:6" ht="18" customHeight="1" x14ac:dyDescent="0.3">
      <c r="A255" s="122">
        <v>253</v>
      </c>
      <c r="B255" s="3" t="s">
        <v>252</v>
      </c>
      <c r="C255" s="15">
        <v>8.4482591926445666E-5</v>
      </c>
      <c r="D255" s="7" t="s">
        <v>275</v>
      </c>
      <c r="E255" s="31" t="str">
        <f t="shared" si="3"/>
        <v>No</v>
      </c>
      <c r="F255" s="41">
        <f>C255*'Alvogen Payments'!$C$20</f>
        <v>25.502266442204146</v>
      </c>
    </row>
    <row r="256" spans="1:6" ht="18" customHeight="1" x14ac:dyDescent="0.3">
      <c r="A256" s="122">
        <v>254</v>
      </c>
      <c r="B256" s="3" t="s">
        <v>276</v>
      </c>
      <c r="C256" s="15">
        <v>6.8234252350000003E-4</v>
      </c>
      <c r="D256" s="7" t="s">
        <v>277</v>
      </c>
      <c r="E256" s="31" t="str">
        <f t="shared" si="3"/>
        <v>No</v>
      </c>
      <c r="F256" s="41">
        <f>C256*'Alvogen Payments'!$C$20</f>
        <v>205.97475103857229</v>
      </c>
    </row>
    <row r="257" spans="1:6" ht="18" customHeight="1" x14ac:dyDescent="0.3">
      <c r="A257" s="122">
        <v>255</v>
      </c>
      <c r="B257" s="3" t="s">
        <v>20</v>
      </c>
      <c r="C257" s="15">
        <v>3.2024518815994138E-4</v>
      </c>
      <c r="D257" s="7" t="s">
        <v>278</v>
      </c>
      <c r="E257" s="31" t="str">
        <f t="shared" si="3"/>
        <v>No</v>
      </c>
      <c r="F257" s="41">
        <f>C257*'Alvogen Payments'!$C$20</f>
        <v>96.670543943528187</v>
      </c>
    </row>
    <row r="258" spans="1:6" ht="18" customHeight="1" x14ac:dyDescent="0.3">
      <c r="A258" s="122">
        <v>256</v>
      </c>
      <c r="B258" s="3" t="s">
        <v>32</v>
      </c>
      <c r="C258" s="15">
        <v>1.5686376415621943E-3</v>
      </c>
      <c r="D258" s="7" t="s">
        <v>279</v>
      </c>
      <c r="E258" s="31" t="str">
        <f t="shared" si="3"/>
        <v>No</v>
      </c>
      <c r="F258" s="41">
        <f>C258*'Alvogen Payments'!$C$20</f>
        <v>473.51548022128532</v>
      </c>
    </row>
    <row r="259" spans="1:6" ht="18" customHeight="1" x14ac:dyDescent="0.3">
      <c r="A259" s="122">
        <v>257</v>
      </c>
      <c r="B259" s="3" t="s">
        <v>280</v>
      </c>
      <c r="C259" s="15">
        <v>4.8754650570999999E-3</v>
      </c>
      <c r="D259" s="7" t="s">
        <v>280</v>
      </c>
      <c r="E259" s="31" t="str">
        <f t="shared" si="3"/>
        <v>No</v>
      </c>
      <c r="F259" s="41">
        <f>C259*'Alvogen Payments'!$C$20</f>
        <v>1471.728152281031</v>
      </c>
    </row>
    <row r="260" spans="1:6" ht="18" customHeight="1" x14ac:dyDescent="0.3">
      <c r="A260" s="122">
        <v>258</v>
      </c>
      <c r="B260" s="3" t="s">
        <v>58</v>
      </c>
      <c r="C260" s="15">
        <v>6.4039892317772936E-5</v>
      </c>
      <c r="D260" s="7" t="s">
        <v>281</v>
      </c>
      <c r="E260" s="13" t="s">
        <v>334</v>
      </c>
      <c r="F260" s="41">
        <f>C260*'Alvogen Payments'!$C$20</f>
        <v>19.331348146134204</v>
      </c>
    </row>
    <row r="261" spans="1:6" ht="18" customHeight="1" x14ac:dyDescent="0.3">
      <c r="A261" s="122">
        <v>259</v>
      </c>
      <c r="B261" s="3" t="s">
        <v>166</v>
      </c>
      <c r="C261" s="15">
        <v>3.4045529377365945E-7</v>
      </c>
      <c r="D261" s="7" t="s">
        <v>282</v>
      </c>
      <c r="E261" s="31" t="str">
        <f t="shared" ref="E261:E282" si="4">IF(C261&lt;0.000011,"Yes","No")</f>
        <v>Yes</v>
      </c>
      <c r="F261" s="41">
        <f>C261*'Alvogen Payments'!$C$20</f>
        <v>0.10277125044925255</v>
      </c>
    </row>
    <row r="262" spans="1:6" ht="18" customHeight="1" x14ac:dyDescent="0.3">
      <c r="A262" s="122">
        <v>260</v>
      </c>
      <c r="B262" s="3" t="s">
        <v>20</v>
      </c>
      <c r="C262" s="15">
        <v>7.5555414330000009E-4</v>
      </c>
      <c r="D262" s="7" t="s">
        <v>283</v>
      </c>
      <c r="E262" s="31" t="str">
        <f t="shared" si="4"/>
        <v>No</v>
      </c>
      <c r="F262" s="41">
        <f>C262*'Alvogen Payments'!$C$20</f>
        <v>228.07471497469891</v>
      </c>
    </row>
    <row r="263" spans="1:6" ht="18" customHeight="1" x14ac:dyDescent="0.3">
      <c r="A263" s="122">
        <v>261</v>
      </c>
      <c r="B263" s="3" t="s">
        <v>29</v>
      </c>
      <c r="C263" s="15">
        <v>5.0703727767649294E-3</v>
      </c>
      <c r="D263" s="7" t="s">
        <v>29</v>
      </c>
      <c r="E263" s="31" t="str">
        <f t="shared" si="4"/>
        <v>No</v>
      </c>
      <c r="F263" s="41">
        <f>C263*'Alvogen Payments'!$C$20</f>
        <v>1530.5638068838762</v>
      </c>
    </row>
    <row r="264" spans="1:6" ht="18" customHeight="1" x14ac:dyDescent="0.3">
      <c r="A264" s="122">
        <v>262</v>
      </c>
      <c r="B264" s="3" t="s">
        <v>61</v>
      </c>
      <c r="C264" s="15">
        <v>5.7455156420299657E-5</v>
      </c>
      <c r="D264" s="7" t="s">
        <v>284</v>
      </c>
      <c r="E264" s="13" t="s">
        <v>334</v>
      </c>
      <c r="F264" s="41">
        <f>C264*'Alvogen Payments'!$C$20</f>
        <v>17.343652391544744</v>
      </c>
    </row>
    <row r="265" spans="1:6" ht="18" customHeight="1" x14ac:dyDescent="0.3">
      <c r="A265" s="122">
        <v>263</v>
      </c>
      <c r="B265" s="3" t="s">
        <v>12</v>
      </c>
      <c r="C265" s="15">
        <v>3.8359246724829375E-4</v>
      </c>
      <c r="D265" s="7" t="s">
        <v>285</v>
      </c>
      <c r="E265" s="31" t="str">
        <f t="shared" si="4"/>
        <v>No</v>
      </c>
      <c r="F265" s="41">
        <f>C265*'Alvogen Payments'!$C$20</f>
        <v>115.79281698063333</v>
      </c>
    </row>
    <row r="266" spans="1:6" ht="18" customHeight="1" x14ac:dyDescent="0.3">
      <c r="A266" s="122">
        <v>264</v>
      </c>
      <c r="B266" s="3" t="s">
        <v>73</v>
      </c>
      <c r="C266" s="15">
        <v>1.2919233878100001E-2</v>
      </c>
      <c r="D266" s="7" t="s">
        <v>286</v>
      </c>
      <c r="E266" s="31" t="str">
        <f t="shared" si="4"/>
        <v>No</v>
      </c>
      <c r="F266" s="41">
        <f>C266*'Alvogen Payments'!$C$20</f>
        <v>3899.8536512150067</v>
      </c>
    </row>
    <row r="267" spans="1:6" ht="18" customHeight="1" x14ac:dyDescent="0.3">
      <c r="A267" s="122">
        <v>265</v>
      </c>
      <c r="B267" s="3" t="s">
        <v>73</v>
      </c>
      <c r="C267" s="15">
        <v>5.3758056842657953E-4</v>
      </c>
      <c r="D267" s="7" t="s">
        <v>287</v>
      </c>
      <c r="E267" s="31" t="str">
        <f t="shared" si="4"/>
        <v>No</v>
      </c>
      <c r="F267" s="41">
        <f>C267*'Alvogen Payments'!$C$20</f>
        <v>162.27630542043872</v>
      </c>
    </row>
    <row r="268" spans="1:6" ht="18" customHeight="1" x14ac:dyDescent="0.3">
      <c r="A268" s="122">
        <v>266</v>
      </c>
      <c r="B268" s="3" t="s">
        <v>26</v>
      </c>
      <c r="C268" s="15">
        <v>2.6140018962200005E-2</v>
      </c>
      <c r="D268" s="7" t="s">
        <v>26</v>
      </c>
      <c r="E268" s="31" t="str">
        <f t="shared" si="4"/>
        <v>No</v>
      </c>
      <c r="F268" s="41">
        <f>C268*'Alvogen Payments'!$C$20</f>
        <v>7890.7348031969823</v>
      </c>
    </row>
    <row r="269" spans="1:6" ht="18" customHeight="1" x14ac:dyDescent="0.3">
      <c r="A269" s="122">
        <v>267</v>
      </c>
      <c r="B269" s="3" t="s">
        <v>32</v>
      </c>
      <c r="C269" s="15">
        <v>1.4529947677983741E-3</v>
      </c>
      <c r="D269" s="7" t="s">
        <v>288</v>
      </c>
      <c r="E269" s="31" t="str">
        <f t="shared" si="4"/>
        <v>No</v>
      </c>
      <c r="F269" s="41">
        <f>C269*'Alvogen Payments'!$C$20</f>
        <v>438.60704155223038</v>
      </c>
    </row>
    <row r="270" spans="1:6" ht="18" customHeight="1" x14ac:dyDescent="0.3">
      <c r="A270" s="122">
        <v>268</v>
      </c>
      <c r="B270" s="3" t="s">
        <v>20</v>
      </c>
      <c r="C270" s="15">
        <v>9.2171918190000004E-4</v>
      </c>
      <c r="D270" s="7" t="s">
        <v>289</v>
      </c>
      <c r="E270" s="31" t="str">
        <f t="shared" si="4"/>
        <v>No</v>
      </c>
      <c r="F270" s="41">
        <f>C270*'Alvogen Payments'!$C$20</f>
        <v>278.23398437123643</v>
      </c>
    </row>
    <row r="271" spans="1:6" ht="18" customHeight="1" x14ac:dyDescent="0.3">
      <c r="A271" s="122">
        <v>269</v>
      </c>
      <c r="B271" s="3" t="s">
        <v>20</v>
      </c>
      <c r="C271" s="15">
        <v>0.11205025007220001</v>
      </c>
      <c r="D271" s="7" t="s">
        <v>20</v>
      </c>
      <c r="E271" s="31" t="str">
        <f t="shared" si="4"/>
        <v>No</v>
      </c>
      <c r="F271" s="41">
        <f>C271*'Alvogen Payments'!$C$20</f>
        <v>33823.954344875536</v>
      </c>
    </row>
    <row r="272" spans="1:6" ht="18" customHeight="1" x14ac:dyDescent="0.3">
      <c r="A272" s="122">
        <v>270</v>
      </c>
      <c r="B272" s="3" t="s">
        <v>32</v>
      </c>
      <c r="C272" s="15">
        <v>1.7430882460531451E-3</v>
      </c>
      <c r="D272" s="7" t="s">
        <v>290</v>
      </c>
      <c r="E272" s="31" t="str">
        <f t="shared" si="4"/>
        <v>No</v>
      </c>
      <c r="F272" s="41">
        <f>C272*'Alvogen Payments'!$C$20</f>
        <v>526.1758649855833</v>
      </c>
    </row>
    <row r="273" spans="1:6" ht="18" customHeight="1" x14ac:dyDescent="0.3">
      <c r="A273" s="122">
        <v>271</v>
      </c>
      <c r="B273" s="3" t="s">
        <v>20</v>
      </c>
      <c r="C273" s="15">
        <v>3.5878822683E-3</v>
      </c>
      <c r="D273" s="7" t="s">
        <v>291</v>
      </c>
      <c r="E273" s="31" t="str">
        <f t="shared" si="4"/>
        <v>No</v>
      </c>
      <c r="F273" s="41">
        <f>C273*'Alvogen Payments'!$C$20</f>
        <v>1083.0530584230846</v>
      </c>
    </row>
    <row r="274" spans="1:6" ht="18" customHeight="1" x14ac:dyDescent="0.3">
      <c r="A274" s="122">
        <v>272</v>
      </c>
      <c r="B274" s="3" t="s">
        <v>64</v>
      </c>
      <c r="C274" s="15">
        <v>3.2856424953000003E-3</v>
      </c>
      <c r="D274" s="7" t="s">
        <v>64</v>
      </c>
      <c r="E274" s="31" t="str">
        <f t="shared" si="4"/>
        <v>No</v>
      </c>
      <c r="F274" s="41">
        <f>C274*'Alvogen Payments'!$C$20</f>
        <v>991.81770395872297</v>
      </c>
    </row>
    <row r="275" spans="1:6" ht="18" customHeight="1" x14ac:dyDescent="0.3">
      <c r="A275" s="122">
        <v>273</v>
      </c>
      <c r="B275" s="3" t="s">
        <v>32</v>
      </c>
      <c r="C275" s="15">
        <v>3.8909265509442809E-4</v>
      </c>
      <c r="D275" s="7" t="s">
        <v>292</v>
      </c>
      <c r="E275" s="31" t="str">
        <f t="shared" si="4"/>
        <v>No</v>
      </c>
      <c r="F275" s="41">
        <f>C275*'Alvogen Payments'!$C$20</f>
        <v>117.45312655134838</v>
      </c>
    </row>
    <row r="276" spans="1:6" ht="18" customHeight="1" x14ac:dyDescent="0.3">
      <c r="A276" s="122">
        <v>274</v>
      </c>
      <c r="B276" s="3" t="s">
        <v>32</v>
      </c>
      <c r="C276" s="15">
        <v>2.4552535573794297E-4</v>
      </c>
      <c r="D276" s="7" t="s">
        <v>293</v>
      </c>
      <c r="E276" s="31" t="str">
        <f t="shared" si="4"/>
        <v>No</v>
      </c>
      <c r="F276" s="41">
        <f>C276*'Alvogen Payments'!$C$20</f>
        <v>74.115304674807803</v>
      </c>
    </row>
    <row r="277" spans="1:6" ht="18" customHeight="1" x14ac:dyDescent="0.3">
      <c r="A277" s="122">
        <v>275</v>
      </c>
      <c r="B277" s="3" t="s">
        <v>20</v>
      </c>
      <c r="C277" s="15">
        <v>3.8011503997638439E-4</v>
      </c>
      <c r="D277" s="7" t="s">
        <v>294</v>
      </c>
      <c r="E277" s="31" t="str">
        <f t="shared" si="4"/>
        <v>No</v>
      </c>
      <c r="F277" s="41">
        <f>C277*'Alvogen Payments'!$C$20</f>
        <v>114.74310632664641</v>
      </c>
    </row>
    <row r="278" spans="1:6" ht="18" customHeight="1" x14ac:dyDescent="0.3">
      <c r="A278" s="122">
        <v>276</v>
      </c>
      <c r="B278" s="3" t="s">
        <v>20</v>
      </c>
      <c r="C278" s="15">
        <v>6.4918323202623016E-4</v>
      </c>
      <c r="D278" s="7" t="s">
        <v>295</v>
      </c>
      <c r="E278" s="31" t="str">
        <f t="shared" si="4"/>
        <v>No</v>
      </c>
      <c r="F278" s="41">
        <f>C278*'Alvogen Payments'!$C$20</f>
        <v>195.96514945183313</v>
      </c>
    </row>
    <row r="279" spans="1:6" ht="18" customHeight="1" x14ac:dyDescent="0.3">
      <c r="A279" s="122">
        <v>277</v>
      </c>
      <c r="B279" s="3" t="s">
        <v>12</v>
      </c>
      <c r="C279" s="15">
        <v>1.697749703157641E-3</v>
      </c>
      <c r="D279" s="7" t="s">
        <v>296</v>
      </c>
      <c r="E279" s="31" t="str">
        <f t="shared" si="4"/>
        <v>No</v>
      </c>
      <c r="F279" s="41">
        <f>C279*'Alvogen Payments'!$C$20</f>
        <v>512.48978392844526</v>
      </c>
    </row>
    <row r="280" spans="1:6" ht="18" customHeight="1" x14ac:dyDescent="0.3">
      <c r="A280" s="122">
        <v>278</v>
      </c>
      <c r="B280" s="3" t="s">
        <v>26</v>
      </c>
      <c r="C280" s="15">
        <v>3.846778945928631E-4</v>
      </c>
      <c r="D280" s="7" t="s">
        <v>297</v>
      </c>
      <c r="E280" s="31" t="str">
        <f t="shared" si="4"/>
        <v>No</v>
      </c>
      <c r="F280" s="41">
        <f>C280*'Alvogen Payments'!$C$20</f>
        <v>116.12046859161802</v>
      </c>
    </row>
    <row r="281" spans="1:6" ht="18" customHeight="1" x14ac:dyDescent="0.3">
      <c r="A281" s="122">
        <v>279</v>
      </c>
      <c r="B281" s="3" t="s">
        <v>26</v>
      </c>
      <c r="C281" s="15">
        <v>5.9722700399577504E-4</v>
      </c>
      <c r="D281" s="7" t="s">
        <v>298</v>
      </c>
      <c r="E281" s="31" t="str">
        <f t="shared" si="4"/>
        <v>No</v>
      </c>
      <c r="F281" s="41">
        <f>C281*'Alvogen Payments'!$C$20</f>
        <v>180.2814264462915</v>
      </c>
    </row>
    <row r="282" spans="1:6" ht="18" customHeight="1" x14ac:dyDescent="0.3">
      <c r="A282" s="122">
        <v>280</v>
      </c>
      <c r="B282" s="3" t="s">
        <v>22</v>
      </c>
      <c r="C282" s="15">
        <v>4.0879712722350741E-5</v>
      </c>
      <c r="D282" s="7" t="s">
        <v>299</v>
      </c>
      <c r="E282" s="31" t="str">
        <f t="shared" si="4"/>
        <v>No</v>
      </c>
      <c r="F282" s="41">
        <f>C282*'Alvogen Payments'!$C$20</f>
        <v>12.340120043118711</v>
      </c>
    </row>
    <row r="283" spans="1:6" ht="18" customHeight="1" x14ac:dyDescent="0.3">
      <c r="A283" s="122">
        <v>281</v>
      </c>
      <c r="B283" s="7" t="s">
        <v>268</v>
      </c>
      <c r="C283" s="19"/>
      <c r="D283" s="7" t="s">
        <v>268</v>
      </c>
      <c r="E283" s="7"/>
      <c r="F283" s="41">
        <f>'Alvogen Payments'!C16</f>
        <v>336824.32000000001</v>
      </c>
    </row>
  </sheetData>
  <sheetProtection algorithmName="SHA-512" hashValue="pP1f3DvKR42FJrvH6unD4oG0S2/FAvqhM1g+yVNlAWVU/j2JkZc27e6l20pTysE3OziIEbaZGGKq82msH0/4QA==" saltValue="k//mDDKxYbNTCtl3Pa04yg==" spinCount="100000" sheet="1" sort="0" autoFilter="0" pivotTables="0"/>
  <hyperlinks>
    <hyperlink ref="E1" location="'Introduction-Table of Contents'!A22" display="Return to Table of Contents" xr:uid="{70D2F36D-724C-4D50-A948-7DBF11429C0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7BAE-E49C-45E2-A7E8-1373F1F149D4}">
  <sheetPr codeName="Sheet28"/>
  <dimension ref="A1:Q283"/>
  <sheetViews>
    <sheetView workbookViewId="0">
      <pane ySplit="3" topLeftCell="A4" activePane="bottomLeft" state="frozen"/>
      <selection pane="bottomLeft"/>
    </sheetView>
  </sheetViews>
  <sheetFormatPr defaultRowHeight="15" x14ac:dyDescent="0.25"/>
  <cols>
    <col min="2" max="2" width="30.7109375" customWidth="1"/>
    <col min="3" max="3" width="28.7109375" customWidth="1"/>
    <col min="4" max="4" width="29.85546875" customWidth="1"/>
    <col min="5" max="5" width="33.42578125" customWidth="1"/>
    <col min="6" max="6" width="19.42578125" customWidth="1"/>
    <col min="7" max="7" width="17" customWidth="1"/>
    <col min="8" max="8" width="15.85546875" customWidth="1"/>
    <col min="9" max="9" width="20.140625" customWidth="1"/>
    <col min="10" max="10" width="19.140625" customWidth="1"/>
    <col min="11" max="11" width="24.5703125" customWidth="1"/>
    <col min="12" max="12" width="21.42578125" customWidth="1"/>
    <col min="13" max="13" width="17.42578125" customWidth="1"/>
    <col min="14" max="14" width="18.28515625" customWidth="1"/>
    <col min="15" max="15" width="20" customWidth="1"/>
    <col min="16" max="16" width="20.140625" customWidth="1"/>
    <col min="17" max="17" width="13.42578125" customWidth="1"/>
  </cols>
  <sheetData>
    <row r="1" spans="1:17" ht="26.25" x14ac:dyDescent="0.4">
      <c r="A1" s="97" t="s">
        <v>493</v>
      </c>
      <c r="B1" s="44"/>
      <c r="C1" s="44"/>
      <c r="E1" s="137" t="s">
        <v>596</v>
      </c>
      <c r="F1" s="5">
        <v>2026</v>
      </c>
      <c r="G1" s="5">
        <v>2026</v>
      </c>
      <c r="H1" s="5">
        <v>2027</v>
      </c>
      <c r="I1" s="5">
        <v>2028</v>
      </c>
      <c r="J1" s="5">
        <v>2029</v>
      </c>
      <c r="K1" s="5">
        <v>2030</v>
      </c>
      <c r="L1" s="5">
        <v>2031</v>
      </c>
      <c r="M1" s="5">
        <v>2032</v>
      </c>
      <c r="N1" s="5">
        <v>2033</v>
      </c>
      <c r="O1" s="5">
        <v>2034</v>
      </c>
    </row>
    <row r="2" spans="1:17" ht="18.75" x14ac:dyDescent="0.3">
      <c r="B2" s="10"/>
      <c r="C2" s="10"/>
      <c r="D2" s="10"/>
      <c r="E2" s="10"/>
      <c r="F2" s="14" t="s">
        <v>306</v>
      </c>
      <c r="G2" s="14" t="s">
        <v>306</v>
      </c>
      <c r="H2" s="14" t="s">
        <v>306</v>
      </c>
      <c r="I2" s="14" t="s">
        <v>306</v>
      </c>
      <c r="J2" s="14" t="s">
        <v>306</v>
      </c>
      <c r="K2" s="14" t="s">
        <v>306</v>
      </c>
      <c r="L2" s="14" t="s">
        <v>306</v>
      </c>
      <c r="M2" s="14" t="s">
        <v>306</v>
      </c>
      <c r="N2" s="14" t="s">
        <v>306</v>
      </c>
      <c r="O2" s="14" t="s">
        <v>306</v>
      </c>
    </row>
    <row r="3" spans="1:17" ht="39" customHeight="1" x14ac:dyDescent="0.3">
      <c r="A3" s="10" t="s">
        <v>478</v>
      </c>
      <c r="B3" s="10" t="s">
        <v>2</v>
      </c>
      <c r="C3" s="10" t="s">
        <v>307</v>
      </c>
      <c r="D3" s="10" t="s">
        <v>3</v>
      </c>
      <c r="E3" s="30" t="s">
        <v>314</v>
      </c>
      <c r="F3" s="17" t="s">
        <v>308</v>
      </c>
      <c r="G3" s="17" t="s">
        <v>309</v>
      </c>
      <c r="H3" s="17" t="s">
        <v>310</v>
      </c>
      <c r="I3" s="17" t="s">
        <v>311</v>
      </c>
      <c r="J3" s="17" t="s">
        <v>312</v>
      </c>
      <c r="K3" s="17" t="s">
        <v>318</v>
      </c>
      <c r="L3" s="17" t="s">
        <v>319</v>
      </c>
      <c r="M3" s="17" t="s">
        <v>320</v>
      </c>
      <c r="N3" s="17" t="s">
        <v>321</v>
      </c>
      <c r="O3" s="17" t="s">
        <v>322</v>
      </c>
      <c r="P3" s="17" t="s">
        <v>11</v>
      </c>
      <c r="Q3" s="17"/>
    </row>
    <row r="4" spans="1:17" ht="18" customHeight="1" x14ac:dyDescent="0.3">
      <c r="A4" s="122">
        <v>2</v>
      </c>
      <c r="B4" s="3" t="s">
        <v>12</v>
      </c>
      <c r="C4" s="15">
        <v>4.8672490514251698E-5</v>
      </c>
      <c r="D4" s="7" t="s">
        <v>13</v>
      </c>
      <c r="E4" s="31" t="str">
        <f>IF(C4&lt;0.000011,"Yes","No")</f>
        <v>No</v>
      </c>
      <c r="F4" s="41">
        <f>$C4*'Amneal Payments'!C$16</f>
        <v>16.551208005635068</v>
      </c>
      <c r="G4" s="41">
        <f>$C4*'Amneal Payments'!D$16</f>
        <v>13.792803639591225</v>
      </c>
      <c r="H4" s="41">
        <f>$C4*'Amneal Payments'!E$16</f>
        <v>13.792803639591225</v>
      </c>
      <c r="I4" s="41">
        <f>$C4*'Amneal Payments'!F$16</f>
        <v>13.792803639591225</v>
      </c>
      <c r="J4" s="41">
        <f>$C4*'Amneal Payments'!G$16</f>
        <v>13.792803639591225</v>
      </c>
      <c r="K4" s="41">
        <f>$C4*'Amneal Payments'!H$16</f>
        <v>13.792803639591225</v>
      </c>
      <c r="L4" s="41">
        <f>$C4*'Amneal Payments'!I$16</f>
        <v>1.1948800054333841</v>
      </c>
      <c r="M4" s="41">
        <f>$C4*'Amneal Payments'!J$16</f>
        <v>1.1948800054333841</v>
      </c>
      <c r="N4" s="41">
        <f>$C4*'Amneal Payments'!K$16</f>
        <v>1.1948800054333841</v>
      </c>
      <c r="O4" s="41">
        <f>$C4*'Amneal Payments'!L$16</f>
        <v>1.1948815784904707</v>
      </c>
      <c r="P4" s="41">
        <f>SUM(F4:O4)</f>
        <v>90.294747798381835</v>
      </c>
    </row>
    <row r="5" spans="1:17" ht="18" customHeight="1" x14ac:dyDescent="0.3">
      <c r="A5" s="122">
        <v>3</v>
      </c>
      <c r="B5" s="3" t="s">
        <v>14</v>
      </c>
      <c r="C5" s="15">
        <v>3.7775057129830401E-4</v>
      </c>
      <c r="D5" s="7" t="s">
        <v>15</v>
      </c>
      <c r="E5" s="31" t="str">
        <f t="shared" ref="E5:E68" si="0">IF(C5&lt;0.000011,"Yes","No")</f>
        <v>No</v>
      </c>
      <c r="F5" s="41">
        <f>$C5*'Amneal Payments'!C$16</f>
        <v>128.45507213104304</v>
      </c>
      <c r="G5" s="41">
        <f>$C5*'Amneal Payments'!D$16</f>
        <v>107.04690472198689</v>
      </c>
      <c r="H5" s="41">
        <f>$C5*'Amneal Payments'!E$16</f>
        <v>107.04690472198689</v>
      </c>
      <c r="I5" s="41">
        <f>$C5*'Amneal Payments'!F$16</f>
        <v>107.04690472198689</v>
      </c>
      <c r="J5" s="41">
        <f>$C5*'Amneal Payments'!G$16</f>
        <v>107.04690472198689</v>
      </c>
      <c r="K5" s="41">
        <f>$C5*'Amneal Payments'!H$16</f>
        <v>107.04690472198689</v>
      </c>
      <c r="L5" s="41">
        <f>$C5*'Amneal Payments'!I$16</f>
        <v>9.2735465129572052</v>
      </c>
      <c r="M5" s="41">
        <f>$C5*'Amneal Payments'!J$16</f>
        <v>9.2735465129572052</v>
      </c>
      <c r="N5" s="41">
        <f>$C5*'Amneal Payments'!K$16</f>
        <v>9.2735465129572052</v>
      </c>
      <c r="O5" s="41">
        <f>$C5*'Amneal Payments'!L$16</f>
        <v>9.2735587215622477</v>
      </c>
      <c r="P5" s="41">
        <f t="shared" ref="P5:P68" si="1">SUM(F5:O5)</f>
        <v>700.78379400141125</v>
      </c>
    </row>
    <row r="6" spans="1:17" ht="18" customHeight="1" x14ac:dyDescent="0.3">
      <c r="A6" s="122">
        <v>4</v>
      </c>
      <c r="B6" s="3" t="s">
        <v>16</v>
      </c>
      <c r="C6" s="15">
        <v>9.1794029690000004E-4</v>
      </c>
      <c r="D6" s="7" t="s">
        <v>16</v>
      </c>
      <c r="E6" s="31" t="str">
        <f t="shared" si="0"/>
        <v>No</v>
      </c>
      <c r="F6" s="41">
        <f>$C6*'Amneal Payments'!C$16</f>
        <v>312.14800455500983</v>
      </c>
      <c r="G6" s="41">
        <f>$C6*'Amneal Payments'!D$16</f>
        <v>260.12579455539753</v>
      </c>
      <c r="H6" s="41">
        <f>$C6*'Amneal Payments'!E$16</f>
        <v>260.12579455539753</v>
      </c>
      <c r="I6" s="41">
        <f>$C6*'Amneal Payments'!F$16</f>
        <v>260.12579455539753</v>
      </c>
      <c r="J6" s="41">
        <f>$C6*'Amneal Payments'!G$16</f>
        <v>260.12579455539753</v>
      </c>
      <c r="K6" s="41">
        <f>$C6*'Amneal Payments'!H$16</f>
        <v>260.12579455539753</v>
      </c>
      <c r="L6" s="41">
        <f>$C6*'Amneal Payments'!I$16</f>
        <v>22.534875354821512</v>
      </c>
      <c r="M6" s="41">
        <f>$C6*'Amneal Payments'!J$16</f>
        <v>22.534875354821512</v>
      </c>
      <c r="N6" s="41">
        <f>$C6*'Amneal Payments'!K$16</f>
        <v>22.534875354821512</v>
      </c>
      <c r="O6" s="41">
        <f>$C6*'Amneal Payments'!L$16</f>
        <v>22.534905021938886</v>
      </c>
      <c r="P6" s="41">
        <f t="shared" si="1"/>
        <v>1702.9165084184006</v>
      </c>
    </row>
    <row r="7" spans="1:17" ht="18" customHeight="1" x14ac:dyDescent="0.3">
      <c r="A7" s="122">
        <v>5</v>
      </c>
      <c r="B7" s="3" t="s">
        <v>17</v>
      </c>
      <c r="C7" s="15">
        <v>8.6382033650000013E-4</v>
      </c>
      <c r="D7" s="7" t="s">
        <v>17</v>
      </c>
      <c r="E7" s="31" t="str">
        <f t="shared" si="0"/>
        <v>No</v>
      </c>
      <c r="F7" s="41">
        <f>$C7*'Amneal Payments'!C$16</f>
        <v>293.74437013291572</v>
      </c>
      <c r="G7" s="41">
        <f>$C7*'Amneal Payments'!D$16</f>
        <v>244.78928765195315</v>
      </c>
      <c r="H7" s="41">
        <f>$C7*'Amneal Payments'!E$16</f>
        <v>244.78928765195315</v>
      </c>
      <c r="I7" s="41">
        <f>$C7*'Amneal Payments'!F$16</f>
        <v>244.78928765195315</v>
      </c>
      <c r="J7" s="41">
        <f>$C7*'Amneal Payments'!G$16</f>
        <v>244.78928765195315</v>
      </c>
      <c r="K7" s="41">
        <f>$C7*'Amneal Payments'!H$16</f>
        <v>244.78928765195315</v>
      </c>
      <c r="L7" s="41">
        <f>$C7*'Amneal Payments'!I$16</f>
        <v>21.206263280658767</v>
      </c>
      <c r="M7" s="41">
        <f>$C7*'Amneal Payments'!J$16</f>
        <v>21.206263280658767</v>
      </c>
      <c r="N7" s="41">
        <f>$C7*'Amneal Payments'!K$16</f>
        <v>21.206263280658767</v>
      </c>
      <c r="O7" s="41">
        <f>$C7*'Amneal Payments'!L$16</f>
        <v>21.206291198661059</v>
      </c>
      <c r="P7" s="41">
        <f t="shared" si="1"/>
        <v>1602.5158894333188</v>
      </c>
    </row>
    <row r="8" spans="1:17" ht="18" customHeight="1" x14ac:dyDescent="0.3">
      <c r="A8" s="122">
        <v>6</v>
      </c>
      <c r="B8" s="3" t="s">
        <v>12</v>
      </c>
      <c r="C8" s="15">
        <v>1.950372077808133E-5</v>
      </c>
      <c r="D8" s="7" t="s">
        <v>18</v>
      </c>
      <c r="E8" s="13" t="s">
        <v>334</v>
      </c>
      <c r="F8" s="41">
        <f>$C8*'Amneal Payments'!C$16</f>
        <v>6.6322913841306175</v>
      </c>
      <c r="G8" s="41">
        <f>$C8*'Amneal Payments'!D$16</f>
        <v>5.5269617003617801</v>
      </c>
      <c r="H8" s="41">
        <f>$C8*'Amneal Payments'!E$16</f>
        <v>5.5269617003617801</v>
      </c>
      <c r="I8" s="41">
        <f>$C8*'Amneal Payments'!F$16</f>
        <v>5.5269617003617801</v>
      </c>
      <c r="J8" s="41">
        <f>$C8*'Amneal Payments'!G$16</f>
        <v>5.5269617003617801</v>
      </c>
      <c r="K8" s="41">
        <f>$C8*'Amneal Payments'!H$16</f>
        <v>5.5269617003617801</v>
      </c>
      <c r="L8" s="41">
        <f>$C8*'Amneal Payments'!I$16</f>
        <v>0.47880446928149795</v>
      </c>
      <c r="M8" s="41">
        <f>$C8*'Amneal Payments'!J$16</f>
        <v>0.47880446928149795</v>
      </c>
      <c r="N8" s="41">
        <f>$C8*'Amneal Payments'!K$16</f>
        <v>0.47880446928149795</v>
      </c>
      <c r="O8" s="41">
        <f>$C8*'Amneal Payments'!L$16</f>
        <v>0.47880509962660378</v>
      </c>
      <c r="P8" s="41">
        <f t="shared" si="1"/>
        <v>36.182318393410625</v>
      </c>
    </row>
    <row r="9" spans="1:17" ht="18" customHeight="1" x14ac:dyDescent="0.3">
      <c r="A9" s="122">
        <v>7</v>
      </c>
      <c r="B9" s="3" t="s">
        <v>19</v>
      </c>
      <c r="C9" s="15">
        <v>5.134781317587986E-3</v>
      </c>
      <c r="D9" s="7" t="s">
        <v>19</v>
      </c>
      <c r="E9" s="31" t="str">
        <f t="shared" si="0"/>
        <v>No</v>
      </c>
      <c r="F9" s="41">
        <f>$C9*'Amneal Payments'!C$16</f>
        <v>1746.095849070284</v>
      </c>
      <c r="G9" s="41">
        <f>$C9*'Amneal Payments'!D$16</f>
        <v>1455.0936205944722</v>
      </c>
      <c r="H9" s="41">
        <f>$C9*'Amneal Payments'!E$16</f>
        <v>1455.0936205944722</v>
      </c>
      <c r="I9" s="41">
        <f>$C9*'Amneal Payments'!F$16</f>
        <v>1455.0936205944722</v>
      </c>
      <c r="J9" s="41">
        <f>$C9*'Amneal Payments'!G$16</f>
        <v>1455.0936205944722</v>
      </c>
      <c r="K9" s="41">
        <f>$C9*'Amneal Payments'!H$16</f>
        <v>1455.0936205944722</v>
      </c>
      <c r="L9" s="41">
        <f>$C9*'Amneal Payments'!I$16</f>
        <v>126.05575477717262</v>
      </c>
      <c r="M9" s="41">
        <f>$C9*'Amneal Payments'!J$16</f>
        <v>126.05575477717262</v>
      </c>
      <c r="N9" s="41">
        <f>$C9*'Amneal Payments'!K$16</f>
        <v>126.05575477717262</v>
      </c>
      <c r="O9" s="41">
        <f>$C9*'Amneal Payments'!L$16</f>
        <v>126.0559207293163</v>
      </c>
      <c r="P9" s="41">
        <f t="shared" si="1"/>
        <v>9525.7871371034817</v>
      </c>
    </row>
    <row r="10" spans="1:17" ht="18" customHeight="1" x14ac:dyDescent="0.3">
      <c r="A10" s="122">
        <v>8</v>
      </c>
      <c r="B10" s="3" t="s">
        <v>20</v>
      </c>
      <c r="C10" s="15">
        <v>7.142913998213062E-4</v>
      </c>
      <c r="D10" s="7" t="s">
        <v>21</v>
      </c>
      <c r="E10" s="31" t="str">
        <f t="shared" si="0"/>
        <v>No</v>
      </c>
      <c r="F10" s="41">
        <f>$C10*'Amneal Payments'!C$16</f>
        <v>242.89666319041129</v>
      </c>
      <c r="G10" s="41">
        <f>$C10*'Amneal Payments'!D$16</f>
        <v>202.41579822793852</v>
      </c>
      <c r="H10" s="41">
        <f>$C10*'Amneal Payments'!E$16</f>
        <v>202.41579822793852</v>
      </c>
      <c r="I10" s="41">
        <f>$C10*'Amneal Payments'!F$16</f>
        <v>202.41579822793852</v>
      </c>
      <c r="J10" s="41">
        <f>$C10*'Amneal Payments'!G$16</f>
        <v>202.41579822793852</v>
      </c>
      <c r="K10" s="41">
        <f>$C10*'Amneal Payments'!H$16</f>
        <v>202.41579822793852</v>
      </c>
      <c r="L10" s="41">
        <f>$C10*'Amneal Payments'!I$16</f>
        <v>17.535418933403303</v>
      </c>
      <c r="M10" s="41">
        <f>$C10*'Amneal Payments'!J$16</f>
        <v>17.535418933403303</v>
      </c>
      <c r="N10" s="41">
        <f>$C10*'Amneal Payments'!K$16</f>
        <v>17.535418933403303</v>
      </c>
      <c r="O10" s="41">
        <f>$C10*'Amneal Payments'!L$16</f>
        <v>17.535442018746512</v>
      </c>
      <c r="P10" s="41">
        <f t="shared" si="1"/>
        <v>1325.1173531490599</v>
      </c>
    </row>
    <row r="11" spans="1:17" ht="18" customHeight="1" x14ac:dyDescent="0.3">
      <c r="A11" s="122">
        <v>9</v>
      </c>
      <c r="B11" s="3" t="s">
        <v>22</v>
      </c>
      <c r="C11" s="15">
        <v>5.1691824622580544E-5</v>
      </c>
      <c r="D11" s="7" t="s">
        <v>23</v>
      </c>
      <c r="E11" s="13" t="s">
        <v>334</v>
      </c>
      <c r="F11" s="41">
        <f>$C11*'Amneal Payments'!C$16</f>
        <v>17.577940485059493</v>
      </c>
      <c r="G11" s="41">
        <f>$C11*'Amneal Payments'!D$16</f>
        <v>14.64842212219807</v>
      </c>
      <c r="H11" s="41">
        <f>$C11*'Amneal Payments'!E$16</f>
        <v>14.64842212219807</v>
      </c>
      <c r="I11" s="41">
        <f>$C11*'Amneal Payments'!F$16</f>
        <v>14.64842212219807</v>
      </c>
      <c r="J11" s="41">
        <f>$C11*'Amneal Payments'!G$16</f>
        <v>14.64842212219807</v>
      </c>
      <c r="K11" s="41">
        <f>$C11*'Amneal Payments'!H$16</f>
        <v>14.64842212219807</v>
      </c>
      <c r="L11" s="41">
        <f>$C11*'Amneal Payments'!I$16</f>
        <v>1.269002819319573</v>
      </c>
      <c r="M11" s="41">
        <f>$C11*'Amneal Payments'!J$16</f>
        <v>1.269002819319573</v>
      </c>
      <c r="N11" s="41">
        <f>$C11*'Amneal Payments'!K$16</f>
        <v>1.269002819319573</v>
      </c>
      <c r="O11" s="41">
        <f>$C11*'Amneal Payments'!L$16</f>
        <v>1.2690044899591928</v>
      </c>
      <c r="P11" s="41">
        <f t="shared" si="1"/>
        <v>95.896064043967726</v>
      </c>
    </row>
    <row r="12" spans="1:17" ht="18" customHeight="1" x14ac:dyDescent="0.3">
      <c r="A12" s="122">
        <v>10</v>
      </c>
      <c r="B12" s="3" t="s">
        <v>24</v>
      </c>
      <c r="C12" s="15">
        <v>3.4891293591000007E-3</v>
      </c>
      <c r="D12" s="7" t="s">
        <v>24</v>
      </c>
      <c r="E12" s="31" t="str">
        <f t="shared" si="0"/>
        <v>No</v>
      </c>
      <c r="F12" s="41">
        <f>$C12*'Amneal Payments'!C$16</f>
        <v>1186.4875861267633</v>
      </c>
      <c r="G12" s="41">
        <f>$C12*'Amneal Payments'!D$16</f>
        <v>988.74899588521646</v>
      </c>
      <c r="H12" s="41">
        <f>$C12*'Amneal Payments'!E$16</f>
        <v>988.74899588521646</v>
      </c>
      <c r="I12" s="41">
        <f>$C12*'Amneal Payments'!F$16</f>
        <v>988.74899588521646</v>
      </c>
      <c r="J12" s="41">
        <f>$C12*'Amneal Payments'!G$16</f>
        <v>988.74899588521646</v>
      </c>
      <c r="K12" s="41">
        <f>$C12*'Amneal Payments'!H$16</f>
        <v>988.74899588521646</v>
      </c>
      <c r="L12" s="41">
        <f>$C12*'Amneal Payments'!I$16</f>
        <v>85.656001234176543</v>
      </c>
      <c r="M12" s="41">
        <f>$C12*'Amneal Payments'!J$16</f>
        <v>85.656001234176543</v>
      </c>
      <c r="N12" s="41">
        <f>$C12*'Amneal Payments'!K$16</f>
        <v>85.656001234176543</v>
      </c>
      <c r="O12" s="41">
        <f>$C12*'Amneal Payments'!L$16</f>
        <v>85.656114000127204</v>
      </c>
      <c r="P12" s="41">
        <f t="shared" si="1"/>
        <v>6472.8566832555034</v>
      </c>
    </row>
    <row r="13" spans="1:17" ht="18" customHeight="1" x14ac:dyDescent="0.3">
      <c r="A13" s="122">
        <v>11</v>
      </c>
      <c r="B13" s="3" t="s">
        <v>12</v>
      </c>
      <c r="C13" s="15">
        <v>1.6899366550979929E-5</v>
      </c>
      <c r="D13" s="7" t="s">
        <v>25</v>
      </c>
      <c r="E13" s="31" t="str">
        <f t="shared" si="0"/>
        <v>No</v>
      </c>
      <c r="F13" s="41">
        <f>$C13*'Amneal Payments'!C$16</f>
        <v>5.746673901283943</v>
      </c>
      <c r="G13" s="41">
        <f>$C13*'Amneal Payments'!D$16</f>
        <v>4.7889401591827658</v>
      </c>
      <c r="H13" s="41">
        <f>$C13*'Amneal Payments'!E$16</f>
        <v>4.7889401591827658</v>
      </c>
      <c r="I13" s="41">
        <f>$C13*'Amneal Payments'!F$16</f>
        <v>4.7889401591827658</v>
      </c>
      <c r="J13" s="41">
        <f>$C13*'Amneal Payments'!G$16</f>
        <v>4.7889401591827658</v>
      </c>
      <c r="K13" s="41">
        <f>$C13*'Amneal Payments'!H$16</f>
        <v>4.7889401591827658</v>
      </c>
      <c r="L13" s="41">
        <f>$C13*'Amneal Payments'!I$16</f>
        <v>0.41486915879809066</v>
      </c>
      <c r="M13" s="41">
        <f>$C13*'Amneal Payments'!J$16</f>
        <v>0.41486915879809066</v>
      </c>
      <c r="N13" s="41">
        <f>$C13*'Amneal Payments'!K$16</f>
        <v>0.41486915879809066</v>
      </c>
      <c r="O13" s="41">
        <f>$C13*'Amneal Payments'!L$16</f>
        <v>0.41486970497249082</v>
      </c>
      <c r="P13" s="41">
        <f t="shared" si="1"/>
        <v>31.350851878564534</v>
      </c>
    </row>
    <row r="14" spans="1:17" ht="18" customHeight="1" x14ac:dyDescent="0.3">
      <c r="A14" s="122">
        <v>12</v>
      </c>
      <c r="B14" s="3" t="s">
        <v>26</v>
      </c>
      <c r="C14" s="15">
        <v>3.0786899730426468E-3</v>
      </c>
      <c r="D14" s="7" t="s">
        <v>27</v>
      </c>
      <c r="E14" s="31" t="str">
        <f t="shared" si="0"/>
        <v>No</v>
      </c>
      <c r="F14" s="41">
        <f>$C14*'Amneal Payments'!C$16</f>
        <v>1046.9165968355683</v>
      </c>
      <c r="G14" s="41">
        <f>$C14*'Amneal Payments'!D$16</f>
        <v>872.43873935158297</v>
      </c>
      <c r="H14" s="41">
        <f>$C14*'Amneal Payments'!E$16</f>
        <v>872.43873935158297</v>
      </c>
      <c r="I14" s="41">
        <f>$C14*'Amneal Payments'!F$16</f>
        <v>872.43873935158297</v>
      </c>
      <c r="J14" s="41">
        <f>$C14*'Amneal Payments'!G$16</f>
        <v>872.43873935158297</v>
      </c>
      <c r="K14" s="41">
        <f>$C14*'Amneal Payments'!H$16</f>
        <v>872.43873935158297</v>
      </c>
      <c r="L14" s="41">
        <f>$C14*'Amneal Payments'!I$16</f>
        <v>75.579964223112029</v>
      </c>
      <c r="M14" s="41">
        <f>$C14*'Amneal Payments'!J$16</f>
        <v>75.579964223112029</v>
      </c>
      <c r="N14" s="41">
        <f>$C14*'Amneal Payments'!K$16</f>
        <v>75.579964223112029</v>
      </c>
      <c r="O14" s="41">
        <f>$C14*'Amneal Payments'!L$16</f>
        <v>75.580063723980558</v>
      </c>
      <c r="P14" s="41">
        <f t="shared" si="1"/>
        <v>5711.4302499868008</v>
      </c>
    </row>
    <row r="15" spans="1:17" ht="18" customHeight="1" x14ac:dyDescent="0.3">
      <c r="A15" s="122">
        <v>13</v>
      </c>
      <c r="B15" s="3" t="s">
        <v>28</v>
      </c>
      <c r="C15" s="15">
        <v>2.6191064295000002E-3</v>
      </c>
      <c r="D15" s="7" t="s">
        <v>28</v>
      </c>
      <c r="E15" s="31" t="str">
        <f t="shared" si="0"/>
        <v>No</v>
      </c>
      <c r="F15" s="41">
        <f>$C15*'Amneal Payments'!C$16</f>
        <v>890.63400794865095</v>
      </c>
      <c r="G15" s="41">
        <f>$C15*'Amneal Payments'!D$16</f>
        <v>742.20201825724826</v>
      </c>
      <c r="H15" s="41">
        <f>$C15*'Amneal Payments'!E$16</f>
        <v>742.20201825724826</v>
      </c>
      <c r="I15" s="41">
        <f>$C15*'Amneal Payments'!F$16</f>
        <v>742.20201825724826</v>
      </c>
      <c r="J15" s="41">
        <f>$C15*'Amneal Payments'!G$16</f>
        <v>742.20201825724826</v>
      </c>
      <c r="K15" s="41">
        <f>$C15*'Amneal Payments'!H$16</f>
        <v>742.20201825724826</v>
      </c>
      <c r="L15" s="41">
        <f>$C15*'Amneal Payments'!I$16</f>
        <v>64.297468069673229</v>
      </c>
      <c r="M15" s="41">
        <f>$C15*'Amneal Payments'!J$16</f>
        <v>64.297468069673229</v>
      </c>
      <c r="N15" s="41">
        <f>$C15*'Amneal Payments'!K$16</f>
        <v>64.297468069673229</v>
      </c>
      <c r="O15" s="41">
        <f>$C15*'Amneal Payments'!L$16</f>
        <v>64.297552717158609</v>
      </c>
      <c r="P15" s="41">
        <f t="shared" si="1"/>
        <v>4858.8340561610712</v>
      </c>
    </row>
    <row r="16" spans="1:17" ht="18" customHeight="1" x14ac:dyDescent="0.3">
      <c r="A16" s="122">
        <v>14</v>
      </c>
      <c r="B16" s="3" t="s">
        <v>29</v>
      </c>
      <c r="C16" s="15">
        <v>8.7283943062022321E-6</v>
      </c>
      <c r="D16" s="7" t="s">
        <v>30</v>
      </c>
      <c r="E16" s="13" t="s">
        <v>334</v>
      </c>
      <c r="F16" s="41">
        <f>$C16*'Amneal Payments'!C$16</f>
        <v>2.9681133673415228</v>
      </c>
      <c r="G16" s="41">
        <f>$C16*'Amneal Payments'!D$16</f>
        <v>2.4734511729808157</v>
      </c>
      <c r="H16" s="41">
        <f>$C16*'Amneal Payments'!E$16</f>
        <v>2.4734511729808157</v>
      </c>
      <c r="I16" s="41">
        <f>$C16*'Amneal Payments'!F$16</f>
        <v>2.4734511729808157</v>
      </c>
      <c r="J16" s="41">
        <f>$C16*'Amneal Payments'!G$16</f>
        <v>2.4734511729808157</v>
      </c>
      <c r="K16" s="41">
        <f>$C16*'Amneal Payments'!H$16</f>
        <v>2.4734511729808157</v>
      </c>
      <c r="L16" s="41">
        <f>$C16*'Amneal Payments'!I$16</f>
        <v>0.21427676549581606</v>
      </c>
      <c r="M16" s="41">
        <f>$C16*'Amneal Payments'!J$16</f>
        <v>0.21427676549581606</v>
      </c>
      <c r="N16" s="41">
        <f>$C16*'Amneal Payments'!K$16</f>
        <v>0.21427676549581606</v>
      </c>
      <c r="O16" s="41">
        <f>$C16*'Amneal Payments'!L$16</f>
        <v>0.21427704759074015</v>
      </c>
      <c r="P16" s="41">
        <f t="shared" si="1"/>
        <v>16.192476576323791</v>
      </c>
    </row>
    <row r="17" spans="1:16" ht="18" customHeight="1" x14ac:dyDescent="0.3">
      <c r="A17" s="122">
        <v>15</v>
      </c>
      <c r="B17" s="3" t="s">
        <v>31</v>
      </c>
      <c r="C17" s="15">
        <v>1.7732637318000001E-3</v>
      </c>
      <c r="D17" s="7" t="s">
        <v>31</v>
      </c>
      <c r="E17" s="31" t="str">
        <f t="shared" si="0"/>
        <v>No</v>
      </c>
      <c r="F17" s="41">
        <f>$C17*'Amneal Payments'!C$16</f>
        <v>603.00298102224008</v>
      </c>
      <c r="G17" s="41">
        <f>$C17*'Amneal Payments'!D$16</f>
        <v>502.50723140548109</v>
      </c>
      <c r="H17" s="41">
        <f>$C17*'Amneal Payments'!E$16</f>
        <v>502.50723140548109</v>
      </c>
      <c r="I17" s="41">
        <f>$C17*'Amneal Payments'!F$16</f>
        <v>502.50723140548109</v>
      </c>
      <c r="J17" s="41">
        <f>$C17*'Amneal Payments'!G$16</f>
        <v>502.50723140548109</v>
      </c>
      <c r="K17" s="41">
        <f>$C17*'Amneal Payments'!H$16</f>
        <v>502.50723140548109</v>
      </c>
      <c r="L17" s="41">
        <f>$C17*'Amneal Payments'!I$16</f>
        <v>43.532544874965758</v>
      </c>
      <c r="M17" s="41">
        <f>$C17*'Amneal Payments'!J$16</f>
        <v>43.532544874965758</v>
      </c>
      <c r="N17" s="41">
        <f>$C17*'Amneal Payments'!K$16</f>
        <v>43.532544874965758</v>
      </c>
      <c r="O17" s="41">
        <f>$C17*'Amneal Payments'!L$16</f>
        <v>43.532602185472172</v>
      </c>
      <c r="P17" s="41">
        <f t="shared" si="1"/>
        <v>3289.6693748600151</v>
      </c>
    </row>
    <row r="18" spans="1:16" ht="18" customHeight="1" x14ac:dyDescent="0.3">
      <c r="A18" s="122">
        <v>16</v>
      </c>
      <c r="B18" s="3" t="s">
        <v>32</v>
      </c>
      <c r="C18" s="15">
        <v>7.8219212648427707E-4</v>
      </c>
      <c r="D18" s="7" t="s">
        <v>33</v>
      </c>
      <c r="E18" s="31" t="str">
        <f t="shared" si="0"/>
        <v>No</v>
      </c>
      <c r="F18" s="41">
        <f>$C18*'Amneal Payments'!C$16</f>
        <v>265.98648330971525</v>
      </c>
      <c r="G18" s="41">
        <f>$C18*'Amneal Payments'!D$16</f>
        <v>221.65749677167108</v>
      </c>
      <c r="H18" s="41">
        <f>$C18*'Amneal Payments'!E$16</f>
        <v>221.65749677167108</v>
      </c>
      <c r="I18" s="41">
        <f>$C18*'Amneal Payments'!F$16</f>
        <v>221.65749677167108</v>
      </c>
      <c r="J18" s="41">
        <f>$C18*'Amneal Payments'!G$16</f>
        <v>221.65749677167108</v>
      </c>
      <c r="K18" s="41">
        <f>$C18*'Amneal Payments'!H$16</f>
        <v>221.65749677167108</v>
      </c>
      <c r="L18" s="41">
        <f>$C18*'Amneal Payments'!I$16</f>
        <v>19.202340428210004</v>
      </c>
      <c r="M18" s="41">
        <f>$C18*'Amneal Payments'!J$16</f>
        <v>19.202340428210004</v>
      </c>
      <c r="N18" s="41">
        <f>$C18*'Amneal Payments'!K$16</f>
        <v>19.202340428210004</v>
      </c>
      <c r="O18" s="41">
        <f>$C18*'Amneal Payments'!L$16</f>
        <v>19.202365708051957</v>
      </c>
      <c r="P18" s="41">
        <f t="shared" si="1"/>
        <v>1451.0833541607524</v>
      </c>
    </row>
    <row r="19" spans="1:16" ht="18" customHeight="1" x14ac:dyDescent="0.3">
      <c r="A19" s="122">
        <v>17</v>
      </c>
      <c r="B19" s="3" t="s">
        <v>34</v>
      </c>
      <c r="C19" s="15">
        <v>7.2610497686423768E-5</v>
      </c>
      <c r="D19" s="7" t="s">
        <v>35</v>
      </c>
      <c r="E19" s="13" t="s">
        <v>334</v>
      </c>
      <c r="F19" s="41">
        <f>$C19*'Amneal Payments'!C$16</f>
        <v>24.69139010359023</v>
      </c>
      <c r="G19" s="41">
        <f>$C19*'Amneal Payments'!D$16</f>
        <v>20.57635280587477</v>
      </c>
      <c r="H19" s="41">
        <f>$C19*'Amneal Payments'!E$16</f>
        <v>20.57635280587477</v>
      </c>
      <c r="I19" s="41">
        <f>$C19*'Amneal Payments'!F$16</f>
        <v>20.57635280587477</v>
      </c>
      <c r="J19" s="41">
        <f>$C19*'Amneal Payments'!G$16</f>
        <v>20.57635280587477</v>
      </c>
      <c r="K19" s="41">
        <f>$C19*'Amneal Payments'!H$16</f>
        <v>20.57635280587477</v>
      </c>
      <c r="L19" s="41">
        <f>$C19*'Amneal Payments'!I$16</f>
        <v>1.7825435056517294</v>
      </c>
      <c r="M19" s="41">
        <f>$C19*'Amneal Payments'!J$16</f>
        <v>1.7825435056517294</v>
      </c>
      <c r="N19" s="41">
        <f>$C19*'Amneal Payments'!K$16</f>
        <v>1.7825435056517294</v>
      </c>
      <c r="O19" s="41">
        <f>$C19*'Amneal Payments'!L$16</f>
        <v>1.7825458523666136</v>
      </c>
      <c r="P19" s="41">
        <f t="shared" si="1"/>
        <v>134.70333050228581</v>
      </c>
    </row>
    <row r="20" spans="1:16" ht="18" customHeight="1" x14ac:dyDescent="0.3">
      <c r="A20" s="122">
        <v>18</v>
      </c>
      <c r="B20" s="3" t="s">
        <v>36</v>
      </c>
      <c r="C20" s="15">
        <v>8.1522381380000006E-4</v>
      </c>
      <c r="D20" s="7" t="s">
        <v>36</v>
      </c>
      <c r="E20" s="31" t="str">
        <f t="shared" si="0"/>
        <v>No</v>
      </c>
      <c r="F20" s="41">
        <f>$C20*'Amneal Payments'!C$16</f>
        <v>277.21899518168425</v>
      </c>
      <c r="G20" s="41">
        <f>$C20*'Amneal Payments'!D$16</f>
        <v>231.01801176107233</v>
      </c>
      <c r="H20" s="41">
        <f>$C20*'Amneal Payments'!E$16</f>
        <v>231.01801176107233</v>
      </c>
      <c r="I20" s="41">
        <f>$C20*'Amneal Payments'!F$16</f>
        <v>231.01801176107233</v>
      </c>
      <c r="J20" s="41">
        <f>$C20*'Amneal Payments'!G$16</f>
        <v>231.01801176107233</v>
      </c>
      <c r="K20" s="41">
        <f>$C20*'Amneal Payments'!H$16</f>
        <v>231.01801176107233</v>
      </c>
      <c r="L20" s="41">
        <f>$C20*'Amneal Payments'!I$16</f>
        <v>20.013248238808441</v>
      </c>
      <c r="M20" s="41">
        <f>$C20*'Amneal Payments'!J$16</f>
        <v>20.013248238808441</v>
      </c>
      <c r="N20" s="41">
        <f>$C20*'Amneal Payments'!K$16</f>
        <v>20.013248238808441</v>
      </c>
      <c r="O20" s="41">
        <f>$C20*'Amneal Payments'!L$16</f>
        <v>20.013274586208865</v>
      </c>
      <c r="P20" s="41">
        <f t="shared" si="1"/>
        <v>1512.3620732896802</v>
      </c>
    </row>
    <row r="21" spans="1:16" ht="18" customHeight="1" x14ac:dyDescent="0.3">
      <c r="A21" s="122">
        <v>19</v>
      </c>
      <c r="B21" s="3" t="s">
        <v>37</v>
      </c>
      <c r="C21" s="15">
        <v>2.8776099564580067E-3</v>
      </c>
      <c r="D21" s="7" t="s">
        <v>37</v>
      </c>
      <c r="E21" s="31" t="str">
        <f t="shared" si="0"/>
        <v>No</v>
      </c>
      <c r="F21" s="41">
        <f>$C21*'Amneal Payments'!C$16</f>
        <v>978.53881001789091</v>
      </c>
      <c r="G21" s="41">
        <f>$C21*'Amneal Payments'!D$16</f>
        <v>815.45671202373137</v>
      </c>
      <c r="H21" s="41">
        <f>$C21*'Amneal Payments'!E$16</f>
        <v>815.45671202373137</v>
      </c>
      <c r="I21" s="41">
        <f>$C21*'Amneal Payments'!F$16</f>
        <v>815.45671202373137</v>
      </c>
      <c r="J21" s="41">
        <f>$C21*'Amneal Payments'!G$16</f>
        <v>815.45671202373137</v>
      </c>
      <c r="K21" s="41">
        <f>$C21*'Amneal Payments'!H$16</f>
        <v>815.45671202373137</v>
      </c>
      <c r="L21" s="41">
        <f>$C21*'Amneal Payments'!I$16</f>
        <v>70.643572253630879</v>
      </c>
      <c r="M21" s="41">
        <f>$C21*'Amneal Payments'!J$16</f>
        <v>70.643572253630879</v>
      </c>
      <c r="N21" s="41">
        <f>$C21*'Amneal Payments'!K$16</f>
        <v>70.643572253630879</v>
      </c>
      <c r="O21" s="41">
        <f>$C21*'Amneal Payments'!L$16</f>
        <v>70.643665255749454</v>
      </c>
      <c r="P21" s="41">
        <f t="shared" si="1"/>
        <v>5338.3967521531904</v>
      </c>
    </row>
    <row r="22" spans="1:16" ht="18" customHeight="1" x14ac:dyDescent="0.3">
      <c r="A22" s="122">
        <v>20</v>
      </c>
      <c r="B22" s="3" t="s">
        <v>38</v>
      </c>
      <c r="C22" s="15">
        <v>3.5754502963516148E-4</v>
      </c>
      <c r="D22" s="7" t="s">
        <v>39</v>
      </c>
      <c r="E22" s="31" t="str">
        <f t="shared" si="0"/>
        <v>No</v>
      </c>
      <c r="F22" s="41">
        <f>$C22*'Amneal Payments'!C$16</f>
        <v>121.58412471496054</v>
      </c>
      <c r="G22" s="41">
        <f>$C22*'Amneal Payments'!D$16</f>
        <v>101.32106111614755</v>
      </c>
      <c r="H22" s="41">
        <f>$C22*'Amneal Payments'!E$16</f>
        <v>101.32106111614755</v>
      </c>
      <c r="I22" s="41">
        <f>$C22*'Amneal Payments'!F$16</f>
        <v>101.32106111614755</v>
      </c>
      <c r="J22" s="41">
        <f>$C22*'Amneal Payments'!G$16</f>
        <v>101.32106111614755</v>
      </c>
      <c r="K22" s="41">
        <f>$C22*'Amneal Payments'!H$16</f>
        <v>101.32106111614755</v>
      </c>
      <c r="L22" s="41">
        <f>$C22*'Amneal Payments'!I$16</f>
        <v>8.7775127682863658</v>
      </c>
      <c r="M22" s="41">
        <f>$C22*'Amneal Payments'!J$16</f>
        <v>8.7775127682863658</v>
      </c>
      <c r="N22" s="41">
        <f>$C22*'Amneal Payments'!K$16</f>
        <v>8.7775127682863658</v>
      </c>
      <c r="O22" s="41">
        <f>$C22*'Amneal Payments'!L$16</f>
        <v>8.7775243238639966</v>
      </c>
      <c r="P22" s="41">
        <f t="shared" si="1"/>
        <v>663.29949292442132</v>
      </c>
    </row>
    <row r="23" spans="1:16" ht="18" customHeight="1" x14ac:dyDescent="0.3">
      <c r="A23" s="122">
        <v>21</v>
      </c>
      <c r="B23" s="3" t="s">
        <v>40</v>
      </c>
      <c r="C23" s="15">
        <v>2.2754649531045302E-3</v>
      </c>
      <c r="D23" s="7" t="s">
        <v>41</v>
      </c>
      <c r="E23" s="31" t="str">
        <f t="shared" si="0"/>
        <v>No</v>
      </c>
      <c r="F23" s="41">
        <f>$C23*'Amneal Payments'!C$16</f>
        <v>773.77782296424868</v>
      </c>
      <c r="G23" s="41">
        <f>$C23*'Amneal Payments'!D$16</f>
        <v>644.82094413789343</v>
      </c>
      <c r="H23" s="41">
        <f>$C23*'Amneal Payments'!E$16</f>
        <v>644.82094413789343</v>
      </c>
      <c r="I23" s="41">
        <f>$C23*'Amneal Payments'!F$16</f>
        <v>644.82094413789343</v>
      </c>
      <c r="J23" s="41">
        <f>$C23*'Amneal Payments'!G$16</f>
        <v>644.82094413789343</v>
      </c>
      <c r="K23" s="41">
        <f>$C23*'Amneal Payments'!H$16</f>
        <v>644.82094413789343</v>
      </c>
      <c r="L23" s="41">
        <f>$C23*'Amneal Payments'!I$16</f>
        <v>55.861279067544288</v>
      </c>
      <c r="M23" s="41">
        <f>$C23*'Amneal Payments'!J$16</f>
        <v>55.861279067544288</v>
      </c>
      <c r="N23" s="41">
        <f>$C23*'Amneal Payments'!K$16</f>
        <v>55.861279067544288</v>
      </c>
      <c r="O23" s="41">
        <f>$C23*'Amneal Payments'!L$16</f>
        <v>55.861352608804083</v>
      </c>
      <c r="P23" s="41">
        <f t="shared" si="1"/>
        <v>4221.327733465153</v>
      </c>
    </row>
    <row r="24" spans="1:16" ht="18" customHeight="1" x14ac:dyDescent="0.3">
      <c r="A24" s="122">
        <v>22</v>
      </c>
      <c r="B24" s="3" t="s">
        <v>34</v>
      </c>
      <c r="C24" s="15">
        <v>7.628535021487106E-4</v>
      </c>
      <c r="D24" s="7" t="s">
        <v>42</v>
      </c>
      <c r="E24" s="31" t="str">
        <f t="shared" si="0"/>
        <v>No</v>
      </c>
      <c r="F24" s="41">
        <f>$C24*'Amneal Payments'!C$16</f>
        <v>259.41033340370058</v>
      </c>
      <c r="G24" s="41">
        <f>$C24*'Amneal Payments'!D$16</f>
        <v>216.17732007838708</v>
      </c>
      <c r="H24" s="41">
        <f>$C24*'Amneal Payments'!E$16</f>
        <v>216.17732007838708</v>
      </c>
      <c r="I24" s="41">
        <f>$C24*'Amneal Payments'!F$16</f>
        <v>216.17732007838708</v>
      </c>
      <c r="J24" s="41">
        <f>$C24*'Amneal Payments'!G$16</f>
        <v>216.17732007838708</v>
      </c>
      <c r="K24" s="41">
        <f>$C24*'Amneal Payments'!H$16</f>
        <v>216.17732007838708</v>
      </c>
      <c r="L24" s="41">
        <f>$C24*'Amneal Payments'!I$16</f>
        <v>18.727588976064983</v>
      </c>
      <c r="M24" s="41">
        <f>$C24*'Amneal Payments'!J$16</f>
        <v>18.727588976064983</v>
      </c>
      <c r="N24" s="41">
        <f>$C24*'Amneal Payments'!K$16</f>
        <v>18.727588976064983</v>
      </c>
      <c r="O24" s="41">
        <f>$C24*'Amneal Payments'!L$16</f>
        <v>18.727613630897615</v>
      </c>
      <c r="P24" s="41">
        <f t="shared" si="1"/>
        <v>1415.2073143547284</v>
      </c>
    </row>
    <row r="25" spans="1:16" ht="18" customHeight="1" x14ac:dyDescent="0.3">
      <c r="A25" s="122">
        <v>23</v>
      </c>
      <c r="B25" s="3" t="s">
        <v>34</v>
      </c>
      <c r="C25" s="15">
        <v>1.2109925231800002E-2</v>
      </c>
      <c r="D25" s="7" t="s">
        <v>34</v>
      </c>
      <c r="E25" s="31" t="str">
        <f t="shared" si="0"/>
        <v>No</v>
      </c>
      <c r="F25" s="41">
        <f>$C25*'Amneal Payments'!C$16</f>
        <v>4118.011824061512</v>
      </c>
      <c r="G25" s="41">
        <f>$C25*'Amneal Payments'!D$16</f>
        <v>3431.708939640987</v>
      </c>
      <c r="H25" s="41">
        <f>$C25*'Amneal Payments'!E$16</f>
        <v>3431.708939640987</v>
      </c>
      <c r="I25" s="41">
        <f>$C25*'Amneal Payments'!F$16</f>
        <v>3431.708939640987</v>
      </c>
      <c r="J25" s="41">
        <f>$C25*'Amneal Payments'!G$16</f>
        <v>3431.708939640987</v>
      </c>
      <c r="K25" s="41">
        <f>$C25*'Amneal Payments'!H$16</f>
        <v>3431.708939640987</v>
      </c>
      <c r="L25" s="41">
        <f>$C25*'Amneal Payments'!I$16</f>
        <v>297.29129070422556</v>
      </c>
      <c r="M25" s="41">
        <f>$C25*'Amneal Payments'!J$16</f>
        <v>297.29129070422556</v>
      </c>
      <c r="N25" s="41">
        <f>$C25*'Amneal Payments'!K$16</f>
        <v>297.29129070422556</v>
      </c>
      <c r="O25" s="41">
        <f>$C25*'Amneal Payments'!L$16</f>
        <v>297.29168208760251</v>
      </c>
      <c r="P25" s="41">
        <f t="shared" si="1"/>
        <v>22465.722076466725</v>
      </c>
    </row>
    <row r="26" spans="1:16" ht="18" customHeight="1" x14ac:dyDescent="0.3">
      <c r="A26" s="122">
        <v>24</v>
      </c>
      <c r="B26" s="3" t="s">
        <v>43</v>
      </c>
      <c r="C26" s="15">
        <v>2.7421742558848128E-4</v>
      </c>
      <c r="D26" s="7" t="s">
        <v>44</v>
      </c>
      <c r="E26" s="31" t="str">
        <f t="shared" si="0"/>
        <v>No</v>
      </c>
      <c r="F26" s="41">
        <f>$C26*'Amneal Payments'!C$16</f>
        <v>93.248354496176077</v>
      </c>
      <c r="G26" s="41">
        <f>$C26*'Amneal Payments'!D$16</f>
        <v>77.707696190082444</v>
      </c>
      <c r="H26" s="41">
        <f>$C26*'Amneal Payments'!E$16</f>
        <v>77.707696190082444</v>
      </c>
      <c r="I26" s="41">
        <f>$C26*'Amneal Payments'!F$16</f>
        <v>77.707696190082444</v>
      </c>
      <c r="J26" s="41">
        <f>$C26*'Amneal Payments'!G$16</f>
        <v>77.707696190082444</v>
      </c>
      <c r="K26" s="41">
        <f>$C26*'Amneal Payments'!H$16</f>
        <v>77.707696190082444</v>
      </c>
      <c r="L26" s="41">
        <f>$C26*'Amneal Payments'!I$16</f>
        <v>6.7318708271390495</v>
      </c>
      <c r="M26" s="41">
        <f>$C26*'Amneal Payments'!J$16</f>
        <v>6.7318708271390495</v>
      </c>
      <c r="N26" s="41">
        <f>$C26*'Amneal Payments'!K$16</f>
        <v>6.7318708271390495</v>
      </c>
      <c r="O26" s="41">
        <f>$C26*'Amneal Payments'!L$16</f>
        <v>6.7318796896332431</v>
      </c>
      <c r="P26" s="41">
        <f t="shared" si="1"/>
        <v>508.71432761763873</v>
      </c>
    </row>
    <row r="27" spans="1:16" ht="18" customHeight="1" x14ac:dyDescent="0.3">
      <c r="A27" s="122">
        <v>25</v>
      </c>
      <c r="B27" s="3" t="s">
        <v>45</v>
      </c>
      <c r="C27" s="15">
        <v>6.0297114553443877E-4</v>
      </c>
      <c r="D27" s="7" t="s">
        <v>46</v>
      </c>
      <c r="E27" s="31" t="str">
        <f t="shared" si="0"/>
        <v>No</v>
      </c>
      <c r="F27" s="41">
        <f>$C27*'Amneal Payments'!C$16</f>
        <v>205.04191886820246</v>
      </c>
      <c r="G27" s="41">
        <f>$C27*'Amneal Payments'!D$16</f>
        <v>170.86987994297749</v>
      </c>
      <c r="H27" s="41">
        <f>$C27*'Amneal Payments'!E$16</f>
        <v>170.86987994297749</v>
      </c>
      <c r="I27" s="41">
        <f>$C27*'Amneal Payments'!F$16</f>
        <v>170.86987994297749</v>
      </c>
      <c r="J27" s="41">
        <f>$C27*'Amneal Payments'!G$16</f>
        <v>170.86987994297749</v>
      </c>
      <c r="K27" s="41">
        <f>$C27*'Amneal Payments'!H$16</f>
        <v>170.86987994297749</v>
      </c>
      <c r="L27" s="41">
        <f>$C27*'Amneal Payments'!I$16</f>
        <v>14.802574473591038</v>
      </c>
      <c r="M27" s="41">
        <f>$C27*'Amneal Payments'!J$16</f>
        <v>14.802574473591038</v>
      </c>
      <c r="N27" s="41">
        <f>$C27*'Amneal Payments'!K$16</f>
        <v>14.802574473591038</v>
      </c>
      <c r="O27" s="41">
        <f>$C27*'Amneal Payments'!L$16</f>
        <v>14.802593961150096</v>
      </c>
      <c r="P27" s="41">
        <f t="shared" si="1"/>
        <v>1118.6016359650127</v>
      </c>
    </row>
    <row r="28" spans="1:16" ht="18" customHeight="1" x14ac:dyDescent="0.3">
      <c r="A28" s="122">
        <v>26</v>
      </c>
      <c r="B28" s="3" t="s">
        <v>47</v>
      </c>
      <c r="C28" s="15">
        <v>1.5318570553E-3</v>
      </c>
      <c r="D28" s="7" t="s">
        <v>47</v>
      </c>
      <c r="E28" s="31" t="str">
        <f t="shared" si="0"/>
        <v>No</v>
      </c>
      <c r="F28" s="41">
        <f>$C28*'Amneal Payments'!C$16</f>
        <v>520.91200777461836</v>
      </c>
      <c r="G28" s="41">
        <f>$C28*'Amneal Payments'!D$16</f>
        <v>434.09744076047872</v>
      </c>
      <c r="H28" s="41">
        <f>$C28*'Amneal Payments'!E$16</f>
        <v>434.09744076047872</v>
      </c>
      <c r="I28" s="41">
        <f>$C28*'Amneal Payments'!F$16</f>
        <v>434.09744076047872</v>
      </c>
      <c r="J28" s="41">
        <f>$C28*'Amneal Payments'!G$16</f>
        <v>434.09744076047872</v>
      </c>
      <c r="K28" s="41">
        <f>$C28*'Amneal Payments'!H$16</f>
        <v>434.09744076047872</v>
      </c>
      <c r="L28" s="41">
        <f>$C28*'Amneal Payments'!I$16</f>
        <v>37.606157959475702</v>
      </c>
      <c r="M28" s="41">
        <f>$C28*'Amneal Payments'!J$16</f>
        <v>37.606157959475702</v>
      </c>
      <c r="N28" s="41">
        <f>$C28*'Amneal Payments'!K$16</f>
        <v>37.606157959475702</v>
      </c>
      <c r="O28" s="41">
        <f>$C28*'Amneal Payments'!L$16</f>
        <v>37.60620746790584</v>
      </c>
      <c r="P28" s="41">
        <f t="shared" si="1"/>
        <v>2841.8238929233448</v>
      </c>
    </row>
    <row r="29" spans="1:16" ht="18" customHeight="1" x14ac:dyDescent="0.3">
      <c r="A29" s="122">
        <v>27</v>
      </c>
      <c r="B29" s="3" t="s">
        <v>32</v>
      </c>
      <c r="C29" s="15">
        <v>2.3855965990072139E-4</v>
      </c>
      <c r="D29" s="7" t="s">
        <v>48</v>
      </c>
      <c r="E29" s="31" t="str">
        <f t="shared" si="0"/>
        <v>No</v>
      </c>
      <c r="F29" s="41">
        <f>$C29*'Amneal Payments'!C$16</f>
        <v>81.122837788920222</v>
      </c>
      <c r="G29" s="41">
        <f>$C29*'Amneal Payments'!D$16</f>
        <v>67.603003474310754</v>
      </c>
      <c r="H29" s="41">
        <f>$C29*'Amneal Payments'!E$16</f>
        <v>67.603003474310754</v>
      </c>
      <c r="I29" s="41">
        <f>$C29*'Amneal Payments'!F$16</f>
        <v>67.603003474310754</v>
      </c>
      <c r="J29" s="41">
        <f>$C29*'Amneal Payments'!G$16</f>
        <v>67.603003474310754</v>
      </c>
      <c r="K29" s="41">
        <f>$C29*'Amneal Payments'!H$16</f>
        <v>67.603003474310754</v>
      </c>
      <c r="L29" s="41">
        <f>$C29*'Amneal Payments'!I$16</f>
        <v>5.8564943915268781</v>
      </c>
      <c r="M29" s="41">
        <f>$C29*'Amneal Payments'!J$16</f>
        <v>5.8564943915268781</v>
      </c>
      <c r="N29" s="41">
        <f>$C29*'Amneal Payments'!K$16</f>
        <v>5.8564943915268781</v>
      </c>
      <c r="O29" s="41">
        <f>$C29*'Amneal Payments'!L$16</f>
        <v>5.8565021015897827</v>
      </c>
      <c r="P29" s="41">
        <f t="shared" si="1"/>
        <v>442.56384043664445</v>
      </c>
    </row>
    <row r="30" spans="1:16" ht="18" customHeight="1" x14ac:dyDescent="0.3">
      <c r="A30" s="122">
        <v>28</v>
      </c>
      <c r="B30" s="3" t="s">
        <v>45</v>
      </c>
      <c r="C30" s="15">
        <v>1.4096709064900001E-2</v>
      </c>
      <c r="D30" s="7" t="s">
        <v>45</v>
      </c>
      <c r="E30" s="31" t="str">
        <f t="shared" si="0"/>
        <v>No</v>
      </c>
      <c r="F30" s="41">
        <f>$C30*'Amneal Payments'!C$16</f>
        <v>4793.6228753234655</v>
      </c>
      <c r="G30" s="41">
        <f>$C30*'Amneal Payments'!D$16</f>
        <v>3994.723467862812</v>
      </c>
      <c r="H30" s="41">
        <f>$C30*'Amneal Payments'!E$16</f>
        <v>3994.723467862812</v>
      </c>
      <c r="I30" s="41">
        <f>$C30*'Amneal Payments'!F$16</f>
        <v>3994.723467862812</v>
      </c>
      <c r="J30" s="41">
        <f>$C30*'Amneal Payments'!G$16</f>
        <v>3994.723467862812</v>
      </c>
      <c r="K30" s="41">
        <f>$C30*'Amneal Payments'!H$16</f>
        <v>3994.723467862812</v>
      </c>
      <c r="L30" s="41">
        <f>$C30*'Amneal Payments'!I$16</f>
        <v>346.0656240536639</v>
      </c>
      <c r="M30" s="41">
        <f>$C30*'Amneal Payments'!J$16</f>
        <v>346.0656240536639</v>
      </c>
      <c r="N30" s="41">
        <f>$C30*'Amneal Payments'!K$16</f>
        <v>346.0656240536639</v>
      </c>
      <c r="O30" s="41">
        <f>$C30*'Amneal Payments'!L$16</f>
        <v>346.06607964835109</v>
      </c>
      <c r="P30" s="41">
        <f t="shared" si="1"/>
        <v>26151.503166446862</v>
      </c>
    </row>
    <row r="31" spans="1:16" ht="18" customHeight="1" x14ac:dyDescent="0.3">
      <c r="A31" s="122">
        <v>29</v>
      </c>
      <c r="B31" s="3" t="s">
        <v>32</v>
      </c>
      <c r="C31" s="15">
        <v>3.0575088266295388E-4</v>
      </c>
      <c r="D31" s="7" t="s">
        <v>49</v>
      </c>
      <c r="E31" s="31" t="str">
        <f t="shared" si="0"/>
        <v>No</v>
      </c>
      <c r="F31" s="41">
        <f>$C31*'Amneal Payments'!C$16</f>
        <v>103.97138924664851</v>
      </c>
      <c r="G31" s="41">
        <f>$C31*'Amneal Payments'!D$16</f>
        <v>86.643642900644281</v>
      </c>
      <c r="H31" s="41">
        <f>$C31*'Amneal Payments'!E$16</f>
        <v>86.643642900644281</v>
      </c>
      <c r="I31" s="41">
        <f>$C31*'Amneal Payments'!F$16</f>
        <v>86.643642900644281</v>
      </c>
      <c r="J31" s="41">
        <f>$C31*'Amneal Payments'!G$16</f>
        <v>86.643642900644281</v>
      </c>
      <c r="K31" s="41">
        <f>$C31*'Amneal Payments'!H$16</f>
        <v>86.643642900644281</v>
      </c>
      <c r="L31" s="41">
        <f>$C31*'Amneal Payments'!I$16</f>
        <v>7.5059979975875519</v>
      </c>
      <c r="M31" s="41">
        <f>$C31*'Amneal Payments'!J$16</f>
        <v>7.5059979975875519</v>
      </c>
      <c r="N31" s="41">
        <f>$C31*'Amneal Payments'!K$16</f>
        <v>7.5059979975875519</v>
      </c>
      <c r="O31" s="41">
        <f>$C31*'Amneal Payments'!L$16</f>
        <v>7.5060078792185836</v>
      </c>
      <c r="P31" s="41">
        <f t="shared" si="1"/>
        <v>567.21360562185112</v>
      </c>
    </row>
    <row r="32" spans="1:16" ht="18" customHeight="1" x14ac:dyDescent="0.3">
      <c r="A32" s="122">
        <v>30</v>
      </c>
      <c r="B32" s="3" t="s">
        <v>50</v>
      </c>
      <c r="C32" s="15">
        <v>1.6288319366297024E-4</v>
      </c>
      <c r="D32" s="7" t="s">
        <v>51</v>
      </c>
      <c r="E32" s="31" t="str">
        <f t="shared" si="0"/>
        <v>No</v>
      </c>
      <c r="F32" s="41">
        <f>$C32*'Amneal Payments'!C$16</f>
        <v>55.388857041300874</v>
      </c>
      <c r="G32" s="41">
        <f>$C32*'Amneal Payments'!D$16</f>
        <v>46.15781692381308</v>
      </c>
      <c r="H32" s="41">
        <f>$C32*'Amneal Payments'!E$16</f>
        <v>46.15781692381308</v>
      </c>
      <c r="I32" s="41">
        <f>$C32*'Amneal Payments'!F$16</f>
        <v>46.15781692381308</v>
      </c>
      <c r="J32" s="41">
        <f>$C32*'Amneal Payments'!G$16</f>
        <v>46.15781692381308</v>
      </c>
      <c r="K32" s="41">
        <f>$C32*'Amneal Payments'!H$16</f>
        <v>46.15781692381308</v>
      </c>
      <c r="L32" s="41">
        <f>$C32*'Amneal Payments'!I$16</f>
        <v>3.9986832248090702</v>
      </c>
      <c r="M32" s="41">
        <f>$C32*'Amneal Payments'!J$16</f>
        <v>3.9986832248090702</v>
      </c>
      <c r="N32" s="41">
        <f>$C32*'Amneal Payments'!K$16</f>
        <v>3.9986832248090702</v>
      </c>
      <c r="O32" s="41">
        <f>$C32*'Amneal Payments'!L$16</f>
        <v>3.998688489067368</v>
      </c>
      <c r="P32" s="41">
        <f t="shared" si="1"/>
        <v>302.17267982386079</v>
      </c>
    </row>
    <row r="33" spans="1:16" ht="18" customHeight="1" x14ac:dyDescent="0.3">
      <c r="A33" s="122">
        <v>31</v>
      </c>
      <c r="B33" s="3" t="s">
        <v>32</v>
      </c>
      <c r="C33" s="15">
        <v>6.8522717891421976E-4</v>
      </c>
      <c r="D33" s="7" t="s">
        <v>52</v>
      </c>
      <c r="E33" s="31" t="str">
        <f t="shared" si="0"/>
        <v>No</v>
      </c>
      <c r="F33" s="41">
        <f>$C33*'Amneal Payments'!C$16</f>
        <v>233.01329867233591</v>
      </c>
      <c r="G33" s="41">
        <f>$C33*'Amneal Payments'!D$16</f>
        <v>194.17958332145525</v>
      </c>
      <c r="H33" s="41">
        <f>$C33*'Amneal Payments'!E$16</f>
        <v>194.17958332145525</v>
      </c>
      <c r="I33" s="41">
        <f>$C33*'Amneal Payments'!F$16</f>
        <v>194.17958332145525</v>
      </c>
      <c r="J33" s="41">
        <f>$C33*'Amneal Payments'!G$16</f>
        <v>194.17958332145525</v>
      </c>
      <c r="K33" s="41">
        <f>$C33*'Amneal Payments'!H$16</f>
        <v>194.17958332145525</v>
      </c>
      <c r="L33" s="41">
        <f>$C33*'Amneal Payments'!I$16</f>
        <v>16.821910007345622</v>
      </c>
      <c r="M33" s="41">
        <f>$C33*'Amneal Payments'!J$16</f>
        <v>16.821910007345622</v>
      </c>
      <c r="N33" s="41">
        <f>$C33*'Amneal Payments'!K$16</f>
        <v>16.821910007345622</v>
      </c>
      <c r="O33" s="41">
        <f>$C33*'Amneal Payments'!L$16</f>
        <v>16.821932153355785</v>
      </c>
      <c r="P33" s="41">
        <f t="shared" si="1"/>
        <v>1271.1988774550052</v>
      </c>
    </row>
    <row r="34" spans="1:16" ht="18" customHeight="1" x14ac:dyDescent="0.3">
      <c r="A34" s="122">
        <v>32</v>
      </c>
      <c r="B34" s="3" t="s">
        <v>53</v>
      </c>
      <c r="C34" s="15">
        <v>0</v>
      </c>
      <c r="D34" s="7" t="s">
        <v>54</v>
      </c>
      <c r="E34" s="31" t="str">
        <f t="shared" si="0"/>
        <v>Yes</v>
      </c>
      <c r="F34" s="41">
        <f>$C34*'Amneal Payments'!C$16</f>
        <v>0</v>
      </c>
      <c r="G34" s="41">
        <f>$C34*'Amneal Payments'!D$16</f>
        <v>0</v>
      </c>
      <c r="H34" s="41">
        <f>$C34*'Amneal Payments'!E$16</f>
        <v>0</v>
      </c>
      <c r="I34" s="41">
        <f>$C34*'Amneal Payments'!F$16</f>
        <v>0</v>
      </c>
      <c r="J34" s="41">
        <f>$C34*'Amneal Payments'!G$16</f>
        <v>0</v>
      </c>
      <c r="K34" s="41">
        <f>$C34*'Amneal Payments'!H$16</f>
        <v>0</v>
      </c>
      <c r="L34" s="41">
        <f>$C34*'Amneal Payments'!I$16</f>
        <v>0</v>
      </c>
      <c r="M34" s="41">
        <f>$C34*'Amneal Payments'!J$16</f>
        <v>0</v>
      </c>
      <c r="N34" s="41">
        <f>$C34*'Amneal Payments'!K$16</f>
        <v>0</v>
      </c>
      <c r="O34" s="41">
        <f>$C34*'Amneal Payments'!L$16</f>
        <v>0</v>
      </c>
      <c r="P34" s="41">
        <f t="shared" si="1"/>
        <v>0</v>
      </c>
    </row>
    <row r="35" spans="1:16" ht="18" customHeight="1" x14ac:dyDescent="0.3">
      <c r="A35" s="122">
        <v>33</v>
      </c>
      <c r="B35" s="3" t="s">
        <v>32</v>
      </c>
      <c r="C35" s="15">
        <v>1.5921237478421584E-3</v>
      </c>
      <c r="D35" s="7" t="s">
        <v>55</v>
      </c>
      <c r="E35" s="31" t="str">
        <f t="shared" si="0"/>
        <v>No</v>
      </c>
      <c r="F35" s="41">
        <f>$C35*'Amneal Payments'!C$16</f>
        <v>541.40585457674263</v>
      </c>
      <c r="G35" s="41">
        <f>$C35*'Amneal Payments'!D$16</f>
        <v>451.17580776942009</v>
      </c>
      <c r="H35" s="41">
        <f>$C35*'Amneal Payments'!E$16</f>
        <v>451.17580776942009</v>
      </c>
      <c r="I35" s="41">
        <f>$C35*'Amneal Payments'!F$16</f>
        <v>451.17580776942009</v>
      </c>
      <c r="J35" s="41">
        <f>$C35*'Amneal Payments'!G$16</f>
        <v>451.17580776942009</v>
      </c>
      <c r="K35" s="41">
        <f>$C35*'Amneal Payments'!H$16</f>
        <v>451.17580776942009</v>
      </c>
      <c r="L35" s="41">
        <f>$C35*'Amneal Payments'!I$16</f>
        <v>39.085668564981717</v>
      </c>
      <c r="M35" s="41">
        <f>$C35*'Amneal Payments'!J$16</f>
        <v>39.085668564981717</v>
      </c>
      <c r="N35" s="41">
        <f>$C35*'Amneal Payments'!K$16</f>
        <v>39.085668564981717</v>
      </c>
      <c r="O35" s="41">
        <f>$C35*'Amneal Payments'!L$16</f>
        <v>39.085720021184542</v>
      </c>
      <c r="P35" s="41">
        <f t="shared" si="1"/>
        <v>2953.6276191399729</v>
      </c>
    </row>
    <row r="36" spans="1:16" ht="18" customHeight="1" x14ac:dyDescent="0.3">
      <c r="A36" s="122">
        <v>34</v>
      </c>
      <c r="B36" s="3" t="s">
        <v>56</v>
      </c>
      <c r="C36" s="15">
        <v>3.7547527347000006E-3</v>
      </c>
      <c r="D36" s="7" t="s">
        <v>56</v>
      </c>
      <c r="E36" s="31" t="str">
        <f t="shared" si="0"/>
        <v>No</v>
      </c>
      <c r="F36" s="41">
        <f>$C36*'Amneal Payments'!C$16</f>
        <v>1276.8135113930539</v>
      </c>
      <c r="G36" s="41">
        <f>$C36*'Amneal Payments'!D$16</f>
        <v>1064.0213113765192</v>
      </c>
      <c r="H36" s="41">
        <f>$C36*'Amneal Payments'!E$16</f>
        <v>1064.0213113765192</v>
      </c>
      <c r="I36" s="41">
        <f>$C36*'Amneal Payments'!F$16</f>
        <v>1064.0213113765192</v>
      </c>
      <c r="J36" s="41">
        <f>$C36*'Amneal Payments'!G$16</f>
        <v>1064.0213113765192</v>
      </c>
      <c r="K36" s="41">
        <f>$C36*'Amneal Payments'!H$16</f>
        <v>1064.0213113765192</v>
      </c>
      <c r="L36" s="41">
        <f>$C36*'Amneal Payments'!I$16</f>
        <v>92.176893367017527</v>
      </c>
      <c r="M36" s="41">
        <f>$C36*'Amneal Payments'!J$16</f>
        <v>92.176893367017527</v>
      </c>
      <c r="N36" s="41">
        <f>$C36*'Amneal Payments'!K$16</f>
        <v>92.176893367017527</v>
      </c>
      <c r="O36" s="41">
        <f>$C36*'Amneal Payments'!L$16</f>
        <v>92.177014717709369</v>
      </c>
      <c r="P36" s="41">
        <f t="shared" si="1"/>
        <v>6965.6277630944123</v>
      </c>
    </row>
    <row r="37" spans="1:16" ht="18" customHeight="1" x14ac:dyDescent="0.3">
      <c r="A37" s="122">
        <v>35</v>
      </c>
      <c r="B37" s="3" t="s">
        <v>32</v>
      </c>
      <c r="C37" s="15">
        <v>1.9836821378819495E-4</v>
      </c>
      <c r="D37" s="7" t="s">
        <v>57</v>
      </c>
      <c r="E37" s="31" t="str">
        <f t="shared" si="0"/>
        <v>No</v>
      </c>
      <c r="F37" s="41">
        <f>$C37*'Amneal Payments'!C$16</f>
        <v>67.45563116712394</v>
      </c>
      <c r="G37" s="41">
        <f>$C37*'Amneal Payments'!D$16</f>
        <v>56.213557025932076</v>
      </c>
      <c r="H37" s="41">
        <f>$C37*'Amneal Payments'!E$16</f>
        <v>56.213557025932076</v>
      </c>
      <c r="I37" s="41">
        <f>$C37*'Amneal Payments'!F$16</f>
        <v>56.213557025932076</v>
      </c>
      <c r="J37" s="41">
        <f>$C37*'Amneal Payments'!G$16</f>
        <v>56.213557025932076</v>
      </c>
      <c r="K37" s="41">
        <f>$C37*'Amneal Payments'!H$16</f>
        <v>56.213557025932076</v>
      </c>
      <c r="L37" s="41">
        <f>$C37*'Amneal Payments'!I$16</f>
        <v>4.8698188620458183</v>
      </c>
      <c r="M37" s="41">
        <f>$C37*'Amneal Payments'!J$16</f>
        <v>4.8698188620458183</v>
      </c>
      <c r="N37" s="41">
        <f>$C37*'Amneal Payments'!K$16</f>
        <v>4.8698188620458183</v>
      </c>
      <c r="O37" s="41">
        <f>$C37*'Amneal Payments'!L$16</f>
        <v>4.8698252731524034</v>
      </c>
      <c r="P37" s="41">
        <f t="shared" si="1"/>
        <v>368.00269815607408</v>
      </c>
    </row>
    <row r="38" spans="1:16" ht="18" customHeight="1" x14ac:dyDescent="0.3">
      <c r="A38" s="122">
        <v>36</v>
      </c>
      <c r="B38" s="3" t="s">
        <v>58</v>
      </c>
      <c r="C38" s="15">
        <v>6.7283936689917173E-6</v>
      </c>
      <c r="D38" s="7" t="s">
        <v>59</v>
      </c>
      <c r="E38" s="31" t="str">
        <f t="shared" si="0"/>
        <v>Yes</v>
      </c>
      <c r="F38" s="41">
        <f>$C38*'Amneal Payments'!C$16</f>
        <v>2.2880079071908601</v>
      </c>
      <c r="G38" s="41">
        <f>$C38*'Amneal Payments'!D$16</f>
        <v>1.9066912686355741</v>
      </c>
      <c r="H38" s="41">
        <f>$C38*'Amneal Payments'!E$16</f>
        <v>1.9066912686355741</v>
      </c>
      <c r="I38" s="41">
        <f>$C38*'Amneal Payments'!F$16</f>
        <v>1.9066912686355741</v>
      </c>
      <c r="J38" s="41">
        <f>$C38*'Amneal Payments'!G$16</f>
        <v>1.9066912686355741</v>
      </c>
      <c r="K38" s="41">
        <f>$C38*'Amneal Payments'!H$16</f>
        <v>1.9066912686355741</v>
      </c>
      <c r="L38" s="41">
        <f>$C38*'Amneal Payments'!I$16</f>
        <v>0.16517796765317988</v>
      </c>
      <c r="M38" s="41">
        <f>$C38*'Amneal Payments'!J$16</f>
        <v>0.16517796765317988</v>
      </c>
      <c r="N38" s="41">
        <f>$C38*'Amneal Payments'!K$16</f>
        <v>0.16517796765317988</v>
      </c>
      <c r="O38" s="41">
        <f>$C38*'Amneal Payments'!L$16</f>
        <v>0.16517818510963689</v>
      </c>
      <c r="P38" s="41">
        <f t="shared" si="1"/>
        <v>12.482176338437911</v>
      </c>
    </row>
    <row r="39" spans="1:16" ht="18" customHeight="1" x14ac:dyDescent="0.3">
      <c r="A39" s="122">
        <v>37</v>
      </c>
      <c r="B39" s="3" t="s">
        <v>20</v>
      </c>
      <c r="C39" s="15">
        <v>6.8804082686260519E-4</v>
      </c>
      <c r="D39" s="7" t="s">
        <v>60</v>
      </c>
      <c r="E39" s="31" t="str">
        <f t="shared" si="0"/>
        <v>No</v>
      </c>
      <c r="F39" s="41">
        <f>$C39*'Amneal Payments'!C$16</f>
        <v>233.97008703381744</v>
      </c>
      <c r="G39" s="41">
        <f>$C39*'Amneal Payments'!D$16</f>
        <v>194.97691448846541</v>
      </c>
      <c r="H39" s="41">
        <f>$C39*'Amneal Payments'!E$16</f>
        <v>194.97691448846541</v>
      </c>
      <c r="I39" s="41">
        <f>$C39*'Amneal Payments'!F$16</f>
        <v>194.97691448846541</v>
      </c>
      <c r="J39" s="41">
        <f>$C39*'Amneal Payments'!G$16</f>
        <v>194.97691448846541</v>
      </c>
      <c r="K39" s="41">
        <f>$C39*'Amneal Payments'!H$16</f>
        <v>194.97691448846541</v>
      </c>
      <c r="L39" s="41">
        <f>$C39*'Amneal Payments'!I$16</f>
        <v>16.890983351247552</v>
      </c>
      <c r="M39" s="41">
        <f>$C39*'Amneal Payments'!J$16</f>
        <v>16.890983351247552</v>
      </c>
      <c r="N39" s="41">
        <f>$C39*'Amneal Payments'!K$16</f>
        <v>16.890983351247552</v>
      </c>
      <c r="O39" s="41">
        <f>$C39*'Amneal Payments'!L$16</f>
        <v>16.891005588192634</v>
      </c>
      <c r="P39" s="41">
        <f t="shared" si="1"/>
        <v>1276.4186151180797</v>
      </c>
    </row>
    <row r="40" spans="1:16" ht="18" customHeight="1" x14ac:dyDescent="0.3">
      <c r="A40" s="122">
        <v>38</v>
      </c>
      <c r="B40" s="3" t="s">
        <v>61</v>
      </c>
      <c r="C40" s="15">
        <v>2.2054565525931976E-4</v>
      </c>
      <c r="D40" s="7" t="s">
        <v>62</v>
      </c>
      <c r="E40" s="31" t="str">
        <f t="shared" si="0"/>
        <v>No</v>
      </c>
      <c r="F40" s="41">
        <f>$C40*'Amneal Payments'!C$16</f>
        <v>74.997128282705162</v>
      </c>
      <c r="G40" s="41">
        <f>$C40*'Amneal Payments'!D$16</f>
        <v>62.498197327011077</v>
      </c>
      <c r="H40" s="41">
        <f>$C40*'Amneal Payments'!E$16</f>
        <v>62.498197327011077</v>
      </c>
      <c r="I40" s="41">
        <f>$C40*'Amneal Payments'!F$16</f>
        <v>62.498197327011077</v>
      </c>
      <c r="J40" s="41">
        <f>$C40*'Amneal Payments'!G$16</f>
        <v>62.498197327011077</v>
      </c>
      <c r="K40" s="41">
        <f>$C40*'Amneal Payments'!H$16</f>
        <v>62.498197327011077</v>
      </c>
      <c r="L40" s="41">
        <f>$C40*'Amneal Payments'!I$16</f>
        <v>5.4142615463123436</v>
      </c>
      <c r="M40" s="41">
        <f>$C40*'Amneal Payments'!J$16</f>
        <v>5.4142615463123436</v>
      </c>
      <c r="N40" s="41">
        <f>$C40*'Amneal Payments'!K$16</f>
        <v>5.4142615463123436</v>
      </c>
      <c r="O40" s="41">
        <f>$C40*'Amneal Payments'!L$16</f>
        <v>5.4142686741766104</v>
      </c>
      <c r="P40" s="41">
        <f t="shared" si="1"/>
        <v>409.14516823087416</v>
      </c>
    </row>
    <row r="41" spans="1:16" ht="18" customHeight="1" x14ac:dyDescent="0.3">
      <c r="A41" s="122">
        <v>39</v>
      </c>
      <c r="B41" s="3" t="s">
        <v>12</v>
      </c>
      <c r="C41" s="15">
        <v>9.5435120242877243E-5</v>
      </c>
      <c r="D41" s="7" t="s">
        <v>63</v>
      </c>
      <c r="E41" s="13" t="s">
        <v>334</v>
      </c>
      <c r="F41" s="41">
        <f>$C41*'Amneal Payments'!C$16</f>
        <v>32.452962843973339</v>
      </c>
      <c r="G41" s="41">
        <f>$C41*'Amneal Payments'!D$16</f>
        <v>27.044391193529638</v>
      </c>
      <c r="H41" s="41">
        <f>$C41*'Amneal Payments'!E$16</f>
        <v>27.044391193529638</v>
      </c>
      <c r="I41" s="41">
        <f>$C41*'Amneal Payments'!F$16</f>
        <v>27.044391193529638</v>
      </c>
      <c r="J41" s="41">
        <f>$C41*'Amneal Payments'!G$16</f>
        <v>27.044391193529638</v>
      </c>
      <c r="K41" s="41">
        <f>$C41*'Amneal Payments'!H$16</f>
        <v>27.044391193529638</v>
      </c>
      <c r="L41" s="41">
        <f>$C41*'Amneal Payments'!I$16</f>
        <v>2.3428740914943504</v>
      </c>
      <c r="M41" s="41">
        <f>$C41*'Amneal Payments'!J$16</f>
        <v>2.3428740914943504</v>
      </c>
      <c r="N41" s="41">
        <f>$C41*'Amneal Payments'!K$16</f>
        <v>2.3428740914943504</v>
      </c>
      <c r="O41" s="41">
        <f>$C41*'Amneal Payments'!L$16</f>
        <v>2.3428771758833062</v>
      </c>
      <c r="P41" s="41">
        <f t="shared" si="1"/>
        <v>177.04641826198784</v>
      </c>
    </row>
    <row r="42" spans="1:16" ht="18" customHeight="1" x14ac:dyDescent="0.3">
      <c r="A42" s="122">
        <v>40</v>
      </c>
      <c r="B42" s="3" t="s">
        <v>64</v>
      </c>
      <c r="C42" s="15">
        <v>6.5940683223636963E-4</v>
      </c>
      <c r="D42" s="7" t="s">
        <v>65</v>
      </c>
      <c r="E42" s="31" t="str">
        <f t="shared" si="0"/>
        <v>No</v>
      </c>
      <c r="F42" s="41">
        <f>$C42*'Amneal Payments'!C$16</f>
        <v>224.23302209048373</v>
      </c>
      <c r="G42" s="41">
        <f>$C42*'Amneal Payments'!D$16</f>
        <v>186.86261704602953</v>
      </c>
      <c r="H42" s="41">
        <f>$C42*'Amneal Payments'!E$16</f>
        <v>186.86261704602953</v>
      </c>
      <c r="I42" s="41">
        <f>$C42*'Amneal Payments'!F$16</f>
        <v>186.86261704602953</v>
      </c>
      <c r="J42" s="41">
        <f>$C42*'Amneal Payments'!G$16</f>
        <v>186.86261704602953</v>
      </c>
      <c r="K42" s="41">
        <f>$C42*'Amneal Payments'!H$16</f>
        <v>186.86261704602953</v>
      </c>
      <c r="L42" s="41">
        <f>$C42*'Amneal Payments'!I$16</f>
        <v>16.188036218419867</v>
      </c>
      <c r="M42" s="41">
        <f>$C42*'Amneal Payments'!J$16</f>
        <v>16.188036218419867</v>
      </c>
      <c r="N42" s="41">
        <f>$C42*'Amneal Payments'!K$16</f>
        <v>16.188036218419867</v>
      </c>
      <c r="O42" s="41">
        <f>$C42*'Amneal Payments'!L$16</f>
        <v>16.188057529936486</v>
      </c>
      <c r="P42" s="41">
        <f t="shared" si="1"/>
        <v>1223.2982735058276</v>
      </c>
    </row>
    <row r="43" spans="1:16" ht="18" customHeight="1" x14ac:dyDescent="0.3">
      <c r="A43" s="122">
        <v>41</v>
      </c>
      <c r="B43" s="3" t="s">
        <v>12</v>
      </c>
      <c r="C43" s="15">
        <v>3.0673507630665729E-5</v>
      </c>
      <c r="D43" s="7" t="s">
        <v>66</v>
      </c>
      <c r="E43" s="13" t="s">
        <v>334</v>
      </c>
      <c r="F43" s="41">
        <f>$C43*'Amneal Payments'!C$16</f>
        <v>10.430606687548259</v>
      </c>
      <c r="G43" s="41">
        <f>$C43*'Amneal Payments'!D$16</f>
        <v>8.6922543559466341</v>
      </c>
      <c r="H43" s="41">
        <f>$C43*'Amneal Payments'!E$16</f>
        <v>8.6922543559466341</v>
      </c>
      <c r="I43" s="41">
        <f>$C43*'Amneal Payments'!F$16</f>
        <v>8.6922543559466341</v>
      </c>
      <c r="J43" s="41">
        <f>$C43*'Amneal Payments'!G$16</f>
        <v>8.6922543559466341</v>
      </c>
      <c r="K43" s="41">
        <f>$C43*'Amneal Payments'!H$16</f>
        <v>8.6922543559466341</v>
      </c>
      <c r="L43" s="41">
        <f>$C43*'Amneal Payments'!I$16</f>
        <v>0.75301593522647181</v>
      </c>
      <c r="M43" s="41">
        <f>$C43*'Amneal Payments'!J$16</f>
        <v>0.75301593522647181</v>
      </c>
      <c r="N43" s="41">
        <f>$C43*'Amneal Payments'!K$16</f>
        <v>0.75301593522647181</v>
      </c>
      <c r="O43" s="41">
        <f>$C43*'Amneal Payments'!L$16</f>
        <v>0.75301692657041241</v>
      </c>
      <c r="P43" s="41">
        <f t="shared" si="1"/>
        <v>56.903943199531255</v>
      </c>
    </row>
    <row r="44" spans="1:16" ht="18" customHeight="1" x14ac:dyDescent="0.3">
      <c r="A44" s="122">
        <v>42</v>
      </c>
      <c r="B44" s="3" t="s">
        <v>40</v>
      </c>
      <c r="C44" s="15">
        <v>1.8175021665900001E-2</v>
      </c>
      <c r="D44" s="7" t="s">
        <v>40</v>
      </c>
      <c r="E44" s="31" t="str">
        <f t="shared" si="0"/>
        <v>No</v>
      </c>
      <c r="F44" s="41">
        <f>$C44*'Amneal Payments'!C$16</f>
        <v>6180.4637675393415</v>
      </c>
      <c r="G44" s="41">
        <f>$C44*'Amneal Payments'!D$16</f>
        <v>5150.4351294633771</v>
      </c>
      <c r="H44" s="41">
        <f>$C44*'Amneal Payments'!E$16</f>
        <v>5150.4351294633771</v>
      </c>
      <c r="I44" s="41">
        <f>$C44*'Amneal Payments'!F$16</f>
        <v>5150.4351294633771</v>
      </c>
      <c r="J44" s="41">
        <f>$C44*'Amneal Payments'!G$16</f>
        <v>5150.4351294633771</v>
      </c>
      <c r="K44" s="41">
        <f>$C44*'Amneal Payments'!H$16</f>
        <v>5150.4351294633771</v>
      </c>
      <c r="L44" s="41">
        <f>$C44*'Amneal Payments'!I$16</f>
        <v>446.18571512266391</v>
      </c>
      <c r="M44" s="41">
        <f>$C44*'Amneal Payments'!J$16</f>
        <v>446.18571512266391</v>
      </c>
      <c r="N44" s="41">
        <f>$C44*'Amneal Payments'!K$16</f>
        <v>446.18571512266391</v>
      </c>
      <c r="O44" s="41">
        <f>$C44*'Amneal Payments'!L$16</f>
        <v>446.1863025252465</v>
      </c>
      <c r="P44" s="41">
        <f t="shared" si="1"/>
        <v>33717.382862749466</v>
      </c>
    </row>
    <row r="45" spans="1:16" ht="18" customHeight="1" x14ac:dyDescent="0.3">
      <c r="A45" s="122">
        <v>43</v>
      </c>
      <c r="B45" s="3" t="s">
        <v>12</v>
      </c>
      <c r="C45" s="15">
        <v>3.6808208890950582E-5</v>
      </c>
      <c r="D45" s="7" t="s">
        <v>67</v>
      </c>
      <c r="E45" s="13" t="s">
        <v>334</v>
      </c>
      <c r="F45" s="41">
        <f>$C45*'Amneal Payments'!C$16</f>
        <v>12.516727934655503</v>
      </c>
      <c r="G45" s="41">
        <f>$C45*'Amneal Payments'!D$16</f>
        <v>10.430705151799907</v>
      </c>
      <c r="H45" s="41">
        <f>$C45*'Amneal Payments'!E$16</f>
        <v>10.430705151799907</v>
      </c>
      <c r="I45" s="41">
        <f>$C45*'Amneal Payments'!F$16</f>
        <v>10.430705151799907</v>
      </c>
      <c r="J45" s="41">
        <f>$C45*'Amneal Payments'!G$16</f>
        <v>10.430705151799907</v>
      </c>
      <c r="K45" s="41">
        <f>$C45*'Amneal Payments'!H$16</f>
        <v>10.430705151799907</v>
      </c>
      <c r="L45" s="41">
        <f>$C45*'Amneal Payments'!I$16</f>
        <v>0.90361911574535236</v>
      </c>
      <c r="M45" s="41">
        <f>$C45*'Amneal Payments'!J$16</f>
        <v>0.90361911574535236</v>
      </c>
      <c r="N45" s="41">
        <f>$C45*'Amneal Payments'!K$16</f>
        <v>0.90361911574535236</v>
      </c>
      <c r="O45" s="41">
        <f>$C45*'Amneal Payments'!L$16</f>
        <v>0.90362030535807258</v>
      </c>
      <c r="P45" s="41">
        <f t="shared" si="1"/>
        <v>68.284731346249188</v>
      </c>
    </row>
    <row r="46" spans="1:16" ht="18" customHeight="1" x14ac:dyDescent="0.3">
      <c r="A46" s="122">
        <v>44</v>
      </c>
      <c r="B46" s="3" t="s">
        <v>20</v>
      </c>
      <c r="C46" s="15">
        <v>2.5883212849999999E-3</v>
      </c>
      <c r="D46" s="7" t="s">
        <v>68</v>
      </c>
      <c r="E46" s="31" t="str">
        <f t="shared" si="0"/>
        <v>No</v>
      </c>
      <c r="F46" s="41">
        <f>$C46*'Amneal Payments'!C$16</f>
        <v>880.16543885100339</v>
      </c>
      <c r="G46" s="41">
        <f>$C46*'Amneal Payments'!D$16</f>
        <v>733.47812826068821</v>
      </c>
      <c r="H46" s="41">
        <f>$C46*'Amneal Payments'!E$16</f>
        <v>733.47812826068821</v>
      </c>
      <c r="I46" s="41">
        <f>$C46*'Amneal Payments'!F$16</f>
        <v>733.47812826068821</v>
      </c>
      <c r="J46" s="41">
        <f>$C46*'Amneal Payments'!G$16</f>
        <v>733.47812826068821</v>
      </c>
      <c r="K46" s="41">
        <f>$C46*'Amneal Payments'!H$16</f>
        <v>733.47812826068821</v>
      </c>
      <c r="L46" s="41">
        <f>$C46*'Amneal Payments'!I$16</f>
        <v>63.541711517280312</v>
      </c>
      <c r="M46" s="41">
        <f>$C46*'Amneal Payments'!J$16</f>
        <v>63.541711517280312</v>
      </c>
      <c r="N46" s="41">
        <f>$C46*'Amneal Payments'!K$16</f>
        <v>63.541711517280312</v>
      </c>
      <c r="O46" s="41">
        <f>$C46*'Amneal Payments'!L$16</f>
        <v>63.541795169813739</v>
      </c>
      <c r="P46" s="41">
        <f t="shared" si="1"/>
        <v>4801.7230098760992</v>
      </c>
    </row>
    <row r="47" spans="1:16" ht="18" customHeight="1" x14ac:dyDescent="0.3">
      <c r="A47" s="122">
        <v>45</v>
      </c>
      <c r="B47" s="3" t="s">
        <v>12</v>
      </c>
      <c r="C47" s="15">
        <v>1.3478980951670864E-4</v>
      </c>
      <c r="D47" s="7" t="s">
        <v>69</v>
      </c>
      <c r="E47" s="31" t="str">
        <f t="shared" si="0"/>
        <v>No</v>
      </c>
      <c r="F47" s="41">
        <f>$C47*'Amneal Payments'!C$16</f>
        <v>45.83562810901855</v>
      </c>
      <c r="G47" s="41">
        <f>$C47*'Amneal Payments'!D$16</f>
        <v>38.196717604526505</v>
      </c>
      <c r="H47" s="41">
        <f>$C47*'Amneal Payments'!E$16</f>
        <v>38.196717604526505</v>
      </c>
      <c r="I47" s="41">
        <f>$C47*'Amneal Payments'!F$16</f>
        <v>38.196717604526505</v>
      </c>
      <c r="J47" s="41">
        <f>$C47*'Amneal Payments'!G$16</f>
        <v>38.196717604526505</v>
      </c>
      <c r="K47" s="41">
        <f>$C47*'Amneal Payments'!H$16</f>
        <v>38.196717604526505</v>
      </c>
      <c r="L47" s="41">
        <f>$C47*'Amneal Payments'!I$16</f>
        <v>3.3090077500868929</v>
      </c>
      <c r="M47" s="41">
        <f>$C47*'Amneal Payments'!J$16</f>
        <v>3.3090077500868929</v>
      </c>
      <c r="N47" s="41">
        <f>$C47*'Amneal Payments'!K$16</f>
        <v>3.3090077500868929</v>
      </c>
      <c r="O47" s="41">
        <f>$C47*'Amneal Payments'!L$16</f>
        <v>3.3090121063888369</v>
      </c>
      <c r="P47" s="41">
        <f t="shared" si="1"/>
        <v>250.05525148830057</v>
      </c>
    </row>
    <row r="48" spans="1:16" ht="18" customHeight="1" x14ac:dyDescent="0.3">
      <c r="A48" s="122">
        <v>46</v>
      </c>
      <c r="B48" s="3" t="s">
        <v>70</v>
      </c>
      <c r="C48" s="15">
        <v>4.0537508319000003E-3</v>
      </c>
      <c r="D48" s="7" t="s">
        <v>70</v>
      </c>
      <c r="E48" s="31" t="str">
        <f t="shared" si="0"/>
        <v>No</v>
      </c>
      <c r="F48" s="41">
        <f>$C48*'Amneal Payments'!C$16</f>
        <v>1378.4885982390258</v>
      </c>
      <c r="G48" s="41">
        <f>$C48*'Amneal Payments'!D$16</f>
        <v>1148.7513508653235</v>
      </c>
      <c r="H48" s="41">
        <f>$C48*'Amneal Payments'!E$16</f>
        <v>1148.7513508653235</v>
      </c>
      <c r="I48" s="41">
        <f>$C48*'Amneal Payments'!F$16</f>
        <v>1148.7513508653235</v>
      </c>
      <c r="J48" s="41">
        <f>$C48*'Amneal Payments'!G$16</f>
        <v>1148.7513508653235</v>
      </c>
      <c r="K48" s="41">
        <f>$C48*'Amneal Payments'!H$16</f>
        <v>1148.7513508653235</v>
      </c>
      <c r="L48" s="41">
        <f>$C48*'Amneal Payments'!I$16</f>
        <v>99.517114593262292</v>
      </c>
      <c r="M48" s="41">
        <f>$C48*'Amneal Payments'!J$16</f>
        <v>99.517114593262292</v>
      </c>
      <c r="N48" s="41">
        <f>$C48*'Amneal Payments'!K$16</f>
        <v>99.517114593262292</v>
      </c>
      <c r="O48" s="41">
        <f>$C48*'Amneal Payments'!L$16</f>
        <v>99.517245607340385</v>
      </c>
      <c r="P48" s="41">
        <f t="shared" si="1"/>
        <v>7520.3139419527724</v>
      </c>
    </row>
    <row r="49" spans="1:16" ht="18" customHeight="1" x14ac:dyDescent="0.3">
      <c r="A49" s="122">
        <v>47</v>
      </c>
      <c r="B49" s="3" t="s">
        <v>71</v>
      </c>
      <c r="C49" s="15">
        <v>2.1045927188000002E-3</v>
      </c>
      <c r="D49" s="7" t="s">
        <v>71</v>
      </c>
      <c r="E49" s="31" t="str">
        <f t="shared" si="0"/>
        <v>No</v>
      </c>
      <c r="F49" s="41">
        <f>$C49*'Amneal Payments'!C$16</f>
        <v>715.67227170765568</v>
      </c>
      <c r="G49" s="41">
        <f>$C49*'Amneal Payments'!D$16</f>
        <v>596.39919398047107</v>
      </c>
      <c r="H49" s="41">
        <f>$C49*'Amneal Payments'!E$16</f>
        <v>596.39919398047107</v>
      </c>
      <c r="I49" s="41">
        <f>$C49*'Amneal Payments'!F$16</f>
        <v>596.39919398047107</v>
      </c>
      <c r="J49" s="41">
        <f>$C49*'Amneal Payments'!G$16</f>
        <v>596.39919398047107</v>
      </c>
      <c r="K49" s="41">
        <f>$C49*'Amneal Payments'!H$16</f>
        <v>596.39919398047107</v>
      </c>
      <c r="L49" s="41">
        <f>$C49*'Amneal Payments'!I$16</f>
        <v>51.666469759513745</v>
      </c>
      <c r="M49" s="41">
        <f>$C49*'Amneal Payments'!J$16</f>
        <v>51.666469759513745</v>
      </c>
      <c r="N49" s="41">
        <f>$C49*'Amneal Payments'!K$16</f>
        <v>51.666469759513745</v>
      </c>
      <c r="O49" s="41">
        <f>$C49*'Amneal Payments'!L$16</f>
        <v>51.66653777831565</v>
      </c>
      <c r="P49" s="41">
        <f t="shared" si="1"/>
        <v>3904.3341886668677</v>
      </c>
    </row>
    <row r="50" spans="1:16" ht="18" customHeight="1" x14ac:dyDescent="0.3">
      <c r="A50" s="122">
        <v>48</v>
      </c>
      <c r="B50" s="3" t="s">
        <v>72</v>
      </c>
      <c r="C50" s="15">
        <v>3.1106809734000006E-3</v>
      </c>
      <c r="D50" s="7" t="s">
        <v>72</v>
      </c>
      <c r="E50" s="31" t="str">
        <f t="shared" si="0"/>
        <v>No</v>
      </c>
      <c r="F50" s="41">
        <f>$C50*'Amneal Payments'!C$16</f>
        <v>1057.7952203789407</v>
      </c>
      <c r="G50" s="41">
        <f>$C50*'Amneal Payments'!D$16</f>
        <v>881.50434461445468</v>
      </c>
      <c r="H50" s="41">
        <f>$C50*'Amneal Payments'!E$16</f>
        <v>881.50434461445468</v>
      </c>
      <c r="I50" s="41">
        <f>$C50*'Amneal Payments'!F$16</f>
        <v>881.50434461445468</v>
      </c>
      <c r="J50" s="41">
        <f>$C50*'Amneal Payments'!G$16</f>
        <v>881.50434461445468</v>
      </c>
      <c r="K50" s="41">
        <f>$C50*'Amneal Payments'!H$16</f>
        <v>881.50434461445468</v>
      </c>
      <c r="L50" s="41">
        <f>$C50*'Amneal Payments'!I$16</f>
        <v>76.365323802557057</v>
      </c>
      <c r="M50" s="41">
        <f>$C50*'Amneal Payments'!J$16</f>
        <v>76.365323802557057</v>
      </c>
      <c r="N50" s="41">
        <f>$C50*'Amneal Payments'!K$16</f>
        <v>76.365323802557057</v>
      </c>
      <c r="O50" s="41">
        <f>$C50*'Amneal Payments'!L$16</f>
        <v>76.36542433734985</v>
      </c>
      <c r="P50" s="41">
        <f t="shared" si="1"/>
        <v>5770.7783391962348</v>
      </c>
    </row>
    <row r="51" spans="1:16" ht="18" customHeight="1" x14ac:dyDescent="0.3">
      <c r="A51" s="122">
        <v>49</v>
      </c>
      <c r="B51" s="3" t="s">
        <v>73</v>
      </c>
      <c r="C51" s="15">
        <v>1.4042316196929872E-3</v>
      </c>
      <c r="D51" s="7" t="s">
        <v>74</v>
      </c>
      <c r="E51" s="31" t="str">
        <f t="shared" si="0"/>
        <v>No</v>
      </c>
      <c r="F51" s="41">
        <f>$C51*'Amneal Payments'!C$16</f>
        <v>477.51264379666583</v>
      </c>
      <c r="G51" s="41">
        <f>$C51*'Amneal Payments'!D$16</f>
        <v>397.93096244498366</v>
      </c>
      <c r="H51" s="41">
        <f>$C51*'Amneal Payments'!E$16</f>
        <v>397.93096244498366</v>
      </c>
      <c r="I51" s="41">
        <f>$C51*'Amneal Payments'!F$16</f>
        <v>397.93096244498366</v>
      </c>
      <c r="J51" s="41">
        <f>$C51*'Amneal Payments'!G$16</f>
        <v>397.93096244498366</v>
      </c>
      <c r="K51" s="41">
        <f>$C51*'Amneal Payments'!H$16</f>
        <v>397.93096244498366</v>
      </c>
      <c r="L51" s="41">
        <f>$C51*'Amneal Payments'!I$16</f>
        <v>34.473031226482796</v>
      </c>
      <c r="M51" s="41">
        <f>$C51*'Amneal Payments'!J$16</f>
        <v>34.473031226482796</v>
      </c>
      <c r="N51" s="41">
        <f>$C51*'Amneal Payments'!K$16</f>
        <v>34.473031226482796</v>
      </c>
      <c r="O51" s="41">
        <f>$C51*'Amneal Payments'!L$16</f>
        <v>34.473076610157989</v>
      </c>
      <c r="P51" s="41">
        <f t="shared" si="1"/>
        <v>2605.0596263111906</v>
      </c>
    </row>
    <row r="52" spans="1:16" ht="18" customHeight="1" x14ac:dyDescent="0.3">
      <c r="A52" s="122">
        <v>50</v>
      </c>
      <c r="B52" s="3" t="s">
        <v>75</v>
      </c>
      <c r="C52" s="15">
        <v>2.6323448756000005E-3</v>
      </c>
      <c r="D52" s="7" t="s">
        <v>75</v>
      </c>
      <c r="E52" s="31" t="str">
        <f t="shared" si="0"/>
        <v>No</v>
      </c>
      <c r="F52" s="41">
        <f>$C52*'Amneal Payments'!C$16</f>
        <v>895.13577625262405</v>
      </c>
      <c r="G52" s="41">
        <f>$C52*'Amneal Payments'!D$16</f>
        <v>745.95352728465571</v>
      </c>
      <c r="H52" s="41">
        <f>$C52*'Amneal Payments'!E$16</f>
        <v>745.95352728465571</v>
      </c>
      <c r="I52" s="41">
        <f>$C52*'Amneal Payments'!F$16</f>
        <v>745.95352728465571</v>
      </c>
      <c r="J52" s="41">
        <f>$C52*'Amneal Payments'!G$16</f>
        <v>745.95352728465571</v>
      </c>
      <c r="K52" s="41">
        <f>$C52*'Amneal Payments'!H$16</f>
        <v>745.95352728465571</v>
      </c>
      <c r="L52" s="41">
        <f>$C52*'Amneal Payments'!I$16</f>
        <v>64.622463860535134</v>
      </c>
      <c r="M52" s="41">
        <f>$C52*'Amneal Payments'!J$16</f>
        <v>64.622463860535134</v>
      </c>
      <c r="N52" s="41">
        <f>$C52*'Amneal Payments'!K$16</f>
        <v>64.622463860535134</v>
      </c>
      <c r="O52" s="41">
        <f>$C52*'Amneal Payments'!L$16</f>
        <v>64.622548935876807</v>
      </c>
      <c r="P52" s="41">
        <f t="shared" si="1"/>
        <v>4883.3933531933853</v>
      </c>
    </row>
    <row r="53" spans="1:16" ht="18" customHeight="1" x14ac:dyDescent="0.3">
      <c r="A53" s="122">
        <v>51</v>
      </c>
      <c r="B53" s="3" t="s">
        <v>76</v>
      </c>
      <c r="C53" s="15">
        <v>3.1141036893324917E-3</v>
      </c>
      <c r="D53" s="7" t="s">
        <v>76</v>
      </c>
      <c r="E53" s="31" t="str">
        <f t="shared" si="0"/>
        <v>No</v>
      </c>
      <c r="F53" s="41">
        <f>$C53*'Amneal Payments'!C$16</f>
        <v>1058.9591239052309</v>
      </c>
      <c r="G53" s="41">
        <f>$C53*'Amneal Payments'!D$16</f>
        <v>882.47427338268005</v>
      </c>
      <c r="H53" s="41">
        <f>$C53*'Amneal Payments'!E$16</f>
        <v>882.47427338268005</v>
      </c>
      <c r="I53" s="41">
        <f>$C53*'Amneal Payments'!F$16</f>
        <v>882.47427338268005</v>
      </c>
      <c r="J53" s="41">
        <f>$C53*'Amneal Payments'!G$16</f>
        <v>882.47427338268005</v>
      </c>
      <c r="K53" s="41">
        <f>$C53*'Amneal Payments'!H$16</f>
        <v>882.47427338268005</v>
      </c>
      <c r="L53" s="41">
        <f>$C53*'Amneal Payments'!I$16</f>
        <v>76.44934939460714</v>
      </c>
      <c r="M53" s="41">
        <f>$C53*'Amneal Payments'!J$16</f>
        <v>76.44934939460714</v>
      </c>
      <c r="N53" s="41">
        <f>$C53*'Amneal Payments'!K$16</f>
        <v>76.44934939460714</v>
      </c>
      <c r="O53" s="41">
        <f>$C53*'Amneal Payments'!L$16</f>
        <v>76.449450040019457</v>
      </c>
      <c r="P53" s="41">
        <f t="shared" si="1"/>
        <v>5777.127989042473</v>
      </c>
    </row>
    <row r="54" spans="1:16" ht="18" customHeight="1" x14ac:dyDescent="0.3">
      <c r="A54" s="122">
        <v>52</v>
      </c>
      <c r="B54" s="3" t="s">
        <v>32</v>
      </c>
      <c r="C54" s="15">
        <v>1.5515624389622691E-4</v>
      </c>
      <c r="D54" s="7" t="s">
        <v>77</v>
      </c>
      <c r="E54" s="31" t="str">
        <f t="shared" si="0"/>
        <v>No</v>
      </c>
      <c r="F54" s="41">
        <f>$C54*'Amneal Payments'!C$16</f>
        <v>52.761287515122326</v>
      </c>
      <c r="G54" s="41">
        <f>$C54*'Amneal Payments'!D$16</f>
        <v>43.968154966110923</v>
      </c>
      <c r="H54" s="41">
        <f>$C54*'Amneal Payments'!E$16</f>
        <v>43.968154966110923</v>
      </c>
      <c r="I54" s="41">
        <f>$C54*'Amneal Payments'!F$16</f>
        <v>43.968154966110923</v>
      </c>
      <c r="J54" s="41">
        <f>$C54*'Amneal Payments'!G$16</f>
        <v>43.968154966110923</v>
      </c>
      <c r="K54" s="41">
        <f>$C54*'Amneal Payments'!H$16</f>
        <v>43.968154966110923</v>
      </c>
      <c r="L54" s="41">
        <f>$C54*'Amneal Payments'!I$16</f>
        <v>3.8089913129771427</v>
      </c>
      <c r="M54" s="41">
        <f>$C54*'Amneal Payments'!J$16</f>
        <v>3.8089913129771427</v>
      </c>
      <c r="N54" s="41">
        <f>$C54*'Amneal Payments'!K$16</f>
        <v>3.8089913129771427</v>
      </c>
      <c r="O54" s="41">
        <f>$C54*'Amneal Payments'!L$16</f>
        <v>3.808996327506426</v>
      </c>
      <c r="P54" s="41">
        <f t="shared" si="1"/>
        <v>287.83803261211472</v>
      </c>
    </row>
    <row r="55" spans="1:16" ht="18" customHeight="1" x14ac:dyDescent="0.3">
      <c r="A55" s="122">
        <v>53</v>
      </c>
      <c r="B55" s="3" t="s">
        <v>73</v>
      </c>
      <c r="C55" s="15">
        <v>6.4078122657999998E-3</v>
      </c>
      <c r="D55" s="7" t="s">
        <v>78</v>
      </c>
      <c r="E55" s="31" t="str">
        <f t="shared" si="0"/>
        <v>No</v>
      </c>
      <c r="F55" s="41">
        <f>$C55*'Amneal Payments'!C$16</f>
        <v>2178.9933605567439</v>
      </c>
      <c r="G55" s="41">
        <f>$C55*'Amneal Payments'!D$16</f>
        <v>1815.8449548757869</v>
      </c>
      <c r="H55" s="41">
        <f>$C55*'Amneal Payments'!E$16</f>
        <v>1815.8449548757869</v>
      </c>
      <c r="I55" s="41">
        <f>$C55*'Amneal Payments'!F$16</f>
        <v>1815.8449548757869</v>
      </c>
      <c r="J55" s="41">
        <f>$C55*'Amneal Payments'!G$16</f>
        <v>1815.8449548757869</v>
      </c>
      <c r="K55" s="41">
        <f>$C55*'Amneal Payments'!H$16</f>
        <v>1815.8449548757869</v>
      </c>
      <c r="L55" s="41">
        <f>$C55*'Amneal Payments'!I$16</f>
        <v>157.30788940691878</v>
      </c>
      <c r="M55" s="41">
        <f>$C55*'Amneal Payments'!J$16</f>
        <v>157.30788940691878</v>
      </c>
      <c r="N55" s="41">
        <f>$C55*'Amneal Payments'!K$16</f>
        <v>157.30788940691878</v>
      </c>
      <c r="O55" s="41">
        <f>$C55*'Amneal Payments'!L$16</f>
        <v>157.30809650243387</v>
      </c>
      <c r="P55" s="41">
        <f t="shared" si="1"/>
        <v>11887.44989965887</v>
      </c>
    </row>
    <row r="56" spans="1:16" ht="18" customHeight="1" x14ac:dyDescent="0.3">
      <c r="A56" s="122">
        <v>54</v>
      </c>
      <c r="B56" s="3" t="s">
        <v>38</v>
      </c>
      <c r="C56" s="15">
        <v>5.3061927798000001E-3</v>
      </c>
      <c r="D56" s="7" t="s">
        <v>38</v>
      </c>
      <c r="E56" s="31" t="str">
        <f t="shared" si="0"/>
        <v>No</v>
      </c>
      <c r="F56" s="41">
        <f>$C56*'Amneal Payments'!C$16</f>
        <v>1804.3847661905284</v>
      </c>
      <c r="G56" s="41">
        <f>$C56*'Amneal Payments'!D$16</f>
        <v>1503.6681770818425</v>
      </c>
      <c r="H56" s="41">
        <f>$C56*'Amneal Payments'!E$16</f>
        <v>1503.6681770818425</v>
      </c>
      <c r="I56" s="41">
        <f>$C56*'Amneal Payments'!F$16</f>
        <v>1503.6681770818425</v>
      </c>
      <c r="J56" s="41">
        <f>$C56*'Amneal Payments'!G$16</f>
        <v>1503.6681770818425</v>
      </c>
      <c r="K56" s="41">
        <f>$C56*'Amneal Payments'!H$16</f>
        <v>1503.6681770818425</v>
      </c>
      <c r="L56" s="41">
        <f>$C56*'Amneal Payments'!I$16</f>
        <v>130.2638018019959</v>
      </c>
      <c r="M56" s="41">
        <f>$C56*'Amneal Payments'!J$16</f>
        <v>130.2638018019959</v>
      </c>
      <c r="N56" s="41">
        <f>$C56*'Amneal Payments'!K$16</f>
        <v>130.2638018019959</v>
      </c>
      <c r="O56" s="41">
        <f>$C56*'Amneal Payments'!L$16</f>
        <v>130.26397329402488</v>
      </c>
      <c r="P56" s="41">
        <f t="shared" si="1"/>
        <v>9843.7810302997495</v>
      </c>
    </row>
    <row r="57" spans="1:16" ht="18" customHeight="1" x14ac:dyDescent="0.3">
      <c r="A57" s="122">
        <v>55</v>
      </c>
      <c r="B57" s="3" t="s">
        <v>56</v>
      </c>
      <c r="C57" s="15">
        <v>8.5958844840929426E-5</v>
      </c>
      <c r="D57" s="7" t="s">
        <v>79</v>
      </c>
      <c r="E57" s="31" t="str">
        <f t="shared" si="0"/>
        <v>No</v>
      </c>
      <c r="F57" s="41">
        <f>$C57*'Amneal Payments'!C$16</f>
        <v>29.230530549279148</v>
      </c>
      <c r="G57" s="41">
        <f>$C57*'Amneal Payments'!D$16</f>
        <v>24.359005578929061</v>
      </c>
      <c r="H57" s="41">
        <f>$C57*'Amneal Payments'!E$16</f>
        <v>24.359005578929061</v>
      </c>
      <c r="I57" s="41">
        <f>$C57*'Amneal Payments'!F$16</f>
        <v>24.359005578929061</v>
      </c>
      <c r="J57" s="41">
        <f>$C57*'Amneal Payments'!G$16</f>
        <v>24.359005578929061</v>
      </c>
      <c r="K57" s="41">
        <f>$C57*'Amneal Payments'!H$16</f>
        <v>24.359005578929061</v>
      </c>
      <c r="L57" s="41">
        <f>$C57*'Amneal Payments'!I$16</f>
        <v>2.110237300482964</v>
      </c>
      <c r="M57" s="41">
        <f>$C57*'Amneal Payments'!J$16</f>
        <v>2.110237300482964</v>
      </c>
      <c r="N57" s="41">
        <f>$C57*'Amneal Payments'!K$16</f>
        <v>2.110237300482964</v>
      </c>
      <c r="O57" s="41">
        <f>$C57*'Amneal Payments'!L$16</f>
        <v>2.11024007860606</v>
      </c>
      <c r="P57" s="41">
        <f t="shared" si="1"/>
        <v>159.4665104239794</v>
      </c>
    </row>
    <row r="58" spans="1:16" ht="18" customHeight="1" x14ac:dyDescent="0.3">
      <c r="A58" s="122">
        <v>56</v>
      </c>
      <c r="B58" s="3" t="s">
        <v>32</v>
      </c>
      <c r="C58" s="15">
        <v>2.2117624342341905E-4</v>
      </c>
      <c r="D58" s="7" t="s">
        <v>80</v>
      </c>
      <c r="E58" s="13" t="s">
        <v>334</v>
      </c>
      <c r="F58" s="41">
        <f>$C58*'Amneal Payments'!C$16</f>
        <v>75.211561441140788</v>
      </c>
      <c r="G58" s="41">
        <f>$C58*'Amneal Payments'!D$16</f>
        <v>62.676893313860674</v>
      </c>
      <c r="H58" s="41">
        <f>$C58*'Amneal Payments'!E$16</f>
        <v>62.676893313860674</v>
      </c>
      <c r="I58" s="41">
        <f>$C58*'Amneal Payments'!F$16</f>
        <v>62.676893313860674</v>
      </c>
      <c r="J58" s="41">
        <f>$C58*'Amneal Payments'!G$16</f>
        <v>62.676893313860674</v>
      </c>
      <c r="K58" s="41">
        <f>$C58*'Amneal Payments'!H$16</f>
        <v>62.676893313860674</v>
      </c>
      <c r="L58" s="41">
        <f>$C58*'Amneal Payments'!I$16</f>
        <v>5.4297421017756919</v>
      </c>
      <c r="M58" s="41">
        <f>$C58*'Amneal Payments'!J$16</f>
        <v>5.4297421017756919</v>
      </c>
      <c r="N58" s="41">
        <f>$C58*'Amneal Payments'!K$16</f>
        <v>5.4297421017756919</v>
      </c>
      <c r="O58" s="41">
        <f>$C58*'Amneal Payments'!L$16</f>
        <v>5.4297492500200786</v>
      </c>
      <c r="P58" s="41">
        <f t="shared" si="1"/>
        <v>410.31500356579119</v>
      </c>
    </row>
    <row r="59" spans="1:16" ht="18" customHeight="1" x14ac:dyDescent="0.3">
      <c r="A59" s="122">
        <v>57</v>
      </c>
      <c r="B59" s="3" t="s">
        <v>81</v>
      </c>
      <c r="C59" s="15">
        <v>9.4006091954603268E-5</v>
      </c>
      <c r="D59" s="7" t="s">
        <v>82</v>
      </c>
      <c r="E59" s="31" t="str">
        <f t="shared" si="0"/>
        <v>No</v>
      </c>
      <c r="F59" s="41">
        <f>$C59*'Amneal Payments'!C$16</f>
        <v>31.96701802801547</v>
      </c>
      <c r="G59" s="41">
        <f>$C59*'Amneal Payments'!D$16</f>
        <v>26.639433354566936</v>
      </c>
      <c r="H59" s="41">
        <f>$C59*'Amneal Payments'!E$16</f>
        <v>26.639433354566936</v>
      </c>
      <c r="I59" s="41">
        <f>$C59*'Amneal Payments'!F$16</f>
        <v>26.639433354566936</v>
      </c>
      <c r="J59" s="41">
        <f>$C59*'Amneal Payments'!G$16</f>
        <v>26.639433354566936</v>
      </c>
      <c r="K59" s="41">
        <f>$C59*'Amneal Payments'!H$16</f>
        <v>26.639433354566936</v>
      </c>
      <c r="L59" s="41">
        <f>$C59*'Amneal Payments'!I$16</f>
        <v>2.3077923171529018</v>
      </c>
      <c r="M59" s="41">
        <f>$C59*'Amneal Payments'!J$16</f>
        <v>2.3077923171529018</v>
      </c>
      <c r="N59" s="41">
        <f>$C59*'Amneal Payments'!K$16</f>
        <v>2.3077923171529018</v>
      </c>
      <c r="O59" s="41">
        <f>$C59*'Amneal Payments'!L$16</f>
        <v>2.3077953553567738</v>
      </c>
      <c r="P59" s="41">
        <f t="shared" si="1"/>
        <v>174.39535710766557</v>
      </c>
    </row>
    <row r="60" spans="1:16" ht="18" customHeight="1" x14ac:dyDescent="0.3">
      <c r="A60" s="122">
        <v>58</v>
      </c>
      <c r="B60" s="3" t="s">
        <v>81</v>
      </c>
      <c r="C60" s="15">
        <v>1.0667352852156161E-5</v>
      </c>
      <c r="D60" s="7" t="s">
        <v>83</v>
      </c>
      <c r="E60" s="31" t="str">
        <f t="shared" si="0"/>
        <v>Yes</v>
      </c>
      <c r="F60" s="41">
        <f>$C60*'Amneal Payments'!C$16</f>
        <v>3.6274613043243318</v>
      </c>
      <c r="G60" s="41">
        <f>$C60*'Amneal Payments'!D$16</f>
        <v>3.0229129779365143</v>
      </c>
      <c r="H60" s="41">
        <f>$C60*'Amneal Payments'!E$16</f>
        <v>3.0229129779365143</v>
      </c>
      <c r="I60" s="41">
        <f>$C60*'Amneal Payments'!F$16</f>
        <v>3.0229129779365143</v>
      </c>
      <c r="J60" s="41">
        <f>$C60*'Amneal Payments'!G$16</f>
        <v>3.0229129779365143</v>
      </c>
      <c r="K60" s="41">
        <f>$C60*'Amneal Payments'!H$16</f>
        <v>3.0229129779365143</v>
      </c>
      <c r="L60" s="41">
        <f>$C60*'Amneal Payments'!I$16</f>
        <v>0.26187701716664752</v>
      </c>
      <c r="M60" s="41">
        <f>$C60*'Amneal Payments'!J$16</f>
        <v>0.26187701716664752</v>
      </c>
      <c r="N60" s="41">
        <f>$C60*'Amneal Payments'!K$16</f>
        <v>0.26187701716664752</v>
      </c>
      <c r="O60" s="41">
        <f>$C60*'Amneal Payments'!L$16</f>
        <v>0.26187736192720573</v>
      </c>
      <c r="P60" s="41">
        <f t="shared" si="1"/>
        <v>19.789534607434049</v>
      </c>
    </row>
    <row r="61" spans="1:16" ht="18" customHeight="1" x14ac:dyDescent="0.3">
      <c r="A61" s="122">
        <v>59</v>
      </c>
      <c r="B61" s="3" t="s">
        <v>84</v>
      </c>
      <c r="C61" s="15">
        <v>2.8347130141000002E-3</v>
      </c>
      <c r="D61" s="7" t="s">
        <v>84</v>
      </c>
      <c r="E61" s="31" t="str">
        <f t="shared" si="0"/>
        <v>No</v>
      </c>
      <c r="F61" s="41">
        <f>$C61*'Amneal Payments'!C$16</f>
        <v>963.95159230473098</v>
      </c>
      <c r="G61" s="41">
        <f>$C61*'Amneal Payments'!D$16</f>
        <v>803.30058242297468</v>
      </c>
      <c r="H61" s="41">
        <f>$C61*'Amneal Payments'!E$16</f>
        <v>803.30058242297468</v>
      </c>
      <c r="I61" s="41">
        <f>$C61*'Amneal Payments'!F$16</f>
        <v>803.30058242297468</v>
      </c>
      <c r="J61" s="41">
        <f>$C61*'Amneal Payments'!G$16</f>
        <v>803.30058242297468</v>
      </c>
      <c r="K61" s="41">
        <f>$C61*'Amneal Payments'!H$16</f>
        <v>803.30058242297468</v>
      </c>
      <c r="L61" s="41">
        <f>$C61*'Amneal Payments'!I$16</f>
        <v>69.590478438700615</v>
      </c>
      <c r="M61" s="41">
        <f>$C61*'Amneal Payments'!J$16</f>
        <v>69.590478438700615</v>
      </c>
      <c r="N61" s="41">
        <f>$C61*'Amneal Payments'!K$16</f>
        <v>69.590478438700615</v>
      </c>
      <c r="O61" s="41">
        <f>$C61*'Amneal Payments'!L$16</f>
        <v>69.590570054423338</v>
      </c>
      <c r="P61" s="41">
        <f t="shared" si="1"/>
        <v>5258.8165097901292</v>
      </c>
    </row>
    <row r="62" spans="1:16" ht="18" customHeight="1" x14ac:dyDescent="0.3">
      <c r="A62" s="122">
        <v>60</v>
      </c>
      <c r="B62" s="3" t="s">
        <v>61</v>
      </c>
      <c r="C62" s="15">
        <v>9.8374671949130605E-5</v>
      </c>
      <c r="D62" s="7" t="s">
        <v>85</v>
      </c>
      <c r="E62" s="31" t="str">
        <f t="shared" si="0"/>
        <v>No</v>
      </c>
      <c r="F62" s="41">
        <f>$C62*'Amneal Payments'!C$16</f>
        <v>33.45256510840386</v>
      </c>
      <c r="G62" s="41">
        <f>$C62*'Amneal Payments'!D$16</f>
        <v>27.877400950055375</v>
      </c>
      <c r="H62" s="41">
        <f>$C62*'Amneal Payments'!E$16</f>
        <v>27.877400950055375</v>
      </c>
      <c r="I62" s="41">
        <f>$C62*'Amneal Payments'!F$16</f>
        <v>27.877400950055375</v>
      </c>
      <c r="J62" s="41">
        <f>$C62*'Amneal Payments'!G$16</f>
        <v>27.877400950055375</v>
      </c>
      <c r="K62" s="41">
        <f>$C62*'Amneal Payments'!H$16</f>
        <v>27.877400950055375</v>
      </c>
      <c r="L62" s="41">
        <f>$C62*'Amneal Payments'!I$16</f>
        <v>2.4150382959891106</v>
      </c>
      <c r="M62" s="41">
        <f>$C62*'Amneal Payments'!J$16</f>
        <v>2.4150382959891106</v>
      </c>
      <c r="N62" s="41">
        <f>$C62*'Amneal Payments'!K$16</f>
        <v>2.4150382959891106</v>
      </c>
      <c r="O62" s="41">
        <f>$C62*'Amneal Payments'!L$16</f>
        <v>2.4150414753820941</v>
      </c>
      <c r="P62" s="41">
        <f t="shared" si="1"/>
        <v>182.49972622203018</v>
      </c>
    </row>
    <row r="63" spans="1:16" ht="18" customHeight="1" x14ac:dyDescent="0.3">
      <c r="A63" s="122">
        <v>61</v>
      </c>
      <c r="B63" s="3" t="s">
        <v>20</v>
      </c>
      <c r="C63" s="15">
        <v>3.3329570208184248E-3</v>
      </c>
      <c r="D63" s="7" t="s">
        <v>86</v>
      </c>
      <c r="E63" s="31" t="str">
        <f t="shared" si="0"/>
        <v>No</v>
      </c>
      <c r="F63" s="41">
        <f>$C63*'Amneal Payments'!C$16</f>
        <v>1133.3807730519752</v>
      </c>
      <c r="G63" s="41">
        <f>$C63*'Amneal Payments'!D$16</f>
        <v>944.49290023252195</v>
      </c>
      <c r="H63" s="41">
        <f>$C63*'Amneal Payments'!E$16</f>
        <v>944.49290023252195</v>
      </c>
      <c r="I63" s="41">
        <f>$C63*'Amneal Payments'!F$16</f>
        <v>944.49290023252195</v>
      </c>
      <c r="J63" s="41">
        <f>$C63*'Amneal Payments'!G$16</f>
        <v>944.49290023252195</v>
      </c>
      <c r="K63" s="41">
        <f>$C63*'Amneal Payments'!H$16</f>
        <v>944.49290023252195</v>
      </c>
      <c r="L63" s="41">
        <f>$C63*'Amneal Payments'!I$16</f>
        <v>81.8220654227392</v>
      </c>
      <c r="M63" s="41">
        <f>$C63*'Amneal Payments'!J$16</f>
        <v>81.8220654227392</v>
      </c>
      <c r="N63" s="41">
        <f>$C63*'Amneal Payments'!K$16</f>
        <v>81.8220654227392</v>
      </c>
      <c r="O63" s="41">
        <f>$C63*'Amneal Payments'!L$16</f>
        <v>81.822173141321201</v>
      </c>
      <c r="P63" s="41">
        <f t="shared" si="1"/>
        <v>6183.1336436241227</v>
      </c>
    </row>
    <row r="64" spans="1:16" ht="18" customHeight="1" x14ac:dyDescent="0.3">
      <c r="A64" s="122">
        <v>62</v>
      </c>
      <c r="B64" s="3" t="s">
        <v>20</v>
      </c>
      <c r="C64" s="15">
        <v>1.1718915796436534E-3</v>
      </c>
      <c r="D64" s="7" t="s">
        <v>87</v>
      </c>
      <c r="E64" s="31" t="str">
        <f t="shared" si="0"/>
        <v>No</v>
      </c>
      <c r="F64" s="41">
        <f>$C64*'Amneal Payments'!C$16</f>
        <v>398.50480404439116</v>
      </c>
      <c r="G64" s="41">
        <f>$C64*'Amneal Payments'!D$16</f>
        <v>332.09047398514446</v>
      </c>
      <c r="H64" s="41">
        <f>$C64*'Amneal Payments'!E$16</f>
        <v>332.09047398514446</v>
      </c>
      <c r="I64" s="41">
        <f>$C64*'Amneal Payments'!F$16</f>
        <v>332.09047398514446</v>
      </c>
      <c r="J64" s="41">
        <f>$C64*'Amneal Payments'!G$16</f>
        <v>332.09047398514446</v>
      </c>
      <c r="K64" s="41">
        <f>$C64*'Amneal Payments'!H$16</f>
        <v>332.09047398514446</v>
      </c>
      <c r="L64" s="41">
        <f>$C64*'Amneal Payments'!I$16</f>
        <v>28.769224715179419</v>
      </c>
      <c r="M64" s="41">
        <f>$C64*'Amneal Payments'!J$16</f>
        <v>28.769224715179419</v>
      </c>
      <c r="N64" s="41">
        <f>$C64*'Amneal Payments'!K$16</f>
        <v>28.769224715179419</v>
      </c>
      <c r="O64" s="41">
        <f>$C64*'Amneal Payments'!L$16</f>
        <v>28.769262589804992</v>
      </c>
      <c r="P64" s="41">
        <f t="shared" si="1"/>
        <v>2174.0341107054564</v>
      </c>
    </row>
    <row r="65" spans="1:16" ht="18" customHeight="1" x14ac:dyDescent="0.3">
      <c r="A65" s="122">
        <v>63</v>
      </c>
      <c r="B65" s="3" t="s">
        <v>88</v>
      </c>
      <c r="C65" s="15">
        <v>2.1883911591306761E-4</v>
      </c>
      <c r="D65" s="7" t="s">
        <v>89</v>
      </c>
      <c r="E65" s="31" t="str">
        <f t="shared" si="0"/>
        <v>No</v>
      </c>
      <c r="F65" s="41">
        <f>$C65*'Amneal Payments'!C$16</f>
        <v>74.416815103921977</v>
      </c>
      <c r="G65" s="41">
        <f>$C65*'Amneal Payments'!D$16</f>
        <v>62.014598442766591</v>
      </c>
      <c r="H65" s="41">
        <f>$C65*'Amneal Payments'!E$16</f>
        <v>62.014598442766591</v>
      </c>
      <c r="I65" s="41">
        <f>$C65*'Amneal Payments'!F$16</f>
        <v>62.014598442766591</v>
      </c>
      <c r="J65" s="41">
        <f>$C65*'Amneal Payments'!G$16</f>
        <v>62.014598442766591</v>
      </c>
      <c r="K65" s="41">
        <f>$C65*'Amneal Payments'!H$16</f>
        <v>62.014598442766591</v>
      </c>
      <c r="L65" s="41">
        <f>$C65*'Amneal Payments'!I$16</f>
        <v>5.3723670444740828</v>
      </c>
      <c r="M65" s="41">
        <f>$C65*'Amneal Payments'!J$16</f>
        <v>5.3723670444740828</v>
      </c>
      <c r="N65" s="41">
        <f>$C65*'Amneal Payments'!K$16</f>
        <v>5.3723670444740828</v>
      </c>
      <c r="O65" s="41">
        <f>$C65*'Amneal Payments'!L$16</f>
        <v>5.3723741171843233</v>
      </c>
      <c r="P65" s="41">
        <f t="shared" si="1"/>
        <v>405.9792825683615</v>
      </c>
    </row>
    <row r="66" spans="1:16" ht="18" customHeight="1" x14ac:dyDescent="0.3">
      <c r="A66" s="122">
        <v>64</v>
      </c>
      <c r="B66" s="3" t="s">
        <v>90</v>
      </c>
      <c r="C66" s="15">
        <v>4.5106164370591284E-4</v>
      </c>
      <c r="D66" s="7" t="s">
        <v>91</v>
      </c>
      <c r="E66" s="31" t="str">
        <f t="shared" si="0"/>
        <v>No</v>
      </c>
      <c r="F66" s="41">
        <f>$C66*'Amneal Payments'!C$16</f>
        <v>153.38469450529195</v>
      </c>
      <c r="G66" s="41">
        <f>$C66*'Amneal Payments'!D$16</f>
        <v>127.82178629559213</v>
      </c>
      <c r="H66" s="41">
        <f>$C66*'Amneal Payments'!E$16</f>
        <v>127.82178629559213</v>
      </c>
      <c r="I66" s="41">
        <f>$C66*'Amneal Payments'!F$16</f>
        <v>127.82178629559213</v>
      </c>
      <c r="J66" s="41">
        <f>$C66*'Amneal Payments'!G$16</f>
        <v>127.82178629559213</v>
      </c>
      <c r="K66" s="41">
        <f>$C66*'Amneal Payments'!H$16</f>
        <v>127.82178629559213</v>
      </c>
      <c r="L66" s="41">
        <f>$C66*'Amneal Payments'!I$16</f>
        <v>11.073288701433906</v>
      </c>
      <c r="M66" s="41">
        <f>$C66*'Amneal Payments'!J$16</f>
        <v>11.073288701433906</v>
      </c>
      <c r="N66" s="41">
        <f>$C66*'Amneal Payments'!K$16</f>
        <v>11.073288701433906</v>
      </c>
      <c r="O66" s="41">
        <f>$C66*'Amneal Payments'!L$16</f>
        <v>11.073303279395864</v>
      </c>
      <c r="P66" s="41">
        <f t="shared" si="1"/>
        <v>836.78679536695006</v>
      </c>
    </row>
    <row r="67" spans="1:16" ht="18" customHeight="1" x14ac:dyDescent="0.3">
      <c r="A67" s="122">
        <v>65</v>
      </c>
      <c r="B67" s="3" t="s">
        <v>92</v>
      </c>
      <c r="C67" s="15">
        <v>2.5579764947000006E-3</v>
      </c>
      <c r="D67" s="7" t="s">
        <v>92</v>
      </c>
      <c r="E67" s="31" t="str">
        <f t="shared" si="0"/>
        <v>No</v>
      </c>
      <c r="F67" s="41">
        <f>$C67*'Amneal Payments'!C$16</f>
        <v>869.84661335355725</v>
      </c>
      <c r="G67" s="41">
        <f>$C67*'Amneal Payments'!D$16</f>
        <v>724.8790257765055</v>
      </c>
      <c r="H67" s="41">
        <f>$C67*'Amneal Payments'!E$16</f>
        <v>724.8790257765055</v>
      </c>
      <c r="I67" s="41">
        <f>$C67*'Amneal Payments'!F$16</f>
        <v>724.8790257765055</v>
      </c>
      <c r="J67" s="41">
        <f>$C67*'Amneal Payments'!G$16</f>
        <v>724.8790257765055</v>
      </c>
      <c r="K67" s="41">
        <f>$C67*'Amneal Payments'!H$16</f>
        <v>724.8790257765055</v>
      </c>
      <c r="L67" s="41">
        <f>$C67*'Amneal Payments'!I$16</f>
        <v>62.796765392365636</v>
      </c>
      <c r="M67" s="41">
        <f>$C67*'Amneal Payments'!J$16</f>
        <v>62.796765392365636</v>
      </c>
      <c r="N67" s="41">
        <f>$C67*'Amneal Payments'!K$16</f>
        <v>62.796765392365636</v>
      </c>
      <c r="O67" s="41">
        <f>$C67*'Amneal Payments'!L$16</f>
        <v>62.796848064179009</v>
      </c>
      <c r="P67" s="41">
        <f t="shared" si="1"/>
        <v>4745.4288864773625</v>
      </c>
    </row>
    <row r="68" spans="1:16" ht="18" customHeight="1" x14ac:dyDescent="0.3">
      <c r="A68" s="122">
        <v>66</v>
      </c>
      <c r="B68" s="3" t="s">
        <v>20</v>
      </c>
      <c r="C68" s="15">
        <v>7.0043022777200009E-2</v>
      </c>
      <c r="D68" s="7" t="s">
        <v>93</v>
      </c>
      <c r="E68" s="31" t="str">
        <f t="shared" si="0"/>
        <v>No</v>
      </c>
      <c r="F68" s="41">
        <f>$C68*'Amneal Payments'!C$16</f>
        <v>23818.313529475563</v>
      </c>
      <c r="G68" s="41">
        <f>$C68*'Amneal Payments'!D$16</f>
        <v>19848.782120702384</v>
      </c>
      <c r="H68" s="41">
        <f>$C68*'Amneal Payments'!E$16</f>
        <v>19848.782120702384</v>
      </c>
      <c r="I68" s="41">
        <f>$C68*'Amneal Payments'!F$16</f>
        <v>19848.782120702384</v>
      </c>
      <c r="J68" s="41">
        <f>$C68*'Amneal Payments'!G$16</f>
        <v>19848.782120702384</v>
      </c>
      <c r="K68" s="41">
        <f>$C68*'Amneal Payments'!H$16</f>
        <v>19848.782120702384</v>
      </c>
      <c r="L68" s="41">
        <f>$C68*'Amneal Payments'!I$16</f>
        <v>1719.5135599663924</v>
      </c>
      <c r="M68" s="41">
        <f>$C68*'Amneal Payments'!J$16</f>
        <v>1719.5135599663924</v>
      </c>
      <c r="N68" s="41">
        <f>$C68*'Amneal Payments'!K$16</f>
        <v>1719.5135599663924</v>
      </c>
      <c r="O68" s="41">
        <f>$C68*'Amneal Payments'!L$16</f>
        <v>1719.5158237024818</v>
      </c>
      <c r="P68" s="41">
        <f t="shared" si="1"/>
        <v>129940.28063658913</v>
      </c>
    </row>
    <row r="69" spans="1:16" ht="18" customHeight="1" x14ac:dyDescent="0.3">
      <c r="A69" s="122">
        <v>67</v>
      </c>
      <c r="B69" s="3" t="s">
        <v>20</v>
      </c>
      <c r="C69" s="15">
        <v>0</v>
      </c>
      <c r="D69" s="7" t="s">
        <v>94</v>
      </c>
      <c r="E69" s="31" t="str">
        <f t="shared" ref="E69:E132" si="2">IF(C69&lt;0.000011,"Yes","No")</f>
        <v>Yes</v>
      </c>
      <c r="F69" s="41">
        <f>$C69*'Amneal Payments'!C$16</f>
        <v>0</v>
      </c>
      <c r="G69" s="41">
        <f>$C69*'Amneal Payments'!D$16</f>
        <v>0</v>
      </c>
      <c r="H69" s="41">
        <f>$C69*'Amneal Payments'!E$16</f>
        <v>0</v>
      </c>
      <c r="I69" s="41">
        <f>$C69*'Amneal Payments'!F$16</f>
        <v>0</v>
      </c>
      <c r="J69" s="41">
        <f>$C69*'Amneal Payments'!G$16</f>
        <v>0</v>
      </c>
      <c r="K69" s="41">
        <f>$C69*'Amneal Payments'!H$16</f>
        <v>0</v>
      </c>
      <c r="L69" s="41">
        <f>$C69*'Amneal Payments'!I$16</f>
        <v>0</v>
      </c>
      <c r="M69" s="41">
        <f>$C69*'Amneal Payments'!J$16</f>
        <v>0</v>
      </c>
      <c r="N69" s="41">
        <f>$C69*'Amneal Payments'!K$16</f>
        <v>0</v>
      </c>
      <c r="O69" s="41">
        <f>$C69*'Amneal Payments'!L$16</f>
        <v>0</v>
      </c>
      <c r="P69" s="41">
        <f t="shared" ref="P69:P132" si="3">SUM(F69:O69)</f>
        <v>0</v>
      </c>
    </row>
    <row r="70" spans="1:16" ht="18" customHeight="1" x14ac:dyDescent="0.3">
      <c r="A70" s="122">
        <v>68</v>
      </c>
      <c r="B70" s="3" t="s">
        <v>38</v>
      </c>
      <c r="C70" s="15">
        <v>4.0897718893107563E-4</v>
      </c>
      <c r="D70" s="7" t="s">
        <v>95</v>
      </c>
      <c r="E70" s="31" t="str">
        <f t="shared" si="2"/>
        <v>No</v>
      </c>
      <c r="F70" s="41">
        <f>$C70*'Amneal Payments'!C$16</f>
        <v>139.07376532491404</v>
      </c>
      <c r="G70" s="41">
        <f>$C70*'Amneal Payments'!D$16</f>
        <v>115.89589931393823</v>
      </c>
      <c r="H70" s="41">
        <f>$C70*'Amneal Payments'!E$16</f>
        <v>115.89589931393823</v>
      </c>
      <c r="I70" s="41">
        <f>$C70*'Amneal Payments'!F$16</f>
        <v>115.89589931393823</v>
      </c>
      <c r="J70" s="41">
        <f>$C70*'Amneal Payments'!G$16</f>
        <v>115.89589931393823</v>
      </c>
      <c r="K70" s="41">
        <f>$C70*'Amneal Payments'!H$16</f>
        <v>115.89589931393823</v>
      </c>
      <c r="L70" s="41">
        <f>$C70*'Amneal Payments'!I$16</f>
        <v>10.040140961946559</v>
      </c>
      <c r="M70" s="41">
        <f>$C70*'Amneal Payments'!J$16</f>
        <v>10.040140961946559</v>
      </c>
      <c r="N70" s="41">
        <f>$C70*'Amneal Payments'!K$16</f>
        <v>10.040140961946559</v>
      </c>
      <c r="O70" s="41">
        <f>$C70*'Amneal Payments'!L$16</f>
        <v>10.040154179771628</v>
      </c>
      <c r="P70" s="41">
        <f t="shared" si="3"/>
        <v>758.71383896021655</v>
      </c>
    </row>
    <row r="71" spans="1:16" ht="18" customHeight="1" x14ac:dyDescent="0.3">
      <c r="A71" s="122">
        <v>69</v>
      </c>
      <c r="B71" s="3" t="s">
        <v>96</v>
      </c>
      <c r="C71" s="15">
        <v>2.7234125776000001E-3</v>
      </c>
      <c r="D71" s="7" t="s">
        <v>96</v>
      </c>
      <c r="E71" s="31" t="str">
        <f t="shared" si="2"/>
        <v>No</v>
      </c>
      <c r="F71" s="41">
        <f>$C71*'Amneal Payments'!C$16</f>
        <v>926.10358707290334</v>
      </c>
      <c r="G71" s="41">
        <f>$C71*'Amneal Payments'!D$16</f>
        <v>771.7602800997189</v>
      </c>
      <c r="H71" s="41">
        <f>$C71*'Amneal Payments'!E$16</f>
        <v>771.7602800997189</v>
      </c>
      <c r="I71" s="41">
        <f>$C71*'Amneal Payments'!F$16</f>
        <v>771.7602800997189</v>
      </c>
      <c r="J71" s="41">
        <f>$C71*'Amneal Payments'!G$16</f>
        <v>771.7602800997189</v>
      </c>
      <c r="K71" s="41">
        <f>$C71*'Amneal Payments'!H$16</f>
        <v>771.7602800997189</v>
      </c>
      <c r="L71" s="41">
        <f>$C71*'Amneal Payments'!I$16</f>
        <v>66.858120493488883</v>
      </c>
      <c r="M71" s="41">
        <f>$C71*'Amneal Payments'!J$16</f>
        <v>66.858120493488883</v>
      </c>
      <c r="N71" s="41">
        <f>$C71*'Amneal Payments'!K$16</f>
        <v>66.858120493488883</v>
      </c>
      <c r="O71" s="41">
        <f>$C71*'Amneal Payments'!L$16</f>
        <v>66.858208512067961</v>
      </c>
      <c r="P71" s="41">
        <f t="shared" si="3"/>
        <v>5052.3375575640321</v>
      </c>
    </row>
    <row r="72" spans="1:16" ht="18" customHeight="1" x14ac:dyDescent="0.3">
      <c r="A72" s="122">
        <v>70</v>
      </c>
      <c r="B72" s="3" t="s">
        <v>97</v>
      </c>
      <c r="C72" s="15">
        <v>1.6290901617232397E-5</v>
      </c>
      <c r="D72" s="7" t="s">
        <v>98</v>
      </c>
      <c r="E72" s="31" t="str">
        <f t="shared" si="2"/>
        <v>No</v>
      </c>
      <c r="F72" s="41">
        <f>$C72*'Amneal Payments'!C$16</f>
        <v>5.5397638053306331</v>
      </c>
      <c r="G72" s="41">
        <f>$C72*'Amneal Payments'!D$16</f>
        <v>4.6165134502947289</v>
      </c>
      <c r="H72" s="41">
        <f>$C72*'Amneal Payments'!E$16</f>
        <v>4.6165134502947289</v>
      </c>
      <c r="I72" s="41">
        <f>$C72*'Amneal Payments'!F$16</f>
        <v>4.6165134502947289</v>
      </c>
      <c r="J72" s="41">
        <f>$C72*'Amneal Payments'!G$16</f>
        <v>4.6165134502947289</v>
      </c>
      <c r="K72" s="41">
        <f>$C72*'Amneal Payments'!H$16</f>
        <v>4.6165134502947289</v>
      </c>
      <c r="L72" s="41">
        <f>$C72*'Amneal Payments'!I$16</f>
        <v>0.39993171516903719</v>
      </c>
      <c r="M72" s="41">
        <f>$C72*'Amneal Payments'!J$16</f>
        <v>0.39993171516903719</v>
      </c>
      <c r="N72" s="41">
        <f>$C72*'Amneal Payments'!K$16</f>
        <v>0.39993171516903719</v>
      </c>
      <c r="O72" s="41">
        <f>$C72*'Amneal Payments'!L$16</f>
        <v>0.39993224167832331</v>
      </c>
      <c r="P72" s="41">
        <f t="shared" si="3"/>
        <v>30.22205844398971</v>
      </c>
    </row>
    <row r="73" spans="1:16" ht="18" customHeight="1" x14ac:dyDescent="0.3">
      <c r="A73" s="122">
        <v>71</v>
      </c>
      <c r="B73" s="3" t="s">
        <v>12</v>
      </c>
      <c r="C73" s="15">
        <v>2.3063005198609594E-4</v>
      </c>
      <c r="D73" s="7" t="s">
        <v>99</v>
      </c>
      <c r="E73" s="31" t="str">
        <f t="shared" si="2"/>
        <v>No</v>
      </c>
      <c r="F73" s="41">
        <f>$C73*'Amneal Payments'!C$16</f>
        <v>78.426353828238859</v>
      </c>
      <c r="G73" s="41">
        <f>$C73*'Amneal Payments'!D$16</f>
        <v>65.35591227865163</v>
      </c>
      <c r="H73" s="41">
        <f>$C73*'Amneal Payments'!E$16</f>
        <v>65.35591227865163</v>
      </c>
      <c r="I73" s="41">
        <f>$C73*'Amneal Payments'!F$16</f>
        <v>65.35591227865163</v>
      </c>
      <c r="J73" s="41">
        <f>$C73*'Amneal Payments'!G$16</f>
        <v>65.35591227865163</v>
      </c>
      <c r="K73" s="41">
        <f>$C73*'Amneal Payments'!H$16</f>
        <v>65.35591227865163</v>
      </c>
      <c r="L73" s="41">
        <f>$C73*'Amneal Payments'!I$16</f>
        <v>5.661827345563041</v>
      </c>
      <c r="M73" s="41">
        <f>$C73*'Amneal Payments'!J$16</f>
        <v>5.661827345563041</v>
      </c>
      <c r="N73" s="41">
        <f>$C73*'Amneal Payments'!K$16</f>
        <v>5.661827345563041</v>
      </c>
      <c r="O73" s="41">
        <f>$C73*'Amneal Payments'!L$16</f>
        <v>5.6618347993471767</v>
      </c>
      <c r="P73" s="41">
        <f t="shared" si="3"/>
        <v>427.85323205753338</v>
      </c>
    </row>
    <row r="74" spans="1:16" ht="18" customHeight="1" x14ac:dyDescent="0.3">
      <c r="A74" s="122">
        <v>72</v>
      </c>
      <c r="B74" s="3" t="s">
        <v>100</v>
      </c>
      <c r="C74" s="15">
        <v>1.8943307636000003E-3</v>
      </c>
      <c r="D74" s="7" t="s">
        <v>101</v>
      </c>
      <c r="E74" s="31" t="str">
        <f t="shared" si="2"/>
        <v>No</v>
      </c>
      <c r="F74" s="41">
        <f>$C74*'Amneal Payments'!C$16</f>
        <v>644.1721425912358</v>
      </c>
      <c r="G74" s="41">
        <f>$C74*'Amneal Payments'!D$16</f>
        <v>536.81519015595029</v>
      </c>
      <c r="H74" s="41">
        <f>$C74*'Amneal Payments'!E$16</f>
        <v>536.81519015595029</v>
      </c>
      <c r="I74" s="41">
        <f>$C74*'Amneal Payments'!F$16</f>
        <v>536.81519015595029</v>
      </c>
      <c r="J74" s="41">
        <f>$C74*'Amneal Payments'!G$16</f>
        <v>536.81519015595029</v>
      </c>
      <c r="K74" s="41">
        <f>$C74*'Amneal Payments'!H$16</f>
        <v>536.81519015595029</v>
      </c>
      <c r="L74" s="41">
        <f>$C74*'Amneal Payments'!I$16</f>
        <v>46.504666787910203</v>
      </c>
      <c r="M74" s="41">
        <f>$C74*'Amneal Payments'!J$16</f>
        <v>46.504666787910203</v>
      </c>
      <c r="N74" s="41">
        <f>$C74*'Amneal Payments'!K$16</f>
        <v>46.504666787910203</v>
      </c>
      <c r="O74" s="41">
        <f>$C74*'Amneal Payments'!L$16</f>
        <v>46.504728011209039</v>
      </c>
      <c r="P74" s="41">
        <f t="shared" si="3"/>
        <v>3514.2668217459268</v>
      </c>
    </row>
    <row r="75" spans="1:16" ht="18" customHeight="1" x14ac:dyDescent="0.3">
      <c r="A75" s="122">
        <v>73</v>
      </c>
      <c r="B75" s="3" t="s">
        <v>73</v>
      </c>
      <c r="C75" s="15">
        <v>1.8655251554173088E-3</v>
      </c>
      <c r="D75" s="7" t="s">
        <v>102</v>
      </c>
      <c r="E75" s="31" t="str">
        <f t="shared" si="2"/>
        <v>No</v>
      </c>
      <c r="F75" s="41">
        <f>$C75*'Amneal Payments'!C$16</f>
        <v>634.37672000810437</v>
      </c>
      <c r="G75" s="41">
        <f>$C75*'Amneal Payments'!D$16</f>
        <v>528.65226088758811</v>
      </c>
      <c r="H75" s="41">
        <f>$C75*'Amneal Payments'!E$16</f>
        <v>528.65226088758811</v>
      </c>
      <c r="I75" s="41">
        <f>$C75*'Amneal Payments'!F$16</f>
        <v>528.65226088758811</v>
      </c>
      <c r="J75" s="41">
        <f>$C75*'Amneal Payments'!G$16</f>
        <v>528.65226088758811</v>
      </c>
      <c r="K75" s="41">
        <f>$C75*'Amneal Payments'!H$16</f>
        <v>528.65226088758811</v>
      </c>
      <c r="L75" s="41">
        <f>$C75*'Amneal Payments'!I$16</f>
        <v>45.797506646767062</v>
      </c>
      <c r="M75" s="41">
        <f>$C75*'Amneal Payments'!J$16</f>
        <v>45.797506646767062</v>
      </c>
      <c r="N75" s="41">
        <f>$C75*'Amneal Payments'!K$16</f>
        <v>45.797506646767062</v>
      </c>
      <c r="O75" s="41">
        <f>$C75*'Amneal Payments'!L$16</f>
        <v>45.79756693909102</v>
      </c>
      <c r="P75" s="41">
        <f t="shared" si="3"/>
        <v>3460.828111325437</v>
      </c>
    </row>
    <row r="76" spans="1:16" ht="18" customHeight="1" x14ac:dyDescent="0.3">
      <c r="A76" s="122">
        <v>74</v>
      </c>
      <c r="B76" s="3" t="s">
        <v>90</v>
      </c>
      <c r="C76" s="15">
        <v>9.8610898661000007E-3</v>
      </c>
      <c r="D76" s="7" t="s">
        <v>90</v>
      </c>
      <c r="E76" s="31" t="str">
        <f t="shared" si="2"/>
        <v>No</v>
      </c>
      <c r="F76" s="41">
        <f>$C76*'Amneal Payments'!C$16</f>
        <v>3353.2894621098362</v>
      </c>
      <c r="G76" s="41">
        <f>$C76*'Amneal Payments'!D$16</f>
        <v>2794.434284303878</v>
      </c>
      <c r="H76" s="41">
        <f>$C76*'Amneal Payments'!E$16</f>
        <v>2794.434284303878</v>
      </c>
      <c r="I76" s="41">
        <f>$C76*'Amneal Payments'!F$16</f>
        <v>2794.434284303878</v>
      </c>
      <c r="J76" s="41">
        <f>$C76*'Amneal Payments'!G$16</f>
        <v>2794.434284303878</v>
      </c>
      <c r="K76" s="41">
        <f>$C76*'Amneal Payments'!H$16</f>
        <v>2794.434284303878</v>
      </c>
      <c r="L76" s="41">
        <f>$C76*'Amneal Payments'!I$16</f>
        <v>242.0837517927001</v>
      </c>
      <c r="M76" s="41">
        <f>$C76*'Amneal Payments'!J$16</f>
        <v>242.0837517927001</v>
      </c>
      <c r="N76" s="41">
        <f>$C76*'Amneal Payments'!K$16</f>
        <v>242.0837517927001</v>
      </c>
      <c r="O76" s="41">
        <f>$C76*'Amneal Payments'!L$16</f>
        <v>242.08407049546489</v>
      </c>
      <c r="P76" s="41">
        <f t="shared" si="3"/>
        <v>18293.796209502787</v>
      </c>
    </row>
    <row r="77" spans="1:16" ht="18" customHeight="1" x14ac:dyDescent="0.3">
      <c r="A77" s="122">
        <v>75</v>
      </c>
      <c r="B77" s="3" t="s">
        <v>103</v>
      </c>
      <c r="C77" s="15">
        <v>6.5849018532704044E-5</v>
      </c>
      <c r="D77" s="7" t="s">
        <v>104</v>
      </c>
      <c r="E77" s="31" t="str">
        <f t="shared" si="2"/>
        <v>No</v>
      </c>
      <c r="F77" s="41">
        <f>$C77*'Amneal Payments'!C$16</f>
        <v>22.39213139057631</v>
      </c>
      <c r="G77" s="41">
        <f>$C77*'Amneal Payments'!D$16</f>
        <v>18.66028577714653</v>
      </c>
      <c r="H77" s="41">
        <f>$C77*'Amneal Payments'!E$16</f>
        <v>18.66028577714653</v>
      </c>
      <c r="I77" s="41">
        <f>$C77*'Amneal Payments'!F$16</f>
        <v>18.66028577714653</v>
      </c>
      <c r="J77" s="41">
        <f>$C77*'Amneal Payments'!G$16</f>
        <v>18.66028577714653</v>
      </c>
      <c r="K77" s="41">
        <f>$C77*'Amneal Payments'!H$16</f>
        <v>18.66028577714653</v>
      </c>
      <c r="L77" s="41">
        <f>$C77*'Amneal Payments'!I$16</f>
        <v>1.6165533094942366</v>
      </c>
      <c r="M77" s="41">
        <f>$C77*'Amneal Payments'!J$16</f>
        <v>1.6165533094942366</v>
      </c>
      <c r="N77" s="41">
        <f>$C77*'Amneal Payments'!K$16</f>
        <v>1.6165533094942366</v>
      </c>
      <c r="O77" s="41">
        <f>$C77*'Amneal Payments'!L$16</f>
        <v>1.6165554376833666</v>
      </c>
      <c r="P77" s="41">
        <f t="shared" si="3"/>
        <v>122.15977564247501</v>
      </c>
    </row>
    <row r="78" spans="1:16" ht="18" customHeight="1" x14ac:dyDescent="0.3">
      <c r="A78" s="122">
        <v>76</v>
      </c>
      <c r="B78" s="3" t="s">
        <v>105</v>
      </c>
      <c r="C78" s="15">
        <v>2.0167990000194021E-3</v>
      </c>
      <c r="D78" s="7" t="s">
        <v>105</v>
      </c>
      <c r="E78" s="31" t="str">
        <f t="shared" si="2"/>
        <v>No</v>
      </c>
      <c r="F78" s="41">
        <f>$C78*'Amneal Payments'!C$16</f>
        <v>685.81778746464306</v>
      </c>
      <c r="G78" s="41">
        <f>$C78*'Amneal Payments'!D$16</f>
        <v>571.52022207793993</v>
      </c>
      <c r="H78" s="41">
        <f>$C78*'Amneal Payments'!E$16</f>
        <v>571.52022207793993</v>
      </c>
      <c r="I78" s="41">
        <f>$C78*'Amneal Payments'!F$16</f>
        <v>571.52022207793993</v>
      </c>
      <c r="J78" s="41">
        <f>$C78*'Amneal Payments'!G$16</f>
        <v>571.52022207793993</v>
      </c>
      <c r="K78" s="41">
        <f>$C78*'Amneal Payments'!H$16</f>
        <v>571.52022207793993</v>
      </c>
      <c r="L78" s="41">
        <f>$C78*'Amneal Payments'!I$16</f>
        <v>49.511187421067113</v>
      </c>
      <c r="M78" s="41">
        <f>$C78*'Amneal Payments'!J$16</f>
        <v>49.511187421067113</v>
      </c>
      <c r="N78" s="41">
        <f>$C78*'Amneal Payments'!K$16</f>
        <v>49.511187421067113</v>
      </c>
      <c r="O78" s="41">
        <f>$C78*'Amneal Payments'!L$16</f>
        <v>49.511252602444223</v>
      </c>
      <c r="P78" s="41">
        <f t="shared" si="3"/>
        <v>3741.4637127199885</v>
      </c>
    </row>
    <row r="79" spans="1:16" ht="18" customHeight="1" x14ac:dyDescent="0.3">
      <c r="A79" s="122">
        <v>77</v>
      </c>
      <c r="B79" s="3" t="s">
        <v>40</v>
      </c>
      <c r="C79" s="15">
        <v>9.0526674808218127E-5</v>
      </c>
      <c r="D79" s="7" t="s">
        <v>106</v>
      </c>
      <c r="E79" s="31" t="str">
        <f t="shared" si="2"/>
        <v>No</v>
      </c>
      <c r="F79" s="41">
        <f>$C79*'Amneal Payments'!C$16</f>
        <v>30.783833105285222</v>
      </c>
      <c r="G79" s="41">
        <f>$C79*'Amneal Payments'!D$16</f>
        <v>25.653436604179465</v>
      </c>
      <c r="H79" s="41">
        <f>$C79*'Amneal Payments'!E$16</f>
        <v>25.653436604179465</v>
      </c>
      <c r="I79" s="41">
        <f>$C79*'Amneal Payments'!F$16</f>
        <v>25.653436604179465</v>
      </c>
      <c r="J79" s="41">
        <f>$C79*'Amneal Payments'!G$16</f>
        <v>25.653436604179465</v>
      </c>
      <c r="K79" s="41">
        <f>$C79*'Amneal Payments'!H$16</f>
        <v>25.653436604179465</v>
      </c>
      <c r="L79" s="41">
        <f>$C79*'Amneal Payments'!I$16</f>
        <v>2.2223747448271065</v>
      </c>
      <c r="M79" s="41">
        <f>$C79*'Amneal Payments'!J$16</f>
        <v>2.2223747448271065</v>
      </c>
      <c r="N79" s="41">
        <f>$C79*'Amneal Payments'!K$16</f>
        <v>2.2223747448271065</v>
      </c>
      <c r="O79" s="41">
        <f>$C79*'Amneal Payments'!L$16</f>
        <v>2.2223776705789189</v>
      </c>
      <c r="P79" s="41">
        <f t="shared" si="3"/>
        <v>167.94051803124276</v>
      </c>
    </row>
    <row r="80" spans="1:16" ht="18" customHeight="1" x14ac:dyDescent="0.3">
      <c r="A80" s="122">
        <v>78</v>
      </c>
      <c r="B80" s="3" t="s">
        <v>92</v>
      </c>
      <c r="C80" s="15">
        <v>1.7778833270000002E-4</v>
      </c>
      <c r="D80" s="7" t="s">
        <v>107</v>
      </c>
      <c r="E80" s="31" t="str">
        <f t="shared" si="2"/>
        <v>No</v>
      </c>
      <c r="F80" s="41">
        <f>$C80*'Amneal Payments'!C$16</f>
        <v>60.457388648134433</v>
      </c>
      <c r="G80" s="41">
        <f>$C80*'Amneal Payments'!D$16</f>
        <v>50.381633165522778</v>
      </c>
      <c r="H80" s="41">
        <f>$C80*'Amneal Payments'!E$16</f>
        <v>50.381633165522778</v>
      </c>
      <c r="I80" s="41">
        <f>$C80*'Amneal Payments'!F$16</f>
        <v>50.381633165522778</v>
      </c>
      <c r="J80" s="41">
        <f>$C80*'Amneal Payments'!G$16</f>
        <v>50.381633165522778</v>
      </c>
      <c r="K80" s="41">
        <f>$C80*'Amneal Payments'!H$16</f>
        <v>50.381633165522778</v>
      </c>
      <c r="L80" s="41">
        <f>$C80*'Amneal Payments'!I$16</f>
        <v>4.3645953124253101</v>
      </c>
      <c r="M80" s="41">
        <f>$C80*'Amneal Payments'!J$16</f>
        <v>4.3645953124253101</v>
      </c>
      <c r="N80" s="41">
        <f>$C80*'Amneal Payments'!K$16</f>
        <v>4.3645953124253101</v>
      </c>
      <c r="O80" s="41">
        <f>$C80*'Amneal Payments'!L$16</f>
        <v>4.3646010584061239</v>
      </c>
      <c r="P80" s="41">
        <f t="shared" si="3"/>
        <v>329.82394147143037</v>
      </c>
    </row>
    <row r="81" spans="1:16" ht="18" customHeight="1" x14ac:dyDescent="0.3">
      <c r="A81" s="122">
        <v>79</v>
      </c>
      <c r="B81" s="3" t="s">
        <v>32</v>
      </c>
      <c r="C81" s="15">
        <v>2.4497056557462262E-4</v>
      </c>
      <c r="D81" s="7" t="s">
        <v>108</v>
      </c>
      <c r="E81" s="31" t="str">
        <f t="shared" si="2"/>
        <v>No</v>
      </c>
      <c r="F81" s="41">
        <f>$C81*'Amneal Payments'!C$16</f>
        <v>83.302883071011891</v>
      </c>
      <c r="G81" s="41">
        <f>$C81*'Amneal Payments'!D$16</f>
        <v>69.419725038747032</v>
      </c>
      <c r="H81" s="41">
        <f>$C81*'Amneal Payments'!E$16</f>
        <v>69.419725038747032</v>
      </c>
      <c r="I81" s="41">
        <f>$C81*'Amneal Payments'!F$16</f>
        <v>69.419725038747032</v>
      </c>
      <c r="J81" s="41">
        <f>$C81*'Amneal Payments'!G$16</f>
        <v>69.419725038747032</v>
      </c>
      <c r="K81" s="41">
        <f>$C81*'Amneal Payments'!H$16</f>
        <v>69.419725038747032</v>
      </c>
      <c r="L81" s="41">
        <f>$C81*'Amneal Payments'!I$16</f>
        <v>6.0138782222191054</v>
      </c>
      <c r="M81" s="41">
        <f>$C81*'Amneal Payments'!J$16</f>
        <v>6.0138782222191054</v>
      </c>
      <c r="N81" s="41">
        <f>$C81*'Amneal Payments'!K$16</f>
        <v>6.0138782222191054</v>
      </c>
      <c r="O81" s="41">
        <f>$C81*'Amneal Payments'!L$16</f>
        <v>6.0138861394775018</v>
      </c>
      <c r="P81" s="41">
        <f t="shared" si="3"/>
        <v>454.4570290708819</v>
      </c>
    </row>
    <row r="82" spans="1:16" ht="18" customHeight="1" x14ac:dyDescent="0.3">
      <c r="A82" s="122">
        <v>80</v>
      </c>
      <c r="B82" s="3" t="s">
        <v>32</v>
      </c>
      <c r="C82" s="15">
        <v>1.8365395239180815E-3</v>
      </c>
      <c r="D82" s="7" t="s">
        <v>109</v>
      </c>
      <c r="E82" s="31" t="str">
        <f t="shared" si="2"/>
        <v>No</v>
      </c>
      <c r="F82" s="41">
        <f>$C82*'Amneal Payments'!C$16</f>
        <v>624.52008002421201</v>
      </c>
      <c r="G82" s="41">
        <f>$C82*'Amneal Payments'!D$16</f>
        <v>520.43831663664969</v>
      </c>
      <c r="H82" s="41">
        <f>$C82*'Amneal Payments'!E$16</f>
        <v>520.43831663664969</v>
      </c>
      <c r="I82" s="41">
        <f>$C82*'Amneal Payments'!F$16</f>
        <v>520.43831663664969</v>
      </c>
      <c r="J82" s="41">
        <f>$C82*'Amneal Payments'!G$16</f>
        <v>520.43831663664969</v>
      </c>
      <c r="K82" s="41">
        <f>$C82*'Amneal Payments'!H$16</f>
        <v>520.43831663664969</v>
      </c>
      <c r="L82" s="41">
        <f>$C82*'Amneal Payments'!I$16</f>
        <v>45.085927042819208</v>
      </c>
      <c r="M82" s="41">
        <f>$C82*'Amneal Payments'!J$16</f>
        <v>45.085927042819208</v>
      </c>
      <c r="N82" s="41">
        <f>$C82*'Amneal Payments'!K$16</f>
        <v>45.085927042819208</v>
      </c>
      <c r="O82" s="41">
        <f>$C82*'Amneal Payments'!L$16</f>
        <v>45.085986398350073</v>
      </c>
      <c r="P82" s="41">
        <f t="shared" si="3"/>
        <v>3407.0554307342677</v>
      </c>
    </row>
    <row r="83" spans="1:16" ht="18" customHeight="1" x14ac:dyDescent="0.3">
      <c r="A83" s="122">
        <v>81</v>
      </c>
      <c r="B83" s="3" t="s">
        <v>61</v>
      </c>
      <c r="C83" s="15">
        <v>2.0606648915801768E-5</v>
      </c>
      <c r="D83" s="7" t="s">
        <v>110</v>
      </c>
      <c r="E83" s="31" t="str">
        <f t="shared" si="2"/>
        <v>No</v>
      </c>
      <c r="F83" s="41">
        <f>$C83*'Amneal Payments'!C$16</f>
        <v>7.0073449889453032</v>
      </c>
      <c r="G83" s="41">
        <f>$C83*'Amneal Payments'!D$16</f>
        <v>5.8395093236995192</v>
      </c>
      <c r="H83" s="41">
        <f>$C83*'Amneal Payments'!E$16</f>
        <v>5.8395093236995192</v>
      </c>
      <c r="I83" s="41">
        <f>$C83*'Amneal Payments'!F$16</f>
        <v>5.8395093236995192</v>
      </c>
      <c r="J83" s="41">
        <f>$C83*'Amneal Payments'!G$16</f>
        <v>5.8395093236995192</v>
      </c>
      <c r="K83" s="41">
        <f>$C83*'Amneal Payments'!H$16</f>
        <v>5.8395093236995192</v>
      </c>
      <c r="L83" s="41">
        <f>$C83*'Amneal Payments'!I$16</f>
        <v>0.50588068348931925</v>
      </c>
      <c r="M83" s="41">
        <f>$C83*'Amneal Payments'!J$16</f>
        <v>0.50588068348931925</v>
      </c>
      <c r="N83" s="41">
        <f>$C83*'Amneal Payments'!K$16</f>
        <v>0.50588068348931925</v>
      </c>
      <c r="O83" s="41">
        <f>$C83*'Amneal Payments'!L$16</f>
        <v>0.5058813494802058</v>
      </c>
      <c r="P83" s="41">
        <f t="shared" si="3"/>
        <v>38.228415007391057</v>
      </c>
    </row>
    <row r="84" spans="1:16" ht="18" customHeight="1" x14ac:dyDescent="0.3">
      <c r="A84" s="122">
        <v>82</v>
      </c>
      <c r="B84" s="3" t="s">
        <v>111</v>
      </c>
      <c r="C84" s="15">
        <v>5.3344425211050239E-4</v>
      </c>
      <c r="D84" s="7" t="s">
        <v>112</v>
      </c>
      <c r="E84" s="31" t="str">
        <f t="shared" si="2"/>
        <v>No</v>
      </c>
      <c r="F84" s="41">
        <f>$C84*'Amneal Payments'!C$16</f>
        <v>181.39911647845744</v>
      </c>
      <c r="G84" s="41">
        <f>$C84*'Amneal Payments'!D$16</f>
        <v>151.16735848711841</v>
      </c>
      <c r="H84" s="41">
        <f>$C84*'Amneal Payments'!E$16</f>
        <v>151.16735848711841</v>
      </c>
      <c r="I84" s="41">
        <f>$C84*'Amneal Payments'!F$16</f>
        <v>151.16735848711841</v>
      </c>
      <c r="J84" s="41">
        <f>$C84*'Amneal Payments'!G$16</f>
        <v>151.16735848711841</v>
      </c>
      <c r="K84" s="41">
        <f>$C84*'Amneal Payments'!H$16</f>
        <v>151.16735848711841</v>
      </c>
      <c r="L84" s="41">
        <f>$C84*'Amneal Payments'!I$16</f>
        <v>13.095731574975977</v>
      </c>
      <c r="M84" s="41">
        <f>$C84*'Amneal Payments'!J$16</f>
        <v>13.095731574975977</v>
      </c>
      <c r="N84" s="41">
        <f>$C84*'Amneal Payments'!K$16</f>
        <v>13.095731574975977</v>
      </c>
      <c r="O84" s="41">
        <f>$C84*'Amneal Payments'!L$16</f>
        <v>13.095748815479846</v>
      </c>
      <c r="P84" s="41">
        <f t="shared" si="3"/>
        <v>989.61885245445728</v>
      </c>
    </row>
    <row r="85" spans="1:16" ht="18" customHeight="1" x14ac:dyDescent="0.3">
      <c r="A85" s="122">
        <v>83</v>
      </c>
      <c r="B85" s="3" t="s">
        <v>32</v>
      </c>
      <c r="C85" s="15">
        <v>9.911629916316137E-4</v>
      </c>
      <c r="D85" s="7" t="s">
        <v>113</v>
      </c>
      <c r="E85" s="31" t="str">
        <f t="shared" si="2"/>
        <v>No</v>
      </c>
      <c r="F85" s="41">
        <f>$C85*'Amneal Payments'!C$16</f>
        <v>337.04757386883392</v>
      </c>
      <c r="G85" s="41">
        <f>$C85*'Amneal Payments'!D$16</f>
        <v>280.87563167538542</v>
      </c>
      <c r="H85" s="41">
        <f>$C85*'Amneal Payments'!E$16</f>
        <v>280.87563167538542</v>
      </c>
      <c r="I85" s="41">
        <f>$C85*'Amneal Payments'!F$16</f>
        <v>280.87563167538542</v>
      </c>
      <c r="J85" s="41">
        <f>$C85*'Amneal Payments'!G$16</f>
        <v>280.87563167538542</v>
      </c>
      <c r="K85" s="41">
        <f>$C85*'Amneal Payments'!H$16</f>
        <v>280.87563167538542</v>
      </c>
      <c r="L85" s="41">
        <f>$C85*'Amneal Payments'!I$16</f>
        <v>24.33244792516572</v>
      </c>
      <c r="M85" s="41">
        <f>$C85*'Amneal Payments'!J$16</f>
        <v>24.33244792516572</v>
      </c>
      <c r="N85" s="41">
        <f>$C85*'Amneal Payments'!K$16</f>
        <v>24.33244792516572</v>
      </c>
      <c r="O85" s="41">
        <f>$C85*'Amneal Payments'!L$16</f>
        <v>24.332479958783711</v>
      </c>
      <c r="P85" s="41">
        <f t="shared" si="3"/>
        <v>1838.7555559800421</v>
      </c>
    </row>
    <row r="86" spans="1:16" ht="18" customHeight="1" x14ac:dyDescent="0.3">
      <c r="A86" s="122">
        <v>84</v>
      </c>
      <c r="B86" s="3" t="s">
        <v>114</v>
      </c>
      <c r="C86" s="15">
        <v>1.9106490656931778E-4</v>
      </c>
      <c r="D86" s="7" t="s">
        <v>115</v>
      </c>
      <c r="E86" s="31" t="str">
        <f t="shared" si="2"/>
        <v>No</v>
      </c>
      <c r="F86" s="41">
        <f>$C86*'Amneal Payments'!C$16</f>
        <v>64.97212240002483</v>
      </c>
      <c r="G86" s="41">
        <f>$C86*'Amneal Payments'!D$16</f>
        <v>54.143946834933395</v>
      </c>
      <c r="H86" s="41">
        <f>$C86*'Amneal Payments'!E$16</f>
        <v>54.143946834933395</v>
      </c>
      <c r="I86" s="41">
        <f>$C86*'Amneal Payments'!F$16</f>
        <v>54.143946834933395</v>
      </c>
      <c r="J86" s="41">
        <f>$C86*'Amneal Payments'!G$16</f>
        <v>54.143946834933395</v>
      </c>
      <c r="K86" s="41">
        <f>$C86*'Amneal Payments'!H$16</f>
        <v>54.143946834933395</v>
      </c>
      <c r="L86" s="41">
        <f>$C86*'Amneal Payments'!I$16</f>
        <v>4.690527116807953</v>
      </c>
      <c r="M86" s="41">
        <f>$C86*'Amneal Payments'!J$16</f>
        <v>4.690527116807953</v>
      </c>
      <c r="N86" s="41">
        <f>$C86*'Amneal Payments'!K$16</f>
        <v>4.690527116807953</v>
      </c>
      <c r="O86" s="41">
        <f>$C86*'Amneal Payments'!L$16</f>
        <v>4.6905332918773217</v>
      </c>
      <c r="P86" s="41">
        <f t="shared" si="3"/>
        <v>354.45397121699301</v>
      </c>
    </row>
    <row r="87" spans="1:16" ht="18" customHeight="1" x14ac:dyDescent="0.3">
      <c r="A87" s="122">
        <v>85</v>
      </c>
      <c r="B87" s="3" t="s">
        <v>61</v>
      </c>
      <c r="C87" s="15">
        <v>2.8446400771896013E-4</v>
      </c>
      <c r="D87" s="7" t="s">
        <v>116</v>
      </c>
      <c r="E87" s="31" t="str">
        <f t="shared" si="2"/>
        <v>No</v>
      </c>
      <c r="F87" s="41">
        <f>$C87*'Amneal Payments'!C$16</f>
        <v>96.732731613445651</v>
      </c>
      <c r="G87" s="41">
        <f>$C87*'Amneal Payments'!D$16</f>
        <v>80.61137121902425</v>
      </c>
      <c r="H87" s="41">
        <f>$C87*'Amneal Payments'!E$16</f>
        <v>80.61137121902425</v>
      </c>
      <c r="I87" s="41">
        <f>$C87*'Amneal Payments'!F$16</f>
        <v>80.61137121902425</v>
      </c>
      <c r="J87" s="41">
        <f>$C87*'Amneal Payments'!G$16</f>
        <v>80.61137121902425</v>
      </c>
      <c r="K87" s="41">
        <f>$C87*'Amneal Payments'!H$16</f>
        <v>80.61137121902425</v>
      </c>
      <c r="L87" s="41">
        <f>$C87*'Amneal Payments'!I$16</f>
        <v>6.9834181792959162</v>
      </c>
      <c r="M87" s="41">
        <f>$C87*'Amneal Payments'!J$16</f>
        <v>6.9834181792959162</v>
      </c>
      <c r="N87" s="41">
        <f>$C87*'Amneal Payments'!K$16</f>
        <v>6.9834181792959162</v>
      </c>
      <c r="O87" s="41">
        <f>$C87*'Amneal Payments'!L$16</f>
        <v>6.9834273729516845</v>
      </c>
      <c r="P87" s="41">
        <f t="shared" si="3"/>
        <v>527.72326961940632</v>
      </c>
    </row>
    <row r="88" spans="1:16" ht="18" customHeight="1" x14ac:dyDescent="0.3">
      <c r="A88" s="122">
        <v>86</v>
      </c>
      <c r="B88" s="3" t="s">
        <v>61</v>
      </c>
      <c r="C88" s="15">
        <v>2.9020480514300003E-2</v>
      </c>
      <c r="D88" s="7" t="s">
        <v>117</v>
      </c>
      <c r="E88" s="31" t="str">
        <f t="shared" si="2"/>
        <v>No</v>
      </c>
      <c r="F88" s="41">
        <f>$C88*'Amneal Payments'!C$16</f>
        <v>9868.4904828327199</v>
      </c>
      <c r="G88" s="41">
        <f>$C88*'Amneal Payments'!D$16</f>
        <v>8223.8197600165931</v>
      </c>
      <c r="H88" s="41">
        <f>$C88*'Amneal Payments'!E$16</f>
        <v>8223.8197600165931</v>
      </c>
      <c r="I88" s="41">
        <f>$C88*'Amneal Payments'!F$16</f>
        <v>8223.8197600165931</v>
      </c>
      <c r="J88" s="41">
        <f>$C88*'Amneal Payments'!G$16</f>
        <v>8223.8197600165931</v>
      </c>
      <c r="K88" s="41">
        <f>$C88*'Amneal Payments'!H$16</f>
        <v>8223.8197600165931</v>
      </c>
      <c r="L88" s="41">
        <f>$C88*'Amneal Payments'!I$16</f>
        <v>712.43512604831255</v>
      </c>
      <c r="M88" s="41">
        <f>$C88*'Amneal Payments'!J$16</f>
        <v>712.43512604831255</v>
      </c>
      <c r="N88" s="41">
        <f>$C88*'Amneal Payments'!K$16</f>
        <v>712.43512604831255</v>
      </c>
      <c r="O88" s="41">
        <f>$C88*'Amneal Payments'!L$16</f>
        <v>712.43606396770087</v>
      </c>
      <c r="P88" s="41">
        <f t="shared" si="3"/>
        <v>53837.330725028325</v>
      </c>
    </row>
    <row r="89" spans="1:16" ht="18" customHeight="1" x14ac:dyDescent="0.3">
      <c r="A89" s="122">
        <v>87</v>
      </c>
      <c r="B89" s="3" t="s">
        <v>61</v>
      </c>
      <c r="C89" s="15">
        <v>4.1632883534513242E-5</v>
      </c>
      <c r="D89" s="7" t="s">
        <v>118</v>
      </c>
      <c r="E89" s="31" t="str">
        <f t="shared" si="2"/>
        <v>No</v>
      </c>
      <c r="F89" s="41">
        <f>$C89*'Amneal Payments'!C$16</f>
        <v>14.157371196206642</v>
      </c>
      <c r="G89" s="41">
        <f>$C89*'Amneal Payments'!D$16</f>
        <v>11.797920785939061</v>
      </c>
      <c r="H89" s="41">
        <f>$C89*'Amneal Payments'!E$16</f>
        <v>11.797920785939061</v>
      </c>
      <c r="I89" s="41">
        <f>$C89*'Amneal Payments'!F$16</f>
        <v>11.797920785939061</v>
      </c>
      <c r="J89" s="41">
        <f>$C89*'Amneal Payments'!G$16</f>
        <v>11.797920785939061</v>
      </c>
      <c r="K89" s="41">
        <f>$C89*'Amneal Payments'!H$16</f>
        <v>11.797920785939061</v>
      </c>
      <c r="L89" s="41">
        <f>$C89*'Amneal Payments'!I$16</f>
        <v>1.0220619404992337</v>
      </c>
      <c r="M89" s="41">
        <f>$C89*'Amneal Payments'!J$16</f>
        <v>1.0220619404992337</v>
      </c>
      <c r="N89" s="41">
        <f>$C89*'Amneal Payments'!K$16</f>
        <v>1.0220619404992337</v>
      </c>
      <c r="O89" s="41">
        <f>$C89*'Amneal Payments'!L$16</f>
        <v>1.0220632860416907</v>
      </c>
      <c r="P89" s="41">
        <f t="shared" si="3"/>
        <v>77.235224233441315</v>
      </c>
    </row>
    <row r="90" spans="1:16" ht="18" customHeight="1" x14ac:dyDescent="0.3">
      <c r="A90" s="122">
        <v>88</v>
      </c>
      <c r="B90" s="3" t="s">
        <v>119</v>
      </c>
      <c r="C90" s="15">
        <v>1.0501484718507815E-4</v>
      </c>
      <c r="D90" s="7" t="s">
        <v>120</v>
      </c>
      <c r="E90" s="13" t="s">
        <v>334</v>
      </c>
      <c r="F90" s="41">
        <f>$C90*'Amneal Payments'!C$16</f>
        <v>35.71057410615289</v>
      </c>
      <c r="G90" s="41">
        <f>$C90*'Amneal Payments'!D$16</f>
        <v>29.759092891319064</v>
      </c>
      <c r="H90" s="41">
        <f>$C90*'Amneal Payments'!E$16</f>
        <v>29.759092891319064</v>
      </c>
      <c r="I90" s="41">
        <f>$C90*'Amneal Payments'!F$16</f>
        <v>29.759092891319064</v>
      </c>
      <c r="J90" s="41">
        <f>$C90*'Amneal Payments'!G$16</f>
        <v>29.759092891319064</v>
      </c>
      <c r="K90" s="41">
        <f>$C90*'Amneal Payments'!H$16</f>
        <v>29.759092891319064</v>
      </c>
      <c r="L90" s="41">
        <f>$C90*'Amneal Payments'!I$16</f>
        <v>2.5780505548272816</v>
      </c>
      <c r="M90" s="41">
        <f>$C90*'Amneal Payments'!J$16</f>
        <v>2.5780505548272816</v>
      </c>
      <c r="N90" s="41">
        <f>$C90*'Amneal Payments'!K$16</f>
        <v>2.5780505548272816</v>
      </c>
      <c r="O90" s="41">
        <f>$C90*'Amneal Payments'!L$16</f>
        <v>2.5780539488255712</v>
      </c>
      <c r="P90" s="41">
        <f t="shared" si="3"/>
        <v>194.81824417605563</v>
      </c>
    </row>
    <row r="91" spans="1:16" ht="18" customHeight="1" x14ac:dyDescent="0.3">
      <c r="A91" s="122">
        <v>89</v>
      </c>
      <c r="B91" s="3" t="s">
        <v>73</v>
      </c>
      <c r="C91" s="15">
        <v>8.9081056190735638E-4</v>
      </c>
      <c r="D91" s="7" t="s">
        <v>121</v>
      </c>
      <c r="E91" s="31" t="str">
        <f t="shared" si="2"/>
        <v>No</v>
      </c>
      <c r="F91" s="41">
        <f>$C91*'Amneal Payments'!C$16</f>
        <v>302.92246704384587</v>
      </c>
      <c r="G91" s="41">
        <f>$C91*'Amneal Payments'!D$16</f>
        <v>252.43777400017004</v>
      </c>
      <c r="H91" s="41">
        <f>$C91*'Amneal Payments'!E$16</f>
        <v>252.43777400017004</v>
      </c>
      <c r="I91" s="41">
        <f>$C91*'Amneal Payments'!F$16</f>
        <v>252.43777400017004</v>
      </c>
      <c r="J91" s="41">
        <f>$C91*'Amneal Payments'!G$16</f>
        <v>252.43777400017004</v>
      </c>
      <c r="K91" s="41">
        <f>$C91*'Amneal Payments'!H$16</f>
        <v>252.43777400017004</v>
      </c>
      <c r="L91" s="41">
        <f>$C91*'Amneal Payments'!I$16</f>
        <v>21.868856880054448</v>
      </c>
      <c r="M91" s="41">
        <f>$C91*'Amneal Payments'!J$16</f>
        <v>21.868856880054448</v>
      </c>
      <c r="N91" s="41">
        <f>$C91*'Amneal Payments'!K$16</f>
        <v>21.868856880054448</v>
      </c>
      <c r="O91" s="41">
        <f>$C91*'Amneal Payments'!L$16</f>
        <v>21.868885670359859</v>
      </c>
      <c r="P91" s="41">
        <f t="shared" si="3"/>
        <v>1652.586793355219</v>
      </c>
    </row>
    <row r="92" spans="1:16" ht="18" customHeight="1" x14ac:dyDescent="0.3">
      <c r="A92" s="122">
        <v>90</v>
      </c>
      <c r="B92" s="3" t="s">
        <v>43</v>
      </c>
      <c r="C92" s="15">
        <v>5.4371183825001801E-4</v>
      </c>
      <c r="D92" s="7" t="s">
        <v>122</v>
      </c>
      <c r="E92" s="31" t="str">
        <f t="shared" si="2"/>
        <v>No</v>
      </c>
      <c r="F92" s="41">
        <f>$C92*'Amneal Payments'!C$16</f>
        <v>184.89063606406685</v>
      </c>
      <c r="G92" s="41">
        <f>$C92*'Amneal Payments'!D$16</f>
        <v>154.07698562924011</v>
      </c>
      <c r="H92" s="41">
        <f>$C92*'Amneal Payments'!E$16</f>
        <v>154.07698562924011</v>
      </c>
      <c r="I92" s="41">
        <f>$C92*'Amneal Payments'!F$16</f>
        <v>154.07698562924011</v>
      </c>
      <c r="J92" s="41">
        <f>$C92*'Amneal Payments'!G$16</f>
        <v>154.07698562924011</v>
      </c>
      <c r="K92" s="41">
        <f>$C92*'Amneal Payments'!H$16</f>
        <v>154.07698562924011</v>
      </c>
      <c r="L92" s="41">
        <f>$C92*'Amneal Payments'!I$16</f>
        <v>13.347794562765349</v>
      </c>
      <c r="M92" s="41">
        <f>$C92*'Amneal Payments'!J$16</f>
        <v>13.347794562765349</v>
      </c>
      <c r="N92" s="41">
        <f>$C92*'Amneal Payments'!K$16</f>
        <v>13.347794562765349</v>
      </c>
      <c r="O92" s="41">
        <f>$C92*'Amneal Payments'!L$16</f>
        <v>13.347812135109628</v>
      </c>
      <c r="P92" s="41">
        <f t="shared" si="3"/>
        <v>1008.666760033673</v>
      </c>
    </row>
    <row r="93" spans="1:16" ht="18" customHeight="1" x14ac:dyDescent="0.3">
      <c r="A93" s="122">
        <v>91</v>
      </c>
      <c r="B93" s="3" t="s">
        <v>103</v>
      </c>
      <c r="C93" s="15">
        <v>1.437819386223277E-4</v>
      </c>
      <c r="D93" s="7" t="s">
        <v>123</v>
      </c>
      <c r="E93" s="31" t="str">
        <f t="shared" si="2"/>
        <v>No</v>
      </c>
      <c r="F93" s="41">
        <f>$C93*'Amneal Payments'!C$16</f>
        <v>48.893425186343933</v>
      </c>
      <c r="G93" s="41">
        <f>$C93*'Amneal Payments'!D$16</f>
        <v>40.744905908540673</v>
      </c>
      <c r="H93" s="41">
        <f>$C93*'Amneal Payments'!E$16</f>
        <v>40.744905908540673</v>
      </c>
      <c r="I93" s="41">
        <f>$C93*'Amneal Payments'!F$16</f>
        <v>40.744905908540673</v>
      </c>
      <c r="J93" s="41">
        <f>$C93*'Amneal Payments'!G$16</f>
        <v>40.744905908540673</v>
      </c>
      <c r="K93" s="41">
        <f>$C93*'Amneal Payments'!H$16</f>
        <v>40.744905908540673</v>
      </c>
      <c r="L93" s="41">
        <f>$C93*'Amneal Payments'!I$16</f>
        <v>3.5297590443202074</v>
      </c>
      <c r="M93" s="41">
        <f>$C93*'Amneal Payments'!J$16</f>
        <v>3.5297590443202074</v>
      </c>
      <c r="N93" s="41">
        <f>$C93*'Amneal Payments'!K$16</f>
        <v>3.5297590443202074</v>
      </c>
      <c r="O93" s="41">
        <f>$C93*'Amneal Payments'!L$16</f>
        <v>3.5297636912407797</v>
      </c>
      <c r="P93" s="41">
        <f t="shared" si="3"/>
        <v>266.73699555324862</v>
      </c>
    </row>
    <row r="94" spans="1:16" ht="18" customHeight="1" x14ac:dyDescent="0.3">
      <c r="A94" s="122">
        <v>92</v>
      </c>
      <c r="B94" s="3" t="s">
        <v>12</v>
      </c>
      <c r="C94" s="15">
        <v>1.0000720909982541E-4</v>
      </c>
      <c r="D94" s="7" t="s">
        <v>124</v>
      </c>
      <c r="E94" s="31" t="str">
        <f t="shared" si="2"/>
        <v>No</v>
      </c>
      <c r="F94" s="41">
        <f>$C94*'Amneal Payments'!C$16</f>
        <v>34.007713646573784</v>
      </c>
      <c r="G94" s="41">
        <f>$C94*'Amneal Payments'!D$16</f>
        <v>28.340029102343532</v>
      </c>
      <c r="H94" s="41">
        <f>$C94*'Amneal Payments'!E$16</f>
        <v>28.340029102343532</v>
      </c>
      <c r="I94" s="41">
        <f>$C94*'Amneal Payments'!F$16</f>
        <v>28.340029102343532</v>
      </c>
      <c r="J94" s="41">
        <f>$C94*'Amneal Payments'!G$16</f>
        <v>28.340029102343532</v>
      </c>
      <c r="K94" s="41">
        <f>$C94*'Amneal Payments'!H$16</f>
        <v>28.340029102343532</v>
      </c>
      <c r="L94" s="41">
        <f>$C94*'Amneal Payments'!I$16</f>
        <v>2.4551160889863937</v>
      </c>
      <c r="M94" s="41">
        <f>$C94*'Amneal Payments'!J$16</f>
        <v>2.4551160889863937</v>
      </c>
      <c r="N94" s="41">
        <f>$C94*'Amneal Payments'!K$16</f>
        <v>2.4551160889863937</v>
      </c>
      <c r="O94" s="41">
        <f>$C94*'Amneal Payments'!L$16</f>
        <v>2.4551193211417099</v>
      </c>
      <c r="P94" s="41">
        <f t="shared" si="3"/>
        <v>185.52832674639231</v>
      </c>
    </row>
    <row r="95" spans="1:16" ht="18" customHeight="1" x14ac:dyDescent="0.3">
      <c r="A95" s="122">
        <v>93</v>
      </c>
      <c r="B95" s="3" t="s">
        <v>20</v>
      </c>
      <c r="C95" s="15">
        <v>4.0066648615869299E-4</v>
      </c>
      <c r="D95" s="7" t="s">
        <v>125</v>
      </c>
      <c r="E95" s="31" t="str">
        <f t="shared" si="2"/>
        <v>No</v>
      </c>
      <c r="F95" s="41">
        <f>$C95*'Amneal Payments'!C$16</f>
        <v>136.24768905872344</v>
      </c>
      <c r="G95" s="41">
        <f>$C95*'Amneal Payments'!D$16</f>
        <v>113.54081351012229</v>
      </c>
      <c r="H95" s="41">
        <f>$C95*'Amneal Payments'!E$16</f>
        <v>113.54081351012229</v>
      </c>
      <c r="I95" s="41">
        <f>$C95*'Amneal Payments'!F$16</f>
        <v>113.54081351012229</v>
      </c>
      <c r="J95" s="41">
        <f>$C95*'Amneal Payments'!G$16</f>
        <v>113.54081351012229</v>
      </c>
      <c r="K95" s="41">
        <f>$C95*'Amneal Payments'!H$16</f>
        <v>113.54081351012229</v>
      </c>
      <c r="L95" s="41">
        <f>$C95*'Amneal Payments'!I$16</f>
        <v>9.8361182692735358</v>
      </c>
      <c r="M95" s="41">
        <f>$C95*'Amneal Payments'!J$16</f>
        <v>9.8361182692735358</v>
      </c>
      <c r="N95" s="41">
        <f>$C95*'Amneal Payments'!K$16</f>
        <v>9.8361182692735358</v>
      </c>
      <c r="O95" s="41">
        <f>$C95*'Amneal Payments'!L$16</f>
        <v>9.8361312185031462</v>
      </c>
      <c r="P95" s="41">
        <f t="shared" si="3"/>
        <v>743.2962426356587</v>
      </c>
    </row>
    <row r="96" spans="1:16" ht="18" customHeight="1" x14ac:dyDescent="0.3">
      <c r="A96" s="122">
        <v>94</v>
      </c>
      <c r="B96" s="3" t="s">
        <v>97</v>
      </c>
      <c r="C96" s="15">
        <v>4.5230524746192109E-6</v>
      </c>
      <c r="D96" s="7" t="s">
        <v>126</v>
      </c>
      <c r="E96" s="31" t="str">
        <f t="shared" si="2"/>
        <v>Yes</v>
      </c>
      <c r="F96" s="41">
        <f>$C96*'Amneal Payments'!C$16</f>
        <v>1.5380758522291929</v>
      </c>
      <c r="G96" s="41">
        <f>$C96*'Amneal Payments'!D$16</f>
        <v>1.2817419855621104</v>
      </c>
      <c r="H96" s="41">
        <f>$C96*'Amneal Payments'!E$16</f>
        <v>1.2817419855621104</v>
      </c>
      <c r="I96" s="41">
        <f>$C96*'Amneal Payments'!F$16</f>
        <v>1.2817419855621104</v>
      </c>
      <c r="J96" s="41">
        <f>$C96*'Amneal Payments'!G$16</f>
        <v>1.2817419855621104</v>
      </c>
      <c r="K96" s="41">
        <f>$C96*'Amneal Payments'!H$16</f>
        <v>1.2817419855621104</v>
      </c>
      <c r="L96" s="41">
        <f>$C96*'Amneal Payments'!I$16</f>
        <v>0.11103818416413275</v>
      </c>
      <c r="M96" s="41">
        <f>$C96*'Amneal Payments'!J$16</f>
        <v>0.11103818416413275</v>
      </c>
      <c r="N96" s="41">
        <f>$C96*'Amneal Payments'!K$16</f>
        <v>0.11103818416413275</v>
      </c>
      <c r="O96" s="41">
        <f>$C96*'Amneal Payments'!L$16</f>
        <v>0.1110383303456754</v>
      </c>
      <c r="P96" s="41">
        <f t="shared" si="3"/>
        <v>8.3909386628778204</v>
      </c>
    </row>
    <row r="97" spans="1:16" ht="18" customHeight="1" x14ac:dyDescent="0.3">
      <c r="A97" s="122">
        <v>95</v>
      </c>
      <c r="B97" s="3" t="s">
        <v>61</v>
      </c>
      <c r="C97" s="15">
        <v>1.439946936883912E-4</v>
      </c>
      <c r="D97" s="7" t="s">
        <v>127</v>
      </c>
      <c r="E97" s="31" t="str">
        <f t="shared" si="2"/>
        <v>No</v>
      </c>
      <c r="F97" s="41">
        <f>$C97*'Amneal Payments'!C$16</f>
        <v>48.965773104345757</v>
      </c>
      <c r="G97" s="41">
        <f>$C97*'Amneal Payments'!D$16</f>
        <v>40.805196409777359</v>
      </c>
      <c r="H97" s="41">
        <f>$C97*'Amneal Payments'!E$16</f>
        <v>40.805196409777359</v>
      </c>
      <c r="I97" s="41">
        <f>$C97*'Amneal Payments'!F$16</f>
        <v>40.805196409777359</v>
      </c>
      <c r="J97" s="41">
        <f>$C97*'Amneal Payments'!G$16</f>
        <v>40.805196409777359</v>
      </c>
      <c r="K97" s="41">
        <f>$C97*'Amneal Payments'!H$16</f>
        <v>40.805196409777359</v>
      </c>
      <c r="L97" s="41">
        <f>$C97*'Amneal Payments'!I$16</f>
        <v>3.534982051645454</v>
      </c>
      <c r="M97" s="41">
        <f>$C97*'Amneal Payments'!J$16</f>
        <v>3.534982051645454</v>
      </c>
      <c r="N97" s="41">
        <f>$C97*'Amneal Payments'!K$16</f>
        <v>3.534982051645454</v>
      </c>
      <c r="O97" s="41">
        <f>$C97*'Amneal Payments'!L$16</f>
        <v>3.5349867054421047</v>
      </c>
      <c r="P97" s="41">
        <f t="shared" si="3"/>
        <v>267.13168801361098</v>
      </c>
    </row>
    <row r="98" spans="1:16" ht="18" customHeight="1" x14ac:dyDescent="0.3">
      <c r="A98" s="122">
        <v>96</v>
      </c>
      <c r="B98" s="3" t="s">
        <v>61</v>
      </c>
      <c r="C98" s="15">
        <v>2.02229883702E-2</v>
      </c>
      <c r="D98" s="7" t="s">
        <v>61</v>
      </c>
      <c r="E98" s="31" t="str">
        <f t="shared" si="2"/>
        <v>No</v>
      </c>
      <c r="F98" s="41">
        <f>$C98*'Amneal Payments'!C$16</f>
        <v>6876.880214557993</v>
      </c>
      <c r="G98" s="41">
        <f>$C98*'Amneal Payments'!D$16</f>
        <v>5730.7876512756657</v>
      </c>
      <c r="H98" s="41">
        <f>$C98*'Amneal Payments'!E$16</f>
        <v>5730.7876512756657</v>
      </c>
      <c r="I98" s="41">
        <f>$C98*'Amneal Payments'!F$16</f>
        <v>5730.7876512756657</v>
      </c>
      <c r="J98" s="41">
        <f>$C98*'Amneal Payments'!G$16</f>
        <v>5730.7876512756657</v>
      </c>
      <c r="K98" s="41">
        <f>$C98*'Amneal Payments'!H$16</f>
        <v>5730.7876512756657</v>
      </c>
      <c r="L98" s="41">
        <f>$C98*'Amneal Payments'!I$16</f>
        <v>496.4620507057968</v>
      </c>
      <c r="M98" s="41">
        <f>$C98*'Amneal Payments'!J$16</f>
        <v>496.4620507057968</v>
      </c>
      <c r="N98" s="41">
        <f>$C98*'Amneal Payments'!K$16</f>
        <v>496.4620507057968</v>
      </c>
      <c r="O98" s="41">
        <f>$C98*'Amneal Payments'!L$16</f>
        <v>496.46270429707249</v>
      </c>
      <c r="P98" s="41">
        <f t="shared" si="3"/>
        <v>37516.667327350791</v>
      </c>
    </row>
    <row r="99" spans="1:16" ht="18" customHeight="1" x14ac:dyDescent="0.3">
      <c r="A99" s="122">
        <v>97</v>
      </c>
      <c r="B99" s="3" t="s">
        <v>58</v>
      </c>
      <c r="C99" s="15">
        <v>8.4104895939118969E-7</v>
      </c>
      <c r="D99" s="7" t="s">
        <v>128</v>
      </c>
      <c r="E99" s="13" t="s">
        <v>334</v>
      </c>
      <c r="F99" s="41">
        <f>$C99*'Amneal Payments'!C$16</f>
        <v>0.28600090364659897</v>
      </c>
      <c r="G99" s="41">
        <f>$C99*'Amneal Payments'!D$16</f>
        <v>0.23833633795189743</v>
      </c>
      <c r="H99" s="41">
        <f>$C99*'Amneal Payments'!E$16</f>
        <v>0.23833633795189743</v>
      </c>
      <c r="I99" s="41">
        <f>$C99*'Amneal Payments'!F$16</f>
        <v>0.23833633795189743</v>
      </c>
      <c r="J99" s="41">
        <f>$C99*'Amneal Payments'!G$16</f>
        <v>0.23833633795189743</v>
      </c>
      <c r="K99" s="41">
        <f>$C99*'Amneal Payments'!H$16</f>
        <v>0.23833633795189743</v>
      </c>
      <c r="L99" s="41">
        <f>$C99*'Amneal Payments'!I$16</f>
        <v>2.0647239838134615E-2</v>
      </c>
      <c r="M99" s="41">
        <f>$C99*'Amneal Payments'!J$16</f>
        <v>2.0647239838134615E-2</v>
      </c>
      <c r="N99" s="41">
        <f>$C99*'Amneal Payments'!K$16</f>
        <v>2.0647239838134615E-2</v>
      </c>
      <c r="O99" s="41">
        <f>$C99*'Amneal Payments'!L$16</f>
        <v>2.0647267020183688E-2</v>
      </c>
      <c r="P99" s="41">
        <f t="shared" si="3"/>
        <v>1.5602715799406734</v>
      </c>
    </row>
    <row r="100" spans="1:16" ht="18" customHeight="1" x14ac:dyDescent="0.3">
      <c r="A100" s="122">
        <v>98</v>
      </c>
      <c r="B100" s="3" t="s">
        <v>22</v>
      </c>
      <c r="C100" s="15">
        <v>8.0112116433586752E-5</v>
      </c>
      <c r="D100" s="7" t="s">
        <v>129</v>
      </c>
      <c r="E100" s="31" t="str">
        <f t="shared" si="2"/>
        <v>No</v>
      </c>
      <c r="F100" s="41">
        <f>$C100*'Amneal Payments'!C$16</f>
        <v>27.242335225802762</v>
      </c>
      <c r="G100" s="41">
        <f>$C100*'Amneal Payments'!D$16</f>
        <v>22.702160490369547</v>
      </c>
      <c r="H100" s="41">
        <f>$C100*'Amneal Payments'!E$16</f>
        <v>22.702160490369547</v>
      </c>
      <c r="I100" s="41">
        <f>$C100*'Amneal Payments'!F$16</f>
        <v>22.702160490369547</v>
      </c>
      <c r="J100" s="41">
        <f>$C100*'Amneal Payments'!G$16</f>
        <v>22.702160490369547</v>
      </c>
      <c r="K100" s="41">
        <f>$C100*'Amneal Payments'!H$16</f>
        <v>22.702160490369547</v>
      </c>
      <c r="L100" s="41">
        <f>$C100*'Amneal Payments'!I$16</f>
        <v>1.9667036781570728</v>
      </c>
      <c r="M100" s="41">
        <f>$C100*'Amneal Payments'!J$16</f>
        <v>1.9667036781570728</v>
      </c>
      <c r="N100" s="41">
        <f>$C100*'Amneal Payments'!K$16</f>
        <v>1.9667036781570728</v>
      </c>
      <c r="O100" s="41">
        <f>$C100*'Amneal Payments'!L$16</f>
        <v>1.9667062673184479</v>
      </c>
      <c r="P100" s="41">
        <f t="shared" si="3"/>
        <v>148.61995497944017</v>
      </c>
    </row>
    <row r="101" spans="1:16" ht="18" customHeight="1" x14ac:dyDescent="0.3">
      <c r="A101" s="122">
        <v>99</v>
      </c>
      <c r="B101" s="3" t="s">
        <v>130</v>
      </c>
      <c r="C101" s="15">
        <v>2.3916849635745889E-3</v>
      </c>
      <c r="D101" s="7" t="s">
        <v>130</v>
      </c>
      <c r="E101" s="31" t="str">
        <f t="shared" si="2"/>
        <v>No</v>
      </c>
      <c r="F101" s="41">
        <f>$C101*'Amneal Payments'!C$16</f>
        <v>813.29874222240312</v>
      </c>
      <c r="G101" s="41">
        <f>$C101*'Amneal Payments'!D$16</f>
        <v>677.75535465332382</v>
      </c>
      <c r="H101" s="41">
        <f>$C101*'Amneal Payments'!E$16</f>
        <v>677.75535465332382</v>
      </c>
      <c r="I101" s="41">
        <f>$C101*'Amneal Payments'!F$16</f>
        <v>677.75535465332382</v>
      </c>
      <c r="J101" s="41">
        <f>$C101*'Amneal Payments'!G$16</f>
        <v>677.75535465332382</v>
      </c>
      <c r="K101" s="41">
        <f>$C101*'Amneal Payments'!H$16</f>
        <v>677.75535465332382</v>
      </c>
      <c r="L101" s="41">
        <f>$C101*'Amneal Payments'!I$16</f>
        <v>58.71440955819115</v>
      </c>
      <c r="M101" s="41">
        <f>$C101*'Amneal Payments'!J$16</f>
        <v>58.71440955819115</v>
      </c>
      <c r="N101" s="41">
        <f>$C101*'Amneal Payments'!K$16</f>
        <v>58.71440955819115</v>
      </c>
      <c r="O101" s="41">
        <f>$C101*'Amneal Payments'!L$16</f>
        <v>58.714486855591403</v>
      </c>
      <c r="P101" s="41">
        <f t="shared" si="3"/>
        <v>4436.9332310191849</v>
      </c>
    </row>
    <row r="102" spans="1:16" ht="18" customHeight="1" x14ac:dyDescent="0.3">
      <c r="A102" s="122">
        <v>100</v>
      </c>
      <c r="B102" s="3" t="s">
        <v>131</v>
      </c>
      <c r="C102" s="15">
        <v>8.3054410497910159E-4</v>
      </c>
      <c r="D102" s="7" t="s">
        <v>131</v>
      </c>
      <c r="E102" s="31" t="str">
        <f t="shared" si="2"/>
        <v>No</v>
      </c>
      <c r="F102" s="41">
        <f>$C102*'Amneal Payments'!C$16</f>
        <v>282.42870036284728</v>
      </c>
      <c r="G102" s="41">
        <f>$C102*'Amneal Payments'!D$16</f>
        <v>235.35947375946415</v>
      </c>
      <c r="H102" s="41">
        <f>$C102*'Amneal Payments'!E$16</f>
        <v>235.35947375946415</v>
      </c>
      <c r="I102" s="41">
        <f>$C102*'Amneal Payments'!F$16</f>
        <v>235.35947375946415</v>
      </c>
      <c r="J102" s="41">
        <f>$C102*'Amneal Payments'!G$16</f>
        <v>235.35947375946415</v>
      </c>
      <c r="K102" s="41">
        <f>$C102*'Amneal Payments'!H$16</f>
        <v>235.35947375946415</v>
      </c>
      <c r="L102" s="41">
        <f>$C102*'Amneal Payments'!I$16</f>
        <v>20.389352058726299</v>
      </c>
      <c r="M102" s="41">
        <f>$C102*'Amneal Payments'!J$16</f>
        <v>20.389352058726299</v>
      </c>
      <c r="N102" s="41">
        <f>$C102*'Amneal Payments'!K$16</f>
        <v>20.389352058726299</v>
      </c>
      <c r="O102" s="41">
        <f>$C102*'Amneal Payments'!L$16</f>
        <v>20.389378901266639</v>
      </c>
      <c r="P102" s="41">
        <f t="shared" si="3"/>
        <v>1540.7835042376134</v>
      </c>
    </row>
    <row r="103" spans="1:16" ht="18" customHeight="1" x14ac:dyDescent="0.3">
      <c r="A103" s="122">
        <v>101</v>
      </c>
      <c r="B103" s="3" t="s">
        <v>61</v>
      </c>
      <c r="C103" s="15">
        <v>2.3338794024881367E-4</v>
      </c>
      <c r="D103" s="7" t="s">
        <v>132</v>
      </c>
      <c r="E103" s="31" t="str">
        <f t="shared" si="2"/>
        <v>No</v>
      </c>
      <c r="F103" s="41">
        <f>$C103*'Amneal Payments'!C$16</f>
        <v>79.364180962422083</v>
      </c>
      <c r="G103" s="41">
        <f>$C103*'Amneal Payments'!D$16</f>
        <v>66.137442273638456</v>
      </c>
      <c r="H103" s="41">
        <f>$C103*'Amneal Payments'!E$16</f>
        <v>66.137442273638456</v>
      </c>
      <c r="I103" s="41">
        <f>$C103*'Amneal Payments'!F$16</f>
        <v>66.137442273638456</v>
      </c>
      <c r="J103" s="41">
        <f>$C103*'Amneal Payments'!G$16</f>
        <v>66.137442273638456</v>
      </c>
      <c r="K103" s="41">
        <f>$C103*'Amneal Payments'!H$16</f>
        <v>66.137442273638456</v>
      </c>
      <c r="L103" s="41">
        <f>$C103*'Amneal Payments'!I$16</f>
        <v>5.7295318231339172</v>
      </c>
      <c r="M103" s="41">
        <f>$C103*'Amneal Payments'!J$16</f>
        <v>5.7295318231339172</v>
      </c>
      <c r="N103" s="41">
        <f>$C103*'Amneal Payments'!K$16</f>
        <v>5.7295318231339172</v>
      </c>
      <c r="O103" s="41">
        <f>$C103*'Amneal Payments'!L$16</f>
        <v>5.7295393660508598</v>
      </c>
      <c r="P103" s="41">
        <f t="shared" si="3"/>
        <v>432.96952716606694</v>
      </c>
    </row>
    <row r="104" spans="1:16" ht="18" customHeight="1" x14ac:dyDescent="0.3">
      <c r="A104" s="122">
        <v>102</v>
      </c>
      <c r="B104" s="3" t="s">
        <v>22</v>
      </c>
      <c r="C104" s="15">
        <v>1.2541963948560226E-4</v>
      </c>
      <c r="D104" s="7" t="s">
        <v>133</v>
      </c>
      <c r="E104" s="31" t="str">
        <f t="shared" si="2"/>
        <v>No</v>
      </c>
      <c r="F104" s="41">
        <f>$C104*'Amneal Payments'!C$16</f>
        <v>42.649277223858917</v>
      </c>
      <c r="G104" s="41">
        <f>$C104*'Amneal Payments'!D$16</f>
        <v>35.541400115260366</v>
      </c>
      <c r="H104" s="41">
        <f>$C104*'Amneal Payments'!E$16</f>
        <v>35.541400115260366</v>
      </c>
      <c r="I104" s="41">
        <f>$C104*'Amneal Payments'!F$16</f>
        <v>35.541400115260366</v>
      </c>
      <c r="J104" s="41">
        <f>$C104*'Amneal Payments'!G$16</f>
        <v>35.541400115260366</v>
      </c>
      <c r="K104" s="41">
        <f>$C104*'Amneal Payments'!H$16</f>
        <v>35.541400115260366</v>
      </c>
      <c r="L104" s="41">
        <f>$C104*'Amneal Payments'!I$16</f>
        <v>3.0789757813220775</v>
      </c>
      <c r="M104" s="41">
        <f>$C104*'Amneal Payments'!J$16</f>
        <v>3.0789757813220775</v>
      </c>
      <c r="N104" s="41">
        <f>$C104*'Amneal Payments'!K$16</f>
        <v>3.0789757813220775</v>
      </c>
      <c r="O104" s="41">
        <f>$C104*'Amneal Payments'!L$16</f>
        <v>3.0789798347874044</v>
      </c>
      <c r="P104" s="41">
        <f t="shared" si="3"/>
        <v>232.67218497891434</v>
      </c>
    </row>
    <row r="105" spans="1:16" ht="18" customHeight="1" x14ac:dyDescent="0.3">
      <c r="A105" s="122">
        <v>103</v>
      </c>
      <c r="B105" s="3" t="s">
        <v>22</v>
      </c>
      <c r="C105" s="15">
        <v>3.8676232266645461E-4</v>
      </c>
      <c r="D105" s="7" t="s">
        <v>134</v>
      </c>
      <c r="E105" s="31" t="str">
        <f t="shared" si="2"/>
        <v>No</v>
      </c>
      <c r="F105" s="41">
        <f>$C105*'Amneal Payments'!C$16</f>
        <v>131.51954181018661</v>
      </c>
      <c r="G105" s="41">
        <f>$C105*'Amneal Payments'!D$16</f>
        <v>109.60065358004715</v>
      </c>
      <c r="H105" s="41">
        <f>$C105*'Amneal Payments'!E$16</f>
        <v>109.60065358004715</v>
      </c>
      <c r="I105" s="41">
        <f>$C105*'Amneal Payments'!F$16</f>
        <v>109.60065358004715</v>
      </c>
      <c r="J105" s="41">
        <f>$C105*'Amneal Payments'!G$16</f>
        <v>109.60065358004715</v>
      </c>
      <c r="K105" s="41">
        <f>$C105*'Amneal Payments'!H$16</f>
        <v>109.60065358004715</v>
      </c>
      <c r="L105" s="41">
        <f>$C105*'Amneal Payments'!I$16</f>
        <v>9.4947795217876685</v>
      </c>
      <c r="M105" s="41">
        <f>$C105*'Amneal Payments'!J$16</f>
        <v>9.4947795217876685</v>
      </c>
      <c r="N105" s="41">
        <f>$C105*'Amneal Payments'!K$16</f>
        <v>9.4947795217876685</v>
      </c>
      <c r="O105" s="41">
        <f>$C105*'Amneal Payments'!L$16</f>
        <v>9.4947920216455159</v>
      </c>
      <c r="P105" s="41">
        <f t="shared" si="3"/>
        <v>717.50194029743091</v>
      </c>
    </row>
    <row r="106" spans="1:16" ht="18" customHeight="1" x14ac:dyDescent="0.3">
      <c r="A106" s="122">
        <v>104</v>
      </c>
      <c r="B106" s="3" t="s">
        <v>12</v>
      </c>
      <c r="C106" s="15">
        <v>4.17854199744088E-5</v>
      </c>
      <c r="D106" s="7" t="s">
        <v>135</v>
      </c>
      <c r="E106" s="31" t="str">
        <f t="shared" si="2"/>
        <v>No</v>
      </c>
      <c r="F106" s="41">
        <f>$C106*'Amneal Payments'!C$16</f>
        <v>14.209241612502911</v>
      </c>
      <c r="G106" s="41">
        <f>$C106*'Amneal Payments'!D$16</f>
        <v>11.841146541209293</v>
      </c>
      <c r="H106" s="41">
        <f>$C106*'Amneal Payments'!E$16</f>
        <v>11.841146541209293</v>
      </c>
      <c r="I106" s="41">
        <f>$C106*'Amneal Payments'!F$16</f>
        <v>11.841146541209293</v>
      </c>
      <c r="J106" s="41">
        <f>$C106*'Amneal Payments'!G$16</f>
        <v>11.841146541209293</v>
      </c>
      <c r="K106" s="41">
        <f>$C106*'Amneal Payments'!H$16</f>
        <v>11.841146541209293</v>
      </c>
      <c r="L106" s="41">
        <f>$C106*'Amneal Payments'!I$16</f>
        <v>1.0258066172191938</v>
      </c>
      <c r="M106" s="41">
        <f>$C106*'Amneal Payments'!J$16</f>
        <v>1.0258066172191938</v>
      </c>
      <c r="N106" s="41">
        <f>$C106*'Amneal Payments'!K$16</f>
        <v>1.0258066172191938</v>
      </c>
      <c r="O106" s="41">
        <f>$C106*'Amneal Payments'!L$16</f>
        <v>1.0258079676915099</v>
      </c>
      <c r="P106" s="41">
        <f t="shared" si="3"/>
        <v>77.518202137898442</v>
      </c>
    </row>
    <row r="107" spans="1:16" ht="18" customHeight="1" x14ac:dyDescent="0.3">
      <c r="A107" s="122">
        <v>105</v>
      </c>
      <c r="B107" s="3" t="s">
        <v>12</v>
      </c>
      <c r="C107" s="15">
        <v>1.3200304570200001E-2</v>
      </c>
      <c r="D107" s="7" t="s">
        <v>136</v>
      </c>
      <c r="E107" s="31" t="str">
        <f t="shared" si="2"/>
        <v>No</v>
      </c>
      <c r="F107" s="41">
        <f>$C107*'Amneal Payments'!C$16</f>
        <v>4488.7981767676847</v>
      </c>
      <c r="G107" s="41">
        <f>$C107*'Amneal Payments'!D$16</f>
        <v>3740.7004859604613</v>
      </c>
      <c r="H107" s="41">
        <f>$C107*'Amneal Payments'!E$16</f>
        <v>3740.7004859604613</v>
      </c>
      <c r="I107" s="41">
        <f>$C107*'Amneal Payments'!F$16</f>
        <v>3740.7004859604613</v>
      </c>
      <c r="J107" s="41">
        <f>$C107*'Amneal Payments'!G$16</f>
        <v>3740.7004859604613</v>
      </c>
      <c r="K107" s="41">
        <f>$C107*'Amneal Payments'!H$16</f>
        <v>3740.7004859604613</v>
      </c>
      <c r="L107" s="41">
        <f>$C107*'Amneal Payments'!I$16</f>
        <v>324.0594395296971</v>
      </c>
      <c r="M107" s="41">
        <f>$C107*'Amneal Payments'!J$16</f>
        <v>324.0594395296971</v>
      </c>
      <c r="N107" s="41">
        <f>$C107*'Amneal Payments'!K$16</f>
        <v>324.0594395296971</v>
      </c>
      <c r="O107" s="41">
        <f>$C107*'Amneal Payments'!L$16</f>
        <v>324.05986615328732</v>
      </c>
      <c r="P107" s="41">
        <f t="shared" si="3"/>
        <v>24488.538791312367</v>
      </c>
    </row>
    <row r="108" spans="1:16" ht="18" customHeight="1" x14ac:dyDescent="0.3">
      <c r="A108" s="122">
        <v>106</v>
      </c>
      <c r="B108" s="3" t="s">
        <v>97</v>
      </c>
      <c r="C108" s="15">
        <v>9.0689126594E-3</v>
      </c>
      <c r="D108" s="7" t="s">
        <v>97</v>
      </c>
      <c r="E108" s="31" t="str">
        <f t="shared" si="2"/>
        <v>No</v>
      </c>
      <c r="F108" s="41">
        <f>$C108*'Amneal Payments'!C$16</f>
        <v>3083.9075260945519</v>
      </c>
      <c r="G108" s="41">
        <f>$C108*'Amneal Payments'!D$16</f>
        <v>2569.9472168797515</v>
      </c>
      <c r="H108" s="41">
        <f>$C108*'Amneal Payments'!E$16</f>
        <v>2569.9472168797515</v>
      </c>
      <c r="I108" s="41">
        <f>$C108*'Amneal Payments'!F$16</f>
        <v>2569.9472168797515</v>
      </c>
      <c r="J108" s="41">
        <f>$C108*'Amneal Payments'!G$16</f>
        <v>2569.9472168797515</v>
      </c>
      <c r="K108" s="41">
        <f>$C108*'Amneal Payments'!H$16</f>
        <v>2569.9472168797515</v>
      </c>
      <c r="L108" s="41">
        <f>$C108*'Amneal Payments'!I$16</f>
        <v>222.63628372511189</v>
      </c>
      <c r="M108" s="41">
        <f>$C108*'Amneal Payments'!J$16</f>
        <v>222.63628372511189</v>
      </c>
      <c r="N108" s="41">
        <f>$C108*'Amneal Payments'!K$16</f>
        <v>222.63628372511189</v>
      </c>
      <c r="O108" s="41">
        <f>$C108*'Amneal Payments'!L$16</f>
        <v>222.63657682532468</v>
      </c>
      <c r="P108" s="41">
        <f t="shared" si="3"/>
        <v>16824.189038493969</v>
      </c>
    </row>
    <row r="109" spans="1:16" ht="18" customHeight="1" x14ac:dyDescent="0.3">
      <c r="A109" s="122">
        <v>107</v>
      </c>
      <c r="B109" s="3" t="s">
        <v>12</v>
      </c>
      <c r="C109" s="15">
        <v>3.0922368018683455E-4</v>
      </c>
      <c r="D109" s="7" t="s">
        <v>137</v>
      </c>
      <c r="E109" s="31" t="str">
        <f t="shared" si="2"/>
        <v>No</v>
      </c>
      <c r="F109" s="41">
        <f>$C109*'Amneal Payments'!C$16</f>
        <v>105.15232314939124</v>
      </c>
      <c r="G109" s="41">
        <f>$C109*'Amneal Payments'!D$16</f>
        <v>87.627763783320688</v>
      </c>
      <c r="H109" s="41">
        <f>$C109*'Amneal Payments'!E$16</f>
        <v>87.627763783320688</v>
      </c>
      <c r="I109" s="41">
        <f>$C109*'Amneal Payments'!F$16</f>
        <v>87.627763783320688</v>
      </c>
      <c r="J109" s="41">
        <f>$C109*'Amneal Payments'!G$16</f>
        <v>87.627763783320688</v>
      </c>
      <c r="K109" s="41">
        <f>$C109*'Amneal Payments'!H$16</f>
        <v>87.627763783320688</v>
      </c>
      <c r="L109" s="41">
        <f>$C109*'Amneal Payments'!I$16</f>
        <v>7.5912530622115524</v>
      </c>
      <c r="M109" s="41">
        <f>$C109*'Amneal Payments'!J$16</f>
        <v>7.5912530622115524</v>
      </c>
      <c r="N109" s="41">
        <f>$C109*'Amneal Payments'!K$16</f>
        <v>7.5912530622115524</v>
      </c>
      <c r="O109" s="41">
        <f>$C109*'Amneal Payments'!L$16</f>
        <v>7.5912630560807033</v>
      </c>
      <c r="P109" s="41">
        <f t="shared" si="3"/>
        <v>573.65616430871</v>
      </c>
    </row>
    <row r="110" spans="1:16" ht="18" customHeight="1" x14ac:dyDescent="0.3">
      <c r="A110" s="122">
        <v>108</v>
      </c>
      <c r="B110" s="3" t="s">
        <v>138</v>
      </c>
      <c r="C110" s="15">
        <v>3.4622226991000002E-3</v>
      </c>
      <c r="D110" s="7" t="s">
        <v>138</v>
      </c>
      <c r="E110" s="31" t="str">
        <f t="shared" si="2"/>
        <v>No</v>
      </c>
      <c r="F110" s="41">
        <f>$C110*'Amneal Payments'!C$16</f>
        <v>1177.3379058516907</v>
      </c>
      <c r="G110" s="41">
        <f>$C110*'Amneal Payments'!D$16</f>
        <v>981.12419029059458</v>
      </c>
      <c r="H110" s="41">
        <f>$C110*'Amneal Payments'!E$16</f>
        <v>981.12419029059458</v>
      </c>
      <c r="I110" s="41">
        <f>$C110*'Amneal Payments'!F$16</f>
        <v>981.12419029059458</v>
      </c>
      <c r="J110" s="41">
        <f>$C110*'Amneal Payments'!G$16</f>
        <v>981.12419029059458</v>
      </c>
      <c r="K110" s="41">
        <f>$C110*'Amneal Payments'!H$16</f>
        <v>981.12419029059458</v>
      </c>
      <c r="L110" s="41">
        <f>$C110*'Amneal Payments'!I$16</f>
        <v>84.99545911464844</v>
      </c>
      <c r="M110" s="41">
        <f>$C110*'Amneal Payments'!J$16</f>
        <v>84.99545911464844</v>
      </c>
      <c r="N110" s="41">
        <f>$C110*'Amneal Payments'!K$16</f>
        <v>84.99545911464844</v>
      </c>
      <c r="O110" s="41">
        <f>$C110*'Amneal Payments'!L$16</f>
        <v>84.995571010996755</v>
      </c>
      <c r="P110" s="41">
        <f t="shared" si="3"/>
        <v>6422.9408056596076</v>
      </c>
    </row>
    <row r="111" spans="1:16" ht="18" customHeight="1" x14ac:dyDescent="0.3">
      <c r="A111" s="122">
        <v>109</v>
      </c>
      <c r="B111" s="3" t="s">
        <v>58</v>
      </c>
      <c r="C111" s="15">
        <v>3.5780637844614547E-4</v>
      </c>
      <c r="D111" s="7" t="s">
        <v>139</v>
      </c>
      <c r="E111" s="31" t="str">
        <f t="shared" si="2"/>
        <v>No</v>
      </c>
      <c r="F111" s="41">
        <f>$C111*'Amneal Payments'!C$16</f>
        <v>121.67299706332238</v>
      </c>
      <c r="G111" s="41">
        <f>$C111*'Amneal Payments'!D$16</f>
        <v>101.39512210610835</v>
      </c>
      <c r="H111" s="41">
        <f>$C111*'Amneal Payments'!E$16</f>
        <v>101.39512210610835</v>
      </c>
      <c r="I111" s="41">
        <f>$C111*'Amneal Payments'!F$16</f>
        <v>101.39512210610835</v>
      </c>
      <c r="J111" s="41">
        <f>$C111*'Amneal Payments'!G$16</f>
        <v>101.39512210610835</v>
      </c>
      <c r="K111" s="41">
        <f>$C111*'Amneal Payments'!H$16</f>
        <v>101.39512210610835</v>
      </c>
      <c r="L111" s="41">
        <f>$C111*'Amneal Payments'!I$16</f>
        <v>8.7839287224606668</v>
      </c>
      <c r="M111" s="41">
        <f>$C111*'Amneal Payments'!J$16</f>
        <v>8.7839287224606668</v>
      </c>
      <c r="N111" s="41">
        <f>$C111*'Amneal Payments'!K$16</f>
        <v>8.7839287224606668</v>
      </c>
      <c r="O111" s="41">
        <f>$C111*'Amneal Payments'!L$16</f>
        <v>8.7839402864848886</v>
      </c>
      <c r="P111" s="41">
        <f t="shared" si="3"/>
        <v>663.78433404773114</v>
      </c>
    </row>
    <row r="112" spans="1:16" ht="18" customHeight="1" x14ac:dyDescent="0.3">
      <c r="A112" s="122">
        <v>110</v>
      </c>
      <c r="B112" s="3" t="s">
        <v>20</v>
      </c>
      <c r="C112" s="15">
        <v>2.3826992713207727E-4</v>
      </c>
      <c r="D112" s="7" t="s">
        <v>140</v>
      </c>
      <c r="E112" s="31" t="str">
        <f t="shared" si="2"/>
        <v>No</v>
      </c>
      <c r="F112" s="41">
        <f>$C112*'Amneal Payments'!C$16</f>
        <v>81.024313401340891</v>
      </c>
      <c r="G112" s="41">
        <f>$C112*'Amneal Payments'!D$16</f>
        <v>67.520899042348447</v>
      </c>
      <c r="H112" s="41">
        <f>$C112*'Amneal Payments'!E$16</f>
        <v>67.520899042348447</v>
      </c>
      <c r="I112" s="41">
        <f>$C112*'Amneal Payments'!F$16</f>
        <v>67.520899042348447</v>
      </c>
      <c r="J112" s="41">
        <f>$C112*'Amneal Payments'!G$16</f>
        <v>67.520899042348447</v>
      </c>
      <c r="K112" s="41">
        <f>$C112*'Amneal Payments'!H$16</f>
        <v>67.520899042348447</v>
      </c>
      <c r="L112" s="41">
        <f>$C112*'Amneal Payments'!I$16</f>
        <v>5.8493816284750197</v>
      </c>
      <c r="M112" s="41">
        <f>$C112*'Amneal Payments'!J$16</f>
        <v>5.8493816284750197</v>
      </c>
      <c r="N112" s="41">
        <f>$C112*'Amneal Payments'!K$16</f>
        <v>5.8493816284750197</v>
      </c>
      <c r="O112" s="41">
        <f>$C112*'Amneal Payments'!L$16</f>
        <v>5.8493893291739854</v>
      </c>
      <c r="P112" s="41">
        <f t="shared" si="3"/>
        <v>442.02634282768224</v>
      </c>
    </row>
    <row r="113" spans="1:16" ht="18" customHeight="1" x14ac:dyDescent="0.3">
      <c r="A113" s="122">
        <v>111</v>
      </c>
      <c r="B113" s="3" t="s">
        <v>20</v>
      </c>
      <c r="C113" s="15">
        <v>3.1489149136351198E-4</v>
      </c>
      <c r="D113" s="7" t="s">
        <v>141</v>
      </c>
      <c r="E113" s="31" t="str">
        <f t="shared" si="2"/>
        <v>No</v>
      </c>
      <c r="F113" s="41">
        <f>$C113*'Amneal Payments'!C$16</f>
        <v>107.07967719950673</v>
      </c>
      <c r="G113" s="41">
        <f>$C113*'Amneal Payments'!D$16</f>
        <v>89.233907331765209</v>
      </c>
      <c r="H113" s="41">
        <f>$C113*'Amneal Payments'!E$16</f>
        <v>89.233907331765209</v>
      </c>
      <c r="I113" s="41">
        <f>$C113*'Amneal Payments'!F$16</f>
        <v>89.233907331765209</v>
      </c>
      <c r="J113" s="41">
        <f>$C113*'Amneal Payments'!G$16</f>
        <v>89.233907331765209</v>
      </c>
      <c r="K113" s="41">
        <f>$C113*'Amneal Payments'!H$16</f>
        <v>89.233907331765209</v>
      </c>
      <c r="L113" s="41">
        <f>$C113*'Amneal Payments'!I$16</f>
        <v>7.7303943754673581</v>
      </c>
      <c r="M113" s="41">
        <f>$C113*'Amneal Payments'!J$16</f>
        <v>7.7303943754673581</v>
      </c>
      <c r="N113" s="41">
        <f>$C113*'Amneal Payments'!K$16</f>
        <v>7.7303943754673581</v>
      </c>
      <c r="O113" s="41">
        <f>$C113*'Amneal Payments'!L$16</f>
        <v>7.730404552515763</v>
      </c>
      <c r="P113" s="41">
        <f t="shared" si="3"/>
        <v>584.17080153725044</v>
      </c>
    </row>
    <row r="114" spans="1:16" ht="18" customHeight="1" x14ac:dyDescent="0.3">
      <c r="A114" s="122">
        <v>112</v>
      </c>
      <c r="B114" s="3" t="s">
        <v>20</v>
      </c>
      <c r="C114" s="15">
        <v>2.2439609028390264E-4</v>
      </c>
      <c r="D114" s="7" t="s">
        <v>142</v>
      </c>
      <c r="E114" s="31" t="str">
        <f t="shared" si="2"/>
        <v>No</v>
      </c>
      <c r="F114" s="41">
        <f>$C114*'Amneal Payments'!C$16</f>
        <v>76.306478807626291</v>
      </c>
      <c r="G114" s="41">
        <f>$C114*'Amneal Payments'!D$16</f>
        <v>63.589333072479569</v>
      </c>
      <c r="H114" s="41">
        <f>$C114*'Amneal Payments'!E$16</f>
        <v>63.589333072479569</v>
      </c>
      <c r="I114" s="41">
        <f>$C114*'Amneal Payments'!F$16</f>
        <v>63.589333072479569</v>
      </c>
      <c r="J114" s="41">
        <f>$C114*'Amneal Payments'!G$16</f>
        <v>63.589333072479569</v>
      </c>
      <c r="K114" s="41">
        <f>$C114*'Amneal Payments'!H$16</f>
        <v>63.589333072479569</v>
      </c>
      <c r="L114" s="41">
        <f>$C114*'Amneal Payments'!I$16</f>
        <v>5.5087873816350159</v>
      </c>
      <c r="M114" s="41">
        <f>$C114*'Amneal Payments'!J$16</f>
        <v>5.5087873816350159</v>
      </c>
      <c r="N114" s="41">
        <f>$C114*'Amneal Payments'!K$16</f>
        <v>5.5087873816350159</v>
      </c>
      <c r="O114" s="41">
        <f>$C114*'Amneal Payments'!L$16</f>
        <v>5.5087946339423519</v>
      </c>
      <c r="P114" s="41">
        <f t="shared" si="3"/>
        <v>416.28830094887144</v>
      </c>
    </row>
    <row r="115" spans="1:16" ht="18" customHeight="1" x14ac:dyDescent="0.3">
      <c r="A115" s="122">
        <v>113</v>
      </c>
      <c r="B115" s="3" t="s">
        <v>58</v>
      </c>
      <c r="C115" s="15">
        <v>3.7739081076608753E-4</v>
      </c>
      <c r="D115" s="7" t="s">
        <v>143</v>
      </c>
      <c r="E115" s="31" t="str">
        <f t="shared" si="2"/>
        <v>No</v>
      </c>
      <c r="F115" s="41">
        <f>$C115*'Amneal Payments'!C$16</f>
        <v>128.33273461886685</v>
      </c>
      <c r="G115" s="41">
        <f>$C115*'Amneal Payments'!D$16</f>
        <v>106.94495583205524</v>
      </c>
      <c r="H115" s="41">
        <f>$C115*'Amneal Payments'!E$16</f>
        <v>106.94495583205524</v>
      </c>
      <c r="I115" s="41">
        <f>$C115*'Amneal Payments'!F$16</f>
        <v>106.94495583205524</v>
      </c>
      <c r="J115" s="41">
        <f>$C115*'Amneal Payments'!G$16</f>
        <v>106.94495583205524</v>
      </c>
      <c r="K115" s="41">
        <f>$C115*'Amneal Payments'!H$16</f>
        <v>106.94495583205524</v>
      </c>
      <c r="L115" s="41">
        <f>$C115*'Amneal Payments'!I$16</f>
        <v>9.2647146109495679</v>
      </c>
      <c r="M115" s="41">
        <f>$C115*'Amneal Payments'!J$16</f>
        <v>9.2647146109495679</v>
      </c>
      <c r="N115" s="41">
        <f>$C115*'Amneal Payments'!K$16</f>
        <v>9.2647146109495679</v>
      </c>
      <c r="O115" s="41">
        <f>$C115*'Amneal Payments'!L$16</f>
        <v>9.2647268079274294</v>
      </c>
      <c r="P115" s="41">
        <f t="shared" si="3"/>
        <v>700.1163844199192</v>
      </c>
    </row>
    <row r="116" spans="1:16" ht="18" customHeight="1" x14ac:dyDescent="0.3">
      <c r="A116" s="122">
        <v>114</v>
      </c>
      <c r="B116" s="3" t="s">
        <v>20</v>
      </c>
      <c r="C116" s="15">
        <v>1.2038412787141262E-3</v>
      </c>
      <c r="D116" s="7" t="s">
        <v>144</v>
      </c>
      <c r="E116" s="31" t="str">
        <f t="shared" si="2"/>
        <v>No</v>
      </c>
      <c r="F116" s="41">
        <f>$C116*'Amneal Payments'!C$16</f>
        <v>409.3693829768788</v>
      </c>
      <c r="G116" s="41">
        <f>$C116*'Amneal Payments'!D$16</f>
        <v>341.14437529504409</v>
      </c>
      <c r="H116" s="41">
        <f>$C116*'Amneal Payments'!E$16</f>
        <v>341.14437529504409</v>
      </c>
      <c r="I116" s="41">
        <f>$C116*'Amneal Payments'!F$16</f>
        <v>341.14437529504409</v>
      </c>
      <c r="J116" s="41">
        <f>$C116*'Amneal Payments'!G$16</f>
        <v>341.14437529504409</v>
      </c>
      <c r="K116" s="41">
        <f>$C116*'Amneal Payments'!H$16</f>
        <v>341.14437529504409</v>
      </c>
      <c r="L116" s="41">
        <f>$C116*'Amneal Payments'!I$16</f>
        <v>29.55357037317987</v>
      </c>
      <c r="M116" s="41">
        <f>$C116*'Amneal Payments'!J$16</f>
        <v>29.55357037317987</v>
      </c>
      <c r="N116" s="41">
        <f>$C116*'Amneal Payments'!K$16</f>
        <v>29.55357037317987</v>
      </c>
      <c r="O116" s="41">
        <f>$C116*'Amneal Payments'!L$16</f>
        <v>29.553609280394902</v>
      </c>
      <c r="P116" s="41">
        <f t="shared" si="3"/>
        <v>2233.3055798520336</v>
      </c>
    </row>
    <row r="117" spans="1:16" ht="18" customHeight="1" x14ac:dyDescent="0.3">
      <c r="A117" s="122">
        <v>115</v>
      </c>
      <c r="B117" s="3" t="s">
        <v>20</v>
      </c>
      <c r="C117" s="15">
        <v>3.3601865528679335E-4</v>
      </c>
      <c r="D117" s="7" t="s">
        <v>145</v>
      </c>
      <c r="E117" s="31" t="str">
        <f t="shared" si="2"/>
        <v>No</v>
      </c>
      <c r="F117" s="41">
        <f>$C117*'Amneal Payments'!C$16</f>
        <v>114.26402468139673</v>
      </c>
      <c r="G117" s="41">
        <f>$C117*'Amneal Payments'!D$16</f>
        <v>95.220920126394049</v>
      </c>
      <c r="H117" s="41">
        <f>$C117*'Amneal Payments'!E$16</f>
        <v>95.220920126394049</v>
      </c>
      <c r="I117" s="41">
        <f>$C117*'Amneal Payments'!F$16</f>
        <v>95.220920126394049</v>
      </c>
      <c r="J117" s="41">
        <f>$C117*'Amneal Payments'!G$16</f>
        <v>95.220920126394049</v>
      </c>
      <c r="K117" s="41">
        <f>$C117*'Amneal Payments'!H$16</f>
        <v>95.220920126394049</v>
      </c>
      <c r="L117" s="41">
        <f>$C117*'Amneal Payments'!I$16</f>
        <v>8.249053385448585</v>
      </c>
      <c r="M117" s="41">
        <f>$C117*'Amneal Payments'!J$16</f>
        <v>8.249053385448585</v>
      </c>
      <c r="N117" s="41">
        <f>$C117*'Amneal Payments'!K$16</f>
        <v>8.249053385448585</v>
      </c>
      <c r="O117" s="41">
        <f>$C117*'Amneal Payments'!L$16</f>
        <v>8.2490642453105174</v>
      </c>
      <c r="P117" s="41">
        <f t="shared" si="3"/>
        <v>623.3648497150233</v>
      </c>
    </row>
    <row r="118" spans="1:16" ht="18" customHeight="1" x14ac:dyDescent="0.3">
      <c r="A118" s="122">
        <v>116</v>
      </c>
      <c r="B118" s="3" t="s">
        <v>73</v>
      </c>
      <c r="C118" s="15">
        <v>1.2198699018000001E-3</v>
      </c>
      <c r="D118" s="7" t="s">
        <v>146</v>
      </c>
      <c r="E118" s="31" t="str">
        <f t="shared" si="2"/>
        <v>No</v>
      </c>
      <c r="F118" s="41">
        <f>$C118*'Amneal Payments'!C$16</f>
        <v>414.81995827999674</v>
      </c>
      <c r="G118" s="41">
        <f>$C118*'Amneal Payments'!D$16</f>
        <v>345.68656429134671</v>
      </c>
      <c r="H118" s="41">
        <f>$C118*'Amneal Payments'!E$16</f>
        <v>345.68656429134671</v>
      </c>
      <c r="I118" s="41">
        <f>$C118*'Amneal Payments'!F$16</f>
        <v>345.68656429134671</v>
      </c>
      <c r="J118" s="41">
        <f>$C118*'Amneal Payments'!G$16</f>
        <v>345.68656429134671</v>
      </c>
      <c r="K118" s="41">
        <f>$C118*'Amneal Payments'!H$16</f>
        <v>345.68656429134671</v>
      </c>
      <c r="L118" s="41">
        <f>$C118*'Amneal Payments'!I$16</f>
        <v>29.94706331010552</v>
      </c>
      <c r="M118" s="41">
        <f>$C118*'Amneal Payments'!J$16</f>
        <v>29.94706331010552</v>
      </c>
      <c r="N118" s="41">
        <f>$C118*'Amneal Payments'!K$16</f>
        <v>29.94706331010552</v>
      </c>
      <c r="O118" s="41">
        <f>$C118*'Amneal Payments'!L$16</f>
        <v>29.947102735353198</v>
      </c>
      <c r="P118" s="41">
        <f t="shared" si="3"/>
        <v>2263.0410724024</v>
      </c>
    </row>
    <row r="119" spans="1:16" ht="18" customHeight="1" x14ac:dyDescent="0.3">
      <c r="A119" s="122">
        <v>117</v>
      </c>
      <c r="B119" s="3" t="s">
        <v>58</v>
      </c>
      <c r="C119" s="15">
        <v>3.2440470306271694E-6</v>
      </c>
      <c r="D119" s="7" t="s">
        <v>147</v>
      </c>
      <c r="E119" s="13" t="s">
        <v>334</v>
      </c>
      <c r="F119" s="41">
        <f>$C119*'Amneal Payments'!C$16</f>
        <v>1.1031466977892033</v>
      </c>
      <c r="G119" s="41">
        <f>$C119*'Amneal Payments'!D$16</f>
        <v>0.91929759949181111</v>
      </c>
      <c r="H119" s="41">
        <f>$C119*'Amneal Payments'!E$16</f>
        <v>0.91929759949181111</v>
      </c>
      <c r="I119" s="41">
        <f>$C119*'Amneal Payments'!F$16</f>
        <v>0.91929759949181111</v>
      </c>
      <c r="J119" s="41">
        <f>$C119*'Amneal Payments'!G$16</f>
        <v>0.91929759949181111</v>
      </c>
      <c r="K119" s="41">
        <f>$C119*'Amneal Payments'!H$16</f>
        <v>0.91929759949181111</v>
      </c>
      <c r="L119" s="41">
        <f>$C119*'Amneal Payments'!I$16</f>
        <v>7.9639379300858862E-2</v>
      </c>
      <c r="M119" s="41">
        <f>$C119*'Amneal Payments'!J$16</f>
        <v>7.9639379300858862E-2</v>
      </c>
      <c r="N119" s="41">
        <f>$C119*'Amneal Payments'!K$16</f>
        <v>7.9639379300858862E-2</v>
      </c>
      <c r="O119" s="41">
        <f>$C119*'Amneal Payments'!L$16</f>
        <v>7.9639484145939049E-2</v>
      </c>
      <c r="P119" s="41">
        <f t="shared" si="3"/>
        <v>6.0181923172967728</v>
      </c>
    </row>
    <row r="120" spans="1:16" ht="18" customHeight="1" x14ac:dyDescent="0.3">
      <c r="A120" s="122">
        <v>118</v>
      </c>
      <c r="B120" s="3" t="s">
        <v>32</v>
      </c>
      <c r="C120" s="15">
        <v>4.8938634165054549E-4</v>
      </c>
      <c r="D120" s="7" t="s">
        <v>148</v>
      </c>
      <c r="E120" s="31" t="str">
        <f t="shared" si="2"/>
        <v>No</v>
      </c>
      <c r="F120" s="41">
        <f>$C120*'Amneal Payments'!C$16</f>
        <v>166.41710851848111</v>
      </c>
      <c r="G120" s="41">
        <f>$C120*'Amneal Payments'!D$16</f>
        <v>138.68223390597655</v>
      </c>
      <c r="H120" s="41">
        <f>$C120*'Amneal Payments'!E$16</f>
        <v>138.68223390597655</v>
      </c>
      <c r="I120" s="41">
        <f>$C120*'Amneal Payments'!F$16</f>
        <v>138.68223390597655</v>
      </c>
      <c r="J120" s="41">
        <f>$C120*'Amneal Payments'!G$16</f>
        <v>138.68223390597655</v>
      </c>
      <c r="K120" s="41">
        <f>$C120*'Amneal Payments'!H$16</f>
        <v>138.68223390597655</v>
      </c>
      <c r="L120" s="41">
        <f>$C120*'Amneal Payments'!I$16</f>
        <v>12.014136700056595</v>
      </c>
      <c r="M120" s="41">
        <f>$C120*'Amneal Payments'!J$16</f>
        <v>12.014136700056595</v>
      </c>
      <c r="N120" s="41">
        <f>$C120*'Amneal Payments'!K$16</f>
        <v>12.014136700056595</v>
      </c>
      <c r="O120" s="41">
        <f>$C120*'Amneal Payments'!L$16</f>
        <v>12.014152516643021</v>
      </c>
      <c r="P120" s="41">
        <f t="shared" si="3"/>
        <v>907.88484066517663</v>
      </c>
    </row>
    <row r="121" spans="1:16" ht="18" customHeight="1" x14ac:dyDescent="0.3">
      <c r="A121" s="122">
        <v>119</v>
      </c>
      <c r="B121" s="3" t="s">
        <v>32</v>
      </c>
      <c r="C121" s="15">
        <v>1.9565590720923404E-4</v>
      </c>
      <c r="D121" s="7" t="s">
        <v>149</v>
      </c>
      <c r="E121" s="31" t="str">
        <f t="shared" si="2"/>
        <v>No</v>
      </c>
      <c r="F121" s="41">
        <f>$C121*'Amneal Payments'!C$16</f>
        <v>66.533304204005219</v>
      </c>
      <c r="G121" s="41">
        <f>$C121*'Amneal Payments'!D$16</f>
        <v>55.444943962192809</v>
      </c>
      <c r="H121" s="41">
        <f>$C121*'Amneal Payments'!E$16</f>
        <v>55.444943962192809</v>
      </c>
      <c r="I121" s="41">
        <f>$C121*'Amneal Payments'!F$16</f>
        <v>55.444943962192809</v>
      </c>
      <c r="J121" s="41">
        <f>$C121*'Amneal Payments'!G$16</f>
        <v>55.444943962192809</v>
      </c>
      <c r="K121" s="41">
        <f>$C121*'Amneal Payments'!H$16</f>
        <v>55.444943962192809</v>
      </c>
      <c r="L121" s="41">
        <f>$C121*'Amneal Payments'!I$16</f>
        <v>4.8032333870564736</v>
      </c>
      <c r="M121" s="41">
        <f>$C121*'Amneal Payments'!J$16</f>
        <v>4.8032333870564736</v>
      </c>
      <c r="N121" s="41">
        <f>$C121*'Amneal Payments'!K$16</f>
        <v>4.8032333870564736</v>
      </c>
      <c r="O121" s="41">
        <f>$C121*'Amneal Payments'!L$16</f>
        <v>4.8032397105034175</v>
      </c>
      <c r="P121" s="41">
        <f t="shared" si="3"/>
        <v>362.9709638866421</v>
      </c>
    </row>
    <row r="122" spans="1:16" ht="18" customHeight="1" x14ac:dyDescent="0.3">
      <c r="A122" s="122">
        <v>120</v>
      </c>
      <c r="B122" s="3" t="s">
        <v>20</v>
      </c>
      <c r="C122" s="15">
        <v>2.6020285795849804E-4</v>
      </c>
      <c r="D122" s="7" t="s">
        <v>150</v>
      </c>
      <c r="E122" s="31" t="str">
        <f t="shared" si="2"/>
        <v>No</v>
      </c>
      <c r="F122" s="41">
        <f>$C122*'Amneal Payments'!C$16</f>
        <v>88.482664031148957</v>
      </c>
      <c r="G122" s="41">
        <f>$C122*'Amneal Payments'!D$16</f>
        <v>73.736249950701492</v>
      </c>
      <c r="H122" s="41">
        <f>$C122*'Amneal Payments'!E$16</f>
        <v>73.736249950701492</v>
      </c>
      <c r="I122" s="41">
        <f>$C122*'Amneal Payments'!F$16</f>
        <v>73.736249950701492</v>
      </c>
      <c r="J122" s="41">
        <f>$C122*'Amneal Payments'!G$16</f>
        <v>73.736249950701492</v>
      </c>
      <c r="K122" s="41">
        <f>$C122*'Amneal Payments'!H$16</f>
        <v>73.736249950701492</v>
      </c>
      <c r="L122" s="41">
        <f>$C122*'Amneal Payments'!I$16</f>
        <v>6.3878217252966527</v>
      </c>
      <c r="M122" s="41">
        <f>$C122*'Amneal Payments'!J$16</f>
        <v>6.3878217252966527</v>
      </c>
      <c r="N122" s="41">
        <f>$C122*'Amneal Payments'!K$16</f>
        <v>6.3878217252966527</v>
      </c>
      <c r="O122" s="41">
        <f>$C122*'Amneal Payments'!L$16</f>
        <v>6.3878301348509066</v>
      </c>
      <c r="P122" s="41">
        <f t="shared" si="3"/>
        <v>482.71520909539731</v>
      </c>
    </row>
    <row r="123" spans="1:16" ht="18" customHeight="1" x14ac:dyDescent="0.3">
      <c r="A123" s="122">
        <v>121</v>
      </c>
      <c r="B123" s="3" t="s">
        <v>151</v>
      </c>
      <c r="C123" s="15">
        <v>4.1050412370000006E-3</v>
      </c>
      <c r="D123" s="7" t="s">
        <v>151</v>
      </c>
      <c r="E123" s="31" t="str">
        <f t="shared" si="2"/>
        <v>No</v>
      </c>
      <c r="F123" s="41">
        <f>$C123*'Amneal Payments'!C$16</f>
        <v>1395.9300349630171</v>
      </c>
      <c r="G123" s="41">
        <f>$C123*'Amneal Payments'!D$16</f>
        <v>1163.2860187786544</v>
      </c>
      <c r="H123" s="41">
        <f>$C123*'Amneal Payments'!E$16</f>
        <v>1163.2860187786544</v>
      </c>
      <c r="I123" s="41">
        <f>$C123*'Amneal Payments'!F$16</f>
        <v>1163.2860187786544</v>
      </c>
      <c r="J123" s="41">
        <f>$C123*'Amneal Payments'!G$16</f>
        <v>1163.2860187786544</v>
      </c>
      <c r="K123" s="41">
        <f>$C123*'Amneal Payments'!H$16</f>
        <v>1163.2860187786544</v>
      </c>
      <c r="L123" s="41">
        <f>$C123*'Amneal Payments'!I$16</f>
        <v>100.77626280772697</v>
      </c>
      <c r="M123" s="41">
        <f>$C123*'Amneal Payments'!J$16</f>
        <v>100.77626280772697</v>
      </c>
      <c r="N123" s="41">
        <f>$C123*'Amneal Payments'!K$16</f>
        <v>100.77626280772697</v>
      </c>
      <c r="O123" s="41">
        <f>$C123*'Amneal Payments'!L$16</f>
        <v>100.77639547947111</v>
      </c>
      <c r="P123" s="41">
        <f t="shared" si="3"/>
        <v>7615.4653127589418</v>
      </c>
    </row>
    <row r="124" spans="1:16" ht="18" customHeight="1" x14ac:dyDescent="0.3">
      <c r="A124" s="122">
        <v>122</v>
      </c>
      <c r="B124" s="3" t="s">
        <v>22</v>
      </c>
      <c r="C124" s="15">
        <v>1.9389587187553203E-4</v>
      </c>
      <c r="D124" s="7" t="s">
        <v>152</v>
      </c>
      <c r="E124" s="31" t="str">
        <f t="shared" si="2"/>
        <v>No</v>
      </c>
      <c r="F124" s="41">
        <f>$C124*'Amneal Payments'!C$16</f>
        <v>65.93479957443752</v>
      </c>
      <c r="G124" s="41">
        <f>$C124*'Amneal Payments'!D$16</f>
        <v>54.946185392413312</v>
      </c>
      <c r="H124" s="41">
        <f>$C124*'Amneal Payments'!E$16</f>
        <v>54.946185392413312</v>
      </c>
      <c r="I124" s="41">
        <f>$C124*'Amneal Payments'!F$16</f>
        <v>54.946185392413312</v>
      </c>
      <c r="J124" s="41">
        <f>$C124*'Amneal Payments'!G$16</f>
        <v>54.946185392413312</v>
      </c>
      <c r="K124" s="41">
        <f>$C124*'Amneal Payments'!H$16</f>
        <v>54.946185392413312</v>
      </c>
      <c r="L124" s="41">
        <f>$C124*'Amneal Payments'!I$16</f>
        <v>4.7600255913000389</v>
      </c>
      <c r="M124" s="41">
        <f>$C124*'Amneal Payments'!J$16</f>
        <v>4.7600255913000389</v>
      </c>
      <c r="N124" s="41">
        <f>$C124*'Amneal Payments'!K$16</f>
        <v>4.7600255913000389</v>
      </c>
      <c r="O124" s="41">
        <f>$C124*'Amneal Payments'!L$16</f>
        <v>4.7600318578640071</v>
      </c>
      <c r="P124" s="41">
        <f t="shared" si="3"/>
        <v>359.70583516826832</v>
      </c>
    </row>
    <row r="125" spans="1:16" ht="18" customHeight="1" x14ac:dyDescent="0.3">
      <c r="A125" s="122">
        <v>123</v>
      </c>
      <c r="B125" s="3" t="s">
        <v>153</v>
      </c>
      <c r="C125" s="15">
        <v>1.1005388939752758E-3</v>
      </c>
      <c r="D125" s="7" t="s">
        <v>154</v>
      </c>
      <c r="E125" s="31" t="str">
        <f t="shared" si="2"/>
        <v>No</v>
      </c>
      <c r="F125" s="41">
        <f>$C125*'Amneal Payments'!C$16</f>
        <v>374.24113621518455</v>
      </c>
      <c r="G125" s="41">
        <f>$C125*'Amneal Payments'!D$16</f>
        <v>311.87055977522255</v>
      </c>
      <c r="H125" s="41">
        <f>$C125*'Amneal Payments'!E$16</f>
        <v>311.87055977522255</v>
      </c>
      <c r="I125" s="41">
        <f>$C125*'Amneal Payments'!F$16</f>
        <v>311.87055977522255</v>
      </c>
      <c r="J125" s="41">
        <f>$C125*'Amneal Payments'!G$16</f>
        <v>311.87055977522255</v>
      </c>
      <c r="K125" s="41">
        <f>$C125*'Amneal Payments'!H$16</f>
        <v>311.87055977522255</v>
      </c>
      <c r="L125" s="41">
        <f>$C125*'Amneal Payments'!I$16</f>
        <v>27.017559728688674</v>
      </c>
      <c r="M125" s="41">
        <f>$C125*'Amneal Payments'!J$16</f>
        <v>27.017559728688674</v>
      </c>
      <c r="N125" s="41">
        <f>$C125*'Amneal Payments'!K$16</f>
        <v>27.017559728688674</v>
      </c>
      <c r="O125" s="41">
        <f>$C125*'Amneal Payments'!L$16</f>
        <v>27.017595297250871</v>
      </c>
      <c r="P125" s="41">
        <f t="shared" si="3"/>
        <v>2041.664209574614</v>
      </c>
    </row>
    <row r="126" spans="1:16" ht="18" customHeight="1" x14ac:dyDescent="0.3">
      <c r="A126" s="122">
        <v>124</v>
      </c>
      <c r="B126" s="3" t="s">
        <v>32</v>
      </c>
      <c r="C126" s="15">
        <v>2.7246348947924944E-5</v>
      </c>
      <c r="D126" s="7" t="s">
        <v>155</v>
      </c>
      <c r="E126" s="31" t="str">
        <f t="shared" si="2"/>
        <v>No</v>
      </c>
      <c r="F126" s="41">
        <f>$C126*'Amneal Payments'!C$16</f>
        <v>9.2651923923880002</v>
      </c>
      <c r="G126" s="41">
        <f>$C126*'Amneal Payments'!D$16</f>
        <v>7.7210666017690928</v>
      </c>
      <c r="H126" s="41">
        <f>$C126*'Amneal Payments'!E$16</f>
        <v>7.7210666017690928</v>
      </c>
      <c r="I126" s="41">
        <f>$C126*'Amneal Payments'!F$16</f>
        <v>7.7210666017690928</v>
      </c>
      <c r="J126" s="41">
        <f>$C126*'Amneal Payments'!G$16</f>
        <v>7.7210666017690928</v>
      </c>
      <c r="K126" s="41">
        <f>$C126*'Amneal Payments'!H$16</f>
        <v>7.7210666017690928</v>
      </c>
      <c r="L126" s="41">
        <f>$C126*'Amneal Payments'!I$16</f>
        <v>0.6688812763629538</v>
      </c>
      <c r="M126" s="41">
        <f>$C126*'Amneal Payments'!J$16</f>
        <v>0.6688812763629538</v>
      </c>
      <c r="N126" s="41">
        <f>$C126*'Amneal Payments'!K$16</f>
        <v>0.6688812763629538</v>
      </c>
      <c r="O126" s="41">
        <f>$C126*'Amneal Payments'!L$16</f>
        <v>0.66888215694378794</v>
      </c>
      <c r="P126" s="41">
        <f t="shared" si="3"/>
        <v>50.546051387266118</v>
      </c>
    </row>
    <row r="127" spans="1:16" ht="18" customHeight="1" x14ac:dyDescent="0.3">
      <c r="A127" s="122">
        <v>125</v>
      </c>
      <c r="B127" s="3" t="s">
        <v>156</v>
      </c>
      <c r="C127" s="15">
        <v>2.4482072967000001E-3</v>
      </c>
      <c r="D127" s="7" t="s">
        <v>156</v>
      </c>
      <c r="E127" s="31" t="str">
        <f t="shared" si="2"/>
        <v>No</v>
      </c>
      <c r="F127" s="41">
        <f>$C127*'Amneal Payments'!C$16</f>
        <v>832.51930978815267</v>
      </c>
      <c r="G127" s="41">
        <f>$C127*'Amneal Payments'!D$16</f>
        <v>693.77264560789467</v>
      </c>
      <c r="H127" s="41">
        <f>$C127*'Amneal Payments'!E$16</f>
        <v>693.77264560789467</v>
      </c>
      <c r="I127" s="41">
        <f>$C127*'Amneal Payments'!F$16</f>
        <v>693.77264560789467</v>
      </c>
      <c r="J127" s="41">
        <f>$C127*'Amneal Payments'!G$16</f>
        <v>693.77264560789467</v>
      </c>
      <c r="K127" s="41">
        <f>$C127*'Amneal Payments'!H$16</f>
        <v>693.77264560789467</v>
      </c>
      <c r="L127" s="41">
        <f>$C127*'Amneal Payments'!I$16</f>
        <v>60.101998419957397</v>
      </c>
      <c r="M127" s="41">
        <f>$C127*'Amneal Payments'!J$16</f>
        <v>60.101998419957397</v>
      </c>
      <c r="N127" s="41">
        <f>$C127*'Amneal Payments'!K$16</f>
        <v>60.101998419957397</v>
      </c>
      <c r="O127" s="41">
        <f>$C127*'Amneal Payments'!L$16</f>
        <v>60.102077544115552</v>
      </c>
      <c r="P127" s="41">
        <f t="shared" si="3"/>
        <v>4541.7906106316132</v>
      </c>
    </row>
    <row r="128" spans="1:16" ht="18" customHeight="1" x14ac:dyDescent="0.3">
      <c r="A128" s="122">
        <v>126</v>
      </c>
      <c r="B128" s="3" t="s">
        <v>20</v>
      </c>
      <c r="C128" s="15">
        <v>3.9749965640000005E-4</v>
      </c>
      <c r="D128" s="7" t="s">
        <v>157</v>
      </c>
      <c r="E128" s="31" t="str">
        <f t="shared" si="2"/>
        <v>No</v>
      </c>
      <c r="F128" s="41">
        <f>$C128*'Amneal Payments'!C$16</f>
        <v>135.17080029669853</v>
      </c>
      <c r="G128" s="41">
        <f>$C128*'Amneal Payments'!D$16</f>
        <v>112.64339773048644</v>
      </c>
      <c r="H128" s="41">
        <f>$C128*'Amneal Payments'!E$16</f>
        <v>112.64339773048644</v>
      </c>
      <c r="I128" s="41">
        <f>$C128*'Amneal Payments'!F$16</f>
        <v>112.64339773048644</v>
      </c>
      <c r="J128" s="41">
        <f>$C128*'Amneal Payments'!G$16</f>
        <v>112.64339773048644</v>
      </c>
      <c r="K128" s="41">
        <f>$C128*'Amneal Payments'!H$16</f>
        <v>112.64339773048644</v>
      </c>
      <c r="L128" s="41">
        <f>$C128*'Amneal Payments'!I$16</f>
        <v>9.7583745269810471</v>
      </c>
      <c r="M128" s="41">
        <f>$C128*'Amneal Payments'!J$16</f>
        <v>9.7583745269810471</v>
      </c>
      <c r="N128" s="41">
        <f>$C128*'Amneal Payments'!K$16</f>
        <v>9.7583745269810471</v>
      </c>
      <c r="O128" s="41">
        <f>$C128*'Amneal Payments'!L$16</f>
        <v>9.7583873738611793</v>
      </c>
      <c r="P128" s="41">
        <f t="shared" si="3"/>
        <v>737.42129990393494</v>
      </c>
    </row>
    <row r="129" spans="1:16" ht="18" customHeight="1" x14ac:dyDescent="0.3">
      <c r="A129" s="122">
        <v>127</v>
      </c>
      <c r="B129" s="3" t="s">
        <v>158</v>
      </c>
      <c r="C129" s="15">
        <v>1.9471774931817251E-3</v>
      </c>
      <c r="D129" s="7" t="s">
        <v>158</v>
      </c>
      <c r="E129" s="31" t="str">
        <f t="shared" si="2"/>
        <v>No</v>
      </c>
      <c r="F129" s="41">
        <f>$C129*'Amneal Payments'!C$16</f>
        <v>662.14281153550451</v>
      </c>
      <c r="G129" s="41">
        <f>$C129*'Amneal Payments'!D$16</f>
        <v>551.79088908596248</v>
      </c>
      <c r="H129" s="41">
        <f>$C129*'Amneal Payments'!E$16</f>
        <v>551.79088908596248</v>
      </c>
      <c r="I129" s="41">
        <f>$C129*'Amneal Payments'!F$16</f>
        <v>551.79088908596248</v>
      </c>
      <c r="J129" s="41">
        <f>$C129*'Amneal Payments'!G$16</f>
        <v>551.79088908596248</v>
      </c>
      <c r="K129" s="41">
        <f>$C129*'Amneal Payments'!H$16</f>
        <v>551.79088908596248</v>
      </c>
      <c r="L129" s="41">
        <f>$C129*'Amneal Payments'!I$16</f>
        <v>47.802021820754852</v>
      </c>
      <c r="M129" s="41">
        <f>$C129*'Amneal Payments'!J$16</f>
        <v>47.802021820754852</v>
      </c>
      <c r="N129" s="41">
        <f>$C129*'Amneal Payments'!K$16</f>
        <v>47.802021820754852</v>
      </c>
      <c r="O129" s="41">
        <f>$C129*'Amneal Payments'!L$16</f>
        <v>47.802084752018935</v>
      </c>
      <c r="P129" s="41">
        <f t="shared" si="3"/>
        <v>3612.3054071796005</v>
      </c>
    </row>
    <row r="130" spans="1:16" ht="18" customHeight="1" x14ac:dyDescent="0.3">
      <c r="A130" s="122">
        <v>128</v>
      </c>
      <c r="B130" s="3" t="s">
        <v>32</v>
      </c>
      <c r="C130" s="15">
        <v>5.4856393182193598E-4</v>
      </c>
      <c r="D130" s="7" t="s">
        <v>159</v>
      </c>
      <c r="E130" s="31" t="str">
        <f t="shared" si="2"/>
        <v>No</v>
      </c>
      <c r="F130" s="41">
        <f>$C130*'Amneal Payments'!C$16</f>
        <v>186.54060320409033</v>
      </c>
      <c r="G130" s="41">
        <f>$C130*'Amneal Payments'!D$16</f>
        <v>155.45197123550966</v>
      </c>
      <c r="H130" s="41">
        <f>$C130*'Amneal Payments'!E$16</f>
        <v>155.45197123550966</v>
      </c>
      <c r="I130" s="41">
        <f>$C130*'Amneal Payments'!F$16</f>
        <v>155.45197123550966</v>
      </c>
      <c r="J130" s="41">
        <f>$C130*'Amneal Payments'!G$16</f>
        <v>155.45197123550966</v>
      </c>
      <c r="K130" s="41">
        <f>$C130*'Amneal Payments'!H$16</f>
        <v>155.45197123550966</v>
      </c>
      <c r="L130" s="41">
        <f>$C130*'Amneal Payments'!I$16</f>
        <v>13.46691050551496</v>
      </c>
      <c r="M130" s="41">
        <f>$C130*'Amneal Payments'!J$16</f>
        <v>13.46691050551496</v>
      </c>
      <c r="N130" s="41">
        <f>$C130*'Amneal Payments'!K$16</f>
        <v>13.46691050551496</v>
      </c>
      <c r="O130" s="41">
        <f>$C130*'Amneal Payments'!L$16</f>
        <v>13.466928234675134</v>
      </c>
      <c r="P130" s="41">
        <f t="shared" si="3"/>
        <v>1017.6681191328587</v>
      </c>
    </row>
    <row r="131" spans="1:16" ht="18" customHeight="1" x14ac:dyDescent="0.3">
      <c r="A131" s="122">
        <v>129</v>
      </c>
      <c r="B131" s="3" t="s">
        <v>88</v>
      </c>
      <c r="C131" s="15">
        <v>2.3483828725500002E-2</v>
      </c>
      <c r="D131" s="7" t="s">
        <v>88</v>
      </c>
      <c r="E131" s="31" t="str">
        <f t="shared" si="2"/>
        <v>No</v>
      </c>
      <c r="F131" s="41">
        <f>$C131*'Amneal Payments'!C$16</f>
        <v>7985.7375264298034</v>
      </c>
      <c r="G131" s="41">
        <f>$C131*'Amneal Payments'!D$16</f>
        <v>6654.8441407938753</v>
      </c>
      <c r="H131" s="41">
        <f>$C131*'Amneal Payments'!E$16</f>
        <v>6654.8441407938753</v>
      </c>
      <c r="I131" s="41">
        <f>$C131*'Amneal Payments'!F$16</f>
        <v>6654.8441407938753</v>
      </c>
      <c r="J131" s="41">
        <f>$C131*'Amneal Payments'!G$16</f>
        <v>6654.8441407938753</v>
      </c>
      <c r="K131" s="41">
        <f>$C131*'Amneal Payments'!H$16</f>
        <v>6654.8441407938753</v>
      </c>
      <c r="L131" s="41">
        <f>$C131*'Amneal Payments'!I$16</f>
        <v>576.51369590191416</v>
      </c>
      <c r="M131" s="41">
        <f>$C131*'Amneal Payments'!J$16</f>
        <v>576.51369590191416</v>
      </c>
      <c r="N131" s="41">
        <f>$C131*'Amneal Payments'!K$16</f>
        <v>576.51369590191416</v>
      </c>
      <c r="O131" s="41">
        <f>$C131*'Amneal Payments'!L$16</f>
        <v>576.51445488101729</v>
      </c>
      <c r="P131" s="41">
        <f t="shared" si="3"/>
        <v>43566.013772985942</v>
      </c>
    </row>
    <row r="132" spans="1:16" ht="18" customHeight="1" x14ac:dyDescent="0.3">
      <c r="A132" s="122">
        <v>130</v>
      </c>
      <c r="B132" s="3" t="s">
        <v>20</v>
      </c>
      <c r="C132" s="15">
        <v>1.109546617741783E-3</v>
      </c>
      <c r="D132" s="7" t="s">
        <v>160</v>
      </c>
      <c r="E132" s="31" t="str">
        <f t="shared" si="2"/>
        <v>No</v>
      </c>
      <c r="F132" s="41">
        <f>$C132*'Amneal Payments'!C$16</f>
        <v>377.30423629782996</v>
      </c>
      <c r="G132" s="41">
        <f>$C132*'Amneal Payments'!D$16</f>
        <v>314.42316729208534</v>
      </c>
      <c r="H132" s="41">
        <f>$C132*'Amneal Payments'!E$16</f>
        <v>314.42316729208534</v>
      </c>
      <c r="I132" s="41">
        <f>$C132*'Amneal Payments'!F$16</f>
        <v>314.42316729208534</v>
      </c>
      <c r="J132" s="41">
        <f>$C132*'Amneal Payments'!G$16</f>
        <v>314.42316729208534</v>
      </c>
      <c r="K132" s="41">
        <f>$C132*'Amneal Payments'!H$16</f>
        <v>314.42316729208534</v>
      </c>
      <c r="L132" s="41">
        <f>$C132*'Amneal Payments'!I$16</f>
        <v>27.238693862351198</v>
      </c>
      <c r="M132" s="41">
        <f>$C132*'Amneal Payments'!J$16</f>
        <v>27.238693862351198</v>
      </c>
      <c r="N132" s="41">
        <f>$C132*'Amneal Payments'!K$16</f>
        <v>27.238693862351198</v>
      </c>
      <c r="O132" s="41">
        <f>$C132*'Amneal Payments'!L$16</f>
        <v>27.23872972203603</v>
      </c>
      <c r="P132" s="41">
        <f t="shared" si="3"/>
        <v>2058.3748840673466</v>
      </c>
    </row>
    <row r="133" spans="1:16" ht="18" customHeight="1" x14ac:dyDescent="0.3">
      <c r="A133" s="122">
        <v>131</v>
      </c>
      <c r="B133" s="3" t="s">
        <v>161</v>
      </c>
      <c r="C133" s="15">
        <v>2.9859845764296689E-4</v>
      </c>
      <c r="D133" s="7" t="s">
        <v>162</v>
      </c>
      <c r="E133" s="31" t="str">
        <f t="shared" ref="E133:E196" si="4">IF(C133&lt;0.000011,"Yes","No")</f>
        <v>No</v>
      </c>
      <c r="F133" s="41">
        <f>$C133*'Amneal Payments'!C$16</f>
        <v>101.53918836685482</v>
      </c>
      <c r="G133" s="41">
        <f>$C133*'Amneal Payments'!D$16</f>
        <v>84.616789686328204</v>
      </c>
      <c r="H133" s="41">
        <f>$C133*'Amneal Payments'!E$16</f>
        <v>84.616789686328204</v>
      </c>
      <c r="I133" s="41">
        <f>$C133*'Amneal Payments'!F$16</f>
        <v>84.616789686328204</v>
      </c>
      <c r="J133" s="41">
        <f>$C133*'Amneal Payments'!G$16</f>
        <v>84.616789686328204</v>
      </c>
      <c r="K133" s="41">
        <f>$C133*'Amneal Payments'!H$16</f>
        <v>84.616789686328204</v>
      </c>
      <c r="L133" s="41">
        <f>$C133*'Amneal Payments'!I$16</f>
        <v>7.3304103184602321</v>
      </c>
      <c r="M133" s="41">
        <f>$C133*'Amneal Payments'!J$16</f>
        <v>7.3304103184602321</v>
      </c>
      <c r="N133" s="41">
        <f>$C133*'Amneal Payments'!K$16</f>
        <v>7.3304103184602321</v>
      </c>
      <c r="O133" s="41">
        <f>$C133*'Amneal Payments'!L$16</f>
        <v>7.3304199689304435</v>
      </c>
      <c r="P133" s="41">
        <f t="shared" ref="P133:P196" si="5">SUM(F133:O133)</f>
        <v>553.94478772280706</v>
      </c>
    </row>
    <row r="134" spans="1:16" ht="18" customHeight="1" x14ac:dyDescent="0.3">
      <c r="A134" s="122">
        <v>132</v>
      </c>
      <c r="B134" s="3" t="s">
        <v>161</v>
      </c>
      <c r="C134" s="15">
        <v>5.3961997892000005E-3</v>
      </c>
      <c r="D134" s="7" t="s">
        <v>161</v>
      </c>
      <c r="E134" s="31" t="str">
        <f t="shared" si="4"/>
        <v>No</v>
      </c>
      <c r="F134" s="41">
        <f>$C134*'Amneal Payments'!C$16</f>
        <v>1834.9918857113253</v>
      </c>
      <c r="G134" s="41">
        <f>$C134*'Amneal Payments'!D$16</f>
        <v>1529.1743509744142</v>
      </c>
      <c r="H134" s="41">
        <f>$C134*'Amneal Payments'!E$16</f>
        <v>1529.1743509744142</v>
      </c>
      <c r="I134" s="41">
        <f>$C134*'Amneal Payments'!F$16</f>
        <v>1529.1743509744142</v>
      </c>
      <c r="J134" s="41">
        <f>$C134*'Amneal Payments'!G$16</f>
        <v>1529.1743509744142</v>
      </c>
      <c r="K134" s="41">
        <f>$C134*'Amneal Payments'!H$16</f>
        <v>1529.1743509744142</v>
      </c>
      <c r="L134" s="41">
        <f>$C134*'Amneal Payments'!I$16</f>
        <v>132.47341907747565</v>
      </c>
      <c r="M134" s="41">
        <f>$C134*'Amneal Payments'!J$16</f>
        <v>132.47341907747565</v>
      </c>
      <c r="N134" s="41">
        <f>$C134*'Amneal Payments'!K$16</f>
        <v>132.47341907747565</v>
      </c>
      <c r="O134" s="41">
        <f>$C134*'Amneal Payments'!L$16</f>
        <v>132.47359347846128</v>
      </c>
      <c r="P134" s="41">
        <f t="shared" si="5"/>
        <v>10010.757491294286</v>
      </c>
    </row>
    <row r="135" spans="1:16" ht="18" customHeight="1" x14ac:dyDescent="0.3">
      <c r="A135" s="122">
        <v>133</v>
      </c>
      <c r="B135" s="3" t="s">
        <v>163</v>
      </c>
      <c r="C135" s="15">
        <v>3.5337234878000004E-3</v>
      </c>
      <c r="D135" s="7" t="s">
        <v>163</v>
      </c>
      <c r="E135" s="31" t="str">
        <f t="shared" si="4"/>
        <v>No</v>
      </c>
      <c r="F135" s="41">
        <f>$C135*'Amneal Payments'!C$16</f>
        <v>1201.6519365050872</v>
      </c>
      <c r="G135" s="41">
        <f>$C135*'Amneal Payments'!D$16</f>
        <v>1001.3860739171625</v>
      </c>
      <c r="H135" s="41">
        <f>$C135*'Amneal Payments'!E$16</f>
        <v>1001.3860739171625</v>
      </c>
      <c r="I135" s="41">
        <f>$C135*'Amneal Payments'!F$16</f>
        <v>1001.3860739171625</v>
      </c>
      <c r="J135" s="41">
        <f>$C135*'Amneal Payments'!G$16</f>
        <v>1001.3860739171625</v>
      </c>
      <c r="K135" s="41">
        <f>$C135*'Amneal Payments'!H$16</f>
        <v>1001.3860739171625</v>
      </c>
      <c r="L135" s="41">
        <f>$C135*'Amneal Payments'!I$16</f>
        <v>86.750759940385549</v>
      </c>
      <c r="M135" s="41">
        <f>$C135*'Amneal Payments'!J$16</f>
        <v>86.750759940385549</v>
      </c>
      <c r="N135" s="41">
        <f>$C135*'Amneal Payments'!K$16</f>
        <v>86.750759940385549</v>
      </c>
      <c r="O135" s="41">
        <f>$C135*'Amneal Payments'!L$16</f>
        <v>86.750874147583815</v>
      </c>
      <c r="P135" s="41">
        <f t="shared" si="5"/>
        <v>6555.5854600596385</v>
      </c>
    </row>
    <row r="136" spans="1:16" ht="18" customHeight="1" x14ac:dyDescent="0.3">
      <c r="A136" s="122">
        <v>134</v>
      </c>
      <c r="B136" s="3" t="s">
        <v>164</v>
      </c>
      <c r="C136" s="15">
        <v>1.2127293508E-3</v>
      </c>
      <c r="D136" s="7" t="s">
        <v>164</v>
      </c>
      <c r="E136" s="31" t="str">
        <f t="shared" si="4"/>
        <v>No</v>
      </c>
      <c r="F136" s="41">
        <f>$C136*'Amneal Payments'!C$16</f>
        <v>412.39179519183011</v>
      </c>
      <c r="G136" s="41">
        <f>$C136*'Amneal Payments'!D$16</f>
        <v>343.66307593517456</v>
      </c>
      <c r="H136" s="41">
        <f>$C136*'Amneal Payments'!E$16</f>
        <v>343.66307593517456</v>
      </c>
      <c r="I136" s="41">
        <f>$C136*'Amneal Payments'!F$16</f>
        <v>343.66307593517456</v>
      </c>
      <c r="J136" s="41">
        <f>$C136*'Amneal Payments'!G$16</f>
        <v>343.66307593517456</v>
      </c>
      <c r="K136" s="41">
        <f>$C136*'Amneal Payments'!H$16</f>
        <v>343.66307593517456</v>
      </c>
      <c r="L136" s="41">
        <f>$C136*'Amneal Payments'!I$16</f>
        <v>29.771767130938784</v>
      </c>
      <c r="M136" s="41">
        <f>$C136*'Amneal Payments'!J$16</f>
        <v>29.771767130938784</v>
      </c>
      <c r="N136" s="41">
        <f>$C136*'Amneal Payments'!K$16</f>
        <v>29.771767130938784</v>
      </c>
      <c r="O136" s="41">
        <f>$C136*'Amneal Payments'!L$16</f>
        <v>29.771806325409401</v>
      </c>
      <c r="P136" s="41">
        <f t="shared" si="5"/>
        <v>2249.7942825859286</v>
      </c>
    </row>
    <row r="137" spans="1:16" ht="18" customHeight="1" x14ac:dyDescent="0.3">
      <c r="A137" s="122">
        <v>135</v>
      </c>
      <c r="B137" s="3" t="s">
        <v>96</v>
      </c>
      <c r="C137" s="15">
        <v>1.0105310050000001E-4</v>
      </c>
      <c r="D137" s="7" t="s">
        <v>165</v>
      </c>
      <c r="E137" s="31" t="str">
        <f t="shared" si="4"/>
        <v>No</v>
      </c>
      <c r="F137" s="41">
        <f>$C137*'Amneal Payments'!C$16</f>
        <v>34.363371759250924</v>
      </c>
      <c r="G137" s="41">
        <f>$C137*'Amneal Payments'!D$16</f>
        <v>28.636413662873089</v>
      </c>
      <c r="H137" s="41">
        <f>$C137*'Amneal Payments'!E$16</f>
        <v>28.636413662873089</v>
      </c>
      <c r="I137" s="41">
        <f>$C137*'Amneal Payments'!F$16</f>
        <v>28.636413662873089</v>
      </c>
      <c r="J137" s="41">
        <f>$C137*'Amneal Payments'!G$16</f>
        <v>28.636413662873089</v>
      </c>
      <c r="K137" s="41">
        <f>$C137*'Amneal Payments'!H$16</f>
        <v>28.636413662873089</v>
      </c>
      <c r="L137" s="41">
        <f>$C137*'Amneal Payments'!I$16</f>
        <v>2.4807920860171482</v>
      </c>
      <c r="M137" s="41">
        <f>$C137*'Amneal Payments'!J$16</f>
        <v>2.4807920860171482</v>
      </c>
      <c r="N137" s="41">
        <f>$C137*'Amneal Payments'!K$16</f>
        <v>2.4807920860171482</v>
      </c>
      <c r="O137" s="41">
        <f>$C137*'Amneal Payments'!L$16</f>
        <v>2.4807953519748622</v>
      </c>
      <c r="P137" s="41">
        <f t="shared" si="5"/>
        <v>187.46861168364268</v>
      </c>
    </row>
    <row r="138" spans="1:16" ht="18" customHeight="1" x14ac:dyDescent="0.3">
      <c r="A138" s="122">
        <v>136</v>
      </c>
      <c r="B138" s="3" t="s">
        <v>166</v>
      </c>
      <c r="C138" s="15">
        <v>6.2922251458000008E-3</v>
      </c>
      <c r="D138" s="7" t="s">
        <v>166</v>
      </c>
      <c r="E138" s="31" t="str">
        <f t="shared" si="4"/>
        <v>No</v>
      </c>
      <c r="F138" s="41">
        <f>$C138*'Amneal Payments'!C$16</f>
        <v>2139.687657362203</v>
      </c>
      <c r="G138" s="41">
        <f>$C138*'Amneal Payments'!D$16</f>
        <v>1783.0898927743513</v>
      </c>
      <c r="H138" s="41">
        <f>$C138*'Amneal Payments'!E$16</f>
        <v>1783.0898927743513</v>
      </c>
      <c r="I138" s="41">
        <f>$C138*'Amneal Payments'!F$16</f>
        <v>1783.0898927743513</v>
      </c>
      <c r="J138" s="41">
        <f>$C138*'Amneal Payments'!G$16</f>
        <v>1783.0898927743513</v>
      </c>
      <c r="K138" s="41">
        <f>$C138*'Amneal Payments'!H$16</f>
        <v>1783.0898927743513</v>
      </c>
      <c r="L138" s="41">
        <f>$C138*'Amneal Payments'!I$16</f>
        <v>154.47029599194471</v>
      </c>
      <c r="M138" s="41">
        <f>$C138*'Amneal Payments'!J$16</f>
        <v>154.47029599194471</v>
      </c>
      <c r="N138" s="41">
        <f>$C138*'Amneal Payments'!K$16</f>
        <v>154.47029599194471</v>
      </c>
      <c r="O138" s="41">
        <f>$C138*'Amneal Payments'!L$16</f>
        <v>154.47049935177387</v>
      </c>
      <c r="P138" s="41">
        <f t="shared" si="5"/>
        <v>11673.018508561567</v>
      </c>
    </row>
    <row r="139" spans="1:16" ht="18" customHeight="1" x14ac:dyDescent="0.3">
      <c r="A139" s="122">
        <v>137</v>
      </c>
      <c r="B139" s="3" t="s">
        <v>53</v>
      </c>
      <c r="C139" s="15">
        <v>1.9406761110000003E-3</v>
      </c>
      <c r="D139" s="7" t="s">
        <v>167</v>
      </c>
      <c r="E139" s="31" t="str">
        <f t="shared" si="4"/>
        <v>No</v>
      </c>
      <c r="F139" s="41">
        <f>$C139*'Amneal Payments'!C$16</f>
        <v>659.93199947972221</v>
      </c>
      <c r="G139" s="41">
        <f>$C139*'Amneal Payments'!D$16</f>
        <v>549.94852830123523</v>
      </c>
      <c r="H139" s="41">
        <f>$C139*'Amneal Payments'!E$16</f>
        <v>549.94852830123523</v>
      </c>
      <c r="I139" s="41">
        <f>$C139*'Amneal Payments'!F$16</f>
        <v>549.94852830123523</v>
      </c>
      <c r="J139" s="41">
        <f>$C139*'Amneal Payments'!G$16</f>
        <v>549.94852830123523</v>
      </c>
      <c r="K139" s="41">
        <f>$C139*'Amneal Payments'!H$16</f>
        <v>549.94852830123523</v>
      </c>
      <c r="L139" s="41">
        <f>$C139*'Amneal Payments'!I$16</f>
        <v>47.642416846886725</v>
      </c>
      <c r="M139" s="41">
        <f>$C139*'Amneal Payments'!J$16</f>
        <v>47.642416846886725</v>
      </c>
      <c r="N139" s="41">
        <f>$C139*'Amneal Payments'!K$16</f>
        <v>47.642416846886725</v>
      </c>
      <c r="O139" s="41">
        <f>$C139*'Amneal Payments'!L$16</f>
        <v>47.642479568031192</v>
      </c>
      <c r="P139" s="41">
        <f t="shared" si="5"/>
        <v>3600.24437109459</v>
      </c>
    </row>
    <row r="140" spans="1:16" ht="18" customHeight="1" x14ac:dyDescent="0.3">
      <c r="A140" s="122">
        <v>138</v>
      </c>
      <c r="B140" s="3" t="s">
        <v>53</v>
      </c>
      <c r="C140" s="15">
        <v>7.2147379172615407E-3</v>
      </c>
      <c r="D140" s="7" t="s">
        <v>53</v>
      </c>
      <c r="E140" s="31" t="str">
        <f t="shared" si="4"/>
        <v>No</v>
      </c>
      <c r="F140" s="41">
        <f>$C140*'Amneal Payments'!C$16</f>
        <v>2453.390543879671</v>
      </c>
      <c r="G140" s="41">
        <f>$C140*'Amneal Payments'!D$16</f>
        <v>2044.5114345394766</v>
      </c>
      <c r="H140" s="41">
        <f>$C140*'Amneal Payments'!E$16</f>
        <v>2044.5114345394766</v>
      </c>
      <c r="I140" s="41">
        <f>$C140*'Amneal Payments'!F$16</f>
        <v>2044.5114345394766</v>
      </c>
      <c r="J140" s="41">
        <f>$C140*'Amneal Payments'!G$16</f>
        <v>2044.5114345394766</v>
      </c>
      <c r="K140" s="41">
        <f>$C140*'Amneal Payments'!H$16</f>
        <v>2044.5114345394766</v>
      </c>
      <c r="L140" s="41">
        <f>$C140*'Amneal Payments'!I$16</f>
        <v>177.11742281307116</v>
      </c>
      <c r="M140" s="41">
        <f>$C140*'Amneal Payments'!J$16</f>
        <v>177.11742281307116</v>
      </c>
      <c r="N140" s="41">
        <f>$C140*'Amneal Payments'!K$16</f>
        <v>177.11742281307116</v>
      </c>
      <c r="O140" s="41">
        <f>$C140*'Amneal Payments'!L$16</f>
        <v>177.1176559877965</v>
      </c>
      <c r="P140" s="41">
        <f t="shared" si="5"/>
        <v>13384.417641004064</v>
      </c>
    </row>
    <row r="141" spans="1:16" ht="18" customHeight="1" x14ac:dyDescent="0.3">
      <c r="A141" s="122">
        <v>139</v>
      </c>
      <c r="B141" s="3" t="s">
        <v>81</v>
      </c>
      <c r="C141" s="15">
        <v>3.4575585746555949E-4</v>
      </c>
      <c r="D141" s="7" t="s">
        <v>168</v>
      </c>
      <c r="E141" s="13" t="s">
        <v>334</v>
      </c>
      <c r="F141" s="41">
        <f>$C141*'Amneal Payments'!C$16</f>
        <v>117.57518581062828</v>
      </c>
      <c r="G141" s="41">
        <f>$C141*'Amneal Payments'!D$16</f>
        <v>97.980247134971847</v>
      </c>
      <c r="H141" s="41">
        <f>$C141*'Amneal Payments'!E$16</f>
        <v>97.980247134971847</v>
      </c>
      <c r="I141" s="41">
        <f>$C141*'Amneal Payments'!F$16</f>
        <v>97.980247134971847</v>
      </c>
      <c r="J141" s="41">
        <f>$C141*'Amneal Payments'!G$16</f>
        <v>97.980247134971847</v>
      </c>
      <c r="K141" s="41">
        <f>$C141*'Amneal Payments'!H$16</f>
        <v>97.980247134971847</v>
      </c>
      <c r="L141" s="41">
        <f>$C141*'Amneal Payments'!I$16</f>
        <v>8.4880957699524817</v>
      </c>
      <c r="M141" s="41">
        <f>$C141*'Amneal Payments'!J$16</f>
        <v>8.4880957699524817</v>
      </c>
      <c r="N141" s="41">
        <f>$C141*'Amneal Payments'!K$16</f>
        <v>8.4880957699524817</v>
      </c>
      <c r="O141" s="41">
        <f>$C141*'Amneal Payments'!L$16</f>
        <v>8.4881069445132251</v>
      </c>
      <c r="P141" s="41">
        <f t="shared" si="5"/>
        <v>641.42881573985801</v>
      </c>
    </row>
    <row r="142" spans="1:16" ht="18" customHeight="1" x14ac:dyDescent="0.3">
      <c r="A142" s="122">
        <v>140</v>
      </c>
      <c r="B142" s="3" t="s">
        <v>81</v>
      </c>
      <c r="C142" s="15">
        <v>2.5170974956060682E-3</v>
      </c>
      <c r="D142" s="7" t="s">
        <v>169</v>
      </c>
      <c r="E142" s="31" t="str">
        <f t="shared" si="4"/>
        <v>No</v>
      </c>
      <c r="F142" s="41">
        <f>$C142*'Amneal Payments'!C$16</f>
        <v>855.94560253785369</v>
      </c>
      <c r="G142" s="41">
        <f>$C142*'Amneal Payments'!D$16</f>
        <v>713.29474065921647</v>
      </c>
      <c r="H142" s="41">
        <f>$C142*'Amneal Payments'!E$16</f>
        <v>713.29474065921647</v>
      </c>
      <c r="I142" s="41">
        <f>$C142*'Amneal Payments'!F$16</f>
        <v>713.29474065921647</v>
      </c>
      <c r="J142" s="41">
        <f>$C142*'Amneal Payments'!G$16</f>
        <v>713.29474065921647</v>
      </c>
      <c r="K142" s="41">
        <f>$C142*'Amneal Payments'!H$16</f>
        <v>713.29474065921647</v>
      </c>
      <c r="L142" s="41">
        <f>$C142*'Amneal Payments'!I$16</f>
        <v>61.79321085584224</v>
      </c>
      <c r="M142" s="41">
        <f>$C142*'Amneal Payments'!J$16</f>
        <v>61.79321085584224</v>
      </c>
      <c r="N142" s="41">
        <f>$C142*'Amneal Payments'!K$16</f>
        <v>61.79321085584224</v>
      </c>
      <c r="O142" s="41">
        <f>$C142*'Amneal Payments'!L$16</f>
        <v>61.793292206478114</v>
      </c>
      <c r="P142" s="41">
        <f t="shared" si="5"/>
        <v>4669.5922306079419</v>
      </c>
    </row>
    <row r="143" spans="1:16" ht="18" customHeight="1" x14ac:dyDescent="0.3">
      <c r="A143" s="122">
        <v>141</v>
      </c>
      <c r="B143" s="3" t="s">
        <v>81</v>
      </c>
      <c r="C143" s="15">
        <v>2.1830160390500002E-2</v>
      </c>
      <c r="D143" s="7" t="s">
        <v>81</v>
      </c>
      <c r="E143" s="31" t="str">
        <f t="shared" si="4"/>
        <v>No</v>
      </c>
      <c r="F143" s="41">
        <f>$C143*'Amneal Payments'!C$16</f>
        <v>7423.4032736365752</v>
      </c>
      <c r="G143" s="41">
        <f>$C143*'Amneal Payments'!D$16</f>
        <v>6186.2278364158165</v>
      </c>
      <c r="H143" s="41">
        <f>$C143*'Amneal Payments'!E$16</f>
        <v>6186.2278364158165</v>
      </c>
      <c r="I143" s="41">
        <f>$C143*'Amneal Payments'!F$16</f>
        <v>6186.2278364158165</v>
      </c>
      <c r="J143" s="41">
        <f>$C143*'Amneal Payments'!G$16</f>
        <v>6186.2278364158165</v>
      </c>
      <c r="K143" s="41">
        <f>$C143*'Amneal Payments'!H$16</f>
        <v>6186.2278364158165</v>
      </c>
      <c r="L143" s="41">
        <f>$C143*'Amneal Payments'!I$16</f>
        <v>535.91714519672178</v>
      </c>
      <c r="M143" s="41">
        <f>$C143*'Amneal Payments'!J$16</f>
        <v>535.91714519672178</v>
      </c>
      <c r="N143" s="41">
        <f>$C143*'Amneal Payments'!K$16</f>
        <v>535.91714519672178</v>
      </c>
      <c r="O143" s="41">
        <f>$C143*'Amneal Payments'!L$16</f>
        <v>535.91785073054882</v>
      </c>
      <c r="P143" s="41">
        <f t="shared" si="5"/>
        <v>40498.211742036365</v>
      </c>
    </row>
    <row r="144" spans="1:16" ht="18" customHeight="1" x14ac:dyDescent="0.3">
      <c r="A144" s="122">
        <v>142</v>
      </c>
      <c r="B144" s="3" t="s">
        <v>170</v>
      </c>
      <c r="C144" s="15">
        <v>1.0942313547701739E-3</v>
      </c>
      <c r="D144" s="7" t="s">
        <v>170</v>
      </c>
      <c r="E144" s="31" t="str">
        <f t="shared" si="4"/>
        <v>No</v>
      </c>
      <c r="F144" s="41">
        <f>$C144*'Amneal Payments'!C$16</f>
        <v>372.09624097180739</v>
      </c>
      <c r="G144" s="41">
        <f>$C144*'Amneal Payments'!D$16</f>
        <v>310.08313018643832</v>
      </c>
      <c r="H144" s="41">
        <f>$C144*'Amneal Payments'!E$16</f>
        <v>310.08313018643832</v>
      </c>
      <c r="I144" s="41">
        <f>$C144*'Amneal Payments'!F$16</f>
        <v>310.08313018643832</v>
      </c>
      <c r="J144" s="41">
        <f>$C144*'Amneal Payments'!G$16</f>
        <v>310.08313018643832</v>
      </c>
      <c r="K144" s="41">
        <f>$C144*'Amneal Payments'!H$16</f>
        <v>310.08313018643832</v>
      </c>
      <c r="L144" s="41">
        <f>$C144*'Amneal Payments'!I$16</f>
        <v>26.862713481865605</v>
      </c>
      <c r="M144" s="41">
        <f>$C144*'Amneal Payments'!J$16</f>
        <v>26.862713481865605</v>
      </c>
      <c r="N144" s="41">
        <f>$C144*'Amneal Payments'!K$16</f>
        <v>26.862713481865605</v>
      </c>
      <c r="O144" s="41">
        <f>$C144*'Amneal Payments'!L$16</f>
        <v>26.862748846573034</v>
      </c>
      <c r="P144" s="41">
        <f t="shared" si="5"/>
        <v>2029.9627811961684</v>
      </c>
    </row>
    <row r="145" spans="1:16" ht="18" customHeight="1" x14ac:dyDescent="0.3">
      <c r="A145" s="122">
        <v>143</v>
      </c>
      <c r="B145" s="3" t="s">
        <v>12</v>
      </c>
      <c r="C145" s="15">
        <v>3.0589085348800001E-2</v>
      </c>
      <c r="D145" s="7" t="s">
        <v>12</v>
      </c>
      <c r="E145" s="31" t="str">
        <f t="shared" si="4"/>
        <v>No</v>
      </c>
      <c r="F145" s="41">
        <f>$C145*'Amneal Payments'!C$16</f>
        <v>10401.898669267155</v>
      </c>
      <c r="G145" s="41">
        <f>$C145*'Amneal Payments'!D$16</f>
        <v>8668.3307813713964</v>
      </c>
      <c r="H145" s="41">
        <f>$C145*'Amneal Payments'!E$16</f>
        <v>8668.3307813713964</v>
      </c>
      <c r="I145" s="41">
        <f>$C145*'Amneal Payments'!F$16</f>
        <v>8668.3307813713964</v>
      </c>
      <c r="J145" s="41">
        <f>$C145*'Amneal Payments'!G$16</f>
        <v>8668.3307813713964</v>
      </c>
      <c r="K145" s="41">
        <f>$C145*'Amneal Payments'!H$16</f>
        <v>8668.3307813713964</v>
      </c>
      <c r="L145" s="41">
        <f>$C145*'Amneal Payments'!I$16</f>
        <v>750.9434196114164</v>
      </c>
      <c r="M145" s="41">
        <f>$C145*'Amneal Payments'!J$16</f>
        <v>750.9434196114164</v>
      </c>
      <c r="N145" s="41">
        <f>$C145*'Amneal Payments'!K$16</f>
        <v>750.9434196114164</v>
      </c>
      <c r="O145" s="41">
        <f>$C145*'Amneal Payments'!L$16</f>
        <v>750.94440822689444</v>
      </c>
      <c r="P145" s="41">
        <f t="shared" si="5"/>
        <v>56747.327243185289</v>
      </c>
    </row>
    <row r="146" spans="1:16" ht="18" customHeight="1" x14ac:dyDescent="0.3">
      <c r="A146" s="122">
        <v>144</v>
      </c>
      <c r="B146" s="3" t="s">
        <v>12</v>
      </c>
      <c r="C146" s="15">
        <v>9.4595939665291712E-4</v>
      </c>
      <c r="D146" s="7" t="s">
        <v>171</v>
      </c>
      <c r="E146" s="31" t="str">
        <f t="shared" si="4"/>
        <v>No</v>
      </c>
      <c r="F146" s="41">
        <f>$C146*'Amneal Payments'!C$16</f>
        <v>321.67597288458154</v>
      </c>
      <c r="G146" s="41">
        <f>$C146*'Amneal Payments'!D$16</f>
        <v>268.06584317355782</v>
      </c>
      <c r="H146" s="41">
        <f>$C146*'Amneal Payments'!E$16</f>
        <v>268.06584317355782</v>
      </c>
      <c r="I146" s="41">
        <f>$C146*'Amneal Payments'!F$16</f>
        <v>268.06584317355782</v>
      </c>
      <c r="J146" s="41">
        <f>$C146*'Amneal Payments'!G$16</f>
        <v>268.06584317355782</v>
      </c>
      <c r="K146" s="41">
        <f>$C146*'Amneal Payments'!H$16</f>
        <v>268.06584317355782</v>
      </c>
      <c r="L146" s="41">
        <f>$C146*'Amneal Payments'!I$16</f>
        <v>23.222727192918867</v>
      </c>
      <c r="M146" s="41">
        <f>$C146*'Amneal Payments'!J$16</f>
        <v>23.222727192918867</v>
      </c>
      <c r="N146" s="41">
        <f>$C146*'Amneal Payments'!K$16</f>
        <v>23.222727192918867</v>
      </c>
      <c r="O146" s="41">
        <f>$C146*'Amneal Payments'!L$16</f>
        <v>23.22275776559178</v>
      </c>
      <c r="P146" s="41">
        <f t="shared" si="5"/>
        <v>1754.8961280967192</v>
      </c>
    </row>
    <row r="147" spans="1:16" ht="18" customHeight="1" x14ac:dyDescent="0.3">
      <c r="A147" s="122">
        <v>145</v>
      </c>
      <c r="B147" s="3" t="s">
        <v>172</v>
      </c>
      <c r="C147" s="15">
        <v>4.4979387832776362E-5</v>
      </c>
      <c r="D147" s="7" t="s">
        <v>172</v>
      </c>
      <c r="E147" s="31" t="str">
        <f t="shared" si="4"/>
        <v>No</v>
      </c>
      <c r="F147" s="41">
        <f>$C147*'Amneal Payments'!C$16</f>
        <v>15.295358756471026</v>
      </c>
      <c r="G147" s="41">
        <f>$C147*'Amneal Payments'!D$16</f>
        <v>12.746252711782796</v>
      </c>
      <c r="H147" s="41">
        <f>$C147*'Amneal Payments'!E$16</f>
        <v>12.746252711782796</v>
      </c>
      <c r="I147" s="41">
        <f>$C147*'Amneal Payments'!F$16</f>
        <v>12.746252711782796</v>
      </c>
      <c r="J147" s="41">
        <f>$C147*'Amneal Payments'!G$16</f>
        <v>12.746252711782796</v>
      </c>
      <c r="K147" s="41">
        <f>$C147*'Amneal Payments'!H$16</f>
        <v>12.746252711782796</v>
      </c>
      <c r="L147" s="41">
        <f>$C147*'Amneal Payments'!I$16</f>
        <v>1.1042165833342996</v>
      </c>
      <c r="M147" s="41">
        <f>$C147*'Amneal Payments'!J$16</f>
        <v>1.1042165833342996</v>
      </c>
      <c r="N147" s="41">
        <f>$C147*'Amneal Payments'!K$16</f>
        <v>1.1042165833342996</v>
      </c>
      <c r="O147" s="41">
        <f>$C147*'Amneal Payments'!L$16</f>
        <v>1.104218037033176</v>
      </c>
      <c r="P147" s="41">
        <f t="shared" si="5"/>
        <v>83.443490102421109</v>
      </c>
    </row>
    <row r="148" spans="1:16" ht="18" customHeight="1" x14ac:dyDescent="0.3">
      <c r="A148" s="122">
        <v>146</v>
      </c>
      <c r="B148" s="3" t="s">
        <v>173</v>
      </c>
      <c r="C148" s="15">
        <v>8.011838681000001E-4</v>
      </c>
      <c r="D148" s="7" t="s">
        <v>173</v>
      </c>
      <c r="E148" s="31" t="str">
        <f t="shared" si="4"/>
        <v>No</v>
      </c>
      <c r="F148" s="41">
        <f>$C148*'Amneal Payments'!C$16</f>
        <v>272.4446748374134</v>
      </c>
      <c r="G148" s="41">
        <f>$C148*'Amneal Payments'!D$16</f>
        <v>227.0393738877151</v>
      </c>
      <c r="H148" s="41">
        <f>$C148*'Amneal Payments'!E$16</f>
        <v>227.0393738877151</v>
      </c>
      <c r="I148" s="41">
        <f>$C148*'Amneal Payments'!F$16</f>
        <v>227.0393738877151</v>
      </c>
      <c r="J148" s="41">
        <f>$C148*'Amneal Payments'!G$16</f>
        <v>227.0393738877151</v>
      </c>
      <c r="K148" s="41">
        <f>$C148*'Amneal Payments'!H$16</f>
        <v>227.0393738877151</v>
      </c>
      <c r="L148" s="41">
        <f>$C148*'Amneal Payments'!I$16</f>
        <v>19.668576120799845</v>
      </c>
      <c r="M148" s="41">
        <f>$C148*'Amneal Payments'!J$16</f>
        <v>19.668576120799845</v>
      </c>
      <c r="N148" s="41">
        <f>$C148*'Amneal Payments'!K$16</f>
        <v>19.668576120799845</v>
      </c>
      <c r="O148" s="41">
        <f>$C148*'Amneal Payments'!L$16</f>
        <v>19.668602014440133</v>
      </c>
      <c r="P148" s="41">
        <f t="shared" si="5"/>
        <v>1486.3158746528286</v>
      </c>
    </row>
    <row r="149" spans="1:16" ht="18" customHeight="1" x14ac:dyDescent="0.3">
      <c r="A149" s="122">
        <v>147</v>
      </c>
      <c r="B149" s="3" t="s">
        <v>174</v>
      </c>
      <c r="C149" s="15">
        <v>5.8387817675000005E-3</v>
      </c>
      <c r="D149" s="7" t="s">
        <v>175</v>
      </c>
      <c r="E149" s="31" t="str">
        <f t="shared" si="4"/>
        <v>No</v>
      </c>
      <c r="F149" s="41">
        <f>$C149*'Amneal Payments'!C$16</f>
        <v>1985.4930477639198</v>
      </c>
      <c r="G149" s="41">
        <f>$C149*'Amneal Payments'!D$16</f>
        <v>1654.5931708584367</v>
      </c>
      <c r="H149" s="41">
        <f>$C149*'Amneal Payments'!E$16</f>
        <v>1654.5931708584367</v>
      </c>
      <c r="I149" s="41">
        <f>$C149*'Amneal Payments'!F$16</f>
        <v>1654.5931708584367</v>
      </c>
      <c r="J149" s="41">
        <f>$C149*'Amneal Payments'!G$16</f>
        <v>1654.5931708584367</v>
      </c>
      <c r="K149" s="41">
        <f>$C149*'Amneal Payments'!H$16</f>
        <v>1654.5931708584367</v>
      </c>
      <c r="L149" s="41">
        <f>$C149*'Amneal Payments'!I$16</f>
        <v>143.33853715646475</v>
      </c>
      <c r="M149" s="41">
        <f>$C149*'Amneal Payments'!J$16</f>
        <v>143.33853715646475</v>
      </c>
      <c r="N149" s="41">
        <f>$C149*'Amneal Payments'!K$16</f>
        <v>143.33853715646475</v>
      </c>
      <c r="O149" s="41">
        <f>$C149*'Amneal Payments'!L$16</f>
        <v>143.33872586135615</v>
      </c>
      <c r="P149" s="41">
        <f t="shared" si="5"/>
        <v>10831.813239386856</v>
      </c>
    </row>
    <row r="150" spans="1:16" ht="18" customHeight="1" x14ac:dyDescent="0.3">
      <c r="A150" s="122">
        <v>148</v>
      </c>
      <c r="B150" s="3" t="s">
        <v>176</v>
      </c>
      <c r="C150" s="15">
        <v>5.2617717409888416E-3</v>
      </c>
      <c r="D150" s="7" t="s">
        <v>176</v>
      </c>
      <c r="E150" s="31" t="str">
        <f t="shared" si="4"/>
        <v>No</v>
      </c>
      <c r="F150" s="41">
        <f>$C150*'Amneal Payments'!C$16</f>
        <v>1789.2792754827003</v>
      </c>
      <c r="G150" s="41">
        <f>$C150*'Amneal Payments'!D$16</f>
        <v>1491.0801492386902</v>
      </c>
      <c r="H150" s="41">
        <f>$C150*'Amneal Payments'!E$16</f>
        <v>1491.0801492386902</v>
      </c>
      <c r="I150" s="41">
        <f>$C150*'Amneal Payments'!F$16</f>
        <v>1491.0801492386902</v>
      </c>
      <c r="J150" s="41">
        <f>$C150*'Amneal Payments'!G$16</f>
        <v>1491.0801492386902</v>
      </c>
      <c r="K150" s="41">
        <f>$C150*'Amneal Payments'!H$16</f>
        <v>1491.0801492386902</v>
      </c>
      <c r="L150" s="41">
        <f>$C150*'Amneal Payments'!I$16</f>
        <v>129.17329234716345</v>
      </c>
      <c r="M150" s="41">
        <f>$C150*'Amneal Payments'!J$16</f>
        <v>129.17329234716345</v>
      </c>
      <c r="N150" s="41">
        <f>$C150*'Amneal Payments'!K$16</f>
        <v>129.17329234716345</v>
      </c>
      <c r="O150" s="41">
        <f>$C150*'Amneal Payments'!L$16</f>
        <v>129.17346240353899</v>
      </c>
      <c r="P150" s="41">
        <f t="shared" si="5"/>
        <v>9761.3733611211792</v>
      </c>
    </row>
    <row r="151" spans="1:16" ht="18" customHeight="1" x14ac:dyDescent="0.3">
      <c r="A151" s="122">
        <v>149</v>
      </c>
      <c r="B151" s="3" t="s">
        <v>177</v>
      </c>
      <c r="C151" s="15">
        <v>1.3611218302E-3</v>
      </c>
      <c r="D151" s="7" t="s">
        <v>177</v>
      </c>
      <c r="E151" s="31" t="str">
        <f t="shared" si="4"/>
        <v>No</v>
      </c>
      <c r="F151" s="41">
        <f>$C151*'Amneal Payments'!C$16</f>
        <v>462.85304685722735</v>
      </c>
      <c r="G151" s="41">
        <f>$C151*'Amneal Payments'!D$16</f>
        <v>385.71451625251319</v>
      </c>
      <c r="H151" s="41">
        <f>$C151*'Amneal Payments'!E$16</f>
        <v>385.71451625251319</v>
      </c>
      <c r="I151" s="41">
        <f>$C151*'Amneal Payments'!F$16</f>
        <v>385.71451625251319</v>
      </c>
      <c r="J151" s="41">
        <f>$C151*'Amneal Payments'!G$16</f>
        <v>385.71451625251319</v>
      </c>
      <c r="K151" s="41">
        <f>$C151*'Amneal Payments'!H$16</f>
        <v>385.71451625251319</v>
      </c>
      <c r="L151" s="41">
        <f>$C151*'Amneal Payments'!I$16</f>
        <v>33.41471214399143</v>
      </c>
      <c r="M151" s="41">
        <f>$C151*'Amneal Payments'!J$16</f>
        <v>33.41471214399143</v>
      </c>
      <c r="N151" s="41">
        <f>$C151*'Amneal Payments'!K$16</f>
        <v>33.41471214399143</v>
      </c>
      <c r="O151" s="41">
        <f>$C151*'Amneal Payments'!L$16</f>
        <v>33.414756134391716</v>
      </c>
      <c r="P151" s="41">
        <f t="shared" si="5"/>
        <v>2525.0845206861595</v>
      </c>
    </row>
    <row r="152" spans="1:16" ht="18" customHeight="1" x14ac:dyDescent="0.3">
      <c r="A152" s="122">
        <v>150</v>
      </c>
      <c r="B152" s="3" t="s">
        <v>14</v>
      </c>
      <c r="C152" s="15">
        <v>8.6662252226000006E-3</v>
      </c>
      <c r="D152" s="7" t="s">
        <v>14</v>
      </c>
      <c r="E152" s="31" t="str">
        <f t="shared" si="4"/>
        <v>No</v>
      </c>
      <c r="F152" s="41">
        <f>$C152*'Amneal Payments'!C$16</f>
        <v>2946.9726074718596</v>
      </c>
      <c r="G152" s="41">
        <f>$C152*'Amneal Payments'!D$16</f>
        <v>2455.8337066560171</v>
      </c>
      <c r="H152" s="41">
        <f>$C152*'Amneal Payments'!E$16</f>
        <v>2455.8337066560171</v>
      </c>
      <c r="I152" s="41">
        <f>$C152*'Amneal Payments'!F$16</f>
        <v>2455.8337066560171</v>
      </c>
      <c r="J152" s="41">
        <f>$C152*'Amneal Payments'!G$16</f>
        <v>2455.8337066560171</v>
      </c>
      <c r="K152" s="41">
        <f>$C152*'Amneal Payments'!H$16</f>
        <v>2455.8337066560171</v>
      </c>
      <c r="L152" s="41">
        <f>$C152*'Amneal Payments'!I$16</f>
        <v>212.75055234815164</v>
      </c>
      <c r="M152" s="41">
        <f>$C152*'Amneal Payments'!J$16</f>
        <v>212.75055234815164</v>
      </c>
      <c r="N152" s="41">
        <f>$C152*'Amneal Payments'!K$16</f>
        <v>212.75055234815164</v>
      </c>
      <c r="O152" s="41">
        <f>$C152*'Amneal Payments'!L$16</f>
        <v>212.75083243381926</v>
      </c>
      <c r="P152" s="41">
        <f t="shared" si="5"/>
        <v>16077.143630230221</v>
      </c>
    </row>
    <row r="153" spans="1:16" ht="18" customHeight="1" x14ac:dyDescent="0.3">
      <c r="A153" s="122">
        <v>151</v>
      </c>
      <c r="B153" s="3" t="s">
        <v>73</v>
      </c>
      <c r="C153" s="15">
        <v>7.4382900947353106E-5</v>
      </c>
      <c r="D153" s="7" t="s">
        <v>178</v>
      </c>
      <c r="E153" s="13" t="s">
        <v>334</v>
      </c>
      <c r="F153" s="41">
        <f>$C153*'Amneal Payments'!C$16</f>
        <v>25.294100479236974</v>
      </c>
      <c r="G153" s="41">
        <f>$C153*'Amneal Payments'!D$16</f>
        <v>21.078616197163765</v>
      </c>
      <c r="H153" s="41">
        <f>$C153*'Amneal Payments'!E$16</f>
        <v>21.078616197163765</v>
      </c>
      <c r="I153" s="41">
        <f>$C153*'Amneal Payments'!F$16</f>
        <v>21.078616197163765</v>
      </c>
      <c r="J153" s="41">
        <f>$C153*'Amneal Payments'!G$16</f>
        <v>21.078616197163765</v>
      </c>
      <c r="K153" s="41">
        <f>$C153*'Amneal Payments'!H$16</f>
        <v>21.078616197163765</v>
      </c>
      <c r="L153" s="41">
        <f>$C153*'Amneal Payments'!I$16</f>
        <v>1.8260549264907613</v>
      </c>
      <c r="M153" s="41">
        <f>$C153*'Amneal Payments'!J$16</f>
        <v>1.8260549264907613</v>
      </c>
      <c r="N153" s="41">
        <f>$C153*'Amneal Payments'!K$16</f>
        <v>1.8260549264907613</v>
      </c>
      <c r="O153" s="41">
        <f>$C153*'Amneal Payments'!L$16</f>
        <v>1.8260573304883421</v>
      </c>
      <c r="P153" s="41">
        <f t="shared" si="5"/>
        <v>137.99140357501645</v>
      </c>
    </row>
    <row r="154" spans="1:16" ht="18" customHeight="1" x14ac:dyDescent="0.3">
      <c r="A154" s="122">
        <v>152</v>
      </c>
      <c r="B154" s="3" t="s">
        <v>53</v>
      </c>
      <c r="C154" s="15">
        <v>6.0431353984549699E-5</v>
      </c>
      <c r="D154" s="7" t="s">
        <v>179</v>
      </c>
      <c r="E154" s="31" t="str">
        <f t="shared" si="4"/>
        <v>No</v>
      </c>
      <c r="F154" s="41">
        <f>$C154*'Amneal Payments'!C$16</f>
        <v>20.549840357307698</v>
      </c>
      <c r="G154" s="41">
        <f>$C154*'Amneal Payments'!D$16</f>
        <v>17.125028745744213</v>
      </c>
      <c r="H154" s="41">
        <f>$C154*'Amneal Payments'!E$16</f>
        <v>17.125028745744213</v>
      </c>
      <c r="I154" s="41">
        <f>$C154*'Amneal Payments'!F$16</f>
        <v>17.125028745744213</v>
      </c>
      <c r="J154" s="41">
        <f>$C154*'Amneal Payments'!G$16</f>
        <v>17.125028745744213</v>
      </c>
      <c r="K154" s="41">
        <f>$C154*'Amneal Payments'!H$16</f>
        <v>17.125028745744213</v>
      </c>
      <c r="L154" s="41">
        <f>$C154*'Amneal Payments'!I$16</f>
        <v>1.4835529436543289</v>
      </c>
      <c r="M154" s="41">
        <f>$C154*'Amneal Payments'!J$16</f>
        <v>1.4835529436543289</v>
      </c>
      <c r="N154" s="41">
        <f>$C154*'Amneal Payments'!K$16</f>
        <v>1.4835529436543289</v>
      </c>
      <c r="O154" s="41">
        <f>$C154*'Amneal Payments'!L$16</f>
        <v>1.4835548967487491</v>
      </c>
      <c r="P154" s="41">
        <f t="shared" si="5"/>
        <v>112.10919781374051</v>
      </c>
    </row>
    <row r="155" spans="1:16" ht="18" customHeight="1" x14ac:dyDescent="0.3">
      <c r="A155" s="122">
        <v>153</v>
      </c>
      <c r="B155" s="3" t="s">
        <v>45</v>
      </c>
      <c r="C155" s="15">
        <v>1.1862120143752041E-4</v>
      </c>
      <c r="D155" s="7" t="s">
        <v>180</v>
      </c>
      <c r="E155" s="31" t="str">
        <f t="shared" si="4"/>
        <v>No</v>
      </c>
      <c r="F155" s="41">
        <f>$C155*'Amneal Payments'!C$16</f>
        <v>40.337450541920816</v>
      </c>
      <c r="G155" s="41">
        <f>$C155*'Amneal Payments'!D$16</f>
        <v>33.614859680152314</v>
      </c>
      <c r="H155" s="41">
        <f>$C155*'Amneal Payments'!E$16</f>
        <v>33.614859680152314</v>
      </c>
      <c r="I155" s="41">
        <f>$C155*'Amneal Payments'!F$16</f>
        <v>33.614859680152314</v>
      </c>
      <c r="J155" s="41">
        <f>$C155*'Amneal Payments'!G$16</f>
        <v>33.614859680152314</v>
      </c>
      <c r="K155" s="41">
        <f>$C155*'Amneal Payments'!H$16</f>
        <v>33.614859680152314</v>
      </c>
      <c r="L155" s="41">
        <f>$C155*'Amneal Payments'!I$16</f>
        <v>2.9120782668122742</v>
      </c>
      <c r="M155" s="41">
        <f>$C155*'Amneal Payments'!J$16</f>
        <v>2.9120782668122742</v>
      </c>
      <c r="N155" s="41">
        <f>$C155*'Amneal Payments'!K$16</f>
        <v>2.9120782668122742</v>
      </c>
      <c r="O155" s="41">
        <f>$C155*'Amneal Payments'!L$16</f>
        <v>2.9120821005573645</v>
      </c>
      <c r="P155" s="41">
        <f t="shared" si="5"/>
        <v>220.06006584367654</v>
      </c>
    </row>
    <row r="156" spans="1:16" ht="18" customHeight="1" x14ac:dyDescent="0.3">
      <c r="A156" s="122">
        <v>154</v>
      </c>
      <c r="B156" s="3" t="s">
        <v>20</v>
      </c>
      <c r="C156" s="15">
        <v>1.0559516091134637E-3</v>
      </c>
      <c r="D156" s="7" t="s">
        <v>181</v>
      </c>
      <c r="E156" s="31" t="str">
        <f t="shared" si="4"/>
        <v>No</v>
      </c>
      <c r="F156" s="41">
        <f>$C156*'Amneal Payments'!C$16</f>
        <v>359.07911310197915</v>
      </c>
      <c r="G156" s="41">
        <f>$C156*'Amneal Payments'!D$16</f>
        <v>299.23542114919684</v>
      </c>
      <c r="H156" s="41">
        <f>$C156*'Amneal Payments'!E$16</f>
        <v>299.23542114919684</v>
      </c>
      <c r="I156" s="41">
        <f>$C156*'Amneal Payments'!F$16</f>
        <v>299.23542114919684</v>
      </c>
      <c r="J156" s="41">
        <f>$C156*'Amneal Payments'!G$16</f>
        <v>299.23542114919684</v>
      </c>
      <c r="K156" s="41">
        <f>$C156*'Amneal Payments'!H$16</f>
        <v>299.23542114919684</v>
      </c>
      <c r="L156" s="41">
        <f>$C156*'Amneal Payments'!I$16</f>
        <v>25.922969034539953</v>
      </c>
      <c r="M156" s="41">
        <f>$C156*'Amneal Payments'!J$16</f>
        <v>25.922969034539953</v>
      </c>
      <c r="N156" s="41">
        <f>$C156*'Amneal Payments'!K$16</f>
        <v>25.922969034539953</v>
      </c>
      <c r="O156" s="41">
        <f>$C156*'Amneal Payments'!L$16</f>
        <v>25.923003162075737</v>
      </c>
      <c r="P156" s="41">
        <f t="shared" si="5"/>
        <v>1958.9481291136583</v>
      </c>
    </row>
    <row r="157" spans="1:16" ht="18" customHeight="1" x14ac:dyDescent="0.3">
      <c r="A157" s="122">
        <v>155</v>
      </c>
      <c r="B157" s="3" t="s">
        <v>58</v>
      </c>
      <c r="C157" s="15">
        <v>1.4709098660300001E-2</v>
      </c>
      <c r="D157" s="7" t="s">
        <v>58</v>
      </c>
      <c r="E157" s="31" t="str">
        <f t="shared" si="4"/>
        <v>No</v>
      </c>
      <c r="F157" s="41">
        <f>$C157*'Amneal Payments'!C$16</f>
        <v>5001.867562761111</v>
      </c>
      <c r="G157" s="41">
        <f>$C157*'Amneal Payments'!D$16</f>
        <v>4168.2623468278753</v>
      </c>
      <c r="H157" s="41">
        <f>$C157*'Amneal Payments'!E$16</f>
        <v>4168.2623468278753</v>
      </c>
      <c r="I157" s="41">
        <f>$C157*'Amneal Payments'!F$16</f>
        <v>4168.2623468278753</v>
      </c>
      <c r="J157" s="41">
        <f>$C157*'Amneal Payments'!G$16</f>
        <v>4168.2623468278753</v>
      </c>
      <c r="K157" s="41">
        <f>$C157*'Amneal Payments'!H$16</f>
        <v>4168.2623468278753</v>
      </c>
      <c r="L157" s="41">
        <f>$C157*'Amneal Payments'!I$16</f>
        <v>361.099415736558</v>
      </c>
      <c r="M157" s="41">
        <f>$C157*'Amneal Payments'!J$16</f>
        <v>361.099415736558</v>
      </c>
      <c r="N157" s="41">
        <f>$C157*'Amneal Payments'!K$16</f>
        <v>361.099415736558</v>
      </c>
      <c r="O157" s="41">
        <f>$C157*'Amneal Payments'!L$16</f>
        <v>361.09989112320125</v>
      </c>
      <c r="P157" s="41">
        <f t="shared" si="5"/>
        <v>27287.577435233361</v>
      </c>
    </row>
    <row r="158" spans="1:16" ht="18" customHeight="1" x14ac:dyDescent="0.3">
      <c r="A158" s="122">
        <v>156</v>
      </c>
      <c r="B158" s="3" t="s">
        <v>20</v>
      </c>
      <c r="C158" s="15">
        <v>4.3997455920000003E-3</v>
      </c>
      <c r="D158" s="7" t="s">
        <v>182</v>
      </c>
      <c r="E158" s="31" t="str">
        <f t="shared" si="4"/>
        <v>No</v>
      </c>
      <c r="F158" s="41">
        <f>$C158*'Amneal Payments'!C$16</f>
        <v>1496.1450235168345</v>
      </c>
      <c r="G158" s="41">
        <f>$C158*'Amneal Payments'!D$16</f>
        <v>1246.7992981958473</v>
      </c>
      <c r="H158" s="41">
        <f>$C158*'Amneal Payments'!E$16</f>
        <v>1246.7992981958473</v>
      </c>
      <c r="I158" s="41">
        <f>$C158*'Amneal Payments'!F$16</f>
        <v>1246.7992981958473</v>
      </c>
      <c r="J158" s="41">
        <f>$C158*'Amneal Payments'!G$16</f>
        <v>1246.7992981958473</v>
      </c>
      <c r="K158" s="41">
        <f>$C158*'Amneal Payments'!H$16</f>
        <v>1246.7992981958473</v>
      </c>
      <c r="L158" s="41">
        <f>$C158*'Amneal Payments'!I$16</f>
        <v>108.01107527742241</v>
      </c>
      <c r="M158" s="41">
        <f>$C158*'Amneal Payments'!J$16</f>
        <v>108.01107527742241</v>
      </c>
      <c r="N158" s="41">
        <f>$C158*'Amneal Payments'!K$16</f>
        <v>108.01107527742241</v>
      </c>
      <c r="O158" s="41">
        <f>$C158*'Amneal Payments'!L$16</f>
        <v>108.01121747378239</v>
      </c>
      <c r="P158" s="41">
        <f t="shared" si="5"/>
        <v>8162.1859578021204</v>
      </c>
    </row>
    <row r="159" spans="1:16" ht="18" customHeight="1" x14ac:dyDescent="0.3">
      <c r="A159" s="122">
        <v>157</v>
      </c>
      <c r="B159" s="3" t="s">
        <v>183</v>
      </c>
      <c r="C159" s="15">
        <v>7.0236704230000006E-4</v>
      </c>
      <c r="D159" s="7" t="s">
        <v>183</v>
      </c>
      <c r="E159" s="31" t="str">
        <f t="shared" si="4"/>
        <v>No</v>
      </c>
      <c r="F159" s="41">
        <f>$C159*'Amneal Payments'!C$16</f>
        <v>238.84175415281214</v>
      </c>
      <c r="G159" s="41">
        <f>$C159*'Amneal Payments'!D$16</f>
        <v>199.03667544046786</v>
      </c>
      <c r="H159" s="41">
        <f>$C159*'Amneal Payments'!E$16</f>
        <v>199.03667544046786</v>
      </c>
      <c r="I159" s="41">
        <f>$C159*'Amneal Payments'!F$16</f>
        <v>199.03667544046786</v>
      </c>
      <c r="J159" s="41">
        <f>$C159*'Amneal Payments'!G$16</f>
        <v>199.03667544046786</v>
      </c>
      <c r="K159" s="41">
        <f>$C159*'Amneal Payments'!H$16</f>
        <v>199.03667544046786</v>
      </c>
      <c r="L159" s="41">
        <f>$C159*'Amneal Payments'!I$16</f>
        <v>17.242683216999477</v>
      </c>
      <c r="M159" s="41">
        <f>$C159*'Amneal Payments'!J$16</f>
        <v>17.242683216999477</v>
      </c>
      <c r="N159" s="41">
        <f>$C159*'Amneal Payments'!K$16</f>
        <v>17.242683216999477</v>
      </c>
      <c r="O159" s="41">
        <f>$C159*'Amneal Payments'!L$16</f>
        <v>17.242705916956716</v>
      </c>
      <c r="P159" s="41">
        <f t="shared" si="5"/>
        <v>1302.9958869231066</v>
      </c>
    </row>
    <row r="160" spans="1:16" ht="18" customHeight="1" x14ac:dyDescent="0.3">
      <c r="A160" s="122">
        <v>158</v>
      </c>
      <c r="B160" s="3" t="s">
        <v>32</v>
      </c>
      <c r="C160" s="15">
        <v>4.0068160295727358E-5</v>
      </c>
      <c r="D160" s="7" t="s">
        <v>184</v>
      </c>
      <c r="E160" s="31" t="str">
        <f t="shared" si="4"/>
        <v>No</v>
      </c>
      <c r="F160" s="41">
        <f>$C160*'Amneal Payments'!C$16</f>
        <v>13.625282956571297</v>
      </c>
      <c r="G160" s="41">
        <f>$C160*'Amneal Payments'!D$16</f>
        <v>11.354509730641622</v>
      </c>
      <c r="H160" s="41">
        <f>$C160*'Amneal Payments'!E$16</f>
        <v>11.354509730641622</v>
      </c>
      <c r="I160" s="41">
        <f>$C160*'Amneal Payments'!F$16</f>
        <v>11.354509730641622</v>
      </c>
      <c r="J160" s="41">
        <f>$C160*'Amneal Payments'!G$16</f>
        <v>11.354509730641622</v>
      </c>
      <c r="K160" s="41">
        <f>$C160*'Amneal Payments'!H$16</f>
        <v>11.354509730641622</v>
      </c>
      <c r="L160" s="41">
        <f>$C160*'Amneal Payments'!I$16</f>
        <v>0.9836489377474068</v>
      </c>
      <c r="M160" s="41">
        <f>$C160*'Amneal Payments'!J$16</f>
        <v>0.9836489377474068</v>
      </c>
      <c r="N160" s="41">
        <f>$C160*'Amneal Payments'!K$16</f>
        <v>0.9836489377474068</v>
      </c>
      <c r="O160" s="41">
        <f>$C160*'Amneal Payments'!L$16</f>
        <v>0.98365023271922414</v>
      </c>
      <c r="P160" s="41">
        <f t="shared" si="5"/>
        <v>74.332428655740856</v>
      </c>
    </row>
    <row r="161" spans="1:16" ht="18" customHeight="1" x14ac:dyDescent="0.3">
      <c r="A161" s="122">
        <v>159</v>
      </c>
      <c r="B161" s="3" t="s">
        <v>185</v>
      </c>
      <c r="C161" s="15">
        <v>6.0449809904156778E-4</v>
      </c>
      <c r="D161" s="7" t="s">
        <v>185</v>
      </c>
      <c r="E161" s="31" t="str">
        <f t="shared" si="4"/>
        <v>No</v>
      </c>
      <c r="F161" s="41">
        <f>$C161*'Amneal Payments'!C$16</f>
        <v>205.56116341156576</v>
      </c>
      <c r="G161" s="41">
        <f>$C161*'Amneal Payments'!D$16</f>
        <v>171.3025878169345</v>
      </c>
      <c r="H161" s="41">
        <f>$C161*'Amneal Payments'!E$16</f>
        <v>171.3025878169345</v>
      </c>
      <c r="I161" s="41">
        <f>$C161*'Amneal Payments'!F$16</f>
        <v>171.3025878169345</v>
      </c>
      <c r="J161" s="41">
        <f>$C161*'Amneal Payments'!G$16</f>
        <v>171.3025878169345</v>
      </c>
      <c r="K161" s="41">
        <f>$C161*'Amneal Payments'!H$16</f>
        <v>171.3025878169345</v>
      </c>
      <c r="L161" s="41">
        <f>$C161*'Amneal Payments'!I$16</f>
        <v>14.840060252428687</v>
      </c>
      <c r="M161" s="41">
        <f>$C161*'Amneal Payments'!J$16</f>
        <v>14.840060252428687</v>
      </c>
      <c r="N161" s="41">
        <f>$C161*'Amneal Payments'!K$16</f>
        <v>14.840060252428687</v>
      </c>
      <c r="O161" s="41">
        <f>$C161*'Amneal Payments'!L$16</f>
        <v>14.840079789337697</v>
      </c>
      <c r="P161" s="41">
        <f t="shared" si="5"/>
        <v>1121.4343630428621</v>
      </c>
    </row>
    <row r="162" spans="1:16" ht="18" customHeight="1" x14ac:dyDescent="0.3">
      <c r="A162" s="122">
        <v>160</v>
      </c>
      <c r="B162" s="3" t="s">
        <v>73</v>
      </c>
      <c r="C162" s="15">
        <v>8.4966206433900002E-2</v>
      </c>
      <c r="D162" s="7" t="s">
        <v>73</v>
      </c>
      <c r="E162" s="31" t="str">
        <f t="shared" si="4"/>
        <v>No</v>
      </c>
      <c r="F162" s="41">
        <f>$C162*'Amneal Payments'!C$16</f>
        <v>28892.981256536143</v>
      </c>
      <c r="G162" s="41">
        <f>$C162*'Amneal Payments'!D$16</f>
        <v>24077.711844242018</v>
      </c>
      <c r="H162" s="41">
        <f>$C162*'Amneal Payments'!E$16</f>
        <v>24077.711844242018</v>
      </c>
      <c r="I162" s="41">
        <f>$C162*'Amneal Payments'!F$16</f>
        <v>24077.711844242018</v>
      </c>
      <c r="J162" s="41">
        <f>$C162*'Amneal Payments'!G$16</f>
        <v>24077.711844242018</v>
      </c>
      <c r="K162" s="41">
        <f>$C162*'Amneal Payments'!H$16</f>
        <v>24077.711844242018</v>
      </c>
      <c r="L162" s="41">
        <f>$C162*'Amneal Payments'!I$16</f>
        <v>2085.8686320081629</v>
      </c>
      <c r="M162" s="41">
        <f>$C162*'Amneal Payments'!J$16</f>
        <v>2085.8686320081629</v>
      </c>
      <c r="N162" s="41">
        <f>$C162*'Amneal Payments'!K$16</f>
        <v>2085.8686320081629</v>
      </c>
      <c r="O162" s="41">
        <f>$C162*'Amneal Payments'!L$16</f>
        <v>2085.8713780499565</v>
      </c>
      <c r="P162" s="41">
        <f t="shared" si="5"/>
        <v>157625.01775182071</v>
      </c>
    </row>
    <row r="163" spans="1:16" ht="18" customHeight="1" x14ac:dyDescent="0.3">
      <c r="A163" s="122">
        <v>161</v>
      </c>
      <c r="B163" s="3" t="s">
        <v>73</v>
      </c>
      <c r="C163" s="15">
        <v>7.190750647071369E-4</v>
      </c>
      <c r="D163" s="7" t="s">
        <v>186</v>
      </c>
      <c r="E163" s="31" t="str">
        <f t="shared" si="4"/>
        <v>No</v>
      </c>
      <c r="F163" s="41">
        <f>$C163*'Amneal Payments'!C$16</f>
        <v>244.52336097632903</v>
      </c>
      <c r="G163" s="41">
        <f>$C163*'Amneal Payments'!D$16</f>
        <v>203.77139252259562</v>
      </c>
      <c r="H163" s="41">
        <f>$C163*'Amneal Payments'!E$16</f>
        <v>203.77139252259562</v>
      </c>
      <c r="I163" s="41">
        <f>$C163*'Amneal Payments'!F$16</f>
        <v>203.77139252259562</v>
      </c>
      <c r="J163" s="41">
        <f>$C163*'Amneal Payments'!G$16</f>
        <v>203.77139252259562</v>
      </c>
      <c r="K163" s="41">
        <f>$C163*'Amneal Payments'!H$16</f>
        <v>203.77139252259562</v>
      </c>
      <c r="L163" s="41">
        <f>$C163*'Amneal Payments'!I$16</f>
        <v>17.652854993575719</v>
      </c>
      <c r="M163" s="41">
        <f>$C163*'Amneal Payments'!J$16</f>
        <v>17.652854993575719</v>
      </c>
      <c r="N163" s="41">
        <f>$C163*'Amneal Payments'!K$16</f>
        <v>17.652854993575719</v>
      </c>
      <c r="O163" s="41">
        <f>$C163*'Amneal Payments'!L$16</f>
        <v>17.652878233523261</v>
      </c>
      <c r="P163" s="41">
        <f t="shared" si="5"/>
        <v>1333.9917668035578</v>
      </c>
    </row>
    <row r="164" spans="1:16" ht="18" customHeight="1" x14ac:dyDescent="0.3">
      <c r="A164" s="122">
        <v>162</v>
      </c>
      <c r="B164" s="3" t="s">
        <v>32</v>
      </c>
      <c r="C164" s="15">
        <v>9.5917010683512795E-4</v>
      </c>
      <c r="D164" s="7" t="s">
        <v>187</v>
      </c>
      <c r="E164" s="31" t="str">
        <f t="shared" si="4"/>
        <v>No</v>
      </c>
      <c r="F164" s="41">
        <f>$C164*'Amneal Payments'!C$16</f>
        <v>326.16830951699421</v>
      </c>
      <c r="G164" s="41">
        <f>$C164*'Amneal Payments'!D$16</f>
        <v>271.80949240041275</v>
      </c>
      <c r="H164" s="41">
        <f>$C164*'Amneal Payments'!E$16</f>
        <v>271.80949240041275</v>
      </c>
      <c r="I164" s="41">
        <f>$C164*'Amneal Payments'!F$16</f>
        <v>271.80949240041275</v>
      </c>
      <c r="J164" s="41">
        <f>$C164*'Amneal Payments'!G$16</f>
        <v>271.80949240041275</v>
      </c>
      <c r="K164" s="41">
        <f>$C164*'Amneal Payments'!H$16</f>
        <v>271.80949240041275</v>
      </c>
      <c r="L164" s="41">
        <f>$C164*'Amneal Payments'!I$16</f>
        <v>23.547042083887447</v>
      </c>
      <c r="M164" s="41">
        <f>$C164*'Amneal Payments'!J$16</f>
        <v>23.547042083887447</v>
      </c>
      <c r="N164" s="41">
        <f>$C164*'Amneal Payments'!K$16</f>
        <v>23.547042083887447</v>
      </c>
      <c r="O164" s="41">
        <f>$C164*'Amneal Payments'!L$16</f>
        <v>23.547073083520257</v>
      </c>
      <c r="P164" s="41">
        <f t="shared" si="5"/>
        <v>1779.4039708542402</v>
      </c>
    </row>
    <row r="165" spans="1:16" ht="18" customHeight="1" x14ac:dyDescent="0.3">
      <c r="A165" s="122">
        <v>163</v>
      </c>
      <c r="B165" s="3" t="s">
        <v>188</v>
      </c>
      <c r="C165" s="15">
        <v>3.4330491778000001E-3</v>
      </c>
      <c r="D165" s="7" t="s">
        <v>188</v>
      </c>
      <c r="E165" s="31" t="str">
        <f t="shared" si="4"/>
        <v>No</v>
      </c>
      <c r="F165" s="41">
        <f>$C165*'Amneal Payments'!C$16</f>
        <v>1167.4173734484486</v>
      </c>
      <c r="G165" s="41">
        <f>$C165*'Amneal Payments'!D$16</f>
        <v>972.85700185386327</v>
      </c>
      <c r="H165" s="41">
        <f>$C165*'Amneal Payments'!E$16</f>
        <v>972.85700185386327</v>
      </c>
      <c r="I165" s="41">
        <f>$C165*'Amneal Payments'!F$16</f>
        <v>972.85700185386327</v>
      </c>
      <c r="J165" s="41">
        <f>$C165*'Amneal Payments'!G$16</f>
        <v>972.85700185386327</v>
      </c>
      <c r="K165" s="41">
        <f>$C165*'Amneal Payments'!H$16</f>
        <v>972.85700185386327</v>
      </c>
      <c r="L165" s="41">
        <f>$C165*'Amneal Payments'!I$16</f>
        <v>84.279266930497769</v>
      </c>
      <c r="M165" s="41">
        <f>$C165*'Amneal Payments'!J$16</f>
        <v>84.279266930497769</v>
      </c>
      <c r="N165" s="41">
        <f>$C165*'Amneal Payments'!K$16</f>
        <v>84.279266930497769</v>
      </c>
      <c r="O165" s="41">
        <f>$C165*'Amneal Payments'!L$16</f>
        <v>84.27937788398053</v>
      </c>
      <c r="P165" s="41">
        <f t="shared" si="5"/>
        <v>6368.8195613932394</v>
      </c>
    </row>
    <row r="166" spans="1:16" ht="18" customHeight="1" x14ac:dyDescent="0.3">
      <c r="A166" s="122">
        <v>164</v>
      </c>
      <c r="B166" s="3" t="s">
        <v>58</v>
      </c>
      <c r="C166" s="15">
        <v>1.3216488394866789E-6</v>
      </c>
      <c r="D166" s="7" t="s">
        <v>189</v>
      </c>
      <c r="E166" s="13" t="s">
        <v>334</v>
      </c>
      <c r="F166" s="41">
        <f>$C166*'Amneal Payments'!C$16</f>
        <v>0.44943015287752891</v>
      </c>
      <c r="G166" s="41">
        <f>$C166*'Amneal Payments'!D$16</f>
        <v>0.37452866559593279</v>
      </c>
      <c r="H166" s="41">
        <f>$C166*'Amneal Payments'!E$16</f>
        <v>0.37452866559593279</v>
      </c>
      <c r="I166" s="41">
        <f>$C166*'Amneal Payments'!F$16</f>
        <v>0.37452866559593279</v>
      </c>
      <c r="J166" s="41">
        <f>$C166*'Amneal Payments'!G$16</f>
        <v>0.37452866559593279</v>
      </c>
      <c r="K166" s="41">
        <f>$C166*'Amneal Payments'!H$16</f>
        <v>0.37452866559593279</v>
      </c>
      <c r="L166" s="41">
        <f>$C166*'Amneal Payments'!I$16</f>
        <v>3.2445674257093188E-2</v>
      </c>
      <c r="M166" s="41">
        <f>$C166*'Amneal Payments'!J$16</f>
        <v>3.2445674257093188E-2</v>
      </c>
      <c r="N166" s="41">
        <f>$C166*'Amneal Payments'!K$16</f>
        <v>3.2445674257093188E-2</v>
      </c>
      <c r="O166" s="41">
        <f>$C166*'Amneal Payments'!L$16</f>
        <v>3.2445716971757077E-2</v>
      </c>
      <c r="P166" s="41">
        <f t="shared" si="5"/>
        <v>2.4518562206002299</v>
      </c>
    </row>
    <row r="167" spans="1:16" ht="18" customHeight="1" x14ac:dyDescent="0.3">
      <c r="A167" s="122">
        <v>165</v>
      </c>
      <c r="B167" s="3" t="s">
        <v>190</v>
      </c>
      <c r="C167" s="15">
        <v>2.0834305642714426E-4</v>
      </c>
      <c r="D167" s="7" t="s">
        <v>191</v>
      </c>
      <c r="E167" s="31" t="str">
        <f t="shared" si="4"/>
        <v>No</v>
      </c>
      <c r="F167" s="41">
        <f>$C167*'Amneal Payments'!C$16</f>
        <v>70.847602557870545</v>
      </c>
      <c r="G167" s="41">
        <f>$C167*'Amneal Payments'!D$16</f>
        <v>59.04022655529517</v>
      </c>
      <c r="H167" s="41">
        <f>$C167*'Amneal Payments'!E$16</f>
        <v>59.04022655529517</v>
      </c>
      <c r="I167" s="41">
        <f>$C167*'Amneal Payments'!F$16</f>
        <v>59.04022655529517</v>
      </c>
      <c r="J167" s="41">
        <f>$C167*'Amneal Payments'!G$16</f>
        <v>59.04022655529517</v>
      </c>
      <c r="K167" s="41">
        <f>$C167*'Amneal Payments'!H$16</f>
        <v>59.04022655529517</v>
      </c>
      <c r="L167" s="41">
        <f>$C167*'Amneal Payments'!I$16</f>
        <v>5.1146951751478777</v>
      </c>
      <c r="M167" s="41">
        <f>$C167*'Amneal Payments'!J$16</f>
        <v>5.1146951751478777</v>
      </c>
      <c r="N167" s="41">
        <f>$C167*'Amneal Payments'!K$16</f>
        <v>5.1146951751478777</v>
      </c>
      <c r="O167" s="41">
        <f>$C167*'Amneal Payments'!L$16</f>
        <v>5.1147019086336289</v>
      </c>
      <c r="P167" s="41">
        <f t="shared" si="5"/>
        <v>386.5075227684236</v>
      </c>
    </row>
    <row r="168" spans="1:16" ht="18" customHeight="1" x14ac:dyDescent="0.3">
      <c r="A168" s="122">
        <v>166</v>
      </c>
      <c r="B168" s="3" t="s">
        <v>190</v>
      </c>
      <c r="C168" s="15">
        <v>5.9275014392000001E-3</v>
      </c>
      <c r="D168" s="7" t="s">
        <v>190</v>
      </c>
      <c r="E168" s="31" t="str">
        <f t="shared" si="4"/>
        <v>No</v>
      </c>
      <c r="F168" s="41">
        <f>$C168*'Amneal Payments'!C$16</f>
        <v>2015.662404724776</v>
      </c>
      <c r="G168" s="41">
        <f>$C168*'Amneal Payments'!D$16</f>
        <v>1679.7345391713811</v>
      </c>
      <c r="H168" s="41">
        <f>$C168*'Amneal Payments'!E$16</f>
        <v>1679.7345391713811</v>
      </c>
      <c r="I168" s="41">
        <f>$C168*'Amneal Payments'!F$16</f>
        <v>1679.7345391713811</v>
      </c>
      <c r="J168" s="41">
        <f>$C168*'Amneal Payments'!G$16</f>
        <v>1679.7345391713811</v>
      </c>
      <c r="K168" s="41">
        <f>$C168*'Amneal Payments'!H$16</f>
        <v>1679.7345391713811</v>
      </c>
      <c r="L168" s="41">
        <f>$C168*'Amneal Payments'!I$16</f>
        <v>145.51655107526975</v>
      </c>
      <c r="M168" s="41">
        <f>$C168*'Amneal Payments'!J$16</f>
        <v>145.51655107526975</v>
      </c>
      <c r="N168" s="41">
        <f>$C168*'Amneal Payments'!K$16</f>
        <v>145.51655107526975</v>
      </c>
      <c r="O168" s="41">
        <f>$C168*'Amneal Payments'!L$16</f>
        <v>145.51674264751199</v>
      </c>
      <c r="P168" s="41">
        <f t="shared" si="5"/>
        <v>10996.401496455004</v>
      </c>
    </row>
    <row r="169" spans="1:16" ht="18" customHeight="1" x14ac:dyDescent="0.3">
      <c r="A169" s="122">
        <v>167</v>
      </c>
      <c r="B169" s="3" t="s">
        <v>192</v>
      </c>
      <c r="C169" s="15">
        <v>2.7360244131E-3</v>
      </c>
      <c r="D169" s="7" t="s">
        <v>192</v>
      </c>
      <c r="E169" s="31" t="str">
        <f t="shared" si="4"/>
        <v>No</v>
      </c>
      <c r="F169" s="41">
        <f>$C169*'Amneal Payments'!C$16</f>
        <v>930.39227479954081</v>
      </c>
      <c r="G169" s="41">
        <f>$C169*'Amneal Payments'!D$16</f>
        <v>775.3342203018417</v>
      </c>
      <c r="H169" s="41">
        <f>$C169*'Amneal Payments'!E$16</f>
        <v>775.3342203018417</v>
      </c>
      <c r="I169" s="41">
        <f>$C169*'Amneal Payments'!F$16</f>
        <v>775.3342203018417</v>
      </c>
      <c r="J169" s="41">
        <f>$C169*'Amneal Payments'!G$16</f>
        <v>775.3342203018417</v>
      </c>
      <c r="K169" s="41">
        <f>$C169*'Amneal Payments'!H$16</f>
        <v>775.3342203018417</v>
      </c>
      <c r="L169" s="41">
        <f>$C169*'Amneal Payments'!I$16</f>
        <v>67.167733375664142</v>
      </c>
      <c r="M169" s="41">
        <f>$C169*'Amneal Payments'!J$16</f>
        <v>67.167733375664142</v>
      </c>
      <c r="N169" s="41">
        <f>$C169*'Amneal Payments'!K$16</f>
        <v>67.167733375664142</v>
      </c>
      <c r="O169" s="41">
        <f>$C169*'Amneal Payments'!L$16</f>
        <v>67.167821801847936</v>
      </c>
      <c r="P169" s="41">
        <f t="shared" si="5"/>
        <v>5075.7343982375905</v>
      </c>
    </row>
    <row r="170" spans="1:16" ht="18" customHeight="1" x14ac:dyDescent="0.3">
      <c r="A170" s="122">
        <v>168</v>
      </c>
      <c r="B170" s="3" t="s">
        <v>50</v>
      </c>
      <c r="C170" s="15">
        <v>2.2074414769736924E-3</v>
      </c>
      <c r="D170" s="7" t="s">
        <v>50</v>
      </c>
      <c r="E170" s="31" t="str">
        <f t="shared" si="4"/>
        <v>No</v>
      </c>
      <c r="F170" s="41">
        <f>$C170*'Amneal Payments'!C$16</f>
        <v>750.64626156658028</v>
      </c>
      <c r="G170" s="41">
        <f>$C170*'Amneal Payments'!D$16</f>
        <v>625.54446086691019</v>
      </c>
      <c r="H170" s="41">
        <f>$C170*'Amneal Payments'!E$16</f>
        <v>625.54446086691019</v>
      </c>
      <c r="I170" s="41">
        <f>$C170*'Amneal Payments'!F$16</f>
        <v>625.54446086691019</v>
      </c>
      <c r="J170" s="41">
        <f>$C170*'Amneal Payments'!G$16</f>
        <v>625.54446086691019</v>
      </c>
      <c r="K170" s="41">
        <f>$C170*'Amneal Payments'!H$16</f>
        <v>625.54446086691019</v>
      </c>
      <c r="L170" s="41">
        <f>$C170*'Amneal Payments'!I$16</f>
        <v>54.19134414804364</v>
      </c>
      <c r="M170" s="41">
        <f>$C170*'Amneal Payments'!J$16</f>
        <v>54.19134414804364</v>
      </c>
      <c r="N170" s="41">
        <f>$C170*'Amneal Payments'!K$16</f>
        <v>54.19134414804364</v>
      </c>
      <c r="O170" s="41">
        <f>$C170*'Amneal Payments'!L$16</f>
        <v>54.191415490837521</v>
      </c>
      <c r="P170" s="41">
        <f t="shared" si="5"/>
        <v>4095.1340138361006</v>
      </c>
    </row>
    <row r="171" spans="1:16" ht="18" customHeight="1" x14ac:dyDescent="0.3">
      <c r="A171" s="122">
        <v>169</v>
      </c>
      <c r="B171" s="3" t="s">
        <v>20</v>
      </c>
      <c r="C171" s="15">
        <v>3.4540213501270623E-4</v>
      </c>
      <c r="D171" s="7" t="s">
        <v>193</v>
      </c>
      <c r="E171" s="31" t="str">
        <f t="shared" si="4"/>
        <v>No</v>
      </c>
      <c r="F171" s="41">
        <f>$C171*'Amneal Payments'!C$16</f>
        <v>117.45490156316978</v>
      </c>
      <c r="G171" s="41">
        <f>$C171*'Amneal Payments'!D$16</f>
        <v>97.880009315136192</v>
      </c>
      <c r="H171" s="41">
        <f>$C171*'Amneal Payments'!E$16</f>
        <v>97.880009315136192</v>
      </c>
      <c r="I171" s="41">
        <f>$C171*'Amneal Payments'!F$16</f>
        <v>97.880009315136192</v>
      </c>
      <c r="J171" s="41">
        <f>$C171*'Amneal Payments'!G$16</f>
        <v>97.880009315136192</v>
      </c>
      <c r="K171" s="41">
        <f>$C171*'Amneal Payments'!H$16</f>
        <v>97.880009315136192</v>
      </c>
      <c r="L171" s="41">
        <f>$C171*'Amneal Payments'!I$16</f>
        <v>8.4794120991166224</v>
      </c>
      <c r="M171" s="41">
        <f>$C171*'Amneal Payments'!J$16</f>
        <v>8.4794120991166224</v>
      </c>
      <c r="N171" s="41">
        <f>$C171*'Amneal Payments'!K$16</f>
        <v>8.4794120991166224</v>
      </c>
      <c r="O171" s="41">
        <f>$C171*'Amneal Payments'!L$16</f>
        <v>8.4794232622453318</v>
      </c>
      <c r="P171" s="41">
        <f t="shared" si="5"/>
        <v>640.77260769844588</v>
      </c>
    </row>
    <row r="172" spans="1:16" ht="18" customHeight="1" x14ac:dyDescent="0.3">
      <c r="A172" s="122">
        <v>170</v>
      </c>
      <c r="B172" s="3" t="s">
        <v>194</v>
      </c>
      <c r="C172" s="15">
        <v>1.0502202615239173E-3</v>
      </c>
      <c r="D172" s="7" t="s">
        <v>194</v>
      </c>
      <c r="E172" s="31" t="str">
        <f t="shared" si="4"/>
        <v>No</v>
      </c>
      <c r="F172" s="41">
        <f>$C172*'Amneal Payments'!C$16</f>
        <v>357.13015332809204</v>
      </c>
      <c r="G172" s="41">
        <f>$C172*'Amneal Payments'!D$16</f>
        <v>297.61127266084873</v>
      </c>
      <c r="H172" s="41">
        <f>$C172*'Amneal Payments'!E$16</f>
        <v>297.61127266084873</v>
      </c>
      <c r="I172" s="41">
        <f>$C172*'Amneal Payments'!F$16</f>
        <v>297.61127266084873</v>
      </c>
      <c r="J172" s="41">
        <f>$C172*'Amneal Payments'!G$16</f>
        <v>297.61127266084873</v>
      </c>
      <c r="K172" s="41">
        <f>$C172*'Amneal Payments'!H$16</f>
        <v>297.61127266084873</v>
      </c>
      <c r="L172" s="41">
        <f>$C172*'Amneal Payments'!I$16</f>
        <v>25.782267941035549</v>
      </c>
      <c r="M172" s="41">
        <f>$C172*'Amneal Payments'!J$16</f>
        <v>25.782267941035549</v>
      </c>
      <c r="N172" s="41">
        <f>$C172*'Amneal Payments'!K$16</f>
        <v>25.782267941035549</v>
      </c>
      <c r="O172" s="41">
        <f>$C172*'Amneal Payments'!L$16</f>
        <v>25.782301883338633</v>
      </c>
      <c r="P172" s="41">
        <f t="shared" si="5"/>
        <v>1948.3156223387812</v>
      </c>
    </row>
    <row r="173" spans="1:16" ht="18" customHeight="1" x14ac:dyDescent="0.3">
      <c r="A173" s="122">
        <v>171</v>
      </c>
      <c r="B173" s="3" t="s">
        <v>88</v>
      </c>
      <c r="C173" s="15">
        <v>4.7056969116496841E-4</v>
      </c>
      <c r="D173" s="7" t="s">
        <v>195</v>
      </c>
      <c r="E173" s="31" t="str">
        <f t="shared" si="4"/>
        <v>No</v>
      </c>
      <c r="F173" s="41">
        <f>$C173*'Amneal Payments'!C$16</f>
        <v>160.01845718863126</v>
      </c>
      <c r="G173" s="41">
        <f>$C173*'Amneal Payments'!D$16</f>
        <v>133.34997409021082</v>
      </c>
      <c r="H173" s="41">
        <f>$C173*'Amneal Payments'!E$16</f>
        <v>133.34997409021082</v>
      </c>
      <c r="I173" s="41">
        <f>$C173*'Amneal Payments'!F$16</f>
        <v>133.34997409021082</v>
      </c>
      <c r="J173" s="41">
        <f>$C173*'Amneal Payments'!G$16</f>
        <v>133.34997409021082</v>
      </c>
      <c r="K173" s="41">
        <f>$C173*'Amneal Payments'!H$16</f>
        <v>133.34997409021082</v>
      </c>
      <c r="L173" s="41">
        <f>$C173*'Amneal Payments'!I$16</f>
        <v>11.552199388098806</v>
      </c>
      <c r="M173" s="41">
        <f>$C173*'Amneal Payments'!J$16</f>
        <v>11.552199388098806</v>
      </c>
      <c r="N173" s="41">
        <f>$C173*'Amneal Payments'!K$16</f>
        <v>11.552199388098806</v>
      </c>
      <c r="O173" s="41">
        <f>$C173*'Amneal Payments'!L$16</f>
        <v>11.552214596545705</v>
      </c>
      <c r="P173" s="41">
        <f t="shared" si="5"/>
        <v>872.97714040052733</v>
      </c>
    </row>
    <row r="174" spans="1:16" ht="18" customHeight="1" x14ac:dyDescent="0.3">
      <c r="A174" s="122">
        <v>172</v>
      </c>
      <c r="B174" s="3" t="s">
        <v>196</v>
      </c>
      <c r="C174" s="15">
        <v>2.0091959787577069E-3</v>
      </c>
      <c r="D174" s="7" t="s">
        <v>197</v>
      </c>
      <c r="E174" s="31" t="str">
        <f t="shared" si="4"/>
        <v>No</v>
      </c>
      <c r="F174" s="41">
        <f>$C174*'Amneal Payments'!C$16</f>
        <v>683.2323601515136</v>
      </c>
      <c r="G174" s="41">
        <f>$C174*'Amneal Payments'!D$16</f>
        <v>569.36567896288204</v>
      </c>
      <c r="H174" s="41">
        <f>$C174*'Amneal Payments'!E$16</f>
        <v>569.36567896288204</v>
      </c>
      <c r="I174" s="41">
        <f>$C174*'Amneal Payments'!F$16</f>
        <v>569.36567896288204</v>
      </c>
      <c r="J174" s="41">
        <f>$C174*'Amneal Payments'!G$16</f>
        <v>569.36567896288204</v>
      </c>
      <c r="K174" s="41">
        <f>$C174*'Amneal Payments'!H$16</f>
        <v>569.36567896288204</v>
      </c>
      <c r="L174" s="41">
        <f>$C174*'Amneal Payments'!I$16</f>
        <v>49.32453787857402</v>
      </c>
      <c r="M174" s="41">
        <f>$C174*'Amneal Payments'!J$16</f>
        <v>49.32453787857402</v>
      </c>
      <c r="N174" s="41">
        <f>$C174*'Amneal Payments'!K$16</f>
        <v>49.32453787857402</v>
      </c>
      <c r="O174" s="41">
        <f>$C174*'Amneal Payments'!L$16</f>
        <v>49.32460281422739</v>
      </c>
      <c r="P174" s="41">
        <f t="shared" si="5"/>
        <v>3727.3589714158743</v>
      </c>
    </row>
    <row r="175" spans="1:16" ht="18" customHeight="1" x14ac:dyDescent="0.3">
      <c r="A175" s="122">
        <v>173</v>
      </c>
      <c r="B175" s="3" t="s">
        <v>198</v>
      </c>
      <c r="C175" s="15">
        <v>3.5787854283245092E-3</v>
      </c>
      <c r="D175" s="7" t="s">
        <v>198</v>
      </c>
      <c r="E175" s="31" t="str">
        <f t="shared" si="4"/>
        <v>No</v>
      </c>
      <c r="F175" s="41">
        <f>$C175*'Amneal Payments'!C$16</f>
        <v>1216.9753675208131</v>
      </c>
      <c r="G175" s="41">
        <f>$C175*'Amneal Payments'!D$16</f>
        <v>1014.1557203993269</v>
      </c>
      <c r="H175" s="41">
        <f>$C175*'Amneal Payments'!E$16</f>
        <v>1014.1557203993269</v>
      </c>
      <c r="I175" s="41">
        <f>$C175*'Amneal Payments'!F$16</f>
        <v>1014.1557203993269</v>
      </c>
      <c r="J175" s="41">
        <f>$C175*'Amneal Payments'!G$16</f>
        <v>1014.1557203993269</v>
      </c>
      <c r="K175" s="41">
        <f>$C175*'Amneal Payments'!H$16</f>
        <v>1014.1557203993269</v>
      </c>
      <c r="L175" s="41">
        <f>$C175*'Amneal Payments'!I$16</f>
        <v>87.857003142035524</v>
      </c>
      <c r="M175" s="41">
        <f>$C175*'Amneal Payments'!J$16</f>
        <v>87.857003142035524</v>
      </c>
      <c r="N175" s="41">
        <f>$C175*'Amneal Payments'!K$16</f>
        <v>87.857003142035524</v>
      </c>
      <c r="O175" s="41">
        <f>$C175*'Amneal Payments'!L$16</f>
        <v>87.857118805600706</v>
      </c>
      <c r="P175" s="41">
        <f t="shared" si="5"/>
        <v>6639.1820977491561</v>
      </c>
    </row>
    <row r="176" spans="1:16" ht="18" customHeight="1" x14ac:dyDescent="0.3">
      <c r="A176" s="122">
        <v>174</v>
      </c>
      <c r="B176" s="3" t="s">
        <v>32</v>
      </c>
      <c r="C176" s="15">
        <v>4.2718822637047213E-5</v>
      </c>
      <c r="D176" s="7" t="s">
        <v>199</v>
      </c>
      <c r="E176" s="31" t="str">
        <f t="shared" si="4"/>
        <v>No</v>
      </c>
      <c r="F176" s="41">
        <f>$C176*'Amneal Payments'!C$16</f>
        <v>14.526647635065459</v>
      </c>
      <c r="G176" s="41">
        <f>$C176*'Amneal Payments'!D$16</f>
        <v>12.105654058832078</v>
      </c>
      <c r="H176" s="41">
        <f>$C176*'Amneal Payments'!E$16</f>
        <v>12.105654058832078</v>
      </c>
      <c r="I176" s="41">
        <f>$C176*'Amneal Payments'!F$16</f>
        <v>12.105654058832078</v>
      </c>
      <c r="J176" s="41">
        <f>$C176*'Amneal Payments'!G$16</f>
        <v>12.105654058832078</v>
      </c>
      <c r="K176" s="41">
        <f>$C176*'Amneal Payments'!H$16</f>
        <v>12.105654058832078</v>
      </c>
      <c r="L176" s="41">
        <f>$C176*'Amneal Payments'!I$16</f>
        <v>1.0487210842378549</v>
      </c>
      <c r="M176" s="41">
        <f>$C176*'Amneal Payments'!J$16</f>
        <v>1.0487210842378549</v>
      </c>
      <c r="N176" s="41">
        <f>$C176*'Amneal Payments'!K$16</f>
        <v>1.0487210842378549</v>
      </c>
      <c r="O176" s="41">
        <f>$C176*'Amneal Payments'!L$16</f>
        <v>1.0487224648770201</v>
      </c>
      <c r="P176" s="41">
        <f t="shared" si="5"/>
        <v>79.249803646816432</v>
      </c>
    </row>
    <row r="177" spans="1:16" ht="18" customHeight="1" x14ac:dyDescent="0.3">
      <c r="A177" s="122">
        <v>175</v>
      </c>
      <c r="B177" s="3" t="s">
        <v>200</v>
      </c>
      <c r="C177" s="15">
        <v>6.6649194513310141E-4</v>
      </c>
      <c r="D177" s="7" t="s">
        <v>200</v>
      </c>
      <c r="E177" s="31" t="str">
        <f t="shared" si="4"/>
        <v>No</v>
      </c>
      <c r="F177" s="41">
        <f>$C177*'Amneal Payments'!C$16</f>
        <v>226.64233330629011</v>
      </c>
      <c r="G177" s="41">
        <f>$C177*'Amneal Payments'!D$16</f>
        <v>188.87039536015428</v>
      </c>
      <c r="H177" s="41">
        <f>$C177*'Amneal Payments'!E$16</f>
        <v>188.87039536015428</v>
      </c>
      <c r="I177" s="41">
        <f>$C177*'Amneal Payments'!F$16</f>
        <v>188.87039536015428</v>
      </c>
      <c r="J177" s="41">
        <f>$C177*'Amneal Payments'!G$16</f>
        <v>188.87039536015428</v>
      </c>
      <c r="K177" s="41">
        <f>$C177*'Amneal Payments'!H$16</f>
        <v>188.87039536015428</v>
      </c>
      <c r="L177" s="41">
        <f>$C177*'Amneal Payments'!I$16</f>
        <v>16.36197142590764</v>
      </c>
      <c r="M177" s="41">
        <f>$C177*'Amneal Payments'!J$16</f>
        <v>16.36197142590764</v>
      </c>
      <c r="N177" s="41">
        <f>$C177*'Amneal Payments'!K$16</f>
        <v>16.36197142590764</v>
      </c>
      <c r="O177" s="41">
        <f>$C177*'Amneal Payments'!L$16</f>
        <v>16.361992966409602</v>
      </c>
      <c r="P177" s="41">
        <f t="shared" si="5"/>
        <v>1236.4422173511937</v>
      </c>
    </row>
    <row r="178" spans="1:16" ht="18" customHeight="1" x14ac:dyDescent="0.3">
      <c r="A178" s="122">
        <v>176</v>
      </c>
      <c r="B178" s="3" t="s">
        <v>34</v>
      </c>
      <c r="C178" s="15">
        <v>2.9359445436850499E-5</v>
      </c>
      <c r="D178" s="7" t="s">
        <v>201</v>
      </c>
      <c r="E178" s="13" t="s">
        <v>334</v>
      </c>
      <c r="F178" s="41">
        <f>$C178*'Amneal Payments'!C$16</f>
        <v>9.9837563934214639</v>
      </c>
      <c r="G178" s="41">
        <f>$C178*'Amneal Payments'!D$16</f>
        <v>8.319875592953256</v>
      </c>
      <c r="H178" s="41">
        <f>$C178*'Amneal Payments'!E$16</f>
        <v>8.319875592953256</v>
      </c>
      <c r="I178" s="41">
        <f>$C178*'Amneal Payments'!F$16</f>
        <v>8.319875592953256</v>
      </c>
      <c r="J178" s="41">
        <f>$C178*'Amneal Payments'!G$16</f>
        <v>8.319875592953256</v>
      </c>
      <c r="K178" s="41">
        <f>$C178*'Amneal Payments'!H$16</f>
        <v>8.319875592953256</v>
      </c>
      <c r="L178" s="41">
        <f>$C178*'Amneal Payments'!I$16</f>
        <v>0.72075650850110218</v>
      </c>
      <c r="M178" s="41">
        <f>$C178*'Amneal Payments'!J$16</f>
        <v>0.72075650850110218</v>
      </c>
      <c r="N178" s="41">
        <f>$C178*'Amneal Payments'!K$16</f>
        <v>0.72075650850110218</v>
      </c>
      <c r="O178" s="41">
        <f>$C178*'Amneal Payments'!L$16</f>
        <v>0.72075745737557351</v>
      </c>
      <c r="P178" s="41">
        <f t="shared" si="5"/>
        <v>54.466161341066623</v>
      </c>
    </row>
    <row r="179" spans="1:16" ht="18" customHeight="1" x14ac:dyDescent="0.3">
      <c r="A179" s="122">
        <v>177</v>
      </c>
      <c r="B179" s="3" t="s">
        <v>43</v>
      </c>
      <c r="C179" s="15">
        <v>7.9574543270364385E-5</v>
      </c>
      <c r="D179" s="7" t="s">
        <v>202</v>
      </c>
      <c r="E179" s="31" t="str">
        <f t="shared" si="4"/>
        <v>No</v>
      </c>
      <c r="F179" s="41">
        <f>$C179*'Amneal Payments'!C$16</f>
        <v>27.05953206227581</v>
      </c>
      <c r="G179" s="41">
        <f>$C179*'Amneal Payments'!D$16</f>
        <v>22.549823081621806</v>
      </c>
      <c r="H179" s="41">
        <f>$C179*'Amneal Payments'!E$16</f>
        <v>22.549823081621806</v>
      </c>
      <c r="I179" s="41">
        <f>$C179*'Amneal Payments'!F$16</f>
        <v>22.549823081621806</v>
      </c>
      <c r="J179" s="41">
        <f>$C179*'Amneal Payments'!G$16</f>
        <v>22.549823081621806</v>
      </c>
      <c r="K179" s="41">
        <f>$C179*'Amneal Payments'!H$16</f>
        <v>22.549823081621806</v>
      </c>
      <c r="L179" s="41">
        <f>$C179*'Amneal Payments'!I$16</f>
        <v>1.9535065843283954</v>
      </c>
      <c r="M179" s="41">
        <f>$C179*'Amneal Payments'!J$16</f>
        <v>1.9535065843283954</v>
      </c>
      <c r="N179" s="41">
        <f>$C179*'Amneal Payments'!K$16</f>
        <v>1.9535065843283954</v>
      </c>
      <c r="O179" s="41">
        <f>$C179*'Amneal Payments'!L$16</f>
        <v>1.9535091561158235</v>
      </c>
      <c r="P179" s="41">
        <f t="shared" si="5"/>
        <v>147.62267637948588</v>
      </c>
    </row>
    <row r="180" spans="1:16" ht="18" customHeight="1" x14ac:dyDescent="0.3">
      <c r="A180" s="122">
        <v>178</v>
      </c>
      <c r="B180" s="3" t="s">
        <v>43</v>
      </c>
      <c r="C180" s="15">
        <v>1.3969915611062012E-3</v>
      </c>
      <c r="D180" s="7" t="s">
        <v>203</v>
      </c>
      <c r="E180" s="31" t="str">
        <f t="shared" si="4"/>
        <v>No</v>
      </c>
      <c r="F180" s="41">
        <f>$C180*'Amneal Payments'!C$16</f>
        <v>475.05064289273037</v>
      </c>
      <c r="G180" s="41">
        <f>$C180*'Amneal Payments'!D$16</f>
        <v>395.8792756426115</v>
      </c>
      <c r="H180" s="41">
        <f>$C180*'Amneal Payments'!E$16</f>
        <v>395.8792756426115</v>
      </c>
      <c r="I180" s="41">
        <f>$C180*'Amneal Payments'!F$16</f>
        <v>395.8792756426115</v>
      </c>
      <c r="J180" s="41">
        <f>$C180*'Amneal Payments'!G$16</f>
        <v>395.8792756426115</v>
      </c>
      <c r="K180" s="41">
        <f>$C180*'Amneal Payments'!H$16</f>
        <v>395.8792756426115</v>
      </c>
      <c r="L180" s="41">
        <f>$C180*'Amneal Payments'!I$16</f>
        <v>34.295292196650664</v>
      </c>
      <c r="M180" s="41">
        <f>$C180*'Amneal Payments'!J$16</f>
        <v>34.295292196650664</v>
      </c>
      <c r="N180" s="41">
        <f>$C180*'Amneal Payments'!K$16</f>
        <v>34.295292196650664</v>
      </c>
      <c r="O180" s="41">
        <f>$C180*'Amneal Payments'!L$16</f>
        <v>34.295337346332786</v>
      </c>
      <c r="P180" s="41">
        <f t="shared" si="5"/>
        <v>2591.6282350420729</v>
      </c>
    </row>
    <row r="181" spans="1:16" ht="18" customHeight="1" x14ac:dyDescent="0.3">
      <c r="A181" s="122">
        <v>179</v>
      </c>
      <c r="B181" s="3" t="s">
        <v>43</v>
      </c>
      <c r="C181" s="15">
        <v>1.6848065467200003E-2</v>
      </c>
      <c r="D181" s="7" t="s">
        <v>43</v>
      </c>
      <c r="E181" s="31" t="str">
        <f t="shared" si="4"/>
        <v>No</v>
      </c>
      <c r="F181" s="41">
        <f>$C181*'Amneal Payments'!C$16</f>
        <v>5729.2288332468461</v>
      </c>
      <c r="G181" s="41">
        <f>$C181*'Amneal Payments'!D$16</f>
        <v>4774.4024651465925</v>
      </c>
      <c r="H181" s="41">
        <f>$C181*'Amneal Payments'!E$16</f>
        <v>4774.4024651465925</v>
      </c>
      <c r="I181" s="41">
        <f>$C181*'Amneal Payments'!F$16</f>
        <v>4774.4024651465925</v>
      </c>
      <c r="J181" s="41">
        <f>$C181*'Amneal Payments'!G$16</f>
        <v>4774.4024651465925</v>
      </c>
      <c r="K181" s="41">
        <f>$C181*'Amneal Payments'!H$16</f>
        <v>4774.4024651465925</v>
      </c>
      <c r="L181" s="41">
        <f>$C181*'Amneal Payments'!I$16</f>
        <v>413.60974842853608</v>
      </c>
      <c r="M181" s="41">
        <f>$C181*'Amneal Payments'!J$16</f>
        <v>413.60974842853608</v>
      </c>
      <c r="N181" s="41">
        <f>$C181*'Amneal Payments'!K$16</f>
        <v>413.60974842853608</v>
      </c>
      <c r="O181" s="41">
        <f>$C181*'Amneal Payments'!L$16</f>
        <v>413.61029294492505</v>
      </c>
      <c r="P181" s="41">
        <f t="shared" si="5"/>
        <v>31255.680697210337</v>
      </c>
    </row>
    <row r="182" spans="1:16" ht="18" customHeight="1" x14ac:dyDescent="0.3">
      <c r="A182" s="122">
        <v>180</v>
      </c>
      <c r="B182" s="3" t="s">
        <v>204</v>
      </c>
      <c r="C182" s="15">
        <v>6.8335870900000008E-3</v>
      </c>
      <c r="D182" s="7" t="s">
        <v>204</v>
      </c>
      <c r="E182" s="31" t="str">
        <f t="shared" si="4"/>
        <v>No</v>
      </c>
      <c r="F182" s="41">
        <f>$C182*'Amneal Payments'!C$16</f>
        <v>2323.7792057937668</v>
      </c>
      <c r="G182" s="41">
        <f>$C182*'Amneal Payments'!D$16</f>
        <v>1936.5009657522496</v>
      </c>
      <c r="H182" s="41">
        <f>$C182*'Amneal Payments'!E$16</f>
        <v>1936.5009657522496</v>
      </c>
      <c r="I182" s="41">
        <f>$C182*'Amneal Payments'!F$16</f>
        <v>1936.5009657522496</v>
      </c>
      <c r="J182" s="41">
        <f>$C182*'Amneal Payments'!G$16</f>
        <v>1936.5009657522496</v>
      </c>
      <c r="K182" s="41">
        <f>$C182*'Amneal Payments'!H$16</f>
        <v>1936.5009657522496</v>
      </c>
      <c r="L182" s="41">
        <f>$C182*'Amneal Payments'!I$16</f>
        <v>167.76040208663321</v>
      </c>
      <c r="M182" s="41">
        <f>$C182*'Amneal Payments'!J$16</f>
        <v>167.76040208663321</v>
      </c>
      <c r="N182" s="41">
        <f>$C182*'Amneal Payments'!K$16</f>
        <v>167.76040208663321</v>
      </c>
      <c r="O182" s="41">
        <f>$C182*'Amneal Payments'!L$16</f>
        <v>167.7606229428599</v>
      </c>
      <c r="P182" s="41">
        <f t="shared" si="5"/>
        <v>12677.325863757773</v>
      </c>
    </row>
    <row r="183" spans="1:16" ht="18" customHeight="1" x14ac:dyDescent="0.3">
      <c r="A183" s="122">
        <v>181</v>
      </c>
      <c r="B183" s="3" t="s">
        <v>205</v>
      </c>
      <c r="C183" s="15">
        <v>9.6824372920000011E-4</v>
      </c>
      <c r="D183" s="7" t="s">
        <v>205</v>
      </c>
      <c r="E183" s="31" t="str">
        <f t="shared" si="4"/>
        <v>No</v>
      </c>
      <c r="F183" s="41">
        <f>$C183*'Amneal Payments'!C$16</f>
        <v>329.2538185907822</v>
      </c>
      <c r="G183" s="41">
        <f>$C183*'Amneal Payments'!D$16</f>
        <v>274.38077425297871</v>
      </c>
      <c r="H183" s="41">
        <f>$C183*'Amneal Payments'!E$16</f>
        <v>274.38077425297871</v>
      </c>
      <c r="I183" s="41">
        <f>$C183*'Amneal Payments'!F$16</f>
        <v>274.38077425297871</v>
      </c>
      <c r="J183" s="41">
        <f>$C183*'Amneal Payments'!G$16</f>
        <v>274.38077425297871</v>
      </c>
      <c r="K183" s="41">
        <f>$C183*'Amneal Payments'!H$16</f>
        <v>274.38077425297871</v>
      </c>
      <c r="L183" s="41">
        <f>$C183*'Amneal Payments'!I$16</f>
        <v>23.769793988014161</v>
      </c>
      <c r="M183" s="41">
        <f>$C183*'Amneal Payments'!J$16</f>
        <v>23.769793988014161</v>
      </c>
      <c r="N183" s="41">
        <f>$C183*'Amneal Payments'!K$16</f>
        <v>23.769793988014161</v>
      </c>
      <c r="O183" s="41">
        <f>$C183*'Amneal Payments'!L$16</f>
        <v>23.769825280899397</v>
      </c>
      <c r="P183" s="41">
        <f t="shared" si="5"/>
        <v>1796.2368971006176</v>
      </c>
    </row>
    <row r="184" spans="1:16" ht="18" customHeight="1" x14ac:dyDescent="0.3">
      <c r="A184" s="122">
        <v>182</v>
      </c>
      <c r="B184" s="3" t="s">
        <v>73</v>
      </c>
      <c r="C184" s="15">
        <v>3.343069033201294E-4</v>
      </c>
      <c r="D184" s="7" t="s">
        <v>206</v>
      </c>
      <c r="E184" s="31" t="str">
        <f t="shared" si="4"/>
        <v>No</v>
      </c>
      <c r="F184" s="41">
        <f>$C184*'Amneal Payments'!C$16</f>
        <v>113.68193893737642</v>
      </c>
      <c r="G184" s="41">
        <f>$C184*'Amneal Payments'!D$16</f>
        <v>94.735844090497196</v>
      </c>
      <c r="H184" s="41">
        <f>$C184*'Amneal Payments'!E$16</f>
        <v>94.735844090497196</v>
      </c>
      <c r="I184" s="41">
        <f>$C184*'Amneal Payments'!F$16</f>
        <v>94.735844090497196</v>
      </c>
      <c r="J184" s="41">
        <f>$C184*'Amneal Payments'!G$16</f>
        <v>94.735844090497196</v>
      </c>
      <c r="K184" s="41">
        <f>$C184*'Amneal Payments'!H$16</f>
        <v>94.735844090497196</v>
      </c>
      <c r="L184" s="41">
        <f>$C184*'Amneal Payments'!I$16</f>
        <v>8.2070309169531797</v>
      </c>
      <c r="M184" s="41">
        <f>$C184*'Amneal Payments'!J$16</f>
        <v>8.2070309169531797</v>
      </c>
      <c r="N184" s="41">
        <f>$C184*'Amneal Payments'!K$16</f>
        <v>8.2070309169531797</v>
      </c>
      <c r="O184" s="41">
        <f>$C184*'Amneal Payments'!L$16</f>
        <v>8.2070417214926188</v>
      </c>
      <c r="P184" s="41">
        <f t="shared" si="5"/>
        <v>620.18929386221453</v>
      </c>
    </row>
    <row r="185" spans="1:16" ht="18" customHeight="1" x14ac:dyDescent="0.3">
      <c r="A185" s="122">
        <v>183</v>
      </c>
      <c r="B185" s="3" t="s">
        <v>61</v>
      </c>
      <c r="C185" s="15">
        <v>1.6548268685402778E-4</v>
      </c>
      <c r="D185" s="7" t="s">
        <v>207</v>
      </c>
      <c r="E185" s="13" t="s">
        <v>334</v>
      </c>
      <c r="F185" s="41">
        <f>$C185*'Amneal Payments'!C$16</f>
        <v>56.272821516096499</v>
      </c>
      <c r="G185" s="41">
        <f>$C185*'Amneal Payments'!D$16</f>
        <v>46.894460945269358</v>
      </c>
      <c r="H185" s="41">
        <f>$C185*'Amneal Payments'!E$16</f>
        <v>46.894460945269358</v>
      </c>
      <c r="I185" s="41">
        <f>$C185*'Amneal Payments'!F$16</f>
        <v>46.894460945269358</v>
      </c>
      <c r="J185" s="41">
        <f>$C185*'Amneal Payments'!G$16</f>
        <v>46.894460945269358</v>
      </c>
      <c r="K185" s="41">
        <f>$C185*'Amneal Payments'!H$16</f>
        <v>46.894460945269358</v>
      </c>
      <c r="L185" s="41">
        <f>$C185*'Amneal Payments'!I$16</f>
        <v>4.0624991998174869</v>
      </c>
      <c r="M185" s="41">
        <f>$C185*'Amneal Payments'!J$16</f>
        <v>4.0624991998174869</v>
      </c>
      <c r="N185" s="41">
        <f>$C185*'Amneal Payments'!K$16</f>
        <v>4.0624991998174869</v>
      </c>
      <c r="O185" s="41">
        <f>$C185*'Amneal Payments'!L$16</f>
        <v>4.0625045480893851</v>
      </c>
      <c r="P185" s="41">
        <f t="shared" si="5"/>
        <v>306.99512838998515</v>
      </c>
    </row>
    <row r="186" spans="1:16" ht="18" customHeight="1" x14ac:dyDescent="0.3">
      <c r="A186" s="122">
        <v>184</v>
      </c>
      <c r="B186" s="3" t="s">
        <v>166</v>
      </c>
      <c r="C186" s="15">
        <v>2.377868462227841E-4</v>
      </c>
      <c r="D186" s="7" t="s">
        <v>208</v>
      </c>
      <c r="E186" s="31" t="str">
        <f t="shared" si="4"/>
        <v>No</v>
      </c>
      <c r="F186" s="41">
        <f>$C186*'Amneal Payments'!C$16</f>
        <v>80.860040471626704</v>
      </c>
      <c r="G186" s="41">
        <f>$C186*'Amneal Payments'!D$16</f>
        <v>67.384003640993043</v>
      </c>
      <c r="H186" s="41">
        <f>$C186*'Amneal Payments'!E$16</f>
        <v>67.384003640993043</v>
      </c>
      <c r="I186" s="41">
        <f>$C186*'Amneal Payments'!F$16</f>
        <v>67.384003640993043</v>
      </c>
      <c r="J186" s="41">
        <f>$C186*'Amneal Payments'!G$16</f>
        <v>67.384003640993043</v>
      </c>
      <c r="K186" s="41">
        <f>$C186*'Amneal Payments'!H$16</f>
        <v>67.384003640993043</v>
      </c>
      <c r="L186" s="41">
        <f>$C186*'Amneal Payments'!I$16</f>
        <v>5.837522286299957</v>
      </c>
      <c r="M186" s="41">
        <f>$C186*'Amneal Payments'!J$16</f>
        <v>5.837522286299957</v>
      </c>
      <c r="N186" s="41">
        <f>$C186*'Amneal Payments'!K$16</f>
        <v>5.837522286299957</v>
      </c>
      <c r="O186" s="41">
        <f>$C186*'Amneal Payments'!L$16</f>
        <v>5.8375299713861235</v>
      </c>
      <c r="P186" s="41">
        <f t="shared" si="5"/>
        <v>441.13015550687788</v>
      </c>
    </row>
    <row r="187" spans="1:16" ht="18" customHeight="1" x14ac:dyDescent="0.3">
      <c r="A187" s="122">
        <v>185</v>
      </c>
      <c r="B187" s="3" t="s">
        <v>61</v>
      </c>
      <c r="C187" s="15">
        <v>1.0022123159762744E-4</v>
      </c>
      <c r="D187" s="7" t="s">
        <v>209</v>
      </c>
      <c r="E187" s="31" t="str">
        <f t="shared" si="4"/>
        <v>No</v>
      </c>
      <c r="F187" s="41">
        <f>$C187*'Amneal Payments'!C$16</f>
        <v>34.080492558061167</v>
      </c>
      <c r="G187" s="41">
        <f>$C187*'Amneal Payments'!D$16</f>
        <v>28.400678768211236</v>
      </c>
      <c r="H187" s="41">
        <f>$C187*'Amneal Payments'!E$16</f>
        <v>28.400678768211236</v>
      </c>
      <c r="I187" s="41">
        <f>$C187*'Amneal Payments'!F$16</f>
        <v>28.400678768211236</v>
      </c>
      <c r="J187" s="41">
        <f>$C187*'Amneal Payments'!G$16</f>
        <v>28.400678768211236</v>
      </c>
      <c r="K187" s="41">
        <f>$C187*'Amneal Payments'!H$16</f>
        <v>28.400678768211236</v>
      </c>
      <c r="L187" s="41">
        <f>$C187*'Amneal Payments'!I$16</f>
        <v>2.4603702109890819</v>
      </c>
      <c r="M187" s="41">
        <f>$C187*'Amneal Payments'!J$16</f>
        <v>2.4603702109890819</v>
      </c>
      <c r="N187" s="41">
        <f>$C187*'Amneal Payments'!K$16</f>
        <v>2.4603702109890819</v>
      </c>
      <c r="O187" s="41">
        <f>$C187*'Amneal Payments'!L$16</f>
        <v>2.4603734500614394</v>
      </c>
      <c r="P187" s="41">
        <f t="shared" si="5"/>
        <v>185.92537048214604</v>
      </c>
    </row>
    <row r="188" spans="1:16" ht="18" customHeight="1" x14ac:dyDescent="0.3">
      <c r="A188" s="122">
        <v>186</v>
      </c>
      <c r="B188" s="3" t="s">
        <v>103</v>
      </c>
      <c r="C188" s="15">
        <v>2.3984047444234967E-4</v>
      </c>
      <c r="D188" s="7" t="s">
        <v>210</v>
      </c>
      <c r="E188" s="31" t="str">
        <f t="shared" si="4"/>
        <v>No</v>
      </c>
      <c r="F188" s="41">
        <f>$C188*'Amneal Payments'!C$16</f>
        <v>81.558382131754399</v>
      </c>
      <c r="G188" s="41">
        <f>$C188*'Amneal Payments'!D$16</f>
        <v>67.965960522219362</v>
      </c>
      <c r="H188" s="41">
        <f>$C188*'Amneal Payments'!E$16</f>
        <v>67.965960522219362</v>
      </c>
      <c r="I188" s="41">
        <f>$C188*'Amneal Payments'!F$16</f>
        <v>67.965960522219362</v>
      </c>
      <c r="J188" s="41">
        <f>$C188*'Amneal Payments'!G$16</f>
        <v>67.965960522219362</v>
      </c>
      <c r="K188" s="41">
        <f>$C188*'Amneal Payments'!H$16</f>
        <v>67.965960522219362</v>
      </c>
      <c r="L188" s="41">
        <f>$C188*'Amneal Payments'!I$16</f>
        <v>5.8879376086355624</v>
      </c>
      <c r="M188" s="41">
        <f>$C188*'Amneal Payments'!J$16</f>
        <v>5.8879376086355624</v>
      </c>
      <c r="N188" s="41">
        <f>$C188*'Amneal Payments'!K$16</f>
        <v>5.8879376086355624</v>
      </c>
      <c r="O188" s="41">
        <f>$C188*'Amneal Payments'!L$16</f>
        <v>5.8879453600933971</v>
      </c>
      <c r="P188" s="41">
        <f t="shared" si="5"/>
        <v>444.93994292885128</v>
      </c>
    </row>
    <row r="189" spans="1:16" ht="18" customHeight="1" x14ac:dyDescent="0.3">
      <c r="A189" s="122">
        <v>187</v>
      </c>
      <c r="B189" s="3" t="s">
        <v>103</v>
      </c>
      <c r="C189" s="15">
        <v>1.1618802599603737E-3</v>
      </c>
      <c r="D189" s="7" t="s">
        <v>211</v>
      </c>
      <c r="E189" s="31" t="str">
        <f t="shared" si="4"/>
        <v>No</v>
      </c>
      <c r="F189" s="41">
        <f>$C189*'Amneal Payments'!C$16</f>
        <v>395.10042853908698</v>
      </c>
      <c r="G189" s="41">
        <f>$C189*'Amneal Payments'!D$16</f>
        <v>329.25346759599699</v>
      </c>
      <c r="H189" s="41">
        <f>$C189*'Amneal Payments'!E$16</f>
        <v>329.25346759599699</v>
      </c>
      <c r="I189" s="41">
        <f>$C189*'Amneal Payments'!F$16</f>
        <v>329.25346759599699</v>
      </c>
      <c r="J189" s="41">
        <f>$C189*'Amneal Payments'!G$16</f>
        <v>329.25346759599699</v>
      </c>
      <c r="K189" s="41">
        <f>$C189*'Amneal Payments'!H$16</f>
        <v>329.25346759599699</v>
      </c>
      <c r="L189" s="41">
        <f>$C189*'Amneal Payments'!I$16</f>
        <v>28.52345291284993</v>
      </c>
      <c r="M189" s="41">
        <f>$C189*'Amneal Payments'!J$16</f>
        <v>28.52345291284993</v>
      </c>
      <c r="N189" s="41">
        <f>$C189*'Amneal Payments'!K$16</f>
        <v>28.52345291284993</v>
      </c>
      <c r="O189" s="41">
        <f>$C189*'Amneal Payments'!L$16</f>
        <v>28.523490463917426</v>
      </c>
      <c r="P189" s="41">
        <f t="shared" si="5"/>
        <v>2155.4616157215382</v>
      </c>
    </row>
    <row r="190" spans="1:16" ht="18" customHeight="1" x14ac:dyDescent="0.3">
      <c r="A190" s="122">
        <v>188</v>
      </c>
      <c r="B190" s="3" t="s">
        <v>103</v>
      </c>
      <c r="C190" s="15">
        <v>1.8759295924600003E-2</v>
      </c>
      <c r="D190" s="7" t="s">
        <v>103</v>
      </c>
      <c r="E190" s="31" t="str">
        <f t="shared" si="4"/>
        <v>No</v>
      </c>
      <c r="F190" s="41">
        <f>$C190*'Amneal Payments'!C$16</f>
        <v>6379.1477610212523</v>
      </c>
      <c r="G190" s="41">
        <f>$C190*'Amneal Payments'!D$16</f>
        <v>5316.0066881975072</v>
      </c>
      <c r="H190" s="41">
        <f>$C190*'Amneal Payments'!E$16</f>
        <v>5316.0066881975072</v>
      </c>
      <c r="I190" s="41">
        <f>$C190*'Amneal Payments'!F$16</f>
        <v>5316.0066881975072</v>
      </c>
      <c r="J190" s="41">
        <f>$C190*'Amneal Payments'!G$16</f>
        <v>5316.0066881975072</v>
      </c>
      <c r="K190" s="41">
        <f>$C190*'Amneal Payments'!H$16</f>
        <v>5316.0066881975072</v>
      </c>
      <c r="L190" s="41">
        <f>$C190*'Amneal Payments'!I$16</f>
        <v>460.52929240900852</v>
      </c>
      <c r="M190" s="41">
        <f>$C190*'Amneal Payments'!J$16</f>
        <v>460.52929240900852</v>
      </c>
      <c r="N190" s="41">
        <f>$C190*'Amneal Payments'!K$16</f>
        <v>460.52929240900852</v>
      </c>
      <c r="O190" s="41">
        <f>$C190*'Amneal Payments'!L$16</f>
        <v>460.5298986948813</v>
      </c>
      <c r="P190" s="41">
        <f t="shared" si="5"/>
        <v>34801.298977930703</v>
      </c>
    </row>
    <row r="191" spans="1:16" ht="18" customHeight="1" x14ac:dyDescent="0.3">
      <c r="A191" s="122">
        <v>189</v>
      </c>
      <c r="B191" s="3" t="s">
        <v>103</v>
      </c>
      <c r="C191" s="15">
        <v>3.3261031401087655E-4</v>
      </c>
      <c r="D191" s="7" t="s">
        <v>212</v>
      </c>
      <c r="E191" s="31" t="str">
        <f t="shared" si="4"/>
        <v>No</v>
      </c>
      <c r="F191" s="41">
        <f>$C191*'Amneal Payments'!C$16</f>
        <v>113.10500929476119</v>
      </c>
      <c r="G191" s="41">
        <f>$C191*'Amneal Payments'!D$16</f>
        <v>94.255064846363339</v>
      </c>
      <c r="H191" s="41">
        <f>$C191*'Amneal Payments'!E$16</f>
        <v>94.255064846363339</v>
      </c>
      <c r="I191" s="41">
        <f>$C191*'Amneal Payments'!F$16</f>
        <v>94.255064846363339</v>
      </c>
      <c r="J191" s="41">
        <f>$C191*'Amneal Payments'!G$16</f>
        <v>94.255064846363339</v>
      </c>
      <c r="K191" s="41">
        <f>$C191*'Amneal Payments'!H$16</f>
        <v>94.255064846363339</v>
      </c>
      <c r="L191" s="41">
        <f>$C191*'Amneal Payments'!I$16</f>
        <v>8.1653806824646722</v>
      </c>
      <c r="M191" s="41">
        <f>$C191*'Amneal Payments'!J$16</f>
        <v>8.1653806824646722</v>
      </c>
      <c r="N191" s="41">
        <f>$C191*'Amneal Payments'!K$16</f>
        <v>8.1653806824646722</v>
      </c>
      <c r="O191" s="41">
        <f>$C191*'Amneal Payments'!L$16</f>
        <v>8.1653914321716616</v>
      </c>
      <c r="P191" s="41">
        <f t="shared" si="5"/>
        <v>617.04186700614355</v>
      </c>
    </row>
    <row r="192" spans="1:16" ht="18" customHeight="1" x14ac:dyDescent="0.3">
      <c r="A192" s="122">
        <v>190</v>
      </c>
      <c r="B192" s="3" t="s">
        <v>73</v>
      </c>
      <c r="C192" s="15">
        <v>3.1931124648988825E-4</v>
      </c>
      <c r="D192" s="7" t="s">
        <v>213</v>
      </c>
      <c r="E192" s="31" t="str">
        <f t="shared" si="4"/>
        <v>No</v>
      </c>
      <c r="F192" s="41">
        <f>$C192*'Amneal Payments'!C$16</f>
        <v>108.58262651764787</v>
      </c>
      <c r="G192" s="41">
        <f>$C192*'Amneal Payments'!D$16</f>
        <v>90.486376929049015</v>
      </c>
      <c r="H192" s="41">
        <f>$C192*'Amneal Payments'!E$16</f>
        <v>90.486376929049015</v>
      </c>
      <c r="I192" s="41">
        <f>$C192*'Amneal Payments'!F$16</f>
        <v>90.486376929049015</v>
      </c>
      <c r="J192" s="41">
        <f>$C192*'Amneal Payments'!G$16</f>
        <v>90.486376929049015</v>
      </c>
      <c r="K192" s="41">
        <f>$C192*'Amneal Payments'!H$16</f>
        <v>90.486376929049015</v>
      </c>
      <c r="L192" s="41">
        <f>$C192*'Amneal Payments'!I$16</f>
        <v>7.8388966726299074</v>
      </c>
      <c r="M192" s="41">
        <f>$C192*'Amneal Payments'!J$16</f>
        <v>7.8388966726299074</v>
      </c>
      <c r="N192" s="41">
        <f>$C192*'Amneal Payments'!K$16</f>
        <v>7.8388966726299074</v>
      </c>
      <c r="O192" s="41">
        <f>$C192*'Amneal Payments'!L$16</f>
        <v>7.8389069925213652</v>
      </c>
      <c r="P192" s="41">
        <f t="shared" si="5"/>
        <v>592.37010817330395</v>
      </c>
    </row>
    <row r="193" spans="1:16" ht="18" customHeight="1" x14ac:dyDescent="0.3">
      <c r="A193" s="122">
        <v>191</v>
      </c>
      <c r="B193" s="3" t="s">
        <v>214</v>
      </c>
      <c r="C193" s="15">
        <v>5.1383874938000004E-3</v>
      </c>
      <c r="D193" s="7" t="s">
        <v>214</v>
      </c>
      <c r="E193" s="31" t="str">
        <f t="shared" si="4"/>
        <v>No</v>
      </c>
      <c r="F193" s="41">
        <f>$C193*'Amneal Payments'!C$16</f>
        <v>1747.3221387456097</v>
      </c>
      <c r="G193" s="41">
        <f>$C193*'Amneal Payments'!D$16</f>
        <v>1456.1155383113705</v>
      </c>
      <c r="H193" s="41">
        <f>$C193*'Amneal Payments'!E$16</f>
        <v>1456.1155383113705</v>
      </c>
      <c r="I193" s="41">
        <f>$C193*'Amneal Payments'!F$16</f>
        <v>1456.1155383113705</v>
      </c>
      <c r="J193" s="41">
        <f>$C193*'Amneal Payments'!G$16</f>
        <v>1456.1155383113705</v>
      </c>
      <c r="K193" s="41">
        <f>$C193*'Amneal Payments'!H$16</f>
        <v>1456.1155383113705</v>
      </c>
      <c r="L193" s="41">
        <f>$C193*'Amneal Payments'!I$16</f>
        <v>126.14428420737599</v>
      </c>
      <c r="M193" s="41">
        <f>$C193*'Amneal Payments'!J$16</f>
        <v>126.14428420737599</v>
      </c>
      <c r="N193" s="41">
        <f>$C193*'Amneal Payments'!K$16</f>
        <v>126.14428420737599</v>
      </c>
      <c r="O193" s="41">
        <f>$C193*'Amneal Payments'!L$16</f>
        <v>126.14445027606848</v>
      </c>
      <c r="P193" s="41">
        <f t="shared" si="5"/>
        <v>9532.4771332006585</v>
      </c>
    </row>
    <row r="194" spans="1:16" ht="18" customHeight="1" x14ac:dyDescent="0.3">
      <c r="A194" s="122">
        <v>192</v>
      </c>
      <c r="B194" s="3" t="s">
        <v>215</v>
      </c>
      <c r="C194" s="15">
        <v>3.876818121586606E-4</v>
      </c>
      <c r="D194" s="7" t="s">
        <v>216</v>
      </c>
      <c r="E194" s="31" t="str">
        <f t="shared" si="4"/>
        <v>No</v>
      </c>
      <c r="F194" s="41">
        <f>$C194*'Amneal Payments'!C$16</f>
        <v>131.83221662266698</v>
      </c>
      <c r="G194" s="41">
        <f>$C194*'Amneal Payments'!D$16</f>
        <v>109.86121838535439</v>
      </c>
      <c r="H194" s="41">
        <f>$C194*'Amneal Payments'!E$16</f>
        <v>109.86121838535439</v>
      </c>
      <c r="I194" s="41">
        <f>$C194*'Amneal Payments'!F$16</f>
        <v>109.86121838535439</v>
      </c>
      <c r="J194" s="41">
        <f>$C194*'Amneal Payments'!G$16</f>
        <v>109.86121838535439</v>
      </c>
      <c r="K194" s="41">
        <f>$C194*'Amneal Payments'!H$16</f>
        <v>109.86121838535439</v>
      </c>
      <c r="L194" s="41">
        <f>$C194*'Amneal Payments'!I$16</f>
        <v>9.517352428943946</v>
      </c>
      <c r="M194" s="41">
        <f>$C194*'Amneal Payments'!J$16</f>
        <v>9.517352428943946</v>
      </c>
      <c r="N194" s="41">
        <f>$C194*'Amneal Payments'!K$16</f>
        <v>9.517352428943946</v>
      </c>
      <c r="O194" s="41">
        <f>$C194*'Amneal Payments'!L$16</f>
        <v>9.5173649585189803</v>
      </c>
      <c r="P194" s="41">
        <f t="shared" si="5"/>
        <v>719.20773079478965</v>
      </c>
    </row>
    <row r="195" spans="1:16" ht="18" customHeight="1" x14ac:dyDescent="0.3">
      <c r="A195" s="122">
        <v>193</v>
      </c>
      <c r="B195" s="3" t="s">
        <v>45</v>
      </c>
      <c r="C195" s="15">
        <v>1.4312495770428543E-4</v>
      </c>
      <c r="D195" s="7" t="s">
        <v>217</v>
      </c>
      <c r="E195" s="31" t="str">
        <f t="shared" si="4"/>
        <v>No</v>
      </c>
      <c r="F195" s="41">
        <f>$C195*'Amneal Payments'!C$16</f>
        <v>48.670017102735251</v>
      </c>
      <c r="G195" s="41">
        <f>$C195*'Amneal Payments'!D$16</f>
        <v>40.55873074672391</v>
      </c>
      <c r="H195" s="41">
        <f>$C195*'Amneal Payments'!E$16</f>
        <v>40.55873074672391</v>
      </c>
      <c r="I195" s="41">
        <f>$C195*'Amneal Payments'!F$16</f>
        <v>40.55873074672391</v>
      </c>
      <c r="J195" s="41">
        <f>$C195*'Amneal Payments'!G$16</f>
        <v>40.55873074672391</v>
      </c>
      <c r="K195" s="41">
        <f>$C195*'Amneal Payments'!H$16</f>
        <v>40.55873074672391</v>
      </c>
      <c r="L195" s="41">
        <f>$C195*'Amneal Payments'!I$16</f>
        <v>3.513630562818113</v>
      </c>
      <c r="M195" s="41">
        <f>$C195*'Amneal Payments'!J$16</f>
        <v>3.513630562818113</v>
      </c>
      <c r="N195" s="41">
        <f>$C195*'Amneal Payments'!K$16</f>
        <v>3.513630562818113</v>
      </c>
      <c r="O195" s="41">
        <f>$C195*'Amneal Payments'!L$16</f>
        <v>3.5136351885055723</v>
      </c>
      <c r="P195" s="41">
        <f t="shared" si="5"/>
        <v>265.51819771331469</v>
      </c>
    </row>
    <row r="196" spans="1:16" ht="18" customHeight="1" x14ac:dyDescent="0.3">
      <c r="A196" s="122">
        <v>194</v>
      </c>
      <c r="B196" s="3" t="s">
        <v>20</v>
      </c>
      <c r="C196" s="15">
        <v>9.2067103810000012E-4</v>
      </c>
      <c r="D196" s="7" t="s">
        <v>218</v>
      </c>
      <c r="E196" s="31" t="str">
        <f t="shared" si="4"/>
        <v>No</v>
      </c>
      <c r="F196" s="41">
        <f>$C196*'Amneal Payments'!C$16</f>
        <v>313.07660025934359</v>
      </c>
      <c r="G196" s="41">
        <f>$C196*'Amneal Payments'!D$16</f>
        <v>260.89963161950078</v>
      </c>
      <c r="H196" s="41">
        <f>$C196*'Amneal Payments'!E$16</f>
        <v>260.89963161950078</v>
      </c>
      <c r="I196" s="41">
        <f>$C196*'Amneal Payments'!F$16</f>
        <v>260.89963161950078</v>
      </c>
      <c r="J196" s="41">
        <f>$C196*'Amneal Payments'!G$16</f>
        <v>260.89963161950078</v>
      </c>
      <c r="K196" s="41">
        <f>$C196*'Amneal Payments'!H$16</f>
        <v>260.89963161950078</v>
      </c>
      <c r="L196" s="41">
        <f>$C196*'Amneal Payments'!I$16</f>
        <v>22.601913388532523</v>
      </c>
      <c r="M196" s="41">
        <f>$C196*'Amneal Payments'!J$16</f>
        <v>22.601913388532523</v>
      </c>
      <c r="N196" s="41">
        <f>$C196*'Amneal Payments'!K$16</f>
        <v>22.601913388532523</v>
      </c>
      <c r="O196" s="41">
        <f>$C196*'Amneal Payments'!L$16</f>
        <v>22.601943143905331</v>
      </c>
      <c r="P196" s="41">
        <f t="shared" si="5"/>
        <v>1707.98244166635</v>
      </c>
    </row>
    <row r="197" spans="1:16" ht="18" customHeight="1" x14ac:dyDescent="0.3">
      <c r="A197" s="122">
        <v>195</v>
      </c>
      <c r="B197" s="3" t="s">
        <v>103</v>
      </c>
      <c r="C197" s="15">
        <v>4.6644987738170089E-4</v>
      </c>
      <c r="D197" s="7" t="s">
        <v>219</v>
      </c>
      <c r="E197" s="31" t="str">
        <f t="shared" ref="E197:E259" si="6">IF(C197&lt;0.000011,"Yes","No")</f>
        <v>No</v>
      </c>
      <c r="F197" s="41">
        <f>$C197*'Amneal Payments'!C$16</f>
        <v>158.61750371058031</v>
      </c>
      <c r="G197" s="41">
        <f>$C197*'Amneal Payments'!D$16</f>
        <v>132.18250182931115</v>
      </c>
      <c r="H197" s="41">
        <f>$C197*'Amneal Payments'!E$16</f>
        <v>132.18250182931115</v>
      </c>
      <c r="I197" s="41">
        <f>$C197*'Amneal Payments'!F$16</f>
        <v>132.18250182931115</v>
      </c>
      <c r="J197" s="41">
        <f>$C197*'Amneal Payments'!G$16</f>
        <v>132.18250182931115</v>
      </c>
      <c r="K197" s="41">
        <f>$C197*'Amneal Payments'!H$16</f>
        <v>132.18250182931115</v>
      </c>
      <c r="L197" s="41">
        <f>$C197*'Amneal Payments'!I$16</f>
        <v>11.451060468275218</v>
      </c>
      <c r="M197" s="41">
        <f>$C197*'Amneal Payments'!J$16</f>
        <v>11.451060468275218</v>
      </c>
      <c r="N197" s="41">
        <f>$C197*'Amneal Payments'!K$16</f>
        <v>11.451060468275218</v>
      </c>
      <c r="O197" s="41">
        <f>$C197*'Amneal Payments'!L$16</f>
        <v>11.451075543572935</v>
      </c>
      <c r="P197" s="41">
        <f t="shared" ref="P197:P260" si="7">SUM(F197:O197)</f>
        <v>865.33426980553486</v>
      </c>
    </row>
    <row r="198" spans="1:16" ht="18" customHeight="1" x14ac:dyDescent="0.3">
      <c r="A198" s="122">
        <v>196</v>
      </c>
      <c r="B198" s="3" t="s">
        <v>32</v>
      </c>
      <c r="C198" s="15">
        <v>9.7421107750697046E-4</v>
      </c>
      <c r="D198" s="7" t="s">
        <v>220</v>
      </c>
      <c r="E198" s="31" t="str">
        <f t="shared" si="6"/>
        <v>No</v>
      </c>
      <c r="F198" s="41">
        <f>$C198*'Amneal Payments'!C$16</f>
        <v>331.2830310273601</v>
      </c>
      <c r="G198" s="41">
        <f>$C198*'Amneal Payments'!D$16</f>
        <v>276.07180059203546</v>
      </c>
      <c r="H198" s="41">
        <f>$C198*'Amneal Payments'!E$16</f>
        <v>276.07180059203546</v>
      </c>
      <c r="I198" s="41">
        <f>$C198*'Amneal Payments'!F$16</f>
        <v>276.07180059203546</v>
      </c>
      <c r="J198" s="41">
        <f>$C198*'Amneal Payments'!G$16</f>
        <v>276.07180059203546</v>
      </c>
      <c r="K198" s="41">
        <f>$C198*'Amneal Payments'!H$16</f>
        <v>276.07180059203546</v>
      </c>
      <c r="L198" s="41">
        <f>$C198*'Amneal Payments'!I$16</f>
        <v>23.916288755430426</v>
      </c>
      <c r="M198" s="41">
        <f>$C198*'Amneal Payments'!J$16</f>
        <v>23.916288755430426</v>
      </c>
      <c r="N198" s="41">
        <f>$C198*'Amneal Payments'!K$16</f>
        <v>23.916288755430426</v>
      </c>
      <c r="O198" s="41">
        <f>$C198*'Amneal Payments'!L$16</f>
        <v>23.916320241175722</v>
      </c>
      <c r="P198" s="41">
        <f t="shared" si="7"/>
        <v>1807.3072204950049</v>
      </c>
    </row>
    <row r="199" spans="1:16" ht="18" customHeight="1" x14ac:dyDescent="0.3">
      <c r="A199" s="122">
        <v>197</v>
      </c>
      <c r="B199" s="3" t="s">
        <v>32</v>
      </c>
      <c r="C199" s="15">
        <v>6.8972714179994083E-4</v>
      </c>
      <c r="D199" s="7" t="s">
        <v>221</v>
      </c>
      <c r="E199" s="31" t="str">
        <f t="shared" si="6"/>
        <v>No</v>
      </c>
      <c r="F199" s="41">
        <f>$C199*'Amneal Payments'!C$16</f>
        <v>234.54352284932554</v>
      </c>
      <c r="G199" s="41">
        <f>$C199*'Amneal Payments'!D$16</f>
        <v>195.4547821825044</v>
      </c>
      <c r="H199" s="41">
        <f>$C199*'Amneal Payments'!E$16</f>
        <v>195.4547821825044</v>
      </c>
      <c r="I199" s="41">
        <f>$C199*'Amneal Payments'!F$16</f>
        <v>195.4547821825044</v>
      </c>
      <c r="J199" s="41">
        <f>$C199*'Amneal Payments'!G$16</f>
        <v>195.4547821825044</v>
      </c>
      <c r="K199" s="41">
        <f>$C199*'Amneal Payments'!H$16</f>
        <v>195.4547821825044</v>
      </c>
      <c r="L199" s="41">
        <f>$C199*'Amneal Payments'!I$16</f>
        <v>16.93238135616156</v>
      </c>
      <c r="M199" s="41">
        <f>$C199*'Amneal Payments'!J$16</f>
        <v>16.93238135616156</v>
      </c>
      <c r="N199" s="41">
        <f>$C199*'Amneal Payments'!K$16</f>
        <v>16.93238135616156</v>
      </c>
      <c r="O199" s="41">
        <f>$C199*'Amneal Payments'!L$16</f>
        <v>16.932403647607032</v>
      </c>
      <c r="P199" s="41">
        <f t="shared" si="7"/>
        <v>1279.5469814779397</v>
      </c>
    </row>
    <row r="200" spans="1:16" ht="18" customHeight="1" x14ac:dyDescent="0.3">
      <c r="A200" s="122">
        <v>198</v>
      </c>
      <c r="B200" s="3" t="s">
        <v>32</v>
      </c>
      <c r="C200" s="15">
        <v>1.8234094927113156E-4</v>
      </c>
      <c r="D200" s="7" t="s">
        <v>222</v>
      </c>
      <c r="E200" s="31" t="str">
        <f t="shared" si="6"/>
        <v>No</v>
      </c>
      <c r="F200" s="41">
        <f>$C200*'Amneal Payments'!C$16</f>
        <v>62.005517848891799</v>
      </c>
      <c r="G200" s="41">
        <f>$C200*'Amneal Payments'!D$16</f>
        <v>51.671753020671339</v>
      </c>
      <c r="H200" s="41">
        <f>$C200*'Amneal Payments'!E$16</f>
        <v>51.671753020671339</v>
      </c>
      <c r="I200" s="41">
        <f>$C200*'Amneal Payments'!F$16</f>
        <v>51.671753020671339</v>
      </c>
      <c r="J200" s="41">
        <f>$C200*'Amneal Payments'!G$16</f>
        <v>51.671753020671339</v>
      </c>
      <c r="K200" s="41">
        <f>$C200*'Amneal Payments'!H$16</f>
        <v>51.671753020671339</v>
      </c>
      <c r="L200" s="41">
        <f>$C200*'Amneal Payments'!I$16</f>
        <v>4.4763592771572354</v>
      </c>
      <c r="M200" s="41">
        <f>$C200*'Amneal Payments'!J$16</f>
        <v>4.4763592771572354</v>
      </c>
      <c r="N200" s="41">
        <f>$C200*'Amneal Payments'!K$16</f>
        <v>4.4763592771572354</v>
      </c>
      <c r="O200" s="41">
        <f>$C200*'Amneal Payments'!L$16</f>
        <v>4.4763651702750797</v>
      </c>
      <c r="P200" s="41">
        <f t="shared" si="7"/>
        <v>338.26972595399536</v>
      </c>
    </row>
    <row r="201" spans="1:16" ht="18" customHeight="1" x14ac:dyDescent="0.3">
      <c r="A201" s="122">
        <v>199</v>
      </c>
      <c r="B201" s="3" t="s">
        <v>32</v>
      </c>
      <c r="C201" s="15">
        <v>5.7490446272600006E-2</v>
      </c>
      <c r="D201" s="7" t="s">
        <v>32</v>
      </c>
      <c r="E201" s="31" t="str">
        <f t="shared" si="6"/>
        <v>No</v>
      </c>
      <c r="F201" s="41">
        <f>$C201*'Amneal Payments'!C$16</f>
        <v>19549.776979585058</v>
      </c>
      <c r="G201" s="41">
        <f>$C201*'Amneal Payments'!D$16</f>
        <v>16291.634724511534</v>
      </c>
      <c r="H201" s="41">
        <f>$C201*'Amneal Payments'!E$16</f>
        <v>16291.634724511534</v>
      </c>
      <c r="I201" s="41">
        <f>$C201*'Amneal Payments'!F$16</f>
        <v>16291.634724511534</v>
      </c>
      <c r="J201" s="41">
        <f>$C201*'Amneal Payments'!G$16</f>
        <v>16291.634724511534</v>
      </c>
      <c r="K201" s="41">
        <f>$C201*'Amneal Payments'!H$16</f>
        <v>16291.634724511534</v>
      </c>
      <c r="L201" s="41">
        <f>$C201*'Amneal Payments'!I$16</f>
        <v>1411.3554500453961</v>
      </c>
      <c r="M201" s="41">
        <f>$C201*'Amneal Payments'!J$16</f>
        <v>1411.3554500453961</v>
      </c>
      <c r="N201" s="41">
        <f>$C201*'Amneal Payments'!K$16</f>
        <v>1411.3554500453961</v>
      </c>
      <c r="O201" s="41">
        <f>$C201*'Amneal Payments'!L$16</f>
        <v>1411.3573080919632</v>
      </c>
      <c r="P201" s="41">
        <f t="shared" si="7"/>
        <v>106653.37426037085</v>
      </c>
    </row>
    <row r="202" spans="1:16" ht="18" customHeight="1" x14ac:dyDescent="0.3">
      <c r="A202" s="122">
        <v>200</v>
      </c>
      <c r="B202" s="3" t="s">
        <v>223</v>
      </c>
      <c r="C202" s="15">
        <v>2.3941128233000001E-3</v>
      </c>
      <c r="D202" s="7" t="s">
        <v>223</v>
      </c>
      <c r="E202" s="31" t="str">
        <f t="shared" si="6"/>
        <v>No</v>
      </c>
      <c r="F202" s="41">
        <f>$C202*'Amneal Payments'!C$16</f>
        <v>814.12434228722861</v>
      </c>
      <c r="G202" s="41">
        <f>$C202*'Amneal Payments'!D$16</f>
        <v>678.44336120699018</v>
      </c>
      <c r="H202" s="41">
        <f>$C202*'Amneal Payments'!E$16</f>
        <v>678.44336120699018</v>
      </c>
      <c r="I202" s="41">
        <f>$C202*'Amneal Payments'!F$16</f>
        <v>678.44336120699018</v>
      </c>
      <c r="J202" s="41">
        <f>$C202*'Amneal Payments'!G$16</f>
        <v>678.44336120699018</v>
      </c>
      <c r="K202" s="41">
        <f>$C202*'Amneal Payments'!H$16</f>
        <v>678.44336120699018</v>
      </c>
      <c r="L202" s="41">
        <f>$C202*'Amneal Payments'!I$16</f>
        <v>58.774012036125612</v>
      </c>
      <c r="M202" s="41">
        <f>$C202*'Amneal Payments'!J$16</f>
        <v>58.774012036125612</v>
      </c>
      <c r="N202" s="41">
        <f>$C202*'Amneal Payments'!K$16</f>
        <v>58.774012036125612</v>
      </c>
      <c r="O202" s="41">
        <f>$C202*'Amneal Payments'!L$16</f>
        <v>58.774089411992406</v>
      </c>
      <c r="P202" s="41">
        <f t="shared" si="7"/>
        <v>4441.4372738425491</v>
      </c>
    </row>
    <row r="203" spans="1:16" ht="18" customHeight="1" x14ac:dyDescent="0.3">
      <c r="A203" s="122">
        <v>201</v>
      </c>
      <c r="B203" s="3" t="s">
        <v>58</v>
      </c>
      <c r="C203" s="15">
        <v>2.40299807123598E-6</v>
      </c>
      <c r="D203" s="7" t="s">
        <v>224</v>
      </c>
      <c r="E203" s="13" t="s">
        <v>334</v>
      </c>
      <c r="F203" s="41">
        <f>$C203*'Amneal Payments'!C$16</f>
        <v>0.81714579414260435</v>
      </c>
      <c r="G203" s="41">
        <f>$C203*'Amneal Payments'!D$16</f>
        <v>0.68096126153991376</v>
      </c>
      <c r="H203" s="41">
        <f>$C203*'Amneal Payments'!E$16</f>
        <v>0.68096126153991376</v>
      </c>
      <c r="I203" s="41">
        <f>$C203*'Amneal Payments'!F$16</f>
        <v>0.68096126153991376</v>
      </c>
      <c r="J203" s="41">
        <f>$C203*'Amneal Payments'!G$16</f>
        <v>0.68096126153991376</v>
      </c>
      <c r="K203" s="41">
        <f>$C203*'Amneal Payments'!H$16</f>
        <v>0.68096126153991376</v>
      </c>
      <c r="L203" s="41">
        <f>$C203*'Amneal Payments'!I$16</f>
        <v>5.8992139462724254E-2</v>
      </c>
      <c r="M203" s="41">
        <f>$C203*'Amneal Payments'!J$16</f>
        <v>5.8992139462724254E-2</v>
      </c>
      <c r="N203" s="41">
        <f>$C203*'Amneal Payments'!K$16</f>
        <v>5.8992139462724254E-2</v>
      </c>
      <c r="O203" s="41">
        <f>$C203*'Amneal Payments'!L$16</f>
        <v>5.8992217125755364E-2</v>
      </c>
      <c r="P203" s="41">
        <f t="shared" si="7"/>
        <v>4.4579207373561003</v>
      </c>
    </row>
    <row r="204" spans="1:16" ht="18" customHeight="1" x14ac:dyDescent="0.3">
      <c r="A204" s="122">
        <v>202</v>
      </c>
      <c r="B204" s="3" t="s">
        <v>225</v>
      </c>
      <c r="C204" s="15">
        <v>6.1199806404000001E-3</v>
      </c>
      <c r="D204" s="7" t="s">
        <v>225</v>
      </c>
      <c r="E204" s="31" t="str">
        <f t="shared" si="6"/>
        <v>No</v>
      </c>
      <c r="F204" s="41">
        <f>$C204*'Amneal Payments'!C$16</f>
        <v>2081.1154617218672</v>
      </c>
      <c r="G204" s="41">
        <f>$C204*'Amneal Payments'!D$16</f>
        <v>1734.2792686234236</v>
      </c>
      <c r="H204" s="41">
        <f>$C204*'Amneal Payments'!E$16</f>
        <v>1734.2792686234236</v>
      </c>
      <c r="I204" s="41">
        <f>$C204*'Amneal Payments'!F$16</f>
        <v>1734.2792686234236</v>
      </c>
      <c r="J204" s="41">
        <f>$C204*'Amneal Payments'!G$16</f>
        <v>1734.2792686234236</v>
      </c>
      <c r="K204" s="41">
        <f>$C204*'Amneal Payments'!H$16</f>
        <v>1734.2792686234236</v>
      </c>
      <c r="L204" s="41">
        <f>$C204*'Amneal Payments'!I$16</f>
        <v>150.24179826409659</v>
      </c>
      <c r="M204" s="41">
        <f>$C204*'Amneal Payments'!J$16</f>
        <v>150.24179826409659</v>
      </c>
      <c r="N204" s="41">
        <f>$C204*'Amneal Payments'!K$16</f>
        <v>150.24179826409659</v>
      </c>
      <c r="O204" s="41">
        <f>$C204*'Amneal Payments'!L$16</f>
        <v>150.24199605711712</v>
      </c>
      <c r="P204" s="41">
        <f t="shared" si="7"/>
        <v>11353.479195688391</v>
      </c>
    </row>
    <row r="205" spans="1:16" ht="18" customHeight="1" x14ac:dyDescent="0.3">
      <c r="A205" s="122">
        <v>203</v>
      </c>
      <c r="B205" s="3" t="s">
        <v>226</v>
      </c>
      <c r="C205" s="15">
        <v>5.5478390439999998E-4</v>
      </c>
      <c r="D205" s="7" t="s">
        <v>226</v>
      </c>
      <c r="E205" s="31" t="str">
        <f t="shared" si="6"/>
        <v>No</v>
      </c>
      <c r="F205" s="41">
        <f>$C205*'Amneal Payments'!C$16</f>
        <v>188.65572118636697</v>
      </c>
      <c r="G205" s="41">
        <f>$C205*'Amneal Payments'!D$16</f>
        <v>157.21458620561805</v>
      </c>
      <c r="H205" s="41">
        <f>$C205*'Amneal Payments'!E$16</f>
        <v>157.21458620561805</v>
      </c>
      <c r="I205" s="41">
        <f>$C205*'Amneal Payments'!F$16</f>
        <v>157.21458620561805</v>
      </c>
      <c r="J205" s="41">
        <f>$C205*'Amneal Payments'!G$16</f>
        <v>157.21458620561805</v>
      </c>
      <c r="K205" s="41">
        <f>$C205*'Amneal Payments'!H$16</f>
        <v>157.21458620561805</v>
      </c>
      <c r="L205" s="41">
        <f>$C205*'Amneal Payments'!I$16</f>
        <v>13.619607044963592</v>
      </c>
      <c r="M205" s="41">
        <f>$C205*'Amneal Payments'!J$16</f>
        <v>13.619607044963592</v>
      </c>
      <c r="N205" s="41">
        <f>$C205*'Amneal Payments'!K$16</f>
        <v>13.619607044963592</v>
      </c>
      <c r="O205" s="41">
        <f>$C205*'Amneal Payments'!L$16</f>
        <v>13.619624975148449</v>
      </c>
      <c r="P205" s="41">
        <f t="shared" si="7"/>
        <v>1029.2070983244964</v>
      </c>
    </row>
    <row r="206" spans="1:16" ht="18" customHeight="1" x14ac:dyDescent="0.3">
      <c r="A206" s="122">
        <v>204</v>
      </c>
      <c r="B206" s="3" t="s">
        <v>32</v>
      </c>
      <c r="C206" s="15">
        <v>3.2208636305125645E-4</v>
      </c>
      <c r="D206" s="7" t="s">
        <v>227</v>
      </c>
      <c r="E206" s="31" t="str">
        <f t="shared" si="6"/>
        <v>No</v>
      </c>
      <c r="F206" s="41">
        <f>$C206*'Amneal Payments'!C$16</f>
        <v>109.52631217995518</v>
      </c>
      <c r="G206" s="41">
        <f>$C206*'Amneal Payments'!D$16</f>
        <v>91.272789076927936</v>
      </c>
      <c r="H206" s="41">
        <f>$C206*'Amneal Payments'!E$16</f>
        <v>91.272789076927936</v>
      </c>
      <c r="I206" s="41">
        <f>$C206*'Amneal Payments'!F$16</f>
        <v>91.272789076927936</v>
      </c>
      <c r="J206" s="41">
        <f>$C206*'Amneal Payments'!G$16</f>
        <v>91.272789076927936</v>
      </c>
      <c r="K206" s="41">
        <f>$C206*'Amneal Payments'!H$16</f>
        <v>91.272789076927936</v>
      </c>
      <c r="L206" s="41">
        <f>$C206*'Amneal Payments'!I$16</f>
        <v>7.9070240944423364</v>
      </c>
      <c r="M206" s="41">
        <f>$C206*'Amneal Payments'!J$16</f>
        <v>7.9070240944423364</v>
      </c>
      <c r="N206" s="41">
        <f>$C206*'Amneal Payments'!K$16</f>
        <v>7.9070240944423364</v>
      </c>
      <c r="O206" s="41">
        <f>$C206*'Amneal Payments'!L$16</f>
        <v>7.9070345040234065</v>
      </c>
      <c r="P206" s="41">
        <f t="shared" si="7"/>
        <v>597.51836435194537</v>
      </c>
    </row>
    <row r="207" spans="1:16" ht="18" customHeight="1" x14ac:dyDescent="0.3">
      <c r="A207" s="122">
        <v>205</v>
      </c>
      <c r="B207" s="3" t="s">
        <v>228</v>
      </c>
      <c r="C207" s="15">
        <v>2.1166375450000002E-3</v>
      </c>
      <c r="D207" s="7" t="s">
        <v>228</v>
      </c>
      <c r="E207" s="31" t="str">
        <f t="shared" si="6"/>
        <v>No</v>
      </c>
      <c r="F207" s="41">
        <f>$C207*'Amneal Payments'!C$16</f>
        <v>719.76814643528132</v>
      </c>
      <c r="G207" s="41">
        <f>$C207*'Amneal Payments'!D$16</f>
        <v>599.81245516547165</v>
      </c>
      <c r="H207" s="41">
        <f>$C207*'Amneal Payments'!E$16</f>
        <v>599.81245516547165</v>
      </c>
      <c r="I207" s="41">
        <f>$C207*'Amneal Payments'!F$16</f>
        <v>599.81245516547165</v>
      </c>
      <c r="J207" s="41">
        <f>$C207*'Amneal Payments'!G$16</f>
        <v>599.81245516547165</v>
      </c>
      <c r="K207" s="41">
        <f>$C207*'Amneal Payments'!H$16</f>
        <v>599.81245516547165</v>
      </c>
      <c r="L207" s="41">
        <f>$C207*'Amneal Payments'!I$16</f>
        <v>51.962162908626098</v>
      </c>
      <c r="M207" s="41">
        <f>$C207*'Amneal Payments'!J$16</f>
        <v>51.962162908626098</v>
      </c>
      <c r="N207" s="41">
        <f>$C207*'Amneal Payments'!K$16</f>
        <v>51.962162908626098</v>
      </c>
      <c r="O207" s="41">
        <f>$C207*'Amneal Payments'!L$16</f>
        <v>51.962231316707431</v>
      </c>
      <c r="P207" s="41">
        <f t="shared" si="7"/>
        <v>3926.6791423052255</v>
      </c>
    </row>
    <row r="208" spans="1:16" ht="18" customHeight="1" x14ac:dyDescent="0.3">
      <c r="A208" s="122">
        <v>206</v>
      </c>
      <c r="B208" s="3" t="s">
        <v>229</v>
      </c>
      <c r="C208" s="15">
        <v>6.5246008141315302E-4</v>
      </c>
      <c r="D208" s="7" t="s">
        <v>229</v>
      </c>
      <c r="E208" s="31" t="str">
        <f t="shared" si="6"/>
        <v>No</v>
      </c>
      <c r="F208" s="41">
        <f>$C208*'Amneal Payments'!C$16</f>
        <v>221.8707612605246</v>
      </c>
      <c r="G208" s="41">
        <f>$C208*'Amneal Payments'!D$16</f>
        <v>184.89404775718782</v>
      </c>
      <c r="H208" s="41">
        <f>$C208*'Amneal Payments'!E$16</f>
        <v>184.89404775718782</v>
      </c>
      <c r="I208" s="41">
        <f>$C208*'Amneal Payments'!F$16</f>
        <v>184.89404775718782</v>
      </c>
      <c r="J208" s="41">
        <f>$C208*'Amneal Payments'!G$16</f>
        <v>184.89404775718782</v>
      </c>
      <c r="K208" s="41">
        <f>$C208*'Amneal Payments'!H$16</f>
        <v>184.89404775718782</v>
      </c>
      <c r="L208" s="41">
        <f>$C208*'Amneal Payments'!I$16</f>
        <v>16.017497715588192</v>
      </c>
      <c r="M208" s="41">
        <f>$C208*'Amneal Payments'!J$16</f>
        <v>16.017497715588192</v>
      </c>
      <c r="N208" s="41">
        <f>$C208*'Amneal Payments'!K$16</f>
        <v>16.017497715588192</v>
      </c>
      <c r="O208" s="41">
        <f>$C208*'Amneal Payments'!L$16</f>
        <v>16.017518802591219</v>
      </c>
      <c r="P208" s="41">
        <f t="shared" si="7"/>
        <v>1210.4110119958193</v>
      </c>
    </row>
    <row r="209" spans="1:16" ht="18" customHeight="1" x14ac:dyDescent="0.3">
      <c r="A209" s="122">
        <v>207</v>
      </c>
      <c r="B209" s="3" t="s">
        <v>81</v>
      </c>
      <c r="C209" s="15">
        <v>8.2672044087765892E-5</v>
      </c>
      <c r="D209" s="7" t="s">
        <v>230</v>
      </c>
      <c r="E209" s="31" t="str">
        <f t="shared" si="6"/>
        <v>No</v>
      </c>
      <c r="F209" s="41">
        <f>$C209*'Amneal Payments'!C$16</f>
        <v>28.112845336052619</v>
      </c>
      <c r="G209" s="41">
        <f>$C209*'Amneal Payments'!D$16</f>
        <v>23.427592435449768</v>
      </c>
      <c r="H209" s="41">
        <f>$C209*'Amneal Payments'!E$16</f>
        <v>23.427592435449768</v>
      </c>
      <c r="I209" s="41">
        <f>$C209*'Amneal Payments'!F$16</f>
        <v>23.427592435449768</v>
      </c>
      <c r="J209" s="41">
        <f>$C209*'Amneal Payments'!G$16</f>
        <v>23.427592435449768</v>
      </c>
      <c r="K209" s="41">
        <f>$C209*'Amneal Payments'!H$16</f>
        <v>23.427592435449768</v>
      </c>
      <c r="L209" s="41">
        <f>$C209*'Amneal Payments'!I$16</f>
        <v>2.02954834332659</v>
      </c>
      <c r="M209" s="41">
        <f>$C209*'Amneal Payments'!J$16</f>
        <v>2.02954834332659</v>
      </c>
      <c r="N209" s="41">
        <f>$C209*'Amneal Payments'!K$16</f>
        <v>2.02954834332659</v>
      </c>
      <c r="O209" s="41">
        <f>$C209*'Amneal Payments'!L$16</f>
        <v>2.0295510152228382</v>
      </c>
      <c r="P209" s="41">
        <f t="shared" si="7"/>
        <v>153.36900355850403</v>
      </c>
    </row>
    <row r="210" spans="1:16" ht="18" customHeight="1" x14ac:dyDescent="0.3">
      <c r="A210" s="122">
        <v>208</v>
      </c>
      <c r="B210" s="3" t="s">
        <v>231</v>
      </c>
      <c r="C210" s="15">
        <v>3.1224344525000005E-3</v>
      </c>
      <c r="D210" s="7" t="s">
        <v>231</v>
      </c>
      <c r="E210" s="31" t="str">
        <f t="shared" si="6"/>
        <v>No</v>
      </c>
      <c r="F210" s="41">
        <f>$C210*'Amneal Payments'!C$16</f>
        <v>1061.7920217613771</v>
      </c>
      <c r="G210" s="41">
        <f>$C210*'Amneal Payments'!D$16</f>
        <v>884.83504389849622</v>
      </c>
      <c r="H210" s="41">
        <f>$C210*'Amneal Payments'!E$16</f>
        <v>884.83504389849622</v>
      </c>
      <c r="I210" s="41">
        <f>$C210*'Amneal Payments'!F$16</f>
        <v>884.83504389849622</v>
      </c>
      <c r="J210" s="41">
        <f>$C210*'Amneal Payments'!G$16</f>
        <v>884.83504389849622</v>
      </c>
      <c r="K210" s="41">
        <f>$C210*'Amneal Payments'!H$16</f>
        <v>884.83504389849622</v>
      </c>
      <c r="L210" s="41">
        <f>$C210*'Amneal Payments'!I$16</f>
        <v>76.653864557765729</v>
      </c>
      <c r="M210" s="41">
        <f>$C210*'Amneal Payments'!J$16</f>
        <v>76.653864557765729</v>
      </c>
      <c r="N210" s="41">
        <f>$C210*'Amneal Payments'!K$16</f>
        <v>76.653864557765729</v>
      </c>
      <c r="O210" s="41">
        <f>$C210*'Amneal Payments'!L$16</f>
        <v>76.653965472421845</v>
      </c>
      <c r="P210" s="41">
        <f t="shared" si="7"/>
        <v>5792.5828003995775</v>
      </c>
    </row>
    <row r="211" spans="1:16" ht="18" customHeight="1" x14ac:dyDescent="0.3">
      <c r="A211" s="122">
        <v>209</v>
      </c>
      <c r="B211" s="3" t="s">
        <v>22</v>
      </c>
      <c r="C211" s="15">
        <v>9.8560524430686587E-3</v>
      </c>
      <c r="D211" s="7" t="s">
        <v>22</v>
      </c>
      <c r="E211" s="31" t="str">
        <f t="shared" si="6"/>
        <v>No</v>
      </c>
      <c r="F211" s="41">
        <f>$C211*'Amneal Payments'!C$16</f>
        <v>3351.5764732012512</v>
      </c>
      <c r="G211" s="41">
        <f>$C211*'Amneal Payments'!D$16</f>
        <v>2793.0067800609936</v>
      </c>
      <c r="H211" s="41">
        <f>$C211*'Amneal Payments'!E$16</f>
        <v>2793.0067800609936</v>
      </c>
      <c r="I211" s="41">
        <f>$C211*'Amneal Payments'!F$16</f>
        <v>2793.0067800609936</v>
      </c>
      <c r="J211" s="41">
        <f>$C211*'Amneal Payments'!G$16</f>
        <v>2793.0067800609936</v>
      </c>
      <c r="K211" s="41">
        <f>$C211*'Amneal Payments'!H$16</f>
        <v>2793.0067800609936</v>
      </c>
      <c r="L211" s="41">
        <f>$C211*'Amneal Payments'!I$16</f>
        <v>241.96008612456879</v>
      </c>
      <c r="M211" s="41">
        <f>$C211*'Amneal Payments'!J$16</f>
        <v>241.96008612456879</v>
      </c>
      <c r="N211" s="41">
        <f>$C211*'Amneal Payments'!K$16</f>
        <v>241.96008612456879</v>
      </c>
      <c r="O211" s="41">
        <f>$C211*'Amneal Payments'!L$16</f>
        <v>241.96040466452797</v>
      </c>
      <c r="P211" s="41">
        <f t="shared" si="7"/>
        <v>18284.451036544451</v>
      </c>
    </row>
    <row r="212" spans="1:16" ht="18" customHeight="1" x14ac:dyDescent="0.3">
      <c r="A212" s="122">
        <v>210</v>
      </c>
      <c r="B212" s="3" t="s">
        <v>232</v>
      </c>
      <c r="C212" s="15">
        <v>3.9903291818124074E-4</v>
      </c>
      <c r="D212" s="7" t="s">
        <v>233</v>
      </c>
      <c r="E212" s="31" t="str">
        <f t="shared" si="6"/>
        <v>No</v>
      </c>
      <c r="F212" s="41">
        <f>$C212*'Amneal Payments'!C$16</f>
        <v>135.69218998521208</v>
      </c>
      <c r="G212" s="41">
        <f>$C212*'Amneal Payments'!D$16</f>
        <v>113.07789324228997</v>
      </c>
      <c r="H212" s="41">
        <f>$C212*'Amneal Payments'!E$16</f>
        <v>113.07789324228997</v>
      </c>
      <c r="I212" s="41">
        <f>$C212*'Amneal Payments'!F$16</f>
        <v>113.07789324228997</v>
      </c>
      <c r="J212" s="41">
        <f>$C212*'Amneal Payments'!G$16</f>
        <v>113.07789324228997</v>
      </c>
      <c r="K212" s="41">
        <f>$C212*'Amneal Payments'!H$16</f>
        <v>113.07789324228997</v>
      </c>
      <c r="L212" s="41">
        <f>$C212*'Amneal Payments'!I$16</f>
        <v>9.7960151701070295</v>
      </c>
      <c r="M212" s="41">
        <f>$C212*'Amneal Payments'!J$16</f>
        <v>9.7960151701070295</v>
      </c>
      <c r="N212" s="41">
        <f>$C212*'Amneal Payments'!K$16</f>
        <v>9.7960151701070295</v>
      </c>
      <c r="O212" s="41">
        <f>$C212*'Amneal Payments'!L$16</f>
        <v>9.7960280665409911</v>
      </c>
      <c r="P212" s="41">
        <f t="shared" si="7"/>
        <v>740.26572977352396</v>
      </c>
    </row>
    <row r="213" spans="1:16" ht="18" customHeight="1" x14ac:dyDescent="0.3">
      <c r="A213" s="122">
        <v>211</v>
      </c>
      <c r="B213" s="3" t="s">
        <v>32</v>
      </c>
      <c r="C213" s="15">
        <v>1.4664946537970547E-4</v>
      </c>
      <c r="D213" s="7" t="s">
        <v>234</v>
      </c>
      <c r="E213" s="31" t="str">
        <f t="shared" si="6"/>
        <v>No</v>
      </c>
      <c r="F213" s="41">
        <f>$C213*'Amneal Payments'!C$16</f>
        <v>49.868535178079142</v>
      </c>
      <c r="G213" s="41">
        <f>$C213*'Amneal Payments'!D$16</f>
        <v>41.557505245001671</v>
      </c>
      <c r="H213" s="41">
        <f>$C213*'Amneal Payments'!E$16</f>
        <v>41.557505245001671</v>
      </c>
      <c r="I213" s="41">
        <f>$C213*'Amneal Payments'!F$16</f>
        <v>41.557505245001671</v>
      </c>
      <c r="J213" s="41">
        <f>$C213*'Amneal Payments'!G$16</f>
        <v>41.557505245001671</v>
      </c>
      <c r="K213" s="41">
        <f>$C213*'Amneal Payments'!H$16</f>
        <v>41.557505245001671</v>
      </c>
      <c r="L213" s="41">
        <f>$C213*'Amneal Payments'!I$16</f>
        <v>3.6001550801760809</v>
      </c>
      <c r="M213" s="41">
        <f>$C213*'Amneal Payments'!J$16</f>
        <v>3.6001550801760809</v>
      </c>
      <c r="N213" s="41">
        <f>$C213*'Amneal Payments'!K$16</f>
        <v>3.6001550801760809</v>
      </c>
      <c r="O213" s="41">
        <f>$C213*'Amneal Payments'!L$16</f>
        <v>3.6001598197728906</v>
      </c>
      <c r="P213" s="41">
        <f t="shared" si="7"/>
        <v>272.05668646338864</v>
      </c>
    </row>
    <row r="214" spans="1:16" ht="18" customHeight="1" x14ac:dyDescent="0.3">
      <c r="A214" s="122">
        <v>212</v>
      </c>
      <c r="B214" s="3" t="s">
        <v>22</v>
      </c>
      <c r="C214" s="15">
        <v>4.6131296524684136E-5</v>
      </c>
      <c r="D214" s="7" t="s">
        <v>235</v>
      </c>
      <c r="E214" s="31" t="str">
        <f t="shared" si="6"/>
        <v>No</v>
      </c>
      <c r="F214" s="41">
        <f>$C214*'Amneal Payments'!C$16</f>
        <v>15.68706832715104</v>
      </c>
      <c r="G214" s="41">
        <f>$C214*'Amneal Payments'!D$16</f>
        <v>13.072680437801257</v>
      </c>
      <c r="H214" s="41">
        <f>$C214*'Amneal Payments'!E$16</f>
        <v>13.072680437801257</v>
      </c>
      <c r="I214" s="41">
        <f>$C214*'Amneal Payments'!F$16</f>
        <v>13.072680437801257</v>
      </c>
      <c r="J214" s="41">
        <f>$C214*'Amneal Payments'!G$16</f>
        <v>13.072680437801257</v>
      </c>
      <c r="K214" s="41">
        <f>$C214*'Amneal Payments'!H$16</f>
        <v>13.072680437801257</v>
      </c>
      <c r="L214" s="41">
        <f>$C214*'Amneal Payments'!I$16</f>
        <v>1.1324952403231485</v>
      </c>
      <c r="M214" s="41">
        <f>$C214*'Amneal Payments'!J$16</f>
        <v>1.1324952403231485</v>
      </c>
      <c r="N214" s="41">
        <f>$C214*'Amneal Payments'!K$16</f>
        <v>1.1324952403231485</v>
      </c>
      <c r="O214" s="41">
        <f>$C214*'Amneal Payments'!L$16</f>
        <v>1.1324967312508192</v>
      </c>
      <c r="P214" s="41">
        <f t="shared" si="7"/>
        <v>85.5804529683776</v>
      </c>
    </row>
    <row r="215" spans="1:16" ht="18" customHeight="1" x14ac:dyDescent="0.3">
      <c r="A215" s="122">
        <v>213</v>
      </c>
      <c r="B215" s="3" t="s">
        <v>26</v>
      </c>
      <c r="C215" s="15">
        <v>2.7973429550000003E-4</v>
      </c>
      <c r="D215" s="7" t="s">
        <v>236</v>
      </c>
      <c r="E215" s="31" t="str">
        <f t="shared" si="6"/>
        <v>No</v>
      </c>
      <c r="F215" s="41">
        <f>$C215*'Amneal Payments'!C$16</f>
        <v>95.124380573346713</v>
      </c>
      <c r="G215" s="41">
        <f>$C215*'Amneal Payments'!D$16</f>
        <v>79.271066023653347</v>
      </c>
      <c r="H215" s="41">
        <f>$C215*'Amneal Payments'!E$16</f>
        <v>79.271066023653347</v>
      </c>
      <c r="I215" s="41">
        <f>$C215*'Amneal Payments'!F$16</f>
        <v>79.271066023653347</v>
      </c>
      <c r="J215" s="41">
        <f>$C215*'Amneal Payments'!G$16</f>
        <v>79.271066023653347</v>
      </c>
      <c r="K215" s="41">
        <f>$C215*'Amneal Payments'!H$16</f>
        <v>79.271066023653347</v>
      </c>
      <c r="L215" s="41">
        <f>$C215*'Amneal Payments'!I$16</f>
        <v>6.8673066242433833</v>
      </c>
      <c r="M215" s="41">
        <f>$C215*'Amneal Payments'!J$16</f>
        <v>6.8673066242433833</v>
      </c>
      <c r="N215" s="41">
        <f>$C215*'Amneal Payments'!K$16</f>
        <v>6.8673066242433833</v>
      </c>
      <c r="O215" s="41">
        <f>$C215*'Amneal Payments'!L$16</f>
        <v>6.867315665038527</v>
      </c>
      <c r="P215" s="41">
        <f t="shared" si="7"/>
        <v>518.94894622938216</v>
      </c>
    </row>
    <row r="216" spans="1:16" ht="18" customHeight="1" x14ac:dyDescent="0.3">
      <c r="A216" s="122">
        <v>214</v>
      </c>
      <c r="B216" s="3" t="s">
        <v>12</v>
      </c>
      <c r="C216" s="15">
        <v>9.7865851608075385E-5</v>
      </c>
      <c r="D216" s="7" t="s">
        <v>237</v>
      </c>
      <c r="E216" s="31" t="str">
        <f t="shared" si="6"/>
        <v>No</v>
      </c>
      <c r="F216" s="41">
        <f>$C216*'Amneal Payments'!C$16</f>
        <v>33.279539417437064</v>
      </c>
      <c r="G216" s="41">
        <f>$C216*'Amneal Payments'!D$16</f>
        <v>27.733211512082203</v>
      </c>
      <c r="H216" s="41">
        <f>$C216*'Amneal Payments'!E$16</f>
        <v>27.733211512082203</v>
      </c>
      <c r="I216" s="41">
        <f>$C216*'Amneal Payments'!F$16</f>
        <v>27.733211512082203</v>
      </c>
      <c r="J216" s="41">
        <f>$C216*'Amneal Payments'!G$16</f>
        <v>27.733211512082203</v>
      </c>
      <c r="K216" s="41">
        <f>$C216*'Amneal Payments'!H$16</f>
        <v>27.733211512082203</v>
      </c>
      <c r="L216" s="41">
        <f>$C216*'Amneal Payments'!I$16</f>
        <v>2.4025470664370361</v>
      </c>
      <c r="M216" s="41">
        <f>$C216*'Amneal Payments'!J$16</f>
        <v>2.4025470664370361</v>
      </c>
      <c r="N216" s="41">
        <f>$C216*'Amneal Payments'!K$16</f>
        <v>2.4025470664370361</v>
      </c>
      <c r="O216" s="41">
        <f>$C216*'Amneal Payments'!L$16</f>
        <v>2.4025502293853416</v>
      </c>
      <c r="P216" s="41">
        <f t="shared" si="7"/>
        <v>181.55578840654451</v>
      </c>
    </row>
    <row r="217" spans="1:16" ht="18" customHeight="1" x14ac:dyDescent="0.3">
      <c r="A217" s="122">
        <v>215</v>
      </c>
      <c r="B217" s="3" t="s">
        <v>20</v>
      </c>
      <c r="C217" s="15">
        <v>4.1143144986409733E-4</v>
      </c>
      <c r="D217" s="7" t="s">
        <v>238</v>
      </c>
      <c r="E217" s="31" t="str">
        <f t="shared" si="6"/>
        <v>No</v>
      </c>
      <c r="F217" s="41">
        <f>$C217*'Amneal Payments'!C$16</f>
        <v>139.90834318960438</v>
      </c>
      <c r="G217" s="41">
        <f>$C217*'Amneal Payments'!D$16</f>
        <v>116.59138743817088</v>
      </c>
      <c r="H217" s="41">
        <f>$C217*'Amneal Payments'!E$16</f>
        <v>116.59138743817088</v>
      </c>
      <c r="I217" s="41">
        <f>$C217*'Amneal Payments'!F$16</f>
        <v>116.59138743817088</v>
      </c>
      <c r="J217" s="41">
        <f>$C217*'Amneal Payments'!G$16</f>
        <v>116.59138743817088</v>
      </c>
      <c r="K217" s="41">
        <f>$C217*'Amneal Payments'!H$16</f>
        <v>116.59138743817088</v>
      </c>
      <c r="L217" s="41">
        <f>$C217*'Amneal Payments'!I$16</f>
        <v>10.100391573452153</v>
      </c>
      <c r="M217" s="41">
        <f>$C217*'Amneal Payments'!J$16</f>
        <v>10.100391573452153</v>
      </c>
      <c r="N217" s="41">
        <f>$C217*'Amneal Payments'!K$16</f>
        <v>10.100391573452153</v>
      </c>
      <c r="O217" s="41">
        <f>$C217*'Amneal Payments'!L$16</f>
        <v>10.10040487059703</v>
      </c>
      <c r="P217" s="41">
        <f t="shared" si="7"/>
        <v>763.26685997141226</v>
      </c>
    </row>
    <row r="218" spans="1:16" ht="18" customHeight="1" x14ac:dyDescent="0.3">
      <c r="A218" s="122">
        <v>216</v>
      </c>
      <c r="B218" s="3" t="s">
        <v>32</v>
      </c>
      <c r="C218" s="15">
        <v>3.3086573333E-3</v>
      </c>
      <c r="D218" s="7" t="s">
        <v>239</v>
      </c>
      <c r="E218" s="31" t="str">
        <f t="shared" si="6"/>
        <v>No</v>
      </c>
      <c r="F218" s="41">
        <f>$C218*'Amneal Payments'!C$16</f>
        <v>1125.1176006040475</v>
      </c>
      <c r="G218" s="41">
        <f>$C218*'Amneal Payments'!D$16</f>
        <v>937.60685813967029</v>
      </c>
      <c r="H218" s="41">
        <f>$C218*'Amneal Payments'!E$16</f>
        <v>937.60685813967029</v>
      </c>
      <c r="I218" s="41">
        <f>$C218*'Amneal Payments'!F$16</f>
        <v>937.60685813967029</v>
      </c>
      <c r="J218" s="41">
        <f>$C218*'Amneal Payments'!G$16</f>
        <v>937.60685813967029</v>
      </c>
      <c r="K218" s="41">
        <f>$C218*'Amneal Payments'!H$16</f>
        <v>937.60685813967029</v>
      </c>
      <c r="L218" s="41">
        <f>$C218*'Amneal Payments'!I$16</f>
        <v>81.225522890247603</v>
      </c>
      <c r="M218" s="41">
        <f>$C218*'Amneal Payments'!J$16</f>
        <v>81.225522890247603</v>
      </c>
      <c r="N218" s="41">
        <f>$C218*'Amneal Payments'!K$16</f>
        <v>81.225522890247603</v>
      </c>
      <c r="O218" s="41">
        <f>$C218*'Amneal Payments'!L$16</f>
        <v>81.225629823482578</v>
      </c>
      <c r="P218" s="41">
        <f t="shared" si="7"/>
        <v>6138.0540897966248</v>
      </c>
    </row>
    <row r="219" spans="1:16" ht="18" customHeight="1" x14ac:dyDescent="0.3">
      <c r="A219" s="122">
        <v>217</v>
      </c>
      <c r="B219" s="3" t="s">
        <v>119</v>
      </c>
      <c r="C219" s="15">
        <v>9.5929413968563133E-5</v>
      </c>
      <c r="D219" s="7" t="s">
        <v>240</v>
      </c>
      <c r="E219" s="31" t="str">
        <f t="shared" si="6"/>
        <v>No</v>
      </c>
      <c r="F219" s="41">
        <f>$C219*'Amneal Payments'!C$16</f>
        <v>32.621048721298891</v>
      </c>
      <c r="G219" s="41">
        <f>$C219*'Amneal Payments'!D$16</f>
        <v>27.184464081245775</v>
      </c>
      <c r="H219" s="41">
        <f>$C219*'Amneal Payments'!E$16</f>
        <v>27.184464081245775</v>
      </c>
      <c r="I219" s="41">
        <f>$C219*'Amneal Payments'!F$16</f>
        <v>27.184464081245775</v>
      </c>
      <c r="J219" s="41">
        <f>$C219*'Amneal Payments'!G$16</f>
        <v>27.184464081245775</v>
      </c>
      <c r="K219" s="41">
        <f>$C219*'Amneal Payments'!H$16</f>
        <v>27.184464081245775</v>
      </c>
      <c r="L219" s="41">
        <f>$C219*'Amneal Payments'!I$16</f>
        <v>2.3550087014843673</v>
      </c>
      <c r="M219" s="41">
        <f>$C219*'Amneal Payments'!J$16</f>
        <v>2.3550087014843673</v>
      </c>
      <c r="N219" s="41">
        <f>$C219*'Amneal Payments'!K$16</f>
        <v>2.3550087014843673</v>
      </c>
      <c r="O219" s="41">
        <f>$C219*'Amneal Payments'!L$16</f>
        <v>2.3550118018485127</v>
      </c>
      <c r="P219" s="41">
        <f t="shared" si="7"/>
        <v>177.96340703382938</v>
      </c>
    </row>
    <row r="220" spans="1:16" ht="18" customHeight="1" x14ac:dyDescent="0.3">
      <c r="A220" s="122">
        <v>218</v>
      </c>
      <c r="B220" s="3" t="s">
        <v>119</v>
      </c>
      <c r="C220" s="15">
        <v>1.7318860270380137E-3</v>
      </c>
      <c r="D220" s="7" t="s">
        <v>241</v>
      </c>
      <c r="E220" s="31" t="str">
        <f t="shared" si="6"/>
        <v>No</v>
      </c>
      <c r="F220" s="41">
        <f>$C220*'Amneal Payments'!C$16</f>
        <v>588.93238403664179</v>
      </c>
      <c r="G220" s="41">
        <f>$C220*'Amneal Payments'!D$16</f>
        <v>490.78162314485701</v>
      </c>
      <c r="H220" s="41">
        <f>$C220*'Amneal Payments'!E$16</f>
        <v>490.78162314485701</v>
      </c>
      <c r="I220" s="41">
        <f>$C220*'Amneal Payments'!F$16</f>
        <v>490.78162314485701</v>
      </c>
      <c r="J220" s="41">
        <f>$C220*'Amneal Payments'!G$16</f>
        <v>490.78162314485701</v>
      </c>
      <c r="K220" s="41">
        <f>$C220*'Amneal Payments'!H$16</f>
        <v>490.78162314485701</v>
      </c>
      <c r="L220" s="41">
        <f>$C220*'Amneal Payments'!I$16</f>
        <v>42.516747417953646</v>
      </c>
      <c r="M220" s="41">
        <f>$C220*'Amneal Payments'!J$16</f>
        <v>42.516747417953646</v>
      </c>
      <c r="N220" s="41">
        <f>$C220*'Amneal Payments'!K$16</f>
        <v>42.516747417953646</v>
      </c>
      <c r="O220" s="41">
        <f>$C220*'Amneal Payments'!L$16</f>
        <v>42.516803391164771</v>
      </c>
      <c r="P220" s="41">
        <f t="shared" si="7"/>
        <v>3212.9075454059525</v>
      </c>
    </row>
    <row r="221" spans="1:16" ht="18" customHeight="1" x14ac:dyDescent="0.3">
      <c r="A221" s="122">
        <v>219</v>
      </c>
      <c r="B221" s="3" t="s">
        <v>81</v>
      </c>
      <c r="C221" s="15">
        <v>6.5277589655785755E-4</v>
      </c>
      <c r="D221" s="7" t="s">
        <v>242</v>
      </c>
      <c r="E221" s="31" t="str">
        <f t="shared" si="6"/>
        <v>No</v>
      </c>
      <c r="F221" s="41">
        <f>$C221*'Amneal Payments'!C$16</f>
        <v>221.9781550284643</v>
      </c>
      <c r="G221" s="41">
        <f>$C221*'Amneal Payments'!D$16</f>
        <v>184.9835434092758</v>
      </c>
      <c r="H221" s="41">
        <f>$C221*'Amneal Payments'!E$16</f>
        <v>184.9835434092758</v>
      </c>
      <c r="I221" s="41">
        <f>$C221*'Amneal Payments'!F$16</f>
        <v>184.9835434092758</v>
      </c>
      <c r="J221" s="41">
        <f>$C221*'Amneal Payments'!G$16</f>
        <v>184.9835434092758</v>
      </c>
      <c r="K221" s="41">
        <f>$C221*'Amneal Payments'!H$16</f>
        <v>184.9835434092758</v>
      </c>
      <c r="L221" s="41">
        <f>$C221*'Amneal Payments'!I$16</f>
        <v>16.025250785090769</v>
      </c>
      <c r="M221" s="41">
        <f>$C221*'Amneal Payments'!J$16</f>
        <v>16.025250785090769</v>
      </c>
      <c r="N221" s="41">
        <f>$C221*'Amneal Payments'!K$16</f>
        <v>16.025250785090769</v>
      </c>
      <c r="O221" s="41">
        <f>$C221*'Amneal Payments'!L$16</f>
        <v>16.025271882300697</v>
      </c>
      <c r="P221" s="41">
        <f t="shared" si="7"/>
        <v>1210.9968963124165</v>
      </c>
    </row>
    <row r="222" spans="1:16" ht="18" customHeight="1" x14ac:dyDescent="0.3">
      <c r="A222" s="122">
        <v>220</v>
      </c>
      <c r="B222" s="3" t="s">
        <v>243</v>
      </c>
      <c r="C222" s="15">
        <v>1.6007423883000001E-3</v>
      </c>
      <c r="D222" s="7" t="s">
        <v>243</v>
      </c>
      <c r="E222" s="31" t="str">
        <f t="shared" si="6"/>
        <v>No</v>
      </c>
      <c r="F222" s="41">
        <f>$C222*'Amneal Payments'!C$16</f>
        <v>544.33664586020393</v>
      </c>
      <c r="G222" s="41">
        <f>$C222*'Amneal Payments'!D$16</f>
        <v>453.61815691201099</v>
      </c>
      <c r="H222" s="41">
        <f>$C222*'Amneal Payments'!E$16</f>
        <v>453.61815691201099</v>
      </c>
      <c r="I222" s="41">
        <f>$C222*'Amneal Payments'!F$16</f>
        <v>453.61815691201099</v>
      </c>
      <c r="J222" s="41">
        <f>$C222*'Amneal Payments'!G$16</f>
        <v>453.61815691201099</v>
      </c>
      <c r="K222" s="41">
        <f>$C222*'Amneal Payments'!H$16</f>
        <v>453.61815691201099</v>
      </c>
      <c r="L222" s="41">
        <f>$C222*'Amneal Payments'!I$16</f>
        <v>39.297250940329427</v>
      </c>
      <c r="M222" s="41">
        <f>$C222*'Amneal Payments'!J$16</f>
        <v>39.297250940329427</v>
      </c>
      <c r="N222" s="41">
        <f>$C222*'Amneal Payments'!K$16</f>
        <v>39.297250940329427</v>
      </c>
      <c r="O222" s="41">
        <f>$C222*'Amneal Payments'!L$16</f>
        <v>39.297302675080019</v>
      </c>
      <c r="P222" s="41">
        <f t="shared" si="7"/>
        <v>2969.6164859163268</v>
      </c>
    </row>
    <row r="223" spans="1:16" ht="18" customHeight="1" x14ac:dyDescent="0.3">
      <c r="A223" s="122">
        <v>221</v>
      </c>
      <c r="B223" s="3" t="s">
        <v>20</v>
      </c>
      <c r="C223" s="15">
        <v>1.4088373569684245E-3</v>
      </c>
      <c r="D223" s="7" t="s">
        <v>244</v>
      </c>
      <c r="E223" s="31" t="str">
        <f t="shared" si="6"/>
        <v>No</v>
      </c>
      <c r="F223" s="41">
        <f>$C223*'Amneal Payments'!C$16</f>
        <v>479.07883683219069</v>
      </c>
      <c r="G223" s="41">
        <f>$C223*'Amneal Payments'!D$16</f>
        <v>399.2361356379817</v>
      </c>
      <c r="H223" s="41">
        <f>$C223*'Amneal Payments'!E$16</f>
        <v>399.2361356379817</v>
      </c>
      <c r="I223" s="41">
        <f>$C223*'Amneal Payments'!F$16</f>
        <v>399.2361356379817</v>
      </c>
      <c r="J223" s="41">
        <f>$C223*'Amneal Payments'!G$16</f>
        <v>399.2361356379817</v>
      </c>
      <c r="K223" s="41">
        <f>$C223*'Amneal Payments'!H$16</f>
        <v>399.2361356379817</v>
      </c>
      <c r="L223" s="41">
        <f>$C223*'Amneal Payments'!I$16</f>
        <v>34.586099272160219</v>
      </c>
      <c r="M223" s="41">
        <f>$C223*'Amneal Payments'!J$16</f>
        <v>34.586099272160219</v>
      </c>
      <c r="N223" s="41">
        <f>$C223*'Amneal Payments'!K$16</f>
        <v>34.586099272160219</v>
      </c>
      <c r="O223" s="41">
        <f>$C223*'Amneal Payments'!L$16</f>
        <v>34.586144804689262</v>
      </c>
      <c r="P223" s="41">
        <f t="shared" si="7"/>
        <v>2613.6039576432686</v>
      </c>
    </row>
    <row r="224" spans="1:16" ht="18" customHeight="1" x14ac:dyDescent="0.3">
      <c r="A224" s="122">
        <v>222</v>
      </c>
      <c r="B224" s="3" t="s">
        <v>20</v>
      </c>
      <c r="C224" s="15">
        <v>3.2076333312988582E-4</v>
      </c>
      <c r="D224" s="7" t="s">
        <v>245</v>
      </c>
      <c r="E224" s="31" t="str">
        <f t="shared" si="6"/>
        <v>No</v>
      </c>
      <c r="F224" s="41">
        <f>$C224*'Amneal Payments'!C$16</f>
        <v>109.07641238656218</v>
      </c>
      <c r="G224" s="41">
        <f>$C224*'Amneal Payments'!D$16</f>
        <v>90.897869040538481</v>
      </c>
      <c r="H224" s="41">
        <f>$C224*'Amneal Payments'!E$16</f>
        <v>90.897869040538481</v>
      </c>
      <c r="I224" s="41">
        <f>$C224*'Amneal Payments'!F$16</f>
        <v>90.897869040538481</v>
      </c>
      <c r="J224" s="41">
        <f>$C224*'Amneal Payments'!G$16</f>
        <v>90.897869040538481</v>
      </c>
      <c r="K224" s="41">
        <f>$C224*'Amneal Payments'!H$16</f>
        <v>90.897869040538481</v>
      </c>
      <c r="L224" s="41">
        <f>$C224*'Amneal Payments'!I$16</f>
        <v>7.8745445154659341</v>
      </c>
      <c r="M224" s="41">
        <f>$C224*'Amneal Payments'!J$16</f>
        <v>7.8745445154659341</v>
      </c>
      <c r="N224" s="41">
        <f>$C224*'Amneal Payments'!K$16</f>
        <v>7.8745445154659341</v>
      </c>
      <c r="O224" s="41">
        <f>$C224*'Amneal Payments'!L$16</f>
        <v>7.8745548822877041</v>
      </c>
      <c r="P224" s="41">
        <f t="shared" si="7"/>
        <v>595.06394601794</v>
      </c>
    </row>
    <row r="225" spans="1:16" ht="18" customHeight="1" x14ac:dyDescent="0.3">
      <c r="A225" s="122">
        <v>223</v>
      </c>
      <c r="B225" s="3" t="s">
        <v>32</v>
      </c>
      <c r="C225" s="15">
        <v>2.6531286225834624E-4</v>
      </c>
      <c r="D225" s="7" t="s">
        <v>246</v>
      </c>
      <c r="E225" s="31" t="str">
        <f t="shared" si="6"/>
        <v>No</v>
      </c>
      <c r="F225" s="41">
        <f>$C225*'Amneal Payments'!C$16</f>
        <v>90.220334390378099</v>
      </c>
      <c r="G225" s="41">
        <f>$C225*'Amneal Payments'!D$16</f>
        <v>75.184322263430914</v>
      </c>
      <c r="H225" s="41">
        <f>$C225*'Amneal Payments'!E$16</f>
        <v>75.184322263430914</v>
      </c>
      <c r="I225" s="41">
        <f>$C225*'Amneal Payments'!F$16</f>
        <v>75.184322263430914</v>
      </c>
      <c r="J225" s="41">
        <f>$C225*'Amneal Payments'!G$16</f>
        <v>75.184322263430914</v>
      </c>
      <c r="K225" s="41">
        <f>$C225*'Amneal Payments'!H$16</f>
        <v>75.184322263430914</v>
      </c>
      <c r="L225" s="41">
        <f>$C225*'Amneal Payments'!I$16</f>
        <v>6.5132692193750454</v>
      </c>
      <c r="M225" s="41">
        <f>$C225*'Amneal Payments'!J$16</f>
        <v>6.5132692193750454</v>
      </c>
      <c r="N225" s="41">
        <f>$C225*'Amneal Payments'!K$16</f>
        <v>6.5132692193750454</v>
      </c>
      <c r="O225" s="41">
        <f>$C225*'Amneal Payments'!L$16</f>
        <v>6.5132777940806692</v>
      </c>
      <c r="P225" s="41">
        <f t="shared" si="7"/>
        <v>492.19503115973845</v>
      </c>
    </row>
    <row r="226" spans="1:16" ht="18" customHeight="1" x14ac:dyDescent="0.3">
      <c r="A226" s="122">
        <v>224</v>
      </c>
      <c r="B226" s="3" t="s">
        <v>32</v>
      </c>
      <c r="C226" s="15">
        <v>4.491948948733984E-4</v>
      </c>
      <c r="D226" s="7" t="s">
        <v>247</v>
      </c>
      <c r="E226" s="31" t="str">
        <f t="shared" si="6"/>
        <v>No</v>
      </c>
      <c r="F226" s="41">
        <f>$C226*'Amneal Payments'!C$16</f>
        <v>152.74990167067881</v>
      </c>
      <c r="G226" s="41">
        <f>$C226*'Amneal Payments'!D$16</f>
        <v>127.29278726925776</v>
      </c>
      <c r="H226" s="41">
        <f>$C226*'Amneal Payments'!E$16</f>
        <v>127.29278726925776</v>
      </c>
      <c r="I226" s="41">
        <f>$C226*'Amneal Payments'!F$16</f>
        <v>127.29278726925776</v>
      </c>
      <c r="J226" s="41">
        <f>$C226*'Amneal Payments'!G$16</f>
        <v>127.29278726925776</v>
      </c>
      <c r="K226" s="41">
        <f>$C226*'Amneal Payments'!H$16</f>
        <v>127.29278726925776</v>
      </c>
      <c r="L226" s="41">
        <f>$C226*'Amneal Payments'!I$16</f>
        <v>11.027461154259504</v>
      </c>
      <c r="M226" s="41">
        <f>$C226*'Amneal Payments'!J$16</f>
        <v>11.027461154259504</v>
      </c>
      <c r="N226" s="41">
        <f>$C226*'Amneal Payments'!K$16</f>
        <v>11.027461154259504</v>
      </c>
      <c r="O226" s="41">
        <f>$C226*'Amneal Payments'!L$16</f>
        <v>11.027475671889588</v>
      </c>
      <c r="P226" s="41">
        <f t="shared" si="7"/>
        <v>833.32369715163577</v>
      </c>
    </row>
    <row r="227" spans="1:16" ht="18" customHeight="1" x14ac:dyDescent="0.3">
      <c r="A227" s="122">
        <v>225</v>
      </c>
      <c r="B227" s="3" t="s">
        <v>20</v>
      </c>
      <c r="C227" s="15">
        <v>1.0244286074000001E-3</v>
      </c>
      <c r="D227" s="7" t="s">
        <v>248</v>
      </c>
      <c r="E227" s="31" t="str">
        <f t="shared" si="6"/>
        <v>No</v>
      </c>
      <c r="F227" s="41">
        <f>$C227*'Amneal Payments'!C$16</f>
        <v>348.35963372442899</v>
      </c>
      <c r="G227" s="41">
        <f>$C227*'Amneal Payments'!D$16</f>
        <v>290.30243727739366</v>
      </c>
      <c r="H227" s="41">
        <f>$C227*'Amneal Payments'!E$16</f>
        <v>290.30243727739366</v>
      </c>
      <c r="I227" s="41">
        <f>$C227*'Amneal Payments'!F$16</f>
        <v>290.30243727739366</v>
      </c>
      <c r="J227" s="41">
        <f>$C227*'Amneal Payments'!G$16</f>
        <v>290.30243727739366</v>
      </c>
      <c r="K227" s="41">
        <f>$C227*'Amneal Payments'!H$16</f>
        <v>290.30243727739366</v>
      </c>
      <c r="L227" s="41">
        <f>$C227*'Amneal Payments'!I$16</f>
        <v>25.149098536837947</v>
      </c>
      <c r="M227" s="41">
        <f>$C227*'Amneal Payments'!J$16</f>
        <v>25.149098536837947</v>
      </c>
      <c r="N227" s="41">
        <f>$C227*'Amneal Payments'!K$16</f>
        <v>25.149098536837947</v>
      </c>
      <c r="O227" s="41">
        <f>$C227*'Amneal Payments'!L$16</f>
        <v>25.149131645574801</v>
      </c>
      <c r="P227" s="41">
        <f t="shared" si="7"/>
        <v>1900.4682473674859</v>
      </c>
    </row>
    <row r="228" spans="1:16" ht="18" customHeight="1" x14ac:dyDescent="0.3">
      <c r="A228" s="122">
        <v>226</v>
      </c>
      <c r="B228" s="3" t="s">
        <v>249</v>
      </c>
      <c r="C228" s="15">
        <v>4.2250181677000002E-3</v>
      </c>
      <c r="D228" s="7" t="s">
        <v>249</v>
      </c>
      <c r="E228" s="31" t="str">
        <f t="shared" si="6"/>
        <v>No</v>
      </c>
      <c r="F228" s="41">
        <f>$C228*'Amneal Payments'!C$16</f>
        <v>1436.7285047950038</v>
      </c>
      <c r="G228" s="41">
        <f>$C228*'Amneal Payments'!D$16</f>
        <v>1197.2850648299632</v>
      </c>
      <c r="H228" s="41">
        <f>$C228*'Amneal Payments'!E$16</f>
        <v>1197.2850648299632</v>
      </c>
      <c r="I228" s="41">
        <f>$C228*'Amneal Payments'!F$16</f>
        <v>1197.2850648299632</v>
      </c>
      <c r="J228" s="41">
        <f>$C228*'Amneal Payments'!G$16</f>
        <v>1197.2850648299632</v>
      </c>
      <c r="K228" s="41">
        <f>$C228*'Amneal Payments'!H$16</f>
        <v>1197.2850648299632</v>
      </c>
      <c r="L228" s="41">
        <f>$C228*'Amneal Payments'!I$16</f>
        <v>103.72162340242922</v>
      </c>
      <c r="M228" s="41">
        <f>$C228*'Amneal Payments'!J$16</f>
        <v>103.72162340242922</v>
      </c>
      <c r="N228" s="41">
        <f>$C228*'Amneal Payments'!K$16</f>
        <v>103.72162340242922</v>
      </c>
      <c r="O228" s="41">
        <f>$C228*'Amneal Payments'!L$16</f>
        <v>103.72175995173457</v>
      </c>
      <c r="P228" s="41">
        <f t="shared" si="7"/>
        <v>7838.0404591038414</v>
      </c>
    </row>
    <row r="229" spans="1:16" ht="18" customHeight="1" x14ac:dyDescent="0.3">
      <c r="A229" s="122">
        <v>227</v>
      </c>
      <c r="B229" s="3" t="s">
        <v>73</v>
      </c>
      <c r="C229" s="15">
        <v>2.8402397495918821E-3</v>
      </c>
      <c r="D229" s="7" t="s">
        <v>250</v>
      </c>
      <c r="E229" s="31" t="str">
        <f t="shared" si="6"/>
        <v>No</v>
      </c>
      <c r="F229" s="41">
        <f>$C229*'Amneal Payments'!C$16</f>
        <v>965.83097319836895</v>
      </c>
      <c r="G229" s="41">
        <f>$C229*'Amneal Payments'!D$16</f>
        <v>804.86674796334626</v>
      </c>
      <c r="H229" s="41">
        <f>$C229*'Amneal Payments'!E$16</f>
        <v>804.86674796334626</v>
      </c>
      <c r="I229" s="41">
        <f>$C229*'Amneal Payments'!F$16</f>
        <v>804.86674796334626</v>
      </c>
      <c r="J229" s="41">
        <f>$C229*'Amneal Payments'!G$16</f>
        <v>804.86674796334626</v>
      </c>
      <c r="K229" s="41">
        <f>$C229*'Amneal Payments'!H$16</f>
        <v>804.86674796334626</v>
      </c>
      <c r="L229" s="41">
        <f>$C229*'Amneal Payments'!I$16</f>
        <v>69.726156429795708</v>
      </c>
      <c r="M229" s="41">
        <f>$C229*'Amneal Payments'!J$16</f>
        <v>69.726156429795708</v>
      </c>
      <c r="N229" s="41">
        <f>$C229*'Amneal Payments'!K$16</f>
        <v>69.726156429795708</v>
      </c>
      <c r="O229" s="41">
        <f>$C229*'Amneal Payments'!L$16</f>
        <v>69.726248224138232</v>
      </c>
      <c r="P229" s="41">
        <f t="shared" si="7"/>
        <v>5269.0694305286261</v>
      </c>
    </row>
    <row r="230" spans="1:16" ht="18" customHeight="1" x14ac:dyDescent="0.3">
      <c r="A230" s="122">
        <v>228</v>
      </c>
      <c r="B230" s="3" t="s">
        <v>32</v>
      </c>
      <c r="C230" s="15">
        <v>1.7253966123753619E-3</v>
      </c>
      <c r="D230" s="7" t="s">
        <v>251</v>
      </c>
      <c r="E230" s="31" t="str">
        <f t="shared" si="6"/>
        <v>No</v>
      </c>
      <c r="F230" s="41">
        <f>$C230*'Amneal Payments'!C$16</f>
        <v>586.72564156709586</v>
      </c>
      <c r="G230" s="41">
        <f>$C230*'Amneal Payments'!D$16</f>
        <v>488.94265371403174</v>
      </c>
      <c r="H230" s="41">
        <f>$C230*'Amneal Payments'!E$16</f>
        <v>488.94265371403174</v>
      </c>
      <c r="I230" s="41">
        <f>$C230*'Amneal Payments'!F$16</f>
        <v>488.94265371403174</v>
      </c>
      <c r="J230" s="41">
        <f>$C230*'Amneal Payments'!G$16</f>
        <v>488.94265371403174</v>
      </c>
      <c r="K230" s="41">
        <f>$C230*'Amneal Payments'!H$16</f>
        <v>488.94265371403174</v>
      </c>
      <c r="L230" s="41">
        <f>$C230*'Amneal Payments'!I$16</f>
        <v>42.357436239391731</v>
      </c>
      <c r="M230" s="41">
        <f>$C230*'Amneal Payments'!J$16</f>
        <v>42.357436239391731</v>
      </c>
      <c r="N230" s="41">
        <f>$C230*'Amneal Payments'!K$16</f>
        <v>42.357436239391731</v>
      </c>
      <c r="O230" s="41">
        <f>$C230*'Amneal Payments'!L$16</f>
        <v>42.357492002870025</v>
      </c>
      <c r="P230" s="41">
        <f t="shared" si="7"/>
        <v>3200.8687108582985</v>
      </c>
    </row>
    <row r="231" spans="1:16" ht="18" customHeight="1" x14ac:dyDescent="0.3">
      <c r="A231" s="122">
        <v>229</v>
      </c>
      <c r="B231" s="3" t="s">
        <v>252</v>
      </c>
      <c r="C231" s="15">
        <v>4.5994640532591777E-4</v>
      </c>
      <c r="D231" s="7" t="s">
        <v>253</v>
      </c>
      <c r="E231" s="31" t="str">
        <f t="shared" si="6"/>
        <v>No</v>
      </c>
      <c r="F231" s="41">
        <f>$C231*'Amneal Payments'!C$16</f>
        <v>156.40598098764539</v>
      </c>
      <c r="G231" s="41">
        <f>$C231*'Amneal Payments'!D$16</f>
        <v>130.33954881636188</v>
      </c>
      <c r="H231" s="41">
        <f>$C231*'Amneal Payments'!E$16</f>
        <v>130.33954881636188</v>
      </c>
      <c r="I231" s="41">
        <f>$C231*'Amneal Payments'!F$16</f>
        <v>130.33954881636188</v>
      </c>
      <c r="J231" s="41">
        <f>$C231*'Amneal Payments'!G$16</f>
        <v>130.33954881636188</v>
      </c>
      <c r="K231" s="41">
        <f>$C231*'Amneal Payments'!H$16</f>
        <v>130.33954881636188</v>
      </c>
      <c r="L231" s="41">
        <f>$C231*'Amneal Payments'!I$16</f>
        <v>11.291404189271484</v>
      </c>
      <c r="M231" s="41">
        <f>$C231*'Amneal Payments'!J$16</f>
        <v>11.291404189271484</v>
      </c>
      <c r="N231" s="41">
        <f>$C231*'Amneal Payments'!K$16</f>
        <v>11.291404189271484</v>
      </c>
      <c r="O231" s="41">
        <f>$C231*'Amneal Payments'!L$16</f>
        <v>11.291419054382034</v>
      </c>
      <c r="P231" s="41">
        <f t="shared" si="7"/>
        <v>853.2693566916513</v>
      </c>
    </row>
    <row r="232" spans="1:16" ht="18" customHeight="1" x14ac:dyDescent="0.3">
      <c r="A232" s="122">
        <v>230</v>
      </c>
      <c r="B232" s="3" t="s">
        <v>252</v>
      </c>
      <c r="C232" s="15">
        <v>2.8629943204584174E-3</v>
      </c>
      <c r="D232" s="7" t="s">
        <v>254</v>
      </c>
      <c r="E232" s="31" t="str">
        <f t="shared" si="6"/>
        <v>No</v>
      </c>
      <c r="F232" s="41">
        <f>$C232*'Amneal Payments'!C$16</f>
        <v>973.56872467793858</v>
      </c>
      <c r="G232" s="41">
        <f>$C232*'Amneal Payments'!D$16</f>
        <v>811.31493511278723</v>
      </c>
      <c r="H232" s="41">
        <f>$C232*'Amneal Payments'!E$16</f>
        <v>811.31493511278723</v>
      </c>
      <c r="I232" s="41">
        <f>$C232*'Amneal Payments'!F$16</f>
        <v>811.31493511278723</v>
      </c>
      <c r="J232" s="41">
        <f>$C232*'Amneal Payments'!G$16</f>
        <v>811.31493511278723</v>
      </c>
      <c r="K232" s="41">
        <f>$C232*'Amneal Payments'!H$16</f>
        <v>811.31493511278723</v>
      </c>
      <c r="L232" s="41">
        <f>$C232*'Amneal Payments'!I$16</f>
        <v>70.284767289305336</v>
      </c>
      <c r="M232" s="41">
        <f>$C232*'Amneal Payments'!J$16</f>
        <v>70.284767289305336</v>
      </c>
      <c r="N232" s="41">
        <f>$C232*'Amneal Payments'!K$16</f>
        <v>70.284767289305336</v>
      </c>
      <c r="O232" s="41">
        <f>$C232*'Amneal Payments'!L$16</f>
        <v>70.284859819057914</v>
      </c>
      <c r="P232" s="41">
        <f t="shared" si="7"/>
        <v>5311.282561928846</v>
      </c>
    </row>
    <row r="233" spans="1:16" ht="18" customHeight="1" x14ac:dyDescent="0.3">
      <c r="A233" s="122">
        <v>231</v>
      </c>
      <c r="B233" s="3" t="s">
        <v>252</v>
      </c>
      <c r="C233" s="15">
        <v>1.7730393593000004E-2</v>
      </c>
      <c r="D233" s="7" t="s">
        <v>252</v>
      </c>
      <c r="E233" s="31" t="str">
        <f t="shared" si="6"/>
        <v>No</v>
      </c>
      <c r="F233" s="41">
        <f>$C233*'Amneal Payments'!C$16</f>
        <v>6029.2668256537045</v>
      </c>
      <c r="G233" s="41">
        <f>$C233*'Amneal Payments'!D$16</f>
        <v>5024.4364875742003</v>
      </c>
      <c r="H233" s="41">
        <f>$C233*'Amneal Payments'!E$16</f>
        <v>5024.4364875742003</v>
      </c>
      <c r="I233" s="41">
        <f>$C233*'Amneal Payments'!F$16</f>
        <v>5024.4364875742003</v>
      </c>
      <c r="J233" s="41">
        <f>$C233*'Amneal Payments'!G$16</f>
        <v>5024.4364875742003</v>
      </c>
      <c r="K233" s="41">
        <f>$C233*'Amneal Payments'!H$16</f>
        <v>5024.4364875742003</v>
      </c>
      <c r="L233" s="41">
        <f>$C233*'Amneal Payments'!I$16</f>
        <v>435.27036666711234</v>
      </c>
      <c r="M233" s="41">
        <f>$C233*'Amneal Payments'!J$16</f>
        <v>435.27036666711234</v>
      </c>
      <c r="N233" s="41">
        <f>$C233*'Amneal Payments'!K$16</f>
        <v>435.27036666711234</v>
      </c>
      <c r="O233" s="41">
        <f>$C233*'Amneal Payments'!L$16</f>
        <v>435.27093969966103</v>
      </c>
      <c r="P233" s="41">
        <f t="shared" si="7"/>
        <v>32892.531303225696</v>
      </c>
    </row>
    <row r="234" spans="1:16" ht="18" customHeight="1" x14ac:dyDescent="0.3">
      <c r="A234" s="122">
        <v>232</v>
      </c>
      <c r="B234" s="3" t="s">
        <v>255</v>
      </c>
      <c r="C234" s="15">
        <v>3.8152176293000007E-3</v>
      </c>
      <c r="D234" s="7" t="s">
        <v>255</v>
      </c>
      <c r="E234" s="31" t="str">
        <f t="shared" si="6"/>
        <v>No</v>
      </c>
      <c r="F234" s="41">
        <f>$C234*'Amneal Payments'!C$16</f>
        <v>1297.3747573245801</v>
      </c>
      <c r="G234" s="41">
        <f>$C234*'Amneal Payments'!D$16</f>
        <v>1081.1558448572373</v>
      </c>
      <c r="H234" s="41">
        <f>$C234*'Amneal Payments'!E$16</f>
        <v>1081.1558448572373</v>
      </c>
      <c r="I234" s="41">
        <f>$C234*'Amneal Payments'!F$16</f>
        <v>1081.1558448572373</v>
      </c>
      <c r="J234" s="41">
        <f>$C234*'Amneal Payments'!G$16</f>
        <v>1081.1558448572373</v>
      </c>
      <c r="K234" s="41">
        <f>$C234*'Amneal Payments'!H$16</f>
        <v>1081.1558448572373</v>
      </c>
      <c r="L234" s="41">
        <f>$C234*'Amneal Payments'!I$16</f>
        <v>93.661269712358276</v>
      </c>
      <c r="M234" s="41">
        <f>$C234*'Amneal Payments'!J$16</f>
        <v>93.661269712358276</v>
      </c>
      <c r="N234" s="41">
        <f>$C234*'Amneal Payments'!K$16</f>
        <v>93.661269712358276</v>
      </c>
      <c r="O234" s="41">
        <f>$C234*'Amneal Payments'!L$16</f>
        <v>93.661393017228548</v>
      </c>
      <c r="P234" s="41">
        <f t="shared" si="7"/>
        <v>7077.7991837650707</v>
      </c>
    </row>
    <row r="235" spans="1:16" ht="18" customHeight="1" x14ac:dyDescent="0.3">
      <c r="A235" s="122">
        <v>233</v>
      </c>
      <c r="B235" s="3" t="s">
        <v>75</v>
      </c>
      <c r="C235" s="15">
        <v>1.0831677703000001E-3</v>
      </c>
      <c r="D235" s="7" t="s">
        <v>256</v>
      </c>
      <c r="E235" s="31" t="str">
        <f t="shared" si="6"/>
        <v>No</v>
      </c>
      <c r="F235" s="41">
        <f>$C235*'Amneal Payments'!C$16</f>
        <v>368.33404006696276</v>
      </c>
      <c r="G235" s="41">
        <f>$C235*'Amneal Payments'!D$16</f>
        <v>306.94793314731294</v>
      </c>
      <c r="H235" s="41">
        <f>$C235*'Amneal Payments'!E$16</f>
        <v>306.94793314731294</v>
      </c>
      <c r="I235" s="41">
        <f>$C235*'Amneal Payments'!F$16</f>
        <v>306.94793314731294</v>
      </c>
      <c r="J235" s="41">
        <f>$C235*'Amneal Payments'!G$16</f>
        <v>306.94793314731294</v>
      </c>
      <c r="K235" s="41">
        <f>$C235*'Amneal Payments'!H$16</f>
        <v>306.94793314731294</v>
      </c>
      <c r="L235" s="41">
        <f>$C235*'Amneal Payments'!I$16</f>
        <v>26.591109219742151</v>
      </c>
      <c r="M235" s="41">
        <f>$C235*'Amneal Payments'!J$16</f>
        <v>26.591109219742151</v>
      </c>
      <c r="N235" s="41">
        <f>$C235*'Amneal Payments'!K$16</f>
        <v>26.591109219742151</v>
      </c>
      <c r="O235" s="41">
        <f>$C235*'Amneal Payments'!L$16</f>
        <v>26.591144226883127</v>
      </c>
      <c r="P235" s="41">
        <f t="shared" si="7"/>
        <v>2009.4381776896369</v>
      </c>
    </row>
    <row r="236" spans="1:16" ht="18" customHeight="1" x14ac:dyDescent="0.3">
      <c r="A236" s="122">
        <v>234</v>
      </c>
      <c r="B236" s="3" t="s">
        <v>257</v>
      </c>
      <c r="C236" s="15">
        <v>5.247619758369889E-4</v>
      </c>
      <c r="D236" s="7" t="s">
        <v>257</v>
      </c>
      <c r="E236" s="31" t="str">
        <f t="shared" si="6"/>
        <v>No</v>
      </c>
      <c r="F236" s="41">
        <f>$C236*'Amneal Payments'!C$16</f>
        <v>178.44668566904087</v>
      </c>
      <c r="G236" s="41">
        <f>$C236*'Amneal Payments'!D$16</f>
        <v>148.70697623587139</v>
      </c>
      <c r="H236" s="41">
        <f>$C236*'Amneal Payments'!E$16</f>
        <v>148.70697623587139</v>
      </c>
      <c r="I236" s="41">
        <f>$C236*'Amneal Payments'!F$16</f>
        <v>148.70697623587139</v>
      </c>
      <c r="J236" s="41">
        <f>$C236*'Amneal Payments'!G$16</f>
        <v>148.70697623587139</v>
      </c>
      <c r="K236" s="41">
        <f>$C236*'Amneal Payments'!H$16</f>
        <v>148.70697623587139</v>
      </c>
      <c r="L236" s="41">
        <f>$C236*'Amneal Payments'!I$16</f>
        <v>12.882586979101388</v>
      </c>
      <c r="M236" s="41">
        <f>$C236*'Amneal Payments'!J$16</f>
        <v>12.882586979101388</v>
      </c>
      <c r="N236" s="41">
        <f>$C236*'Amneal Payments'!K$16</f>
        <v>12.882586979101388</v>
      </c>
      <c r="O236" s="41">
        <f>$C236*'Amneal Payments'!L$16</f>
        <v>12.882603939000832</v>
      </c>
      <c r="P236" s="41">
        <f t="shared" si="7"/>
        <v>973.51193172470266</v>
      </c>
    </row>
    <row r="237" spans="1:16" ht="18" customHeight="1" x14ac:dyDescent="0.3">
      <c r="A237" s="122">
        <v>235</v>
      </c>
      <c r="B237" s="3" t="s">
        <v>26</v>
      </c>
      <c r="C237" s="15">
        <v>3.4246408335544811E-5</v>
      </c>
      <c r="D237" s="7" t="s">
        <v>258</v>
      </c>
      <c r="E237" s="31" t="str">
        <f t="shared" si="6"/>
        <v>No</v>
      </c>
      <c r="F237" s="41">
        <f>$C237*'Amneal Payments'!C$16</f>
        <v>11.645580939433282</v>
      </c>
      <c r="G237" s="41">
        <f>$C237*'Amneal Payments'!D$16</f>
        <v>9.7047424642287563</v>
      </c>
      <c r="H237" s="41">
        <f>$C237*'Amneal Payments'!E$16</f>
        <v>9.7047424642287563</v>
      </c>
      <c r="I237" s="41">
        <f>$C237*'Amneal Payments'!F$16</f>
        <v>9.7047424642287563</v>
      </c>
      <c r="J237" s="41">
        <f>$C237*'Amneal Payments'!G$16</f>
        <v>9.7047424642287563</v>
      </c>
      <c r="K237" s="41">
        <f>$C237*'Amneal Payments'!H$16</f>
        <v>9.7047424642287563</v>
      </c>
      <c r="L237" s="41">
        <f>$C237*'Amneal Payments'!I$16</f>
        <v>0.84072847199113165</v>
      </c>
      <c r="M237" s="41">
        <f>$C237*'Amneal Payments'!J$16</f>
        <v>0.84072847199113165</v>
      </c>
      <c r="N237" s="41">
        <f>$C237*'Amneal Payments'!K$16</f>
        <v>0.84072847199113165</v>
      </c>
      <c r="O237" s="41">
        <f>$C237*'Amneal Payments'!L$16</f>
        <v>0.84072957880844779</v>
      </c>
      <c r="P237" s="41">
        <f t="shared" si="7"/>
        <v>63.532208255358924</v>
      </c>
    </row>
    <row r="238" spans="1:16" ht="18" customHeight="1" x14ac:dyDescent="0.3">
      <c r="A238" s="122">
        <v>236</v>
      </c>
      <c r="B238" s="3" t="s">
        <v>73</v>
      </c>
      <c r="C238" s="15">
        <v>3.3666331606383901E-3</v>
      </c>
      <c r="D238" s="7" t="s">
        <v>259</v>
      </c>
      <c r="E238" s="31" t="str">
        <f t="shared" si="6"/>
        <v>No</v>
      </c>
      <c r="F238" s="41">
        <f>$C238*'Amneal Payments'!C$16</f>
        <v>1144.8324326875941</v>
      </c>
      <c r="G238" s="41">
        <f>$C238*'Amneal Payments'!D$16</f>
        <v>954.03604008356763</v>
      </c>
      <c r="H238" s="41">
        <f>$C238*'Amneal Payments'!E$16</f>
        <v>954.03604008356763</v>
      </c>
      <c r="I238" s="41">
        <f>$C238*'Amneal Payments'!F$16</f>
        <v>954.03604008356763</v>
      </c>
      <c r="J238" s="41">
        <f>$C238*'Amneal Payments'!G$16</f>
        <v>954.03604008356763</v>
      </c>
      <c r="K238" s="41">
        <f>$C238*'Amneal Payments'!H$16</f>
        <v>954.03604008356763</v>
      </c>
      <c r="L238" s="41">
        <f>$C238*'Amneal Payments'!I$16</f>
        <v>82.648794149909492</v>
      </c>
      <c r="M238" s="41">
        <f>$C238*'Amneal Payments'!J$16</f>
        <v>82.648794149909492</v>
      </c>
      <c r="N238" s="41">
        <f>$C238*'Amneal Payments'!K$16</f>
        <v>82.648794149909492</v>
      </c>
      <c r="O238" s="41">
        <f>$C238*'Amneal Payments'!L$16</f>
        <v>82.648902956878175</v>
      </c>
      <c r="P238" s="41">
        <f t="shared" si="7"/>
        <v>6245.6079185120407</v>
      </c>
    </row>
    <row r="239" spans="1:16" ht="18" customHeight="1" x14ac:dyDescent="0.3">
      <c r="A239" s="122">
        <v>237</v>
      </c>
      <c r="B239" s="3" t="s">
        <v>232</v>
      </c>
      <c r="C239" s="15">
        <v>7.9809331547000002E-3</v>
      </c>
      <c r="D239" s="7" t="s">
        <v>232</v>
      </c>
      <c r="E239" s="31" t="str">
        <f t="shared" si="6"/>
        <v>No</v>
      </c>
      <c r="F239" s="41">
        <f>$C239*'Amneal Payments'!C$16</f>
        <v>2713.9372431297875</v>
      </c>
      <c r="G239" s="41">
        <f>$C239*'Amneal Payments'!D$16</f>
        <v>2261.6357351027332</v>
      </c>
      <c r="H239" s="41">
        <f>$C239*'Amneal Payments'!E$16</f>
        <v>2261.6357351027332</v>
      </c>
      <c r="I239" s="41">
        <f>$C239*'Amneal Payments'!F$16</f>
        <v>2261.6357351027332</v>
      </c>
      <c r="J239" s="41">
        <f>$C239*'Amneal Payments'!G$16</f>
        <v>2261.6357351027332</v>
      </c>
      <c r="K239" s="41">
        <f>$C239*'Amneal Payments'!H$16</f>
        <v>2261.6357351027332</v>
      </c>
      <c r="L239" s="41">
        <f>$C239*'Amneal Payments'!I$16</f>
        <v>195.92704935571601</v>
      </c>
      <c r="M239" s="41">
        <f>$C239*'Amneal Payments'!J$16</f>
        <v>195.92704935571601</v>
      </c>
      <c r="N239" s="41">
        <f>$C239*'Amneal Payments'!K$16</f>
        <v>195.92704935571601</v>
      </c>
      <c r="O239" s="41">
        <f>$C239*'Amneal Payments'!L$16</f>
        <v>195.9273072932763</v>
      </c>
      <c r="P239" s="41">
        <f t="shared" si="7"/>
        <v>14805.824374003876</v>
      </c>
    </row>
    <row r="240" spans="1:16" ht="18" customHeight="1" x14ac:dyDescent="0.3">
      <c r="A240" s="122">
        <v>238</v>
      </c>
      <c r="B240" s="3" t="s">
        <v>32</v>
      </c>
      <c r="C240" s="15">
        <v>1.7210815802087018E-4</v>
      </c>
      <c r="D240" s="7" t="s">
        <v>260</v>
      </c>
      <c r="E240" s="31" t="str">
        <f t="shared" si="6"/>
        <v>No</v>
      </c>
      <c r="F240" s="41">
        <f>$C240*'Amneal Payments'!C$16</f>
        <v>58.525830356596181</v>
      </c>
      <c r="G240" s="41">
        <f>$C240*'Amneal Payments'!D$16</f>
        <v>48.771986049460864</v>
      </c>
      <c r="H240" s="41">
        <f>$C240*'Amneal Payments'!E$16</f>
        <v>48.771986049460864</v>
      </c>
      <c r="I240" s="41">
        <f>$C240*'Amneal Payments'!F$16</f>
        <v>48.771986049460864</v>
      </c>
      <c r="J240" s="41">
        <f>$C240*'Amneal Payments'!G$16</f>
        <v>48.771986049460864</v>
      </c>
      <c r="K240" s="41">
        <f>$C240*'Amneal Payments'!H$16</f>
        <v>48.771986049460864</v>
      </c>
      <c r="L240" s="41">
        <f>$C240*'Amneal Payments'!I$16</f>
        <v>4.2251504827124373</v>
      </c>
      <c r="M240" s="41">
        <f>$C240*'Amneal Payments'!J$16</f>
        <v>4.2251504827124373</v>
      </c>
      <c r="N240" s="41">
        <f>$C240*'Amneal Payments'!K$16</f>
        <v>4.2251504827124373</v>
      </c>
      <c r="O240" s="41">
        <f>$C240*'Amneal Payments'!L$16</f>
        <v>4.2251560451144181</v>
      </c>
      <c r="P240" s="41">
        <f t="shared" si="7"/>
        <v>319.28636809715215</v>
      </c>
    </row>
    <row r="241" spans="1:16" ht="18" customHeight="1" x14ac:dyDescent="0.3">
      <c r="A241" s="122">
        <v>239</v>
      </c>
      <c r="B241" s="3" t="s">
        <v>32</v>
      </c>
      <c r="C241" s="15">
        <v>2.6147248341069377E-3</v>
      </c>
      <c r="D241" s="7" t="s">
        <v>261</v>
      </c>
      <c r="E241" s="31" t="str">
        <f t="shared" si="6"/>
        <v>No</v>
      </c>
      <c r="F241" s="41">
        <f>$C241*'Amneal Payments'!C$16</f>
        <v>889.14403494786779</v>
      </c>
      <c r="G241" s="41">
        <f>$C241*'Amneal Payments'!D$16</f>
        <v>740.96036235992062</v>
      </c>
      <c r="H241" s="41">
        <f>$C241*'Amneal Payments'!E$16</f>
        <v>740.96036235992062</v>
      </c>
      <c r="I241" s="41">
        <f>$C241*'Amneal Payments'!F$16</f>
        <v>740.96036235992062</v>
      </c>
      <c r="J241" s="41">
        <f>$C241*'Amneal Payments'!G$16</f>
        <v>740.96036235992062</v>
      </c>
      <c r="K241" s="41">
        <f>$C241*'Amneal Payments'!H$16</f>
        <v>740.96036235992062</v>
      </c>
      <c r="L241" s="41">
        <f>$C241*'Amneal Payments'!I$16</f>
        <v>64.189902570728066</v>
      </c>
      <c r="M241" s="41">
        <f>$C241*'Amneal Payments'!J$16</f>
        <v>64.189902570728066</v>
      </c>
      <c r="N241" s="41">
        <f>$C241*'Amneal Payments'!K$16</f>
        <v>64.189902570728066</v>
      </c>
      <c r="O241" s="41">
        <f>$C241*'Amneal Payments'!L$16</f>
        <v>64.189987076603686</v>
      </c>
      <c r="P241" s="41">
        <f t="shared" si="7"/>
        <v>4850.7055415362584</v>
      </c>
    </row>
    <row r="242" spans="1:16" ht="18" customHeight="1" x14ac:dyDescent="0.3">
      <c r="A242" s="122">
        <v>240</v>
      </c>
      <c r="B242" s="3" t="s">
        <v>32</v>
      </c>
      <c r="C242" s="15">
        <v>7.3971955313977248E-7</v>
      </c>
      <c r="D242" s="7" t="s">
        <v>262</v>
      </c>
      <c r="E242" s="13" t="s">
        <v>334</v>
      </c>
      <c r="F242" s="41">
        <f>$C242*'Amneal Payments'!C$16</f>
        <v>0.25154357339217875</v>
      </c>
      <c r="G242" s="41">
        <f>$C242*'Amneal Payments'!D$16</f>
        <v>0.20962162480334934</v>
      </c>
      <c r="H242" s="41">
        <f>$C242*'Amneal Payments'!E$16</f>
        <v>0.20962162480334934</v>
      </c>
      <c r="I242" s="41">
        <f>$C242*'Amneal Payments'!F$16</f>
        <v>0.20962162480334934</v>
      </c>
      <c r="J242" s="41">
        <f>$C242*'Amneal Payments'!G$16</f>
        <v>0.20962162480334934</v>
      </c>
      <c r="K242" s="41">
        <f>$C242*'Amneal Payments'!H$16</f>
        <v>0.20962162480334934</v>
      </c>
      <c r="L242" s="41">
        <f>$C242*'Amneal Payments'!I$16</f>
        <v>1.8159664614162817E-2</v>
      </c>
      <c r="M242" s="41">
        <f>$C242*'Amneal Payments'!J$16</f>
        <v>1.8159664614162817E-2</v>
      </c>
      <c r="N242" s="41">
        <f>$C242*'Amneal Payments'!K$16</f>
        <v>1.8159664614162817E-2</v>
      </c>
      <c r="O242" s="41">
        <f>$C242*'Amneal Payments'!L$16</f>
        <v>1.8159688521324189E-2</v>
      </c>
      <c r="P242" s="41">
        <f t="shared" si="7"/>
        <v>1.3722903797727382</v>
      </c>
    </row>
    <row r="243" spans="1:16" ht="18" customHeight="1" x14ac:dyDescent="0.3">
      <c r="A243" s="122">
        <v>241</v>
      </c>
      <c r="B243" s="3" t="s">
        <v>20</v>
      </c>
      <c r="C243" s="15">
        <v>5.9046481436249125E-4</v>
      </c>
      <c r="D243" s="7" t="s">
        <v>263</v>
      </c>
      <c r="E243" s="31" t="str">
        <f t="shared" si="6"/>
        <v>No</v>
      </c>
      <c r="F243" s="41">
        <f>$C243*'Amneal Payments'!C$16</f>
        <v>200.78910816492333</v>
      </c>
      <c r="G243" s="41">
        <f>$C243*'Amneal Payments'!D$16</f>
        <v>167.32583754276658</v>
      </c>
      <c r="H243" s="41">
        <f>$C243*'Amneal Payments'!E$16</f>
        <v>167.32583754276658</v>
      </c>
      <c r="I243" s="41">
        <f>$C243*'Amneal Payments'!F$16</f>
        <v>167.32583754276658</v>
      </c>
      <c r="J243" s="41">
        <f>$C243*'Amneal Payments'!G$16</f>
        <v>167.32583754276658</v>
      </c>
      <c r="K243" s="41">
        <f>$C243*'Amneal Payments'!H$16</f>
        <v>167.32583754276658</v>
      </c>
      <c r="L243" s="41">
        <f>$C243*'Amneal Payments'!I$16</f>
        <v>14.495551658427866</v>
      </c>
      <c r="M243" s="41">
        <f>$C243*'Amneal Payments'!J$16</f>
        <v>14.495551658427866</v>
      </c>
      <c r="N243" s="41">
        <f>$C243*'Amneal Payments'!K$16</f>
        <v>14.495551658427866</v>
      </c>
      <c r="O243" s="41">
        <f>$C243*'Amneal Payments'!L$16</f>
        <v>14.495570741792015</v>
      </c>
      <c r="P243" s="41">
        <f t="shared" si="7"/>
        <v>1095.4005215958314</v>
      </c>
    </row>
    <row r="244" spans="1:16" ht="18" customHeight="1" x14ac:dyDescent="0.3">
      <c r="A244" s="122">
        <v>242</v>
      </c>
      <c r="B244" s="3" t="s">
        <v>22</v>
      </c>
      <c r="C244" s="15">
        <v>6.9094120981055794E-5</v>
      </c>
      <c r="D244" s="7" t="s">
        <v>264</v>
      </c>
      <c r="E244" s="31" t="str">
        <f t="shared" si="6"/>
        <v>No</v>
      </c>
      <c r="F244" s="41">
        <f>$C244*'Amneal Payments'!C$16</f>
        <v>23.495636985929782</v>
      </c>
      <c r="G244" s="41">
        <f>$C244*'Amneal Payments'!D$16</f>
        <v>19.579882460767365</v>
      </c>
      <c r="H244" s="41">
        <f>$C244*'Amneal Payments'!E$16</f>
        <v>19.579882460767365</v>
      </c>
      <c r="I244" s="41">
        <f>$C244*'Amneal Payments'!F$16</f>
        <v>19.579882460767365</v>
      </c>
      <c r="J244" s="41">
        <f>$C244*'Amneal Payments'!G$16</f>
        <v>19.579882460767365</v>
      </c>
      <c r="K244" s="41">
        <f>$C244*'Amneal Payments'!H$16</f>
        <v>19.579882460767365</v>
      </c>
      <c r="L244" s="41">
        <f>$C244*'Amneal Payments'!I$16</f>
        <v>1.6962185986575899</v>
      </c>
      <c r="M244" s="41">
        <f>$C244*'Amneal Payments'!J$16</f>
        <v>1.6962185986575899</v>
      </c>
      <c r="N244" s="41">
        <f>$C244*'Amneal Payments'!K$16</f>
        <v>1.6962185986575899</v>
      </c>
      <c r="O244" s="41">
        <f>$C244*'Amneal Payments'!L$16</f>
        <v>1.6962208317259104</v>
      </c>
      <c r="P244" s="41">
        <f t="shared" si="7"/>
        <v>128.17992591746531</v>
      </c>
    </row>
    <row r="245" spans="1:16" ht="18" customHeight="1" x14ac:dyDescent="0.3">
      <c r="A245" s="122">
        <v>243</v>
      </c>
      <c r="B245" s="3" t="s">
        <v>32</v>
      </c>
      <c r="C245" s="15">
        <v>2.9712081899425406E-5</v>
      </c>
      <c r="D245" s="7" t="s">
        <v>265</v>
      </c>
      <c r="E245" s="31" t="str">
        <f t="shared" si="6"/>
        <v>No</v>
      </c>
      <c r="F245" s="41">
        <f>$C245*'Amneal Payments'!C$16</f>
        <v>10.103671347038633</v>
      </c>
      <c r="G245" s="41">
        <f>$C245*'Amneal Payments'!D$16</f>
        <v>8.4198056650138096</v>
      </c>
      <c r="H245" s="41">
        <f>$C245*'Amneal Payments'!E$16</f>
        <v>8.4198056650138096</v>
      </c>
      <c r="I245" s="41">
        <f>$C245*'Amneal Payments'!F$16</f>
        <v>8.4198056650138096</v>
      </c>
      <c r="J245" s="41">
        <f>$C245*'Amneal Payments'!G$16</f>
        <v>8.4198056650138096</v>
      </c>
      <c r="K245" s="41">
        <f>$C245*'Amneal Payments'!H$16</f>
        <v>8.4198056650138096</v>
      </c>
      <c r="L245" s="41">
        <f>$C245*'Amneal Payments'!I$16</f>
        <v>0.729413518936887</v>
      </c>
      <c r="M245" s="41">
        <f>$C245*'Amneal Payments'!J$16</f>
        <v>0.729413518936887</v>
      </c>
      <c r="N245" s="41">
        <f>$C245*'Amneal Payments'!K$16</f>
        <v>0.729413518936887</v>
      </c>
      <c r="O245" s="41">
        <f>$C245*'Amneal Payments'!L$16</f>
        <v>0.72941447920829483</v>
      </c>
      <c r="P245" s="41">
        <f t="shared" si="7"/>
        <v>55.120354708126641</v>
      </c>
    </row>
    <row r="246" spans="1:16" ht="18" customHeight="1" x14ac:dyDescent="0.3">
      <c r="A246" s="122">
        <v>244</v>
      </c>
      <c r="B246" s="3" t="s">
        <v>119</v>
      </c>
      <c r="C246" s="15">
        <v>2.1956069742200001E-2</v>
      </c>
      <c r="D246" s="7" t="s">
        <v>119</v>
      </c>
      <c r="E246" s="31" t="str">
        <f t="shared" si="6"/>
        <v>No</v>
      </c>
      <c r="F246" s="41">
        <f>$C246*'Amneal Payments'!C$16</f>
        <v>7466.219078782834</v>
      </c>
      <c r="G246" s="41">
        <f>$C246*'Amneal Payments'!D$16</f>
        <v>6221.9080111107569</v>
      </c>
      <c r="H246" s="41">
        <f>$C246*'Amneal Payments'!E$16</f>
        <v>6221.9080111107569</v>
      </c>
      <c r="I246" s="41">
        <f>$C246*'Amneal Payments'!F$16</f>
        <v>6221.9080111107569</v>
      </c>
      <c r="J246" s="41">
        <f>$C246*'Amneal Payments'!G$16</f>
        <v>6221.9080111107569</v>
      </c>
      <c r="K246" s="41">
        <f>$C246*'Amneal Payments'!H$16</f>
        <v>6221.9080111107569</v>
      </c>
      <c r="L246" s="41">
        <f>$C246*'Amneal Payments'!I$16</f>
        <v>539.00814311472141</v>
      </c>
      <c r="M246" s="41">
        <f>$C246*'Amneal Payments'!J$16</f>
        <v>539.00814311472141</v>
      </c>
      <c r="N246" s="41">
        <f>$C246*'Amneal Payments'!K$16</f>
        <v>539.00814311472141</v>
      </c>
      <c r="O246" s="41">
        <f>$C246*'Amneal Payments'!L$16</f>
        <v>539.00885271784091</v>
      </c>
      <c r="P246" s="41">
        <f t="shared" si="7"/>
        <v>40731.792416398617</v>
      </c>
    </row>
    <row r="247" spans="1:16" ht="18" customHeight="1" x14ac:dyDescent="0.3">
      <c r="A247" s="122">
        <v>245</v>
      </c>
      <c r="B247" s="3" t="s">
        <v>266</v>
      </c>
      <c r="C247" s="15">
        <v>2.8350670602583245E-3</v>
      </c>
      <c r="D247" s="7" t="s">
        <v>266</v>
      </c>
      <c r="E247" s="31" t="str">
        <f t="shared" si="6"/>
        <v>No</v>
      </c>
      <c r="F247" s="41">
        <f>$C247*'Amneal Payments'!C$16</f>
        <v>964.07198662908354</v>
      </c>
      <c r="G247" s="41">
        <f>$C247*'Amneal Payments'!D$16</f>
        <v>803.400911974422</v>
      </c>
      <c r="H247" s="41">
        <f>$C247*'Amneal Payments'!E$16</f>
        <v>803.400911974422</v>
      </c>
      <c r="I247" s="41">
        <f>$C247*'Amneal Payments'!F$16</f>
        <v>803.400911974422</v>
      </c>
      <c r="J247" s="41">
        <f>$C247*'Amneal Payments'!G$16</f>
        <v>803.400911974422</v>
      </c>
      <c r="K247" s="41">
        <f>$C247*'Amneal Payments'!H$16</f>
        <v>803.400911974422</v>
      </c>
      <c r="L247" s="41">
        <f>$C247*'Amneal Payments'!I$16</f>
        <v>69.599170056308694</v>
      </c>
      <c r="M247" s="41">
        <f>$C247*'Amneal Payments'!J$16</f>
        <v>69.599170056308694</v>
      </c>
      <c r="N247" s="41">
        <f>$C247*'Amneal Payments'!K$16</f>
        <v>69.599170056308694</v>
      </c>
      <c r="O247" s="41">
        <f>$C247*'Amneal Payments'!L$16</f>
        <v>69.599261683473898</v>
      </c>
      <c r="P247" s="41">
        <f t="shared" si="7"/>
        <v>5259.4733183535945</v>
      </c>
    </row>
    <row r="248" spans="1:16" ht="18" customHeight="1" x14ac:dyDescent="0.3">
      <c r="A248" s="122">
        <v>246</v>
      </c>
      <c r="B248" s="3" t="s">
        <v>73</v>
      </c>
      <c r="C248" s="15">
        <v>2.2591003689743133E-3</v>
      </c>
      <c r="D248" s="7" t="s">
        <v>267</v>
      </c>
      <c r="E248" s="31" t="str">
        <f t="shared" si="6"/>
        <v>No</v>
      </c>
      <c r="F248" s="41">
        <f>$C248*'Amneal Payments'!C$16</f>
        <v>768.21300322720185</v>
      </c>
      <c r="G248" s="41">
        <f>$C248*'Amneal Payments'!D$16</f>
        <v>640.18355054724577</v>
      </c>
      <c r="H248" s="41">
        <f>$C248*'Amneal Payments'!E$16</f>
        <v>640.18355054724577</v>
      </c>
      <c r="I248" s="41">
        <f>$C248*'Amneal Payments'!F$16</f>
        <v>640.18355054724577</v>
      </c>
      <c r="J248" s="41">
        <f>$C248*'Amneal Payments'!G$16</f>
        <v>640.18355054724577</v>
      </c>
      <c r="K248" s="41">
        <f>$C248*'Amneal Payments'!H$16</f>
        <v>640.18355054724577</v>
      </c>
      <c r="L248" s="41">
        <f>$C248*'Amneal Payments'!I$16</f>
        <v>55.459538491546787</v>
      </c>
      <c r="M248" s="41">
        <f>$C248*'Amneal Payments'!J$16</f>
        <v>55.459538491546787</v>
      </c>
      <c r="N248" s="41">
        <f>$C248*'Amneal Payments'!K$16</f>
        <v>55.459538491546787</v>
      </c>
      <c r="O248" s="41">
        <f>$C248*'Amneal Payments'!L$16</f>
        <v>55.45961150391593</v>
      </c>
      <c r="P248" s="41">
        <f t="shared" si="7"/>
        <v>4190.9689829419876</v>
      </c>
    </row>
    <row r="249" spans="1:16" ht="18" customHeight="1" x14ac:dyDescent="0.3">
      <c r="A249" s="122">
        <v>247</v>
      </c>
      <c r="B249" s="3" t="s">
        <v>73</v>
      </c>
      <c r="C249" s="15">
        <v>1.0348308714700001E-2</v>
      </c>
      <c r="D249" s="7" t="s">
        <v>269</v>
      </c>
      <c r="E249" s="31" t="str">
        <f t="shared" si="6"/>
        <v>No</v>
      </c>
      <c r="F249" s="41">
        <f>$C249*'Amneal Payments'!C$16</f>
        <v>3518.9695089338916</v>
      </c>
      <c r="G249" s="41">
        <f>$C249*'Amneal Payments'!D$16</f>
        <v>2932.5022943285517</v>
      </c>
      <c r="H249" s="41">
        <f>$C249*'Amneal Payments'!E$16</f>
        <v>2932.5022943285517</v>
      </c>
      <c r="I249" s="41">
        <f>$C249*'Amneal Payments'!F$16</f>
        <v>2932.5022943285517</v>
      </c>
      <c r="J249" s="41">
        <f>$C249*'Amneal Payments'!G$16</f>
        <v>2932.5022943285517</v>
      </c>
      <c r="K249" s="41">
        <f>$C249*'Amneal Payments'!H$16</f>
        <v>2932.5022943285517</v>
      </c>
      <c r="L249" s="41">
        <f>$C249*'Amneal Payments'!I$16</f>
        <v>254.04467785815288</v>
      </c>
      <c r="M249" s="41">
        <f>$C249*'Amneal Payments'!J$16</f>
        <v>254.04467785815288</v>
      </c>
      <c r="N249" s="41">
        <f>$C249*'Amneal Payments'!K$16</f>
        <v>254.04467785815288</v>
      </c>
      <c r="O249" s="41">
        <f>$C249*'Amneal Payments'!L$16</f>
        <v>254.04501230745237</v>
      </c>
      <c r="P249" s="41">
        <f t="shared" si="7"/>
        <v>19197.660026458561</v>
      </c>
    </row>
    <row r="250" spans="1:16" ht="18" customHeight="1" x14ac:dyDescent="0.3">
      <c r="A250" s="122">
        <v>248</v>
      </c>
      <c r="B250" s="3" t="s">
        <v>266</v>
      </c>
      <c r="C250" s="15">
        <v>3.9831978678053954E-4</v>
      </c>
      <c r="D250" s="7" t="s">
        <v>270</v>
      </c>
      <c r="E250" s="31" t="str">
        <f t="shared" si="6"/>
        <v>No</v>
      </c>
      <c r="F250" s="41">
        <f>$C250*'Amneal Payments'!C$16</f>
        <v>135.44968778276368</v>
      </c>
      <c r="G250" s="41">
        <f>$C250*'Amneal Payments'!D$16</f>
        <v>112.87580616445248</v>
      </c>
      <c r="H250" s="41">
        <f>$C250*'Amneal Payments'!E$16</f>
        <v>112.87580616445248</v>
      </c>
      <c r="I250" s="41">
        <f>$C250*'Amneal Payments'!F$16</f>
        <v>112.87580616445248</v>
      </c>
      <c r="J250" s="41">
        <f>$C250*'Amneal Payments'!G$16</f>
        <v>112.87580616445248</v>
      </c>
      <c r="K250" s="41">
        <f>$C250*'Amneal Payments'!H$16</f>
        <v>112.87580616445248</v>
      </c>
      <c r="L250" s="41">
        <f>$C250*'Amneal Payments'!I$16</f>
        <v>9.7785082284457001</v>
      </c>
      <c r="M250" s="41">
        <f>$C250*'Amneal Payments'!J$16</f>
        <v>9.7785082284457001</v>
      </c>
      <c r="N250" s="41">
        <f>$C250*'Amneal Payments'!K$16</f>
        <v>9.7785082284457001</v>
      </c>
      <c r="O250" s="41">
        <f>$C250*'Amneal Payments'!L$16</f>
        <v>9.7785211018318101</v>
      </c>
      <c r="P250" s="41">
        <f t="shared" si="7"/>
        <v>738.94276439219493</v>
      </c>
    </row>
    <row r="251" spans="1:16" ht="18" customHeight="1" x14ac:dyDescent="0.3">
      <c r="A251" s="122">
        <v>249</v>
      </c>
      <c r="B251" s="3" t="s">
        <v>53</v>
      </c>
      <c r="C251" s="15">
        <v>9.7847760631712997E-5</v>
      </c>
      <c r="D251" s="7" t="s">
        <v>271</v>
      </c>
      <c r="E251" s="13" t="s">
        <v>334</v>
      </c>
      <c r="F251" s="41">
        <f>$C251*'Amneal Payments'!C$16</f>
        <v>33.273387533495324</v>
      </c>
      <c r="G251" s="41">
        <f>$C251*'Amneal Payments'!D$16</f>
        <v>27.72808489369924</v>
      </c>
      <c r="H251" s="41">
        <f>$C251*'Amneal Payments'!E$16</f>
        <v>27.72808489369924</v>
      </c>
      <c r="I251" s="41">
        <f>$C251*'Amneal Payments'!F$16</f>
        <v>27.72808489369924</v>
      </c>
      <c r="J251" s="41">
        <f>$C251*'Amneal Payments'!G$16</f>
        <v>27.72808489369924</v>
      </c>
      <c r="K251" s="41">
        <f>$C251*'Amneal Payments'!H$16</f>
        <v>27.72808489369924</v>
      </c>
      <c r="L251" s="41">
        <f>$C251*'Amneal Payments'!I$16</f>
        <v>2.4021029439829396</v>
      </c>
      <c r="M251" s="41">
        <f>$C251*'Amneal Payments'!J$16</f>
        <v>2.4021029439829396</v>
      </c>
      <c r="N251" s="41">
        <f>$C251*'Amneal Payments'!K$16</f>
        <v>2.4021029439829396</v>
      </c>
      <c r="O251" s="41">
        <f>$C251*'Amneal Payments'!L$16</f>
        <v>2.402106106346559</v>
      </c>
      <c r="P251" s="41">
        <f t="shared" si="7"/>
        <v>181.52222694028697</v>
      </c>
    </row>
    <row r="252" spans="1:16" ht="18" customHeight="1" x14ac:dyDescent="0.3">
      <c r="A252" s="122">
        <v>250</v>
      </c>
      <c r="B252" s="3" t="s">
        <v>26</v>
      </c>
      <c r="C252" s="15">
        <v>8.0576480958407414E-5</v>
      </c>
      <c r="D252" s="7" t="s">
        <v>272</v>
      </c>
      <c r="E252" s="31" t="str">
        <f t="shared" si="6"/>
        <v>No</v>
      </c>
      <c r="F252" s="41">
        <f>$C252*'Amneal Payments'!C$16</f>
        <v>27.400243599907721</v>
      </c>
      <c r="G252" s="41">
        <f>$C252*'Amneal Payments'!D$16</f>
        <v>22.833752045278125</v>
      </c>
      <c r="H252" s="41">
        <f>$C252*'Amneal Payments'!E$16</f>
        <v>22.833752045278125</v>
      </c>
      <c r="I252" s="41">
        <f>$C252*'Amneal Payments'!F$16</f>
        <v>22.833752045278125</v>
      </c>
      <c r="J252" s="41">
        <f>$C252*'Amneal Payments'!G$16</f>
        <v>22.833752045278125</v>
      </c>
      <c r="K252" s="41">
        <f>$C252*'Amneal Payments'!H$16</f>
        <v>22.833752045278125</v>
      </c>
      <c r="L252" s="41">
        <f>$C252*'Amneal Payments'!I$16</f>
        <v>1.9781035444897461</v>
      </c>
      <c r="M252" s="41">
        <f>$C252*'Amneal Payments'!J$16</f>
        <v>1.9781035444897461</v>
      </c>
      <c r="N252" s="41">
        <f>$C252*'Amneal Payments'!K$16</f>
        <v>1.9781035444897461</v>
      </c>
      <c r="O252" s="41">
        <f>$C252*'Amneal Payments'!L$16</f>
        <v>1.9781061486590221</v>
      </c>
      <c r="P252" s="41">
        <f t="shared" si="7"/>
        <v>149.48142060842659</v>
      </c>
    </row>
    <row r="253" spans="1:16" ht="18" customHeight="1" x14ac:dyDescent="0.3">
      <c r="A253" s="122">
        <v>251</v>
      </c>
      <c r="B253" s="3" t="s">
        <v>20</v>
      </c>
      <c r="C253" s="15">
        <v>2.5021499340551977E-3</v>
      </c>
      <c r="D253" s="7" t="s">
        <v>273</v>
      </c>
      <c r="E253" s="31" t="str">
        <f t="shared" si="6"/>
        <v>No</v>
      </c>
      <c r="F253" s="41">
        <f>$C253*'Amneal Payments'!C$16</f>
        <v>850.86264504396809</v>
      </c>
      <c r="G253" s="41">
        <f>$C253*'Amneal Payments'!D$16</f>
        <v>709.05890273139369</v>
      </c>
      <c r="H253" s="41">
        <f>$C253*'Amneal Payments'!E$16</f>
        <v>709.05890273139369</v>
      </c>
      <c r="I253" s="41">
        <f>$C253*'Amneal Payments'!F$16</f>
        <v>709.05890273139369</v>
      </c>
      <c r="J253" s="41">
        <f>$C253*'Amneal Payments'!G$16</f>
        <v>709.05890273139369</v>
      </c>
      <c r="K253" s="41">
        <f>$C253*'Amneal Payments'!H$16</f>
        <v>709.05890273139369</v>
      </c>
      <c r="L253" s="41">
        <f>$C253*'Amneal Payments'!I$16</f>
        <v>61.426257321342291</v>
      </c>
      <c r="M253" s="41">
        <f>$C253*'Amneal Payments'!J$16</f>
        <v>61.426257321342291</v>
      </c>
      <c r="N253" s="41">
        <f>$C253*'Amneal Payments'!K$16</f>
        <v>61.426257321342291</v>
      </c>
      <c r="O253" s="41">
        <f>$C253*'Amneal Payments'!L$16</f>
        <v>61.426338188884586</v>
      </c>
      <c r="P253" s="41">
        <f t="shared" si="7"/>
        <v>4641.8622688538471</v>
      </c>
    </row>
    <row r="254" spans="1:16" ht="18" customHeight="1" x14ac:dyDescent="0.3">
      <c r="A254" s="122">
        <v>252</v>
      </c>
      <c r="B254" s="3" t="s">
        <v>81</v>
      </c>
      <c r="C254" s="15">
        <v>3.4602262891710712E-5</v>
      </c>
      <c r="D254" s="7" t="s">
        <v>274</v>
      </c>
      <c r="E254" s="31" t="str">
        <f t="shared" si="6"/>
        <v>No</v>
      </c>
      <c r="F254" s="41">
        <f>$C254*'Amneal Payments'!C$16</f>
        <v>11.766590214213052</v>
      </c>
      <c r="G254" s="41">
        <f>$C254*'Amneal Payments'!D$16</f>
        <v>9.8055844792066615</v>
      </c>
      <c r="H254" s="41">
        <f>$C254*'Amneal Payments'!E$16</f>
        <v>9.8055844792066615</v>
      </c>
      <c r="I254" s="41">
        <f>$C254*'Amneal Payments'!F$16</f>
        <v>9.8055844792066615</v>
      </c>
      <c r="J254" s="41">
        <f>$C254*'Amneal Payments'!G$16</f>
        <v>9.8055844792066615</v>
      </c>
      <c r="K254" s="41">
        <f>$C254*'Amneal Payments'!H$16</f>
        <v>9.8055844792066615</v>
      </c>
      <c r="L254" s="41">
        <f>$C254*'Amneal Payments'!I$16</f>
        <v>0.84946448466507729</v>
      </c>
      <c r="M254" s="41">
        <f>$C254*'Amneal Payments'!J$16</f>
        <v>0.84946448466507729</v>
      </c>
      <c r="N254" s="41">
        <f>$C254*'Amneal Payments'!K$16</f>
        <v>0.84946448466507729</v>
      </c>
      <c r="O254" s="41">
        <f>$C254*'Amneal Payments'!L$16</f>
        <v>0.84946560298333629</v>
      </c>
      <c r="P254" s="41">
        <f t="shared" si="7"/>
        <v>64.192371667224918</v>
      </c>
    </row>
    <row r="255" spans="1:16" ht="18" customHeight="1" x14ac:dyDescent="0.3">
      <c r="A255" s="122">
        <v>253</v>
      </c>
      <c r="B255" s="3" t="s">
        <v>252</v>
      </c>
      <c r="C255" s="15">
        <v>8.4482591926445666E-5</v>
      </c>
      <c r="D255" s="7" t="s">
        <v>275</v>
      </c>
      <c r="E255" s="31" t="str">
        <f t="shared" si="6"/>
        <v>No</v>
      </c>
      <c r="F255" s="41">
        <f>$C255*'Amneal Payments'!C$16</f>
        <v>28.728526875368289</v>
      </c>
      <c r="G255" s="41">
        <f>$C255*'Amneal Payments'!D$16</f>
        <v>23.940665231913393</v>
      </c>
      <c r="H255" s="41">
        <f>$C255*'Amneal Payments'!E$16</f>
        <v>23.940665231913393</v>
      </c>
      <c r="I255" s="41">
        <f>$C255*'Amneal Payments'!F$16</f>
        <v>23.940665231913393</v>
      </c>
      <c r="J255" s="41">
        <f>$C255*'Amneal Payments'!G$16</f>
        <v>23.940665231913393</v>
      </c>
      <c r="K255" s="41">
        <f>$C255*'Amneal Payments'!H$16</f>
        <v>23.940665231913393</v>
      </c>
      <c r="L255" s="41">
        <f>$C255*'Amneal Payments'!I$16</f>
        <v>2.0739961903231521</v>
      </c>
      <c r="M255" s="41">
        <f>$C255*'Amneal Payments'!J$16</f>
        <v>2.0739961903231521</v>
      </c>
      <c r="N255" s="41">
        <f>$C255*'Amneal Payments'!K$16</f>
        <v>2.0739961903231521</v>
      </c>
      <c r="O255" s="41">
        <f>$C255*'Amneal Payments'!L$16</f>
        <v>2.0739989207349003</v>
      </c>
      <c r="P255" s="41">
        <f t="shared" si="7"/>
        <v>156.72784052663962</v>
      </c>
    </row>
    <row r="256" spans="1:16" ht="18" customHeight="1" x14ac:dyDescent="0.3">
      <c r="A256" s="122">
        <v>254</v>
      </c>
      <c r="B256" s="3" t="s">
        <v>276</v>
      </c>
      <c r="C256" s="15">
        <v>6.8234252350000003E-4</v>
      </c>
      <c r="D256" s="7" t="s">
        <v>277</v>
      </c>
      <c r="E256" s="31" t="str">
        <f t="shared" si="6"/>
        <v>No</v>
      </c>
      <c r="F256" s="41">
        <f>$C256*'Amneal Payments'!C$16</f>
        <v>232.03236403593485</v>
      </c>
      <c r="G256" s="41">
        <f>$C256*'Amneal Payments'!D$16</f>
        <v>193.36213006858409</v>
      </c>
      <c r="H256" s="41">
        <f>$C256*'Amneal Payments'!E$16</f>
        <v>193.36213006858409</v>
      </c>
      <c r="I256" s="41">
        <f>$C256*'Amneal Payments'!F$16</f>
        <v>193.36213006858409</v>
      </c>
      <c r="J256" s="41">
        <f>$C256*'Amneal Payments'!G$16</f>
        <v>193.36213006858409</v>
      </c>
      <c r="K256" s="41">
        <f>$C256*'Amneal Payments'!H$16</f>
        <v>193.36213006858409</v>
      </c>
      <c r="L256" s="41">
        <f>$C256*'Amneal Payments'!I$16</f>
        <v>16.751093473393919</v>
      </c>
      <c r="M256" s="41">
        <f>$C256*'Amneal Payments'!J$16</f>
        <v>16.751093473393919</v>
      </c>
      <c r="N256" s="41">
        <f>$C256*'Amneal Payments'!K$16</f>
        <v>16.751093473393919</v>
      </c>
      <c r="O256" s="41">
        <f>$C256*'Amneal Payments'!L$16</f>
        <v>16.751115526174264</v>
      </c>
      <c r="P256" s="41">
        <f t="shared" si="7"/>
        <v>1265.8474103252113</v>
      </c>
    </row>
    <row r="257" spans="1:16" ht="18" customHeight="1" x14ac:dyDescent="0.3">
      <c r="A257" s="122">
        <v>255</v>
      </c>
      <c r="B257" s="3" t="s">
        <v>20</v>
      </c>
      <c r="C257" s="15">
        <v>3.2024518815994138E-4</v>
      </c>
      <c r="D257" s="7" t="s">
        <v>278</v>
      </c>
      <c r="E257" s="31" t="str">
        <f t="shared" si="6"/>
        <v>No</v>
      </c>
      <c r="F257" s="41">
        <f>$C257*'Amneal Payments'!C$16</f>
        <v>108.90021583109493</v>
      </c>
      <c r="G257" s="41">
        <f>$C257*'Amneal Payments'!D$16</f>
        <v>90.751037190518531</v>
      </c>
      <c r="H257" s="41">
        <f>$C257*'Amneal Payments'!E$16</f>
        <v>90.751037190518531</v>
      </c>
      <c r="I257" s="41">
        <f>$C257*'Amneal Payments'!F$16</f>
        <v>90.751037190518531</v>
      </c>
      <c r="J257" s="41">
        <f>$C257*'Amneal Payments'!G$16</f>
        <v>90.751037190518531</v>
      </c>
      <c r="K257" s="41">
        <f>$C257*'Amneal Payments'!H$16</f>
        <v>90.751037190518531</v>
      </c>
      <c r="L257" s="41">
        <f>$C257*'Amneal Payments'!I$16</f>
        <v>7.8618243719523981</v>
      </c>
      <c r="M257" s="41">
        <f>$C257*'Amneal Payments'!J$16</f>
        <v>7.8618243719523981</v>
      </c>
      <c r="N257" s="41">
        <f>$C257*'Amneal Payments'!K$16</f>
        <v>7.8618243719523981</v>
      </c>
      <c r="O257" s="41">
        <f>$C257*'Amneal Payments'!L$16</f>
        <v>7.8618347220281253</v>
      </c>
      <c r="P257" s="41">
        <f t="shared" si="7"/>
        <v>594.1027096215729</v>
      </c>
    </row>
    <row r="258" spans="1:16" ht="18" customHeight="1" x14ac:dyDescent="0.3">
      <c r="A258" s="122">
        <v>256</v>
      </c>
      <c r="B258" s="3" t="s">
        <v>32</v>
      </c>
      <c r="C258" s="15">
        <v>1.5686376415621943E-3</v>
      </c>
      <c r="D258" s="7" t="s">
        <v>279</v>
      </c>
      <c r="E258" s="31" t="str">
        <f t="shared" si="6"/>
        <v>No</v>
      </c>
      <c r="F258" s="41">
        <f>$C258*'Amneal Payments'!C$16</f>
        <v>533.41934256194622</v>
      </c>
      <c r="G258" s="41">
        <f>$C258*'Amneal Payments'!D$16</f>
        <v>444.5203182155567</v>
      </c>
      <c r="H258" s="41">
        <f>$C258*'Amneal Payments'!E$16</f>
        <v>444.5203182155567</v>
      </c>
      <c r="I258" s="41">
        <f>$C258*'Amneal Payments'!F$16</f>
        <v>444.5203182155567</v>
      </c>
      <c r="J258" s="41">
        <f>$C258*'Amneal Payments'!G$16</f>
        <v>444.5203182155567</v>
      </c>
      <c r="K258" s="41">
        <f>$C258*'Amneal Payments'!H$16</f>
        <v>444.5203182155567</v>
      </c>
      <c r="L258" s="41">
        <f>$C258*'Amneal Payments'!I$16</f>
        <v>38.509098956504509</v>
      </c>
      <c r="M258" s="41">
        <f>$C258*'Amneal Payments'!J$16</f>
        <v>38.509098956504509</v>
      </c>
      <c r="N258" s="41">
        <f>$C258*'Amneal Payments'!K$16</f>
        <v>38.509098956504509</v>
      </c>
      <c r="O258" s="41">
        <f>$C258*'Amneal Payments'!L$16</f>
        <v>38.509149653654632</v>
      </c>
      <c r="P258" s="41">
        <f t="shared" si="7"/>
        <v>2910.057380162898</v>
      </c>
    </row>
    <row r="259" spans="1:16" ht="18" customHeight="1" x14ac:dyDescent="0.3">
      <c r="A259" s="122">
        <v>257</v>
      </c>
      <c r="B259" s="3" t="s">
        <v>280</v>
      </c>
      <c r="C259" s="15">
        <v>4.8754650570999999E-3</v>
      </c>
      <c r="D259" s="7" t="s">
        <v>280</v>
      </c>
      <c r="E259" s="31" t="str">
        <f t="shared" si="6"/>
        <v>No</v>
      </c>
      <c r="F259" s="41">
        <f>$C259*'Amneal Payments'!C$16</f>
        <v>1657.9146748334042</v>
      </c>
      <c r="G259" s="41">
        <f>$C259*'Amneal Payments'!D$16</f>
        <v>1381.608614512513</v>
      </c>
      <c r="H259" s="41">
        <f>$C259*'Amneal Payments'!E$16</f>
        <v>1381.608614512513</v>
      </c>
      <c r="I259" s="41">
        <f>$C259*'Amneal Payments'!F$16</f>
        <v>1381.608614512513</v>
      </c>
      <c r="J259" s="41">
        <f>$C259*'Amneal Payments'!G$16</f>
        <v>1381.608614512513</v>
      </c>
      <c r="K259" s="41">
        <f>$C259*'Amneal Payments'!H$16</f>
        <v>1381.608614512513</v>
      </c>
      <c r="L259" s="41">
        <f>$C259*'Amneal Payments'!I$16</f>
        <v>119.68969847992761</v>
      </c>
      <c r="M259" s="41">
        <f>$C259*'Amneal Payments'!J$16</f>
        <v>119.68969847992761</v>
      </c>
      <c r="N259" s="41">
        <f>$C259*'Amneal Payments'!K$16</f>
        <v>119.68969847992761</v>
      </c>
      <c r="O259" s="41">
        <f>$C259*'Amneal Payments'!L$16</f>
        <v>119.68985605117119</v>
      </c>
      <c r="P259" s="41">
        <f t="shared" si="7"/>
        <v>9044.716698886923</v>
      </c>
    </row>
    <row r="260" spans="1:16" ht="18" customHeight="1" x14ac:dyDescent="0.3">
      <c r="A260" s="122">
        <v>258</v>
      </c>
      <c r="B260" s="3" t="s">
        <v>58</v>
      </c>
      <c r="C260" s="15">
        <v>6.4039892317772936E-5</v>
      </c>
      <c r="D260" s="7" t="s">
        <v>281</v>
      </c>
      <c r="E260" s="13" t="s">
        <v>334</v>
      </c>
      <c r="F260" s="41">
        <f>$C260*'Amneal Payments'!C$16</f>
        <v>21.776933278143488</v>
      </c>
      <c r="G260" s="41">
        <f>$C260*'Amneal Payments'!D$16</f>
        <v>18.147615840224457</v>
      </c>
      <c r="H260" s="41">
        <f>$C260*'Amneal Payments'!E$16</f>
        <v>18.147615840224457</v>
      </c>
      <c r="I260" s="41">
        <f>$C260*'Amneal Payments'!F$16</f>
        <v>18.147615840224457</v>
      </c>
      <c r="J260" s="41">
        <f>$C260*'Amneal Payments'!G$16</f>
        <v>18.147615840224457</v>
      </c>
      <c r="K260" s="41">
        <f>$C260*'Amneal Payments'!H$16</f>
        <v>18.147615840224457</v>
      </c>
      <c r="L260" s="41">
        <f>$C260*'Amneal Payments'!I$16</f>
        <v>1.5721403624950772</v>
      </c>
      <c r="M260" s="41">
        <f>$C260*'Amneal Payments'!J$16</f>
        <v>1.5721403624950772</v>
      </c>
      <c r="N260" s="41">
        <f>$C260*'Amneal Payments'!K$16</f>
        <v>1.5721403624950772</v>
      </c>
      <c r="O260" s="41">
        <f>$C260*'Amneal Payments'!L$16</f>
        <v>1.5721424322146531</v>
      </c>
      <c r="P260" s="41">
        <f t="shared" si="7"/>
        <v>118.80357599896567</v>
      </c>
    </row>
    <row r="261" spans="1:16" ht="18" customHeight="1" x14ac:dyDescent="0.3">
      <c r="A261" s="122">
        <v>259</v>
      </c>
      <c r="B261" s="3" t="s">
        <v>166</v>
      </c>
      <c r="C261" s="15">
        <v>3.4045529377365945E-7</v>
      </c>
      <c r="D261" s="7" t="s">
        <v>282</v>
      </c>
      <c r="E261" s="31" t="str">
        <f t="shared" ref="E261:E282" si="8">IF(C261&lt;0.000011,"Yes","No")</f>
        <v>Yes</v>
      </c>
      <c r="F261" s="41">
        <f>$C261*'Amneal Payments'!C$16</f>
        <v>0.1157727152305361</v>
      </c>
      <c r="G261" s="41">
        <f>$C261*'Amneal Payments'!D$16</f>
        <v>9.6478174128041633E-2</v>
      </c>
      <c r="H261" s="41">
        <f>$C261*'Amneal Payments'!E$16</f>
        <v>9.6478174128041633E-2</v>
      </c>
      <c r="I261" s="41">
        <f>$C261*'Amneal Payments'!F$16</f>
        <v>9.6478174128041633E-2</v>
      </c>
      <c r="J261" s="41">
        <f>$C261*'Amneal Payments'!G$16</f>
        <v>9.6478174128041633E-2</v>
      </c>
      <c r="K261" s="41">
        <f>$C261*'Amneal Payments'!H$16</f>
        <v>9.6478174128041633E-2</v>
      </c>
      <c r="L261" s="41">
        <f>$C261*'Amneal Payments'!I$16</f>
        <v>8.3579701588308766E-3</v>
      </c>
      <c r="M261" s="41">
        <f>$C261*'Amneal Payments'!J$16</f>
        <v>8.3579701588308766E-3</v>
      </c>
      <c r="N261" s="41">
        <f>$C261*'Amneal Payments'!K$16</f>
        <v>8.3579701588308766E-3</v>
      </c>
      <c r="O261" s="41">
        <f>$C261*'Amneal Payments'!L$16</f>
        <v>8.3579811620815188E-3</v>
      </c>
      <c r="P261" s="41">
        <f t="shared" ref="P261:P283" si="9">SUM(F261:O261)</f>
        <v>0.63159547750931833</v>
      </c>
    </row>
    <row r="262" spans="1:16" ht="18" customHeight="1" x14ac:dyDescent="0.3">
      <c r="A262" s="122">
        <v>260</v>
      </c>
      <c r="B262" s="3" t="s">
        <v>20</v>
      </c>
      <c r="C262" s="15">
        <v>7.5555414330000009E-4</v>
      </c>
      <c r="D262" s="7" t="s">
        <v>283</v>
      </c>
      <c r="E262" s="31" t="str">
        <f t="shared" si="8"/>
        <v>No</v>
      </c>
      <c r="F262" s="41">
        <f>$C262*'Amneal Payments'!C$16</f>
        <v>256.9281672902282</v>
      </c>
      <c r="G262" s="41">
        <f>$C262*'Amneal Payments'!D$16</f>
        <v>214.10882877598092</v>
      </c>
      <c r="H262" s="41">
        <f>$C262*'Amneal Payments'!E$16</f>
        <v>214.10882877598092</v>
      </c>
      <c r="I262" s="41">
        <f>$C262*'Amneal Payments'!F$16</f>
        <v>214.10882877598092</v>
      </c>
      <c r="J262" s="41">
        <f>$C262*'Amneal Payments'!G$16</f>
        <v>214.10882877598092</v>
      </c>
      <c r="K262" s="41">
        <f>$C262*'Amneal Payments'!H$16</f>
        <v>214.10882877598092</v>
      </c>
      <c r="L262" s="41">
        <f>$C262*'Amneal Payments'!I$16</f>
        <v>18.548394160910544</v>
      </c>
      <c r="M262" s="41">
        <f>$C262*'Amneal Payments'!J$16</f>
        <v>18.548394160910544</v>
      </c>
      <c r="N262" s="41">
        <f>$C262*'Amneal Payments'!K$16</f>
        <v>18.548394160910544</v>
      </c>
      <c r="O262" s="41">
        <f>$C262*'Amneal Payments'!L$16</f>
        <v>18.548418579833569</v>
      </c>
      <c r="P262" s="41">
        <f t="shared" si="9"/>
        <v>1401.6659122326978</v>
      </c>
    </row>
    <row r="263" spans="1:16" ht="18" customHeight="1" x14ac:dyDescent="0.3">
      <c r="A263" s="122">
        <v>261</v>
      </c>
      <c r="B263" s="3" t="s">
        <v>29</v>
      </c>
      <c r="C263" s="15">
        <v>5.0703727767649294E-3</v>
      </c>
      <c r="D263" s="7" t="s">
        <v>29</v>
      </c>
      <c r="E263" s="31" t="str">
        <f t="shared" si="8"/>
        <v>No</v>
      </c>
      <c r="F263" s="41">
        <f>$C263*'Amneal Payments'!C$16</f>
        <v>1724.1935559014207</v>
      </c>
      <c r="G263" s="41">
        <f>$C263*'Amneal Payments'!D$16</f>
        <v>1436.8415371917358</v>
      </c>
      <c r="H263" s="41">
        <f>$C263*'Amneal Payments'!E$16</f>
        <v>1436.8415371917358</v>
      </c>
      <c r="I263" s="41">
        <f>$C263*'Amneal Payments'!F$16</f>
        <v>1436.8415371917358</v>
      </c>
      <c r="J263" s="41">
        <f>$C263*'Amneal Payments'!G$16</f>
        <v>1436.8415371917358</v>
      </c>
      <c r="K263" s="41">
        <f>$C263*'Amneal Payments'!H$16</f>
        <v>1436.8415371917358</v>
      </c>
      <c r="L263" s="41">
        <f>$C263*'Amneal Payments'!I$16</f>
        <v>124.47456431834298</v>
      </c>
      <c r="M263" s="41">
        <f>$C263*'Amneal Payments'!J$16</f>
        <v>124.47456431834298</v>
      </c>
      <c r="N263" s="41">
        <f>$C263*'Amneal Payments'!K$16</f>
        <v>124.47456431834298</v>
      </c>
      <c r="O263" s="41">
        <f>$C263*'Amneal Payments'!L$16</f>
        <v>124.47472818885267</v>
      </c>
      <c r="P263" s="41">
        <f t="shared" si="9"/>
        <v>9406.2996630039834</v>
      </c>
    </row>
    <row r="264" spans="1:16" ht="18" customHeight="1" x14ac:dyDescent="0.3">
      <c r="A264" s="122">
        <v>262</v>
      </c>
      <c r="B264" s="3" t="s">
        <v>61</v>
      </c>
      <c r="C264" s="15">
        <v>5.7455156420299657E-5</v>
      </c>
      <c r="D264" s="7" t="s">
        <v>284</v>
      </c>
      <c r="E264" s="13" t="s">
        <v>334</v>
      </c>
      <c r="F264" s="41">
        <f>$C264*'Amneal Payments'!C$16</f>
        <v>19.537776572789763</v>
      </c>
      <c r="G264" s="41">
        <f>$C264*'Amneal Payments'!D$16</f>
        <v>16.281634291040671</v>
      </c>
      <c r="H264" s="41">
        <f>$C264*'Amneal Payments'!E$16</f>
        <v>16.281634291040671</v>
      </c>
      <c r="I264" s="41">
        <f>$C264*'Amneal Payments'!F$16</f>
        <v>16.281634291040671</v>
      </c>
      <c r="J264" s="41">
        <f>$C264*'Amneal Payments'!G$16</f>
        <v>16.281634291040671</v>
      </c>
      <c r="K264" s="41">
        <f>$C264*'Amneal Payments'!H$16</f>
        <v>16.281634291040671</v>
      </c>
      <c r="L264" s="41">
        <f>$C264*'Amneal Payments'!I$16</f>
        <v>1.4104891056594224</v>
      </c>
      <c r="M264" s="41">
        <f>$C264*'Amneal Payments'!J$16</f>
        <v>1.4104891056594224</v>
      </c>
      <c r="N264" s="41">
        <f>$C264*'Amneal Payments'!K$16</f>
        <v>1.4104891056594224</v>
      </c>
      <c r="O264" s="41">
        <f>$C264*'Amneal Payments'!L$16</f>
        <v>1.4104909625654489</v>
      </c>
      <c r="P264" s="41">
        <f t="shared" si="9"/>
        <v>106.58790630753684</v>
      </c>
    </row>
    <row r="265" spans="1:16" ht="18" customHeight="1" x14ac:dyDescent="0.3">
      <c r="A265" s="122">
        <v>263</v>
      </c>
      <c r="B265" s="3" t="s">
        <v>12</v>
      </c>
      <c r="C265" s="15">
        <v>3.8359246724829375E-4</v>
      </c>
      <c r="D265" s="7" t="s">
        <v>285</v>
      </c>
      <c r="E265" s="31" t="str">
        <f t="shared" si="8"/>
        <v>No</v>
      </c>
      <c r="F265" s="41">
        <f>$C265*'Amneal Payments'!C$16</f>
        <v>130.44162416472716</v>
      </c>
      <c r="G265" s="41">
        <f>$C265*'Amneal Payments'!D$16</f>
        <v>108.70238038944916</v>
      </c>
      <c r="H265" s="41">
        <f>$C265*'Amneal Payments'!E$16</f>
        <v>108.70238038944916</v>
      </c>
      <c r="I265" s="41">
        <f>$C265*'Amneal Payments'!F$16</f>
        <v>108.70238038944916</v>
      </c>
      <c r="J265" s="41">
        <f>$C265*'Amneal Payments'!G$16</f>
        <v>108.70238038944916</v>
      </c>
      <c r="K265" s="41">
        <f>$C265*'Amneal Payments'!H$16</f>
        <v>108.70238038944916</v>
      </c>
      <c r="L265" s="41">
        <f>$C265*'Amneal Payments'!I$16</f>
        <v>9.4169615013975658</v>
      </c>
      <c r="M265" s="41">
        <f>$C265*'Amneal Payments'!J$16</f>
        <v>9.4169615013975658</v>
      </c>
      <c r="N265" s="41">
        <f>$C265*'Amneal Payments'!K$16</f>
        <v>9.4169615013975658</v>
      </c>
      <c r="O265" s="41">
        <f>$C265*'Amneal Payments'!L$16</f>
        <v>9.4169738988081484</v>
      </c>
      <c r="P265" s="41">
        <f t="shared" si="9"/>
        <v>711.62138451497356</v>
      </c>
    </row>
    <row r="266" spans="1:16" ht="18" customHeight="1" x14ac:dyDescent="0.3">
      <c r="A266" s="122">
        <v>264</v>
      </c>
      <c r="B266" s="3" t="s">
        <v>73</v>
      </c>
      <c r="C266" s="15">
        <v>1.2919233878100001E-2</v>
      </c>
      <c r="D266" s="7" t="s">
        <v>286</v>
      </c>
      <c r="E266" s="31" t="str">
        <f t="shared" si="8"/>
        <v>No</v>
      </c>
      <c r="F266" s="41">
        <f>$C266*'Amneal Payments'!C$16</f>
        <v>4393.2193510268326</v>
      </c>
      <c r="G266" s="41">
        <f>$C266*'Amneal Payments'!D$16</f>
        <v>3661.0507120528746</v>
      </c>
      <c r="H266" s="41">
        <f>$C266*'Amneal Payments'!E$16</f>
        <v>3661.0507120528746</v>
      </c>
      <c r="I266" s="41">
        <f>$C266*'Amneal Payments'!F$16</f>
        <v>3661.0507120528746</v>
      </c>
      <c r="J266" s="41">
        <f>$C266*'Amneal Payments'!G$16</f>
        <v>3661.0507120528746</v>
      </c>
      <c r="K266" s="41">
        <f>$C266*'Amneal Payments'!H$16</f>
        <v>3661.0507120528746</v>
      </c>
      <c r="L266" s="41">
        <f>$C266*'Amneal Payments'!I$16</f>
        <v>317.15932518265595</v>
      </c>
      <c r="M266" s="41">
        <f>$C266*'Amneal Payments'!J$16</f>
        <v>317.15932518265595</v>
      </c>
      <c r="N266" s="41">
        <f>$C266*'Amneal Payments'!K$16</f>
        <v>317.15932518265595</v>
      </c>
      <c r="O266" s="41">
        <f>$C266*'Amneal Payments'!L$16</f>
        <v>317.15974272225969</v>
      </c>
      <c r="P266" s="41">
        <f t="shared" si="9"/>
        <v>23967.110629561434</v>
      </c>
    </row>
    <row r="267" spans="1:16" ht="18" customHeight="1" x14ac:dyDescent="0.3">
      <c r="A267" s="122">
        <v>265</v>
      </c>
      <c r="B267" s="3" t="s">
        <v>73</v>
      </c>
      <c r="C267" s="15">
        <v>5.3758056842657953E-4</v>
      </c>
      <c r="D267" s="7" t="s">
        <v>287</v>
      </c>
      <c r="E267" s="31" t="str">
        <f t="shared" si="8"/>
        <v>No</v>
      </c>
      <c r="F267" s="41">
        <f>$C267*'Amneal Payments'!C$16</f>
        <v>182.80568168605555</v>
      </c>
      <c r="G267" s="41">
        <f>$C267*'Amneal Payments'!D$16</f>
        <v>152.33950723348644</v>
      </c>
      <c r="H267" s="41">
        <f>$C267*'Amneal Payments'!E$16</f>
        <v>152.33950723348644</v>
      </c>
      <c r="I267" s="41">
        <f>$C267*'Amneal Payments'!F$16</f>
        <v>152.33950723348644</v>
      </c>
      <c r="J267" s="41">
        <f>$C267*'Amneal Payments'!G$16</f>
        <v>152.33950723348644</v>
      </c>
      <c r="K267" s="41">
        <f>$C267*'Amneal Payments'!H$16</f>
        <v>152.33950723348644</v>
      </c>
      <c r="L267" s="41">
        <f>$C267*'Amneal Payments'!I$16</f>
        <v>13.197275621931643</v>
      </c>
      <c r="M267" s="41">
        <f>$C267*'Amneal Payments'!J$16</f>
        <v>13.197275621931643</v>
      </c>
      <c r="N267" s="41">
        <f>$C267*'Amneal Payments'!K$16</f>
        <v>13.197275621931643</v>
      </c>
      <c r="O267" s="41">
        <f>$C267*'Amneal Payments'!L$16</f>
        <v>13.197292996118044</v>
      </c>
      <c r="P267" s="41">
        <f t="shared" si="9"/>
        <v>997.29233771540066</v>
      </c>
    </row>
    <row r="268" spans="1:16" ht="18" customHeight="1" x14ac:dyDescent="0.3">
      <c r="A268" s="122">
        <v>266</v>
      </c>
      <c r="B268" s="3" t="s">
        <v>26</v>
      </c>
      <c r="C268" s="15">
        <v>2.6140018962200005E-2</v>
      </c>
      <c r="D268" s="7" t="s">
        <v>26</v>
      </c>
      <c r="E268" s="31" t="str">
        <f t="shared" si="8"/>
        <v>No</v>
      </c>
      <c r="F268" s="41">
        <f>$C268*'Amneal Payments'!C$16</f>
        <v>8888.9819802406473</v>
      </c>
      <c r="G268" s="41">
        <f>$C268*'Amneal Payments'!D$16</f>
        <v>7407.554963213679</v>
      </c>
      <c r="H268" s="41">
        <f>$C268*'Amneal Payments'!E$16</f>
        <v>7407.554963213679</v>
      </c>
      <c r="I268" s="41">
        <f>$C268*'Amneal Payments'!F$16</f>
        <v>7407.554963213679</v>
      </c>
      <c r="J268" s="41">
        <f>$C268*'Amneal Payments'!G$16</f>
        <v>7407.554963213679</v>
      </c>
      <c r="K268" s="41">
        <f>$C268*'Amneal Payments'!H$16</f>
        <v>7407.554963213679</v>
      </c>
      <c r="L268" s="41">
        <f>$C268*'Amneal Payments'!I$16</f>
        <v>641.72154885800808</v>
      </c>
      <c r="M268" s="41">
        <f>$C268*'Amneal Payments'!J$16</f>
        <v>641.72154885800808</v>
      </c>
      <c r="N268" s="41">
        <f>$C268*'Amneal Payments'!K$16</f>
        <v>641.72154885800808</v>
      </c>
      <c r="O268" s="41">
        <f>$C268*'Amneal Payments'!L$16</f>
        <v>641.72239368311648</v>
      </c>
      <c r="P268" s="41">
        <f t="shared" si="9"/>
        <v>48493.643836566189</v>
      </c>
    </row>
    <row r="269" spans="1:16" ht="18" customHeight="1" x14ac:dyDescent="0.3">
      <c r="A269" s="122">
        <v>267</v>
      </c>
      <c r="B269" s="3" t="s">
        <v>32</v>
      </c>
      <c r="C269" s="15">
        <v>1.4529947677983741E-3</v>
      </c>
      <c r="D269" s="7" t="s">
        <v>288</v>
      </c>
      <c r="E269" s="31" t="str">
        <f t="shared" si="8"/>
        <v>No</v>
      </c>
      <c r="F269" s="41">
        <f>$C269*'Amneal Payments'!C$16</f>
        <v>494.09468015384641</v>
      </c>
      <c r="G269" s="41">
        <f>$C269*'Amneal Payments'!D$16</f>
        <v>411.74945662022975</v>
      </c>
      <c r="H269" s="41">
        <f>$C269*'Amneal Payments'!E$16</f>
        <v>411.74945662022975</v>
      </c>
      <c r="I269" s="41">
        <f>$C269*'Amneal Payments'!F$16</f>
        <v>411.74945662022975</v>
      </c>
      <c r="J269" s="41">
        <f>$C269*'Amneal Payments'!G$16</f>
        <v>411.74945662022975</v>
      </c>
      <c r="K269" s="41">
        <f>$C269*'Amneal Payments'!H$16</f>
        <v>411.74945662022975</v>
      </c>
      <c r="L269" s="41">
        <f>$C269*'Amneal Payments'!I$16</f>
        <v>35.67013682057712</v>
      </c>
      <c r="M269" s="41">
        <f>$C269*'Amneal Payments'!J$16</f>
        <v>35.67013682057712</v>
      </c>
      <c r="N269" s="41">
        <f>$C269*'Amneal Payments'!K$16</f>
        <v>35.67013682057712</v>
      </c>
      <c r="O269" s="41">
        <f>$C269*'Amneal Payments'!L$16</f>
        <v>35.670183780239384</v>
      </c>
      <c r="P269" s="41">
        <f t="shared" si="9"/>
        <v>2695.5225574969663</v>
      </c>
    </row>
    <row r="270" spans="1:16" ht="18" customHeight="1" x14ac:dyDescent="0.3">
      <c r="A270" s="122">
        <v>268</v>
      </c>
      <c r="B270" s="3" t="s">
        <v>20</v>
      </c>
      <c r="C270" s="15">
        <v>9.2171918190000004E-4</v>
      </c>
      <c r="D270" s="7" t="s">
        <v>289</v>
      </c>
      <c r="E270" s="31" t="str">
        <f t="shared" si="8"/>
        <v>No</v>
      </c>
      <c r="F270" s="41">
        <f>$C270*'Amneal Payments'!C$16</f>
        <v>313.43302430648652</v>
      </c>
      <c r="G270" s="41">
        <f>$C270*'Amneal Payments'!D$16</f>
        <v>261.19665446478172</v>
      </c>
      <c r="H270" s="41">
        <f>$C270*'Amneal Payments'!E$16</f>
        <v>261.19665446478172</v>
      </c>
      <c r="I270" s="41">
        <f>$C270*'Amneal Payments'!F$16</f>
        <v>261.19665446478172</v>
      </c>
      <c r="J270" s="41">
        <f>$C270*'Amneal Payments'!G$16</f>
        <v>261.19665446478172</v>
      </c>
      <c r="K270" s="41">
        <f>$C270*'Amneal Payments'!H$16</f>
        <v>261.19665446478172</v>
      </c>
      <c r="L270" s="41">
        <f>$C270*'Amneal Payments'!I$16</f>
        <v>22.627644680607503</v>
      </c>
      <c r="M270" s="41">
        <f>$C270*'Amneal Payments'!J$16</f>
        <v>22.627644680607503</v>
      </c>
      <c r="N270" s="41">
        <f>$C270*'Amneal Payments'!K$16</f>
        <v>22.627644680607503</v>
      </c>
      <c r="O270" s="41">
        <f>$C270*'Amneal Payments'!L$16</f>
        <v>22.627674469855506</v>
      </c>
      <c r="P270" s="41">
        <f t="shared" si="9"/>
        <v>1709.9269051420731</v>
      </c>
    </row>
    <row r="271" spans="1:16" ht="18" customHeight="1" x14ac:dyDescent="0.3">
      <c r="A271" s="122">
        <v>269</v>
      </c>
      <c r="B271" s="3" t="s">
        <v>20</v>
      </c>
      <c r="C271" s="15">
        <v>0.11205025007220001</v>
      </c>
      <c r="D271" s="7" t="s">
        <v>20</v>
      </c>
      <c r="E271" s="31" t="str">
        <f t="shared" si="8"/>
        <v>No</v>
      </c>
      <c r="F271" s="41">
        <f>$C271*'Amneal Payments'!C$16</f>
        <v>38102.981302865039</v>
      </c>
      <c r="G271" s="41">
        <f>$C271*'Amneal Payments'!D$16</f>
        <v>31752.784389786182</v>
      </c>
      <c r="H271" s="41">
        <f>$C271*'Amneal Payments'!E$16</f>
        <v>31752.784389786182</v>
      </c>
      <c r="I271" s="41">
        <f>$C271*'Amneal Payments'!F$16</f>
        <v>31752.784389786182</v>
      </c>
      <c r="J271" s="41">
        <f>$C271*'Amneal Payments'!G$16</f>
        <v>31752.784389786182</v>
      </c>
      <c r="K271" s="41">
        <f>$C271*'Amneal Payments'!H$16</f>
        <v>31752.784389786182</v>
      </c>
      <c r="L271" s="41">
        <f>$C271*'Amneal Payments'!I$16</f>
        <v>2750.765411847568</v>
      </c>
      <c r="M271" s="41">
        <f>$C271*'Amneal Payments'!J$16</f>
        <v>2750.765411847568</v>
      </c>
      <c r="N271" s="41">
        <f>$C271*'Amneal Payments'!K$16</f>
        <v>2750.765411847568</v>
      </c>
      <c r="O271" s="41">
        <f>$C271*'Amneal Payments'!L$16</f>
        <v>2750.7690332246138</v>
      </c>
      <c r="P271" s="41">
        <f t="shared" si="9"/>
        <v>207869.96852056327</v>
      </c>
    </row>
    <row r="272" spans="1:16" ht="18" customHeight="1" x14ac:dyDescent="0.3">
      <c r="A272" s="122">
        <v>270</v>
      </c>
      <c r="B272" s="3" t="s">
        <v>32</v>
      </c>
      <c r="C272" s="15">
        <v>1.7430882460531451E-3</v>
      </c>
      <c r="D272" s="7" t="s">
        <v>290</v>
      </c>
      <c r="E272" s="31" t="str">
        <f t="shared" si="8"/>
        <v>No</v>
      </c>
      <c r="F272" s="41">
        <f>$C272*'Amneal Payments'!C$16</f>
        <v>592.74172798196196</v>
      </c>
      <c r="G272" s="41">
        <f>$C272*'Amneal Payments'!D$16</f>
        <v>493.95610642218509</v>
      </c>
      <c r="H272" s="41">
        <f>$C272*'Amneal Payments'!E$16</f>
        <v>493.95610642218509</v>
      </c>
      <c r="I272" s="41">
        <f>$C272*'Amneal Payments'!F$16</f>
        <v>493.95610642218509</v>
      </c>
      <c r="J272" s="41">
        <f>$C272*'Amneal Payments'!G$16</f>
        <v>493.95610642218509</v>
      </c>
      <c r="K272" s="41">
        <f>$C272*'Amneal Payments'!H$16</f>
        <v>493.95610642218509</v>
      </c>
      <c r="L272" s="41">
        <f>$C272*'Amneal Payments'!I$16</f>
        <v>42.791755073741193</v>
      </c>
      <c r="M272" s="41">
        <f>$C272*'Amneal Payments'!J$16</f>
        <v>42.791755073741193</v>
      </c>
      <c r="N272" s="41">
        <f>$C272*'Amneal Payments'!K$16</f>
        <v>42.791755073741193</v>
      </c>
      <c r="O272" s="41">
        <f>$C272*'Amneal Payments'!L$16</f>
        <v>42.791811408999344</v>
      </c>
      <c r="P272" s="41">
        <f t="shared" si="9"/>
        <v>3233.6893367231105</v>
      </c>
    </row>
    <row r="273" spans="1:16" ht="18" customHeight="1" x14ac:dyDescent="0.3">
      <c r="A273" s="122">
        <v>271</v>
      </c>
      <c r="B273" s="3" t="s">
        <v>20</v>
      </c>
      <c r="C273" s="15">
        <v>3.5878822683E-3</v>
      </c>
      <c r="D273" s="7" t="s">
        <v>291</v>
      </c>
      <c r="E273" s="31" t="str">
        <f t="shared" si="8"/>
        <v>No</v>
      </c>
      <c r="F273" s="41">
        <f>$C273*'Amneal Payments'!C$16</f>
        <v>1220.0687718039621</v>
      </c>
      <c r="G273" s="41">
        <f>$C273*'Amneal Payments'!D$16</f>
        <v>1016.7335816551833</v>
      </c>
      <c r="H273" s="41">
        <f>$C273*'Amneal Payments'!E$16</f>
        <v>1016.7335816551833</v>
      </c>
      <c r="I273" s="41">
        <f>$C273*'Amneal Payments'!F$16</f>
        <v>1016.7335816551833</v>
      </c>
      <c r="J273" s="41">
        <f>$C273*'Amneal Payments'!G$16</f>
        <v>1016.7335816551833</v>
      </c>
      <c r="K273" s="41">
        <f>$C273*'Amneal Payments'!H$16</f>
        <v>1016.7335816551833</v>
      </c>
      <c r="L273" s="41">
        <f>$C273*'Amneal Payments'!I$16</f>
        <v>88.08032502436572</v>
      </c>
      <c r="M273" s="41">
        <f>$C273*'Amneal Payments'!J$16</f>
        <v>88.08032502436572</v>
      </c>
      <c r="N273" s="41">
        <f>$C273*'Amneal Payments'!K$16</f>
        <v>88.08032502436572</v>
      </c>
      <c r="O273" s="41">
        <f>$C273*'Amneal Payments'!L$16</f>
        <v>88.080440981933705</v>
      </c>
      <c r="P273" s="41">
        <f t="shared" si="9"/>
        <v>6656.0580961349096</v>
      </c>
    </row>
    <row r="274" spans="1:16" ht="18" customHeight="1" x14ac:dyDescent="0.3">
      <c r="A274" s="122">
        <v>272</v>
      </c>
      <c r="B274" s="3" t="s">
        <v>64</v>
      </c>
      <c r="C274" s="15">
        <v>3.2856424953000003E-3</v>
      </c>
      <c r="D274" s="7" t="s">
        <v>64</v>
      </c>
      <c r="E274" s="31" t="str">
        <f t="shared" si="8"/>
        <v>No</v>
      </c>
      <c r="F274" s="41">
        <f>$C274*'Amneal Payments'!C$16</f>
        <v>1117.2913446033924</v>
      </c>
      <c r="G274" s="41">
        <f>$C274*'Amneal Payments'!D$16</f>
        <v>931.08491652589464</v>
      </c>
      <c r="H274" s="41">
        <f>$C274*'Amneal Payments'!E$16</f>
        <v>931.08491652589464</v>
      </c>
      <c r="I274" s="41">
        <f>$C274*'Amneal Payments'!F$16</f>
        <v>931.08491652589464</v>
      </c>
      <c r="J274" s="41">
        <f>$C274*'Amneal Payments'!G$16</f>
        <v>931.08491652589464</v>
      </c>
      <c r="K274" s="41">
        <f>$C274*'Amneal Payments'!H$16</f>
        <v>931.08491652589464</v>
      </c>
      <c r="L274" s="41">
        <f>$C274*'Amneal Payments'!I$16</f>
        <v>80.660522631088156</v>
      </c>
      <c r="M274" s="41">
        <f>$C274*'Amneal Payments'!J$16</f>
        <v>80.660522631088156</v>
      </c>
      <c r="N274" s="41">
        <f>$C274*'Amneal Payments'!K$16</f>
        <v>80.660522631088156</v>
      </c>
      <c r="O274" s="41">
        <f>$C274*'Amneal Payments'!L$16</f>
        <v>80.660628820501444</v>
      </c>
      <c r="P274" s="41">
        <f t="shared" si="9"/>
        <v>6095.358123946633</v>
      </c>
    </row>
    <row r="275" spans="1:16" ht="18" customHeight="1" x14ac:dyDescent="0.3">
      <c r="A275" s="122">
        <v>273</v>
      </c>
      <c r="B275" s="3" t="s">
        <v>32</v>
      </c>
      <c r="C275" s="15">
        <v>3.8909265509442809E-4</v>
      </c>
      <c r="D275" s="7" t="s">
        <v>292</v>
      </c>
      <c r="E275" s="31" t="str">
        <f t="shared" si="8"/>
        <v>No</v>
      </c>
      <c r="F275" s="41">
        <f>$C275*'Amneal Payments'!C$16</f>
        <v>132.31197746182789</v>
      </c>
      <c r="G275" s="41">
        <f>$C275*'Amneal Payments'!D$16</f>
        <v>110.26102286163545</v>
      </c>
      <c r="H275" s="41">
        <f>$C275*'Amneal Payments'!E$16</f>
        <v>110.26102286163545</v>
      </c>
      <c r="I275" s="41">
        <f>$C275*'Amneal Payments'!F$16</f>
        <v>110.26102286163545</v>
      </c>
      <c r="J275" s="41">
        <f>$C275*'Amneal Payments'!G$16</f>
        <v>110.26102286163545</v>
      </c>
      <c r="K275" s="41">
        <f>$C275*'Amneal Payments'!H$16</f>
        <v>110.26102286163545</v>
      </c>
      <c r="L275" s="41">
        <f>$C275*'Amneal Payments'!I$16</f>
        <v>9.5519877639544273</v>
      </c>
      <c r="M275" s="41">
        <f>$C275*'Amneal Payments'!J$16</f>
        <v>9.5519877639544273</v>
      </c>
      <c r="N275" s="41">
        <f>$C275*'Amneal Payments'!K$16</f>
        <v>9.5519877639544273</v>
      </c>
      <c r="O275" s="41">
        <f>$C275*'Amneal Payments'!L$16</f>
        <v>9.552000339126808</v>
      </c>
      <c r="P275" s="41">
        <f t="shared" si="9"/>
        <v>721.82505540099532</v>
      </c>
    </row>
    <row r="276" spans="1:16" ht="18" customHeight="1" x14ac:dyDescent="0.3">
      <c r="A276" s="122">
        <v>274</v>
      </c>
      <c r="B276" s="3" t="s">
        <v>32</v>
      </c>
      <c r="C276" s="15">
        <v>2.4552535573794297E-4</v>
      </c>
      <c r="D276" s="7" t="s">
        <v>293</v>
      </c>
      <c r="E276" s="31" t="str">
        <f t="shared" si="8"/>
        <v>No</v>
      </c>
      <c r="F276" s="41">
        <f>$C276*'Amneal Payments'!C$16</f>
        <v>83.491540920560524</v>
      </c>
      <c r="G276" s="41">
        <f>$C276*'Amneal Payments'!D$16</f>
        <v>69.576941398604632</v>
      </c>
      <c r="H276" s="41">
        <f>$C276*'Amneal Payments'!E$16</f>
        <v>69.576941398604632</v>
      </c>
      <c r="I276" s="41">
        <f>$C276*'Amneal Payments'!F$16</f>
        <v>69.576941398604632</v>
      </c>
      <c r="J276" s="41">
        <f>$C276*'Amneal Payments'!G$16</f>
        <v>69.576941398604632</v>
      </c>
      <c r="K276" s="41">
        <f>$C276*'Amneal Payments'!H$16</f>
        <v>69.576941398604632</v>
      </c>
      <c r="L276" s="41">
        <f>$C276*'Amneal Payments'!I$16</f>
        <v>6.0274979829167528</v>
      </c>
      <c r="M276" s="41">
        <f>$C276*'Amneal Payments'!J$16</f>
        <v>6.0274979829167528</v>
      </c>
      <c r="N276" s="41">
        <f>$C276*'Amneal Payments'!K$16</f>
        <v>6.0274979829167528</v>
      </c>
      <c r="O276" s="41">
        <f>$C276*'Amneal Payments'!L$16</f>
        <v>6.0275059181055353</v>
      </c>
      <c r="P276" s="41">
        <f t="shared" si="9"/>
        <v>455.4862477804395</v>
      </c>
    </row>
    <row r="277" spans="1:16" ht="18" customHeight="1" x14ac:dyDescent="0.3">
      <c r="A277" s="122">
        <v>275</v>
      </c>
      <c r="B277" s="3" t="s">
        <v>20</v>
      </c>
      <c r="C277" s="15">
        <v>3.8011503997638439E-4</v>
      </c>
      <c r="D277" s="7" t="s">
        <v>294</v>
      </c>
      <c r="E277" s="31" t="str">
        <f t="shared" si="8"/>
        <v>No</v>
      </c>
      <c r="F277" s="41">
        <f>$C277*'Amneal Payments'!C$16</f>
        <v>129.2591159040293</v>
      </c>
      <c r="G277" s="41">
        <f>$C277*'Amneal Payments'!D$16</f>
        <v>107.7169475294158</v>
      </c>
      <c r="H277" s="41">
        <f>$C277*'Amneal Payments'!E$16</f>
        <v>107.7169475294158</v>
      </c>
      <c r="I277" s="41">
        <f>$C277*'Amneal Payments'!F$16</f>
        <v>107.7169475294158</v>
      </c>
      <c r="J277" s="41">
        <f>$C277*'Amneal Payments'!G$16</f>
        <v>107.7169475294158</v>
      </c>
      <c r="K277" s="41">
        <f>$C277*'Amneal Payments'!H$16</f>
        <v>107.7169475294158</v>
      </c>
      <c r="L277" s="41">
        <f>$C277*'Amneal Payments'!I$16</f>
        <v>9.331592779278516</v>
      </c>
      <c r="M277" s="41">
        <f>$C277*'Amneal Payments'!J$16</f>
        <v>9.331592779278516</v>
      </c>
      <c r="N277" s="41">
        <f>$C277*'Amneal Payments'!K$16</f>
        <v>9.331592779278516</v>
      </c>
      <c r="O277" s="41">
        <f>$C277*'Amneal Payments'!L$16</f>
        <v>9.3316050643013497</v>
      </c>
      <c r="P277" s="41">
        <f t="shared" si="9"/>
        <v>705.17023695324519</v>
      </c>
    </row>
    <row r="278" spans="1:16" ht="18" customHeight="1" x14ac:dyDescent="0.3">
      <c r="A278" s="122">
        <v>276</v>
      </c>
      <c r="B278" s="3" t="s">
        <v>20</v>
      </c>
      <c r="C278" s="15">
        <v>6.4918323202623016E-4</v>
      </c>
      <c r="D278" s="7" t="s">
        <v>295</v>
      </c>
      <c r="E278" s="31" t="str">
        <f t="shared" si="8"/>
        <v>No</v>
      </c>
      <c r="F278" s="41">
        <f>$C278*'Amneal Payments'!C$16</f>
        <v>220.75646003547803</v>
      </c>
      <c r="G278" s="41">
        <f>$C278*'Amneal Payments'!D$16</f>
        <v>183.96545463049938</v>
      </c>
      <c r="H278" s="41">
        <f>$C278*'Amneal Payments'!E$16</f>
        <v>183.96545463049938</v>
      </c>
      <c r="I278" s="41">
        <f>$C278*'Amneal Payments'!F$16</f>
        <v>183.96545463049938</v>
      </c>
      <c r="J278" s="41">
        <f>$C278*'Amneal Payments'!G$16</f>
        <v>183.96545463049938</v>
      </c>
      <c r="K278" s="41">
        <f>$C278*'Amneal Payments'!H$16</f>
        <v>183.96545463049938</v>
      </c>
      <c r="L278" s="41">
        <f>$C278*'Amneal Payments'!I$16</f>
        <v>15.937053058413637</v>
      </c>
      <c r="M278" s="41">
        <f>$C278*'Amneal Payments'!J$16</f>
        <v>15.937053058413637</v>
      </c>
      <c r="N278" s="41">
        <f>$C278*'Amneal Payments'!K$16</f>
        <v>15.937053058413637</v>
      </c>
      <c r="O278" s="41">
        <f>$C278*'Amneal Payments'!L$16</f>
        <v>15.937074039511437</v>
      </c>
      <c r="P278" s="41">
        <f t="shared" si="9"/>
        <v>1204.3319664027269</v>
      </c>
    </row>
    <row r="279" spans="1:16" ht="18" customHeight="1" x14ac:dyDescent="0.3">
      <c r="A279" s="122">
        <v>277</v>
      </c>
      <c r="B279" s="3" t="s">
        <v>12</v>
      </c>
      <c r="C279" s="15">
        <v>1.697749703157641E-3</v>
      </c>
      <c r="D279" s="7" t="s">
        <v>296</v>
      </c>
      <c r="E279" s="31" t="str">
        <f t="shared" si="8"/>
        <v>No</v>
      </c>
      <c r="F279" s="41">
        <f>$C279*'Amneal Payments'!C$16</f>
        <v>577.32423760480174</v>
      </c>
      <c r="G279" s="41">
        <f>$C279*'Amneal Payments'!D$16</f>
        <v>481.10807639833075</v>
      </c>
      <c r="H279" s="41">
        <f>$C279*'Amneal Payments'!E$16</f>
        <v>481.10807639833075</v>
      </c>
      <c r="I279" s="41">
        <f>$C279*'Amneal Payments'!F$16</f>
        <v>481.10807639833075</v>
      </c>
      <c r="J279" s="41">
        <f>$C279*'Amneal Payments'!G$16</f>
        <v>481.10807639833075</v>
      </c>
      <c r="K279" s="41">
        <f>$C279*'Amneal Payments'!H$16</f>
        <v>481.10807639833075</v>
      </c>
      <c r="L279" s="41">
        <f>$C279*'Amneal Payments'!I$16</f>
        <v>41.678721452306533</v>
      </c>
      <c r="M279" s="41">
        <f>$C279*'Amneal Payments'!J$16</f>
        <v>41.678721452306533</v>
      </c>
      <c r="N279" s="41">
        <f>$C279*'Amneal Payments'!K$16</f>
        <v>41.678721452306533</v>
      </c>
      <c r="O279" s="41">
        <f>$C279*'Amneal Payments'!L$16</f>
        <v>41.678776322258194</v>
      </c>
      <c r="P279" s="41">
        <f t="shared" si="9"/>
        <v>3149.5795602756334</v>
      </c>
    </row>
    <row r="280" spans="1:16" ht="18" customHeight="1" x14ac:dyDescent="0.3">
      <c r="A280" s="122">
        <v>278</v>
      </c>
      <c r="B280" s="3" t="s">
        <v>26</v>
      </c>
      <c r="C280" s="15">
        <v>3.846778945928631E-4</v>
      </c>
      <c r="D280" s="7" t="s">
        <v>297</v>
      </c>
      <c r="E280" s="31" t="str">
        <f t="shared" si="8"/>
        <v>No</v>
      </c>
      <c r="F280" s="41">
        <f>$C280*'Amneal Payments'!C$16</f>
        <v>130.81072657894839</v>
      </c>
      <c r="G280" s="41">
        <f>$C280*'Amneal Payments'!D$16</f>
        <v>109.00996864044085</v>
      </c>
      <c r="H280" s="41">
        <f>$C280*'Amneal Payments'!E$16</f>
        <v>109.00996864044085</v>
      </c>
      <c r="I280" s="41">
        <f>$C280*'Amneal Payments'!F$16</f>
        <v>109.00996864044085</v>
      </c>
      <c r="J280" s="41">
        <f>$C280*'Amneal Payments'!G$16</f>
        <v>109.00996864044085</v>
      </c>
      <c r="K280" s="41">
        <f>$C280*'Amneal Payments'!H$16</f>
        <v>109.00996864044085</v>
      </c>
      <c r="L280" s="41">
        <f>$C280*'Amneal Payments'!I$16</f>
        <v>9.4436080817897654</v>
      </c>
      <c r="M280" s="41">
        <f>$C280*'Amneal Payments'!J$16</f>
        <v>9.4436080817897654</v>
      </c>
      <c r="N280" s="41">
        <f>$C280*'Amneal Payments'!K$16</f>
        <v>9.4436080817897654</v>
      </c>
      <c r="O280" s="41">
        <f>$C280*'Amneal Payments'!L$16</f>
        <v>9.4436205142805161</v>
      </c>
      <c r="P280" s="41">
        <f t="shared" si="9"/>
        <v>713.63501454080244</v>
      </c>
    </row>
    <row r="281" spans="1:16" ht="18" customHeight="1" x14ac:dyDescent="0.3">
      <c r="A281" s="122">
        <v>279</v>
      </c>
      <c r="B281" s="3" t="s">
        <v>26</v>
      </c>
      <c r="C281" s="15">
        <v>5.9722700399577504E-4</v>
      </c>
      <c r="D281" s="7" t="s">
        <v>298</v>
      </c>
      <c r="E281" s="31" t="str">
        <f t="shared" si="8"/>
        <v>No</v>
      </c>
      <c r="F281" s="41">
        <f>$C281*'Amneal Payments'!C$16</f>
        <v>203.0886084783757</v>
      </c>
      <c r="G281" s="41">
        <f>$C281*'Amneal Payments'!D$16</f>
        <v>169.24210590709555</v>
      </c>
      <c r="H281" s="41">
        <f>$C281*'Amneal Payments'!E$16</f>
        <v>169.24210590709555</v>
      </c>
      <c r="I281" s="41">
        <f>$C281*'Amneal Payments'!F$16</f>
        <v>169.24210590709555</v>
      </c>
      <c r="J281" s="41">
        <f>$C281*'Amneal Payments'!G$16</f>
        <v>169.24210590709555</v>
      </c>
      <c r="K281" s="41">
        <f>$C281*'Amneal Payments'!H$16</f>
        <v>169.24210590709555</v>
      </c>
      <c r="L281" s="41">
        <f>$C281*'Amneal Payments'!I$16</f>
        <v>14.661559296426045</v>
      </c>
      <c r="M281" s="41">
        <f>$C281*'Amneal Payments'!J$16</f>
        <v>14.661559296426045</v>
      </c>
      <c r="N281" s="41">
        <f>$C281*'Amneal Payments'!K$16</f>
        <v>14.661559296426045</v>
      </c>
      <c r="O281" s="41">
        <f>$C281*'Amneal Payments'!L$16</f>
        <v>14.661578598338911</v>
      </c>
      <c r="P281" s="41">
        <f t="shared" si="9"/>
        <v>1107.9453945014704</v>
      </c>
    </row>
    <row r="282" spans="1:16" ht="18" customHeight="1" x14ac:dyDescent="0.3">
      <c r="A282" s="122">
        <v>280</v>
      </c>
      <c r="B282" s="3" t="s">
        <v>22</v>
      </c>
      <c r="C282" s="15">
        <v>4.0879712722350741E-5</v>
      </c>
      <c r="D282" s="7" t="s">
        <v>299</v>
      </c>
      <c r="E282" s="31" t="str">
        <f t="shared" si="8"/>
        <v>No</v>
      </c>
      <c r="F282" s="41">
        <f>$C282*'Amneal Payments'!C$16</f>
        <v>13.901253486918177</v>
      </c>
      <c r="G282" s="41">
        <f>$C282*'Amneal Payments'!D$16</f>
        <v>11.584487345211654</v>
      </c>
      <c r="H282" s="41">
        <f>$C282*'Amneal Payments'!E$16</f>
        <v>11.584487345211654</v>
      </c>
      <c r="I282" s="41">
        <f>$C282*'Amneal Payments'!F$16</f>
        <v>11.584487345211654</v>
      </c>
      <c r="J282" s="41">
        <f>$C282*'Amneal Payments'!G$16</f>
        <v>11.584487345211654</v>
      </c>
      <c r="K282" s="41">
        <f>$C282*'Amneal Payments'!H$16</f>
        <v>11.584487345211654</v>
      </c>
      <c r="L282" s="41">
        <f>$C282*'Amneal Payments'!I$16</f>
        <v>1.0035720556665377</v>
      </c>
      <c r="M282" s="41">
        <f>$C282*'Amneal Payments'!J$16</f>
        <v>1.0035720556665377</v>
      </c>
      <c r="N282" s="41">
        <f>$C282*'Amneal Payments'!K$16</f>
        <v>1.0035720556665377</v>
      </c>
      <c r="O282" s="41">
        <f>$C282*'Amneal Payments'!L$16</f>
        <v>1.0035733768670991</v>
      </c>
      <c r="P282" s="41">
        <f t="shared" si="9"/>
        <v>75.837979756843154</v>
      </c>
    </row>
    <row r="283" spans="1:16" ht="18" customHeight="1" x14ac:dyDescent="0.3">
      <c r="A283" s="122">
        <v>281</v>
      </c>
      <c r="B283" s="7" t="s">
        <v>268</v>
      </c>
      <c r="C283" s="19"/>
      <c r="D283" s="7" t="s">
        <v>268</v>
      </c>
      <c r="E283" s="7"/>
      <c r="F283" s="41">
        <f>'Amneal Payments'!C12</f>
        <v>357950.12813976652</v>
      </c>
      <c r="G283" s="41">
        <f>'Amneal Payments'!D12</f>
        <v>298294.59145927033</v>
      </c>
      <c r="H283" s="41">
        <f>'Amneal Payments'!E12</f>
        <v>298294.59145927033</v>
      </c>
      <c r="I283" s="41">
        <f>'Amneal Payments'!F12</f>
        <v>298294.59145927033</v>
      </c>
      <c r="J283" s="41">
        <f>'Amneal Payments'!G12</f>
        <v>298294.59145927033</v>
      </c>
      <c r="K283" s="41">
        <f>'Amneal Payments'!H12</f>
        <v>298294.59145927033</v>
      </c>
      <c r="L283" s="41">
        <f>'Amneal Payments'!I12</f>
        <v>25841.464315529502</v>
      </c>
      <c r="M283" s="41">
        <f>'Amneal Payments'!J12</f>
        <v>25841.464315529502</v>
      </c>
      <c r="N283" s="41">
        <f>'Amneal Payments'!K12</f>
        <v>25841.464315529502</v>
      </c>
      <c r="O283" s="41">
        <f>'Amneal Payments'!L12</f>
        <v>25841.498335764489</v>
      </c>
      <c r="P283" s="41">
        <f t="shared" si="9"/>
        <v>1952788.9767184712</v>
      </c>
    </row>
  </sheetData>
  <sheetProtection algorithmName="SHA-512" hashValue="DptwYhhdPY8/fkvO0mACSMkFpLj8hgDR89E8+P/ocN0RY/B+sL2+NSQzejV/SJNJ1sAawQfNBhzK7RsVvQB/IQ==" saltValue="FMkXMDp7fMCtDzepWh0kEw==" spinCount="100000" sheet="1" sort="0" autoFilter="0" pivotTables="0"/>
  <phoneticPr fontId="1" type="noConversion"/>
  <hyperlinks>
    <hyperlink ref="E1" location="'Introduction-Table of Contents'!A22" display="Return to Table of Contents" xr:uid="{B292B840-FE94-4350-9B4F-7193773940E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CE00A358BF4841943790CAF8B1ABDA" ma:contentTypeVersion="0" ma:contentTypeDescription="Create a new document." ma:contentTypeScope="" ma:versionID="3d0a015dd9b83dff9d1dd83729c84a4b">
  <xsd:schema xmlns:xsd="http://www.w3.org/2001/XMLSchema" xmlns:xs="http://www.w3.org/2001/XMLSchema" xmlns:p="http://schemas.microsoft.com/office/2006/metadata/properties" targetNamespace="http://schemas.microsoft.com/office/2006/metadata/properties" ma:root="true" ma:fieldsID="63f9ca9ed2b1b526ffdf70859b84e62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11858F-171A-42BD-9333-9E31B2F769C1}">
  <ds:schemaRefs>
    <ds:schemaRef ds:uri="http://schemas.microsoft.com/sharepoint/v3/contenttype/forms"/>
  </ds:schemaRefs>
</ds:datastoreItem>
</file>

<file path=customXml/itemProps2.xml><?xml version="1.0" encoding="utf-8"?>
<ds:datastoreItem xmlns:ds="http://schemas.openxmlformats.org/officeDocument/2006/customXml" ds:itemID="{576BC626-0995-41AE-8309-F98CBA271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AD26258-0758-434D-A318-DCD1BDF129C1}">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Introduction-Table of Contents</vt:lpstr>
      <vt:lpstr>Changelog</vt:lpstr>
      <vt:lpstr>All Settlement Totals</vt:lpstr>
      <vt:lpstr>Per Calendar Year</vt:lpstr>
      <vt:lpstr>State Payment Log</vt:lpstr>
      <vt:lpstr>--Breakdown by Settlement--</vt:lpstr>
      <vt:lpstr>Allergan</vt:lpstr>
      <vt:lpstr>Alvogen</vt:lpstr>
      <vt:lpstr>Amneal</vt:lpstr>
      <vt:lpstr>Apotex</vt:lpstr>
      <vt:lpstr>CVS</vt:lpstr>
      <vt:lpstr>Distributors</vt:lpstr>
      <vt:lpstr>Endo</vt:lpstr>
      <vt:lpstr>Hikma</vt:lpstr>
      <vt:lpstr>Indivior</vt:lpstr>
      <vt:lpstr>Kroger</vt:lpstr>
      <vt:lpstr>Janssen</vt:lpstr>
      <vt:lpstr>Litigation Costs Fund Payments</vt:lpstr>
      <vt:lpstr>Mallinckrodt</vt:lpstr>
      <vt:lpstr>Masters</vt:lpstr>
      <vt:lpstr>McKinsey</vt:lpstr>
      <vt:lpstr>Meijer</vt:lpstr>
      <vt:lpstr>Mylan</vt:lpstr>
      <vt:lpstr>Publicis</vt:lpstr>
      <vt:lpstr>Purdue-Sackler</vt:lpstr>
      <vt:lpstr>Remnant Defendants</vt:lpstr>
      <vt:lpstr>Special Circumstance Fund</vt:lpstr>
      <vt:lpstr>Sun</vt:lpstr>
      <vt:lpstr>Teva</vt:lpstr>
      <vt:lpstr>Walgreens Michigan</vt:lpstr>
      <vt:lpstr>Walgreens National</vt:lpstr>
      <vt:lpstr>Walmart</vt:lpstr>
      <vt:lpstr>Zydus</vt:lpstr>
      <vt:lpstr>--Settlement Payments--</vt:lpstr>
      <vt:lpstr>Allergan Payments</vt:lpstr>
      <vt:lpstr>Alvogen Payments</vt:lpstr>
      <vt:lpstr>Amneal Payments</vt:lpstr>
      <vt:lpstr>Apotex Payments</vt:lpstr>
      <vt:lpstr>CVS Payments</vt:lpstr>
      <vt:lpstr>Distributor Payments</vt:lpstr>
      <vt:lpstr>Hikma Payments</vt:lpstr>
      <vt:lpstr>Indivior Payments</vt:lpstr>
      <vt:lpstr>Janssen Payments</vt:lpstr>
      <vt:lpstr>Kroger Payments</vt:lpstr>
      <vt:lpstr>Mylan Payments</vt:lpstr>
      <vt:lpstr>Purdue-Sackler Payments</vt:lpstr>
      <vt:lpstr>Sun Payments</vt:lpstr>
      <vt:lpstr>Teva Payments</vt:lpstr>
      <vt:lpstr>Walmart Payments</vt:lpstr>
      <vt:lpstr>Walgreens Michigan Payments</vt:lpstr>
      <vt:lpstr>Walgreens National Payments</vt:lpstr>
      <vt:lpstr>Zydus Payments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Opioid Settlement Payment Estimator</dc:title>
  <dc:subject/>
  <dc:creator>WalkerM30@michigan.gov</dc:creator>
  <cp:keywords/>
  <dc:description/>
  <cp:lastModifiedBy>Walker, Matthew (AG)</cp:lastModifiedBy>
  <cp:revision/>
  <dcterms:created xsi:type="dcterms:W3CDTF">2023-08-14T17:45:30Z</dcterms:created>
  <dcterms:modified xsi:type="dcterms:W3CDTF">2026-08-31T20:46:30Z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0x010100AECE00A358BF4841943790CAF8B1ABDA</vt:lpwstr>
  </property>
  <property fmtid="{D5CDD505-2E9C-101B-9397-08002B2CF9AE}" pid="3" name="MSIP_Label_2f46dfe0-534f-4c95-815c-5b1af86b9823_Enabled">
    <vt:lpwstr>true</vt:lpwstr>
  </property>
  <property fmtid="{D5CDD505-2E9C-101B-9397-08002B2CF9AE}" pid="4" name="MSIP_Label_2f46dfe0-534f-4c95-815c-5b1af86b9823_SetDate">
    <vt:lpwstr>2023-11-16T22:04:36Z</vt:lpwstr>
  </property>
  <property fmtid="{D5CDD505-2E9C-101B-9397-08002B2CF9AE}" pid="5" name="MSIP_Label_2f46dfe0-534f-4c95-815c-5b1af86b9823_Method">
    <vt:lpwstr>Privileged</vt:lpwstr>
  </property>
  <property fmtid="{D5CDD505-2E9C-101B-9397-08002B2CF9AE}" pid="6" name="MSIP_Label_2f46dfe0-534f-4c95-815c-5b1af86b9823_Name">
    <vt:lpwstr>2f46dfe0-534f-4c95-815c-5b1af86b9823</vt:lpwstr>
  </property>
  <property fmtid="{D5CDD505-2E9C-101B-9397-08002B2CF9AE}" pid="7" name="MSIP_Label_2f46dfe0-534f-4c95-815c-5b1af86b9823_SiteId">
    <vt:lpwstr>d5fb7087-3777-42ad-966a-892ef47225d1</vt:lpwstr>
  </property>
  <property fmtid="{D5CDD505-2E9C-101B-9397-08002B2CF9AE}" pid="8" name="MSIP_Label_2f46dfe0-534f-4c95-815c-5b1af86b9823_ActionId">
    <vt:lpwstr>ec5e97c9-942a-431a-b0d2-2103061fe46d</vt:lpwstr>
  </property>
  <property fmtid="{D5CDD505-2E9C-101B-9397-08002B2CF9AE}" pid="9" name="MSIP_Label_2f46dfe0-534f-4c95-815c-5b1af86b9823_ContentBits">
    <vt:lpwstr>0</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ies>
</file>