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codeName="ThisWorkbook"/>
  <mc:AlternateContent xmlns:mc="http://schemas.openxmlformats.org/markup-compatibility/2006">
    <mc:Choice Requires="x15">
      <x15ac:absPath xmlns:x15ac="http://schemas.microsoft.com/office/spreadsheetml/2010/11/ac" url="\\Hct084vsnapf003\mda\LANSING\SHARED\FOOD_Info\FSP\Plan Review\Master Plan Review Documents\2019 Revised Documents\Final Drafts\"/>
    </mc:Choice>
  </mc:AlternateContent>
  <xr:revisionPtr revIDLastSave="0" documentId="13_ncr:1_{6066A792-C2FF-4DBD-B3AA-87620DDB7817}" xr6:coauthVersionLast="40" xr6:coauthVersionMax="40" xr10:uidLastSave="{00000000-0000-0000-0000-000000000000}"/>
  <workbookProtection workbookAlgorithmName="SHA-512" workbookHashValue="vcykkBZGYWWTy9cA3EyQm+2s/ifZHd6rTBElQJ3/nMCxK9grBIHJvIYdfQ4KFwLRBNfK2ugoVDfdNe4//QdJlA==" workbookSaltValue="KhZUUVezGvELgVaADdw+XA==" workbookSpinCount="100000" lockStructure="1"/>
  <bookViews>
    <workbookView xWindow="0" yWindow="0" windowWidth="19200" windowHeight="6948" tabRatio="929" activeTab="5" xr2:uid="{00000000-000D-0000-FFFF-FFFF00000000}"/>
  </bookViews>
  <sheets>
    <sheet name="Info." sheetId="6" r:id="rId1"/>
    <sheet name="HotWater-Storage Tank Units" sheetId="1" r:id="rId2"/>
    <sheet name="HotWater-Tankless Units" sheetId="11" r:id="rId3"/>
    <sheet name="Refrigeration Storage" sheetId="2" r:id="rId4"/>
    <sheet name="Dry Storage Room" sheetId="3" r:id="rId5"/>
    <sheet name="Dry Storage Shelving" sheetId="10" r:id="rId6"/>
  </sheets>
  <definedNames>
    <definedName name="_xlnm.Print_Area" localSheetId="4">'Dry Storage Room'!$A$1:$H$51</definedName>
    <definedName name="_xlnm.Print_Area" localSheetId="5">'Dry Storage Shelving'!$A$1:$J$47</definedName>
    <definedName name="_xlnm.Print_Area" localSheetId="1">'HotWater-Storage Tank Units'!$A$1:$M$116</definedName>
    <definedName name="_xlnm.Print_Area" localSheetId="2">'HotWater-Tankless Units'!$A$1:$G$39</definedName>
    <definedName name="_xlnm.Print_Area" localSheetId="0">Info.!$1:$1048576</definedName>
    <definedName name="_xlnm.Print_Area" localSheetId="3">'Refrigeration Storage'!$A$1:$J$61</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5" i="1" l="1"/>
  <c r="H25" i="10" l="1"/>
  <c r="H26" i="10"/>
  <c r="H24" i="10"/>
  <c r="H23" i="10"/>
  <c r="J9" i="10"/>
  <c r="C9" i="2" l="1"/>
  <c r="D1" i="11" l="1"/>
  <c r="E55" i="1"/>
  <c r="E56" i="1"/>
  <c r="E54" i="1"/>
  <c r="D23" i="11"/>
  <c r="D22" i="11"/>
  <c r="D21" i="11"/>
  <c r="D20" i="11"/>
  <c r="D19" i="11"/>
  <c r="D18" i="11"/>
  <c r="D17" i="11"/>
  <c r="D16" i="11"/>
  <c r="D15" i="11"/>
  <c r="D14" i="11"/>
  <c r="D13" i="11"/>
  <c r="D12" i="11"/>
  <c r="D11" i="11"/>
  <c r="D10" i="11"/>
  <c r="D2" i="11"/>
  <c r="B116" i="1"/>
  <c r="H28" i="2"/>
  <c r="D2" i="10"/>
  <c r="D1" i="10"/>
  <c r="D39" i="2"/>
  <c r="D38" i="2"/>
  <c r="D37" i="2"/>
  <c r="D36" i="2"/>
  <c r="D31" i="2"/>
  <c r="D28" i="2"/>
  <c r="D29" i="2"/>
  <c r="D30" i="2"/>
  <c r="C9" i="10"/>
  <c r="D13" i="10" s="1"/>
  <c r="D26" i="3"/>
  <c r="D25" i="3"/>
  <c r="D24" i="3"/>
  <c r="D17" i="2"/>
  <c r="C9" i="3"/>
  <c r="H16" i="3" s="1"/>
  <c r="D2" i="3"/>
  <c r="C2" i="2"/>
  <c r="C1" i="2"/>
  <c r="D1" i="3"/>
  <c r="E10" i="1"/>
  <c r="E11" i="1"/>
  <c r="E12" i="1"/>
  <c r="E13" i="1"/>
  <c r="E14" i="1"/>
  <c r="E21" i="1"/>
  <c r="E22" i="1"/>
  <c r="E23" i="1"/>
  <c r="E24" i="1"/>
  <c r="E25" i="1"/>
  <c r="E26" i="1"/>
  <c r="E27" i="1"/>
  <c r="E28" i="1"/>
  <c r="E29" i="1"/>
  <c r="E30" i="1"/>
  <c r="E31" i="1"/>
  <c r="E32" i="1"/>
  <c r="E33" i="1"/>
  <c r="E34" i="1"/>
  <c r="E35" i="1"/>
  <c r="E36" i="1"/>
  <c r="E37" i="1"/>
  <c r="E38" i="1"/>
  <c r="E39" i="1"/>
  <c r="E40" i="1"/>
  <c r="E41" i="1"/>
  <c r="E42" i="1"/>
  <c r="E43" i="1"/>
  <c r="E44" i="1"/>
  <c r="E45" i="1"/>
  <c r="E46" i="1"/>
  <c r="E47" i="1"/>
  <c r="B88" i="1"/>
  <c r="B89" i="1"/>
  <c r="B94" i="1"/>
  <c r="B96" i="1" s="1"/>
  <c r="B106" i="1"/>
  <c r="D24" i="11" l="1"/>
  <c r="F24" i="11" s="1"/>
  <c r="D40" i="2"/>
  <c r="D27" i="3"/>
  <c r="D31" i="3" s="1"/>
  <c r="H27" i="10"/>
  <c r="D16" i="3"/>
  <c r="G16" i="3"/>
  <c r="E16" i="3"/>
  <c r="F16" i="3"/>
  <c r="C16" i="3"/>
  <c r="E48" i="1"/>
  <c r="E50" i="1" s="1"/>
  <c r="E15" i="1"/>
  <c r="E16" i="1" s="1"/>
  <c r="E57" i="1"/>
  <c r="E58" i="1" s="1"/>
  <c r="D32" i="2"/>
  <c r="A17" i="2"/>
  <c r="A19" i="2" s="1"/>
  <c r="E31" i="3" l="1"/>
  <c r="C31" i="3"/>
  <c r="F31" i="3"/>
  <c r="H31" i="3"/>
  <c r="D42" i="2"/>
  <c r="G31" i="3"/>
  <c r="E49" i="1"/>
  <c r="E63" i="1" s="1"/>
  <c r="G63" i="1" s="1"/>
  <c r="E59" i="1"/>
  <c r="E62" i="1"/>
  <c r="E17" i="1"/>
  <c r="E64" i="1" l="1"/>
  <c r="G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Michigan Dept. of Agriculture</author>
    <author>Green, Shane (MDARD)</author>
  </authors>
  <commentList>
    <comment ref="B5" authorId="0" shapeId="0" xr:uid="{00000000-0006-0000-0100-000001000000}">
      <text>
        <r>
          <rPr>
            <b/>
            <sz val="8"/>
            <color indexed="81"/>
            <rFont val="Tahoma"/>
            <family val="2"/>
          </rPr>
          <t>For gas water heater, enter in the Energy Factor (operating efficiency, thermal efficiency) rating from specification sheet.  If not know, use .75 (75%).</t>
        </r>
        <r>
          <rPr>
            <sz val="8"/>
            <color indexed="81"/>
            <rFont val="Tahoma"/>
            <family val="2"/>
          </rPr>
          <t xml:space="preserve">
</t>
        </r>
      </text>
    </comment>
    <comment ref="A8" authorId="1" shapeId="0" xr:uid="{00000000-0006-0000-0100-000002000000}">
      <text>
        <r>
          <rPr>
            <b/>
            <sz val="8"/>
            <color indexed="81"/>
            <rFont val="Tahoma"/>
            <family val="2"/>
          </rPr>
          <t>Handsinks need a required temp. of 100°.  Assuming an incoming water temperature of 40°F, need a 60°F temp. rise to reach 100°F.</t>
        </r>
      </text>
    </comment>
    <comment ref="B9" authorId="1" shapeId="0" xr:uid="{00000000-0006-0000-0100-000003000000}">
      <text>
        <r>
          <rPr>
            <b/>
            <sz val="8"/>
            <color indexed="81"/>
            <rFont val="Tahoma"/>
            <family val="2"/>
          </rPr>
          <t>Optional: enter equipment ID number from plan to aid in referencing plan in future.</t>
        </r>
        <r>
          <rPr>
            <sz val="9"/>
            <color indexed="81"/>
            <rFont val="Tahoma"/>
            <family val="2"/>
          </rPr>
          <t xml:space="preserve">
</t>
        </r>
      </text>
    </comment>
    <comment ref="C9" authorId="0" shapeId="0" xr:uid="{00000000-0006-0000-0100-000004000000}">
      <text>
        <r>
          <rPr>
            <b/>
            <sz val="8"/>
            <color indexed="81"/>
            <rFont val="Tahoma"/>
            <family val="2"/>
          </rPr>
          <t>Gallons Per Hour of Hot Water Used</t>
        </r>
        <r>
          <rPr>
            <sz val="8"/>
            <color indexed="81"/>
            <rFont val="Tahoma"/>
            <family val="2"/>
          </rPr>
          <t xml:space="preserve">
</t>
        </r>
      </text>
    </comment>
    <comment ref="D9" authorId="0" shapeId="0" xr:uid="{00000000-0006-0000-0100-000005000000}">
      <text>
        <r>
          <rPr>
            <b/>
            <sz val="8"/>
            <color indexed="81"/>
            <rFont val="Tahoma"/>
            <family val="2"/>
          </rPr>
          <t>Enter how many of each type of fixture are proposed</t>
        </r>
        <r>
          <rPr>
            <sz val="8"/>
            <color indexed="81"/>
            <rFont val="Tahoma"/>
            <family val="2"/>
          </rPr>
          <t xml:space="preserve">
</t>
        </r>
      </text>
    </comment>
    <comment ref="C10" authorId="0" shapeId="0" xr:uid="{00000000-0006-0000-0100-000006000000}">
      <text>
        <r>
          <rPr>
            <b/>
            <sz val="8"/>
            <color indexed="81"/>
            <rFont val="Tahoma"/>
            <family val="2"/>
          </rPr>
          <t>Use 5 unless more specific flow data available</t>
        </r>
      </text>
    </comment>
    <comment ref="C11" authorId="0" shapeId="0" xr:uid="{00000000-0006-0000-0100-000007000000}">
      <text>
        <r>
          <rPr>
            <b/>
            <sz val="8"/>
            <color indexed="81"/>
            <rFont val="Tahoma"/>
            <family val="2"/>
          </rPr>
          <t>Use 5 unless more specific flow data available</t>
        </r>
        <r>
          <rPr>
            <sz val="8"/>
            <color indexed="81"/>
            <rFont val="Tahoma"/>
            <family val="2"/>
          </rPr>
          <t xml:space="preserve">
</t>
        </r>
      </text>
    </comment>
    <comment ref="C12" authorId="0" shapeId="0" xr:uid="{00000000-0006-0000-0100-000008000000}">
      <text>
        <r>
          <rPr>
            <b/>
            <sz val="8"/>
            <color indexed="81"/>
            <rFont val="Tahoma"/>
            <family val="2"/>
          </rPr>
          <t>Use 5 unless more specific flow data available</t>
        </r>
        <r>
          <rPr>
            <sz val="8"/>
            <color indexed="81"/>
            <rFont val="Tahoma"/>
            <family val="2"/>
          </rPr>
          <t xml:space="preserve">
</t>
        </r>
      </text>
    </comment>
    <comment ref="A19" authorId="1" shapeId="0" xr:uid="{00000000-0006-0000-0100-000009000000}">
      <text>
        <r>
          <rPr>
            <b/>
            <sz val="8"/>
            <color indexed="81"/>
            <rFont val="Tahoma"/>
            <family val="2"/>
          </rPr>
          <t xml:space="preserve">Aside from commercial dishmachines and handsinks, all other equipment will be assumed to need a 70°F temp. rise.  This is due to incoming water temperature of 40°F and a needed final temperature of 110°F which is the required temperature for washing.    </t>
        </r>
        <r>
          <rPr>
            <sz val="9"/>
            <color indexed="81"/>
            <rFont val="Tahoma"/>
            <family val="2"/>
          </rPr>
          <t xml:space="preserve">
</t>
        </r>
      </text>
    </comment>
    <comment ref="B20" authorId="1" shapeId="0" xr:uid="{00000000-0006-0000-0100-00000A000000}">
      <text>
        <r>
          <rPr>
            <b/>
            <sz val="8"/>
            <color indexed="81"/>
            <rFont val="Tahoma"/>
            <family val="2"/>
          </rPr>
          <t>Optional: enter equipment ID number from plan to aid in referencing plan in future.</t>
        </r>
        <r>
          <rPr>
            <sz val="9"/>
            <color indexed="81"/>
            <rFont val="Tahoma"/>
            <family val="2"/>
          </rPr>
          <t xml:space="preserve">
</t>
        </r>
      </text>
    </comment>
    <comment ref="C20" authorId="0" shapeId="0" xr:uid="{00000000-0006-0000-0100-00000B000000}">
      <text>
        <r>
          <rPr>
            <b/>
            <sz val="8"/>
            <color indexed="81"/>
            <rFont val="Tahoma"/>
            <family val="2"/>
          </rPr>
          <t>Gallons Per Hour of Hot Water Used</t>
        </r>
      </text>
    </comment>
    <comment ref="D20" authorId="0" shapeId="0" xr:uid="{00000000-0006-0000-0100-00000C000000}">
      <text>
        <r>
          <rPr>
            <b/>
            <sz val="8"/>
            <color indexed="81"/>
            <rFont val="Tahoma"/>
            <family val="2"/>
          </rPr>
          <t>Enter how many of each type of fixture are proposed</t>
        </r>
        <r>
          <rPr>
            <sz val="8"/>
            <color indexed="81"/>
            <rFont val="Tahoma"/>
            <family val="2"/>
          </rPr>
          <t xml:space="preserve">
</t>
        </r>
      </text>
    </comment>
    <comment ref="C21" authorId="0" shapeId="0" xr:uid="{00000000-0006-0000-0100-00000D000000}">
      <text>
        <r>
          <rPr>
            <b/>
            <sz val="8"/>
            <color indexed="81"/>
            <rFont val="Tahoma"/>
            <family val="2"/>
          </rPr>
          <t>Single serve Utensils: 15
Multi-Use Utensils: 20 or use sink calculator below</t>
        </r>
      </text>
    </comment>
    <comment ref="C22" authorId="0" shapeId="0" xr:uid="{00000000-0006-0000-0100-00000E000000}">
      <text>
        <r>
          <rPr>
            <b/>
            <sz val="8"/>
            <color indexed="81"/>
            <rFont val="Tahoma"/>
            <family val="2"/>
          </rPr>
          <t>Single serve Utensils: 30
Multi-Use Utensils: 40 or use sink calculator below</t>
        </r>
      </text>
    </comment>
    <comment ref="C23" authorId="0" shapeId="0" xr:uid="{00000000-0006-0000-0100-00000F000000}">
      <text>
        <r>
          <rPr>
            <b/>
            <sz val="8"/>
            <color indexed="81"/>
            <rFont val="Tahoma"/>
            <family val="2"/>
          </rPr>
          <t>Single serve Utensils: 45
Multi-Use Utensils: 60 or use sink calculator below</t>
        </r>
      </text>
    </comment>
    <comment ref="C24" authorId="0" shapeId="0" xr:uid="{00000000-0006-0000-0100-000010000000}">
      <text>
        <r>
          <rPr>
            <b/>
            <sz val="8"/>
            <color indexed="81"/>
            <rFont val="Tahoma"/>
            <family val="2"/>
          </rPr>
          <t>Use 15 gph for all facility types when more specific usage data is not provided</t>
        </r>
        <r>
          <rPr>
            <sz val="8"/>
            <color indexed="81"/>
            <rFont val="Tahoma"/>
            <family val="2"/>
          </rPr>
          <t xml:space="preserve">
</t>
        </r>
        <r>
          <rPr>
            <b/>
            <sz val="8"/>
            <color indexed="81"/>
            <rFont val="Tahoma"/>
            <family val="2"/>
          </rPr>
          <t>or use sink calculator below</t>
        </r>
      </text>
    </comment>
    <comment ref="C25" authorId="0" shapeId="0" xr:uid="{00000000-0006-0000-0100-000011000000}">
      <text>
        <r>
          <rPr>
            <b/>
            <sz val="8"/>
            <color indexed="81"/>
            <rFont val="Tahoma"/>
            <family val="2"/>
          </rPr>
          <t>Use 45 gph for all facility types when more specific usage data is not provided</t>
        </r>
        <r>
          <rPr>
            <sz val="8"/>
            <color indexed="81"/>
            <rFont val="Tahoma"/>
            <family val="2"/>
          </rPr>
          <t xml:space="preserve">
</t>
        </r>
      </text>
    </comment>
    <comment ref="C26" authorId="0" shapeId="0" xr:uid="{00000000-0006-0000-0100-000012000000}">
      <text>
        <r>
          <rPr>
            <b/>
            <sz val="8"/>
            <color indexed="81"/>
            <rFont val="Tahoma"/>
            <family val="2"/>
          </rPr>
          <t>Use 20 gph for all facility types when more specific usage data is not provided</t>
        </r>
        <r>
          <rPr>
            <sz val="8"/>
            <color indexed="81"/>
            <rFont val="Tahoma"/>
            <family val="2"/>
          </rPr>
          <t xml:space="preserve">
</t>
        </r>
        <r>
          <rPr>
            <b/>
            <sz val="8"/>
            <color indexed="81"/>
            <rFont val="Tahoma"/>
            <family val="2"/>
          </rPr>
          <t>or use sink calculator below</t>
        </r>
      </text>
    </comment>
    <comment ref="C27" authorId="0" shapeId="0" xr:uid="{00000000-0006-0000-0100-000013000000}">
      <text>
        <r>
          <rPr>
            <b/>
            <sz val="8"/>
            <color indexed="81"/>
            <rFont val="Tahoma"/>
            <family val="2"/>
          </rPr>
          <t>Use 25 gph for all facility types when more specific usage data is not provided</t>
        </r>
        <r>
          <rPr>
            <sz val="8"/>
            <color indexed="81"/>
            <rFont val="Tahoma"/>
            <family val="2"/>
          </rPr>
          <t xml:space="preserve">
</t>
        </r>
        <r>
          <rPr>
            <b/>
            <sz val="8"/>
            <color indexed="81"/>
            <rFont val="Tahoma"/>
            <family val="2"/>
          </rPr>
          <t>or use sink calculator below</t>
        </r>
      </text>
    </comment>
    <comment ref="C28" authorId="0" shapeId="0" xr:uid="{00000000-0006-0000-0100-000014000000}">
      <text>
        <r>
          <rPr>
            <b/>
            <sz val="8"/>
            <color indexed="81"/>
            <rFont val="Tahoma"/>
            <family val="2"/>
          </rPr>
          <t>Use 10 gph for all facility types when more specific usage data is not provided</t>
        </r>
        <r>
          <rPr>
            <sz val="8"/>
            <color indexed="81"/>
            <rFont val="Tahoma"/>
            <family val="2"/>
          </rPr>
          <t xml:space="preserve">
</t>
        </r>
        <r>
          <rPr>
            <b/>
            <sz val="8"/>
            <color indexed="81"/>
            <rFont val="Tahoma"/>
            <family val="2"/>
          </rPr>
          <t>or use sink calculator below</t>
        </r>
      </text>
    </comment>
    <comment ref="C29" authorId="0" shapeId="0" xr:uid="{00000000-0006-0000-0100-000015000000}">
      <text>
        <r>
          <rPr>
            <b/>
            <sz val="8"/>
            <color indexed="81"/>
            <rFont val="Tahoma"/>
            <family val="2"/>
          </rPr>
          <t>Use 15 gph for all facility types when more specific usage data is not provided</t>
        </r>
        <r>
          <rPr>
            <sz val="8"/>
            <color indexed="81"/>
            <rFont val="Tahoma"/>
            <family val="2"/>
          </rPr>
          <t xml:space="preserve">
</t>
        </r>
      </text>
    </comment>
    <comment ref="C30" authorId="0" shapeId="0" xr:uid="{00000000-0006-0000-0100-000016000000}">
      <text>
        <r>
          <rPr>
            <b/>
            <sz val="8"/>
            <color indexed="81"/>
            <rFont val="Tahoma"/>
            <family val="2"/>
          </rPr>
          <t>Use 10 gph for all facility types when more specific usage data is not provided</t>
        </r>
        <r>
          <rPr>
            <sz val="8"/>
            <color indexed="81"/>
            <rFont val="Tahoma"/>
            <family val="2"/>
          </rPr>
          <t xml:space="preserve">
</t>
        </r>
      </text>
    </comment>
    <comment ref="C31" authorId="0" shapeId="0" xr:uid="{00000000-0006-0000-0100-000017000000}">
      <text>
        <r>
          <rPr>
            <b/>
            <sz val="8"/>
            <color indexed="81"/>
            <rFont val="Tahoma"/>
            <family val="2"/>
          </rPr>
          <t>Use 5 gph for all facility types when more specific usage data is not provided</t>
        </r>
      </text>
    </comment>
    <comment ref="C32" authorId="0" shapeId="0" xr:uid="{00000000-0006-0000-0100-000018000000}">
      <text>
        <r>
          <rPr>
            <b/>
            <sz val="8"/>
            <color indexed="81"/>
            <rFont val="Tahoma"/>
            <family val="2"/>
          </rPr>
          <t>Use 5 gph for all facility types when more specific usage data is not provided</t>
        </r>
        <r>
          <rPr>
            <sz val="8"/>
            <color indexed="81"/>
            <rFont val="Tahoma"/>
            <family val="2"/>
          </rPr>
          <t xml:space="preserve">
</t>
        </r>
      </text>
    </comment>
    <comment ref="C33" authorId="0" shapeId="0" xr:uid="{00000000-0006-0000-0100-000019000000}">
      <text>
        <r>
          <rPr>
            <b/>
            <sz val="8"/>
            <color indexed="81"/>
            <rFont val="Tahoma"/>
            <family val="2"/>
          </rPr>
          <t>Use 50 gph for all facility types when more specific usage data is not provided</t>
        </r>
        <r>
          <rPr>
            <sz val="8"/>
            <color indexed="81"/>
            <rFont val="Tahoma"/>
            <family val="2"/>
          </rPr>
          <t xml:space="preserve">
</t>
        </r>
      </text>
    </comment>
    <comment ref="C34" authorId="0" shapeId="0" xr:uid="{00000000-0006-0000-0100-00001A000000}">
      <text>
        <r>
          <rPr>
            <b/>
            <sz val="8"/>
            <color indexed="81"/>
            <rFont val="Tahoma"/>
            <family val="2"/>
          </rPr>
          <t>Use 45 gph for all facility types when more specific usage data is not provided</t>
        </r>
        <r>
          <rPr>
            <sz val="8"/>
            <color indexed="81"/>
            <rFont val="Tahoma"/>
            <family val="2"/>
          </rPr>
          <t xml:space="preserve">
</t>
        </r>
      </text>
    </comment>
    <comment ref="C35" authorId="0" shapeId="0" xr:uid="{00000000-0006-0000-0100-00001B000000}">
      <text>
        <r>
          <rPr>
            <b/>
            <sz val="8"/>
            <color indexed="81"/>
            <rFont val="Tahoma"/>
            <family val="2"/>
          </rPr>
          <t>Use 60 gph for all facility types when more specific usage data is not provided</t>
        </r>
        <r>
          <rPr>
            <sz val="8"/>
            <color indexed="81"/>
            <rFont val="Tahoma"/>
            <family val="2"/>
          </rPr>
          <t xml:space="preserve">
</t>
        </r>
      </text>
    </comment>
    <comment ref="C36" authorId="0" shapeId="0" xr:uid="{00000000-0006-0000-0100-00001C000000}">
      <text>
        <r>
          <rPr>
            <b/>
            <sz val="8"/>
            <color indexed="81"/>
            <rFont val="Tahoma"/>
            <family val="2"/>
          </rPr>
          <t>Use 20 gph for all facility types when more specific usage data is not provided</t>
        </r>
        <r>
          <rPr>
            <sz val="8"/>
            <color indexed="81"/>
            <rFont val="Tahoma"/>
            <family val="2"/>
          </rPr>
          <t xml:space="preserve">
</t>
        </r>
      </text>
    </comment>
    <comment ref="C37" authorId="0" shapeId="0" xr:uid="{00000000-0006-0000-0100-00001D000000}">
      <text>
        <r>
          <rPr>
            <b/>
            <sz val="8"/>
            <color indexed="81"/>
            <rFont val="Tahoma"/>
            <family val="2"/>
          </rPr>
          <t>Use between 5-15 gph for all facility types when more specific usage data is not provided.</t>
        </r>
      </text>
    </comment>
    <comment ref="C38" authorId="0" shapeId="0" xr:uid="{00000000-0006-0000-0100-00001E000000}">
      <text>
        <r>
          <rPr>
            <b/>
            <sz val="8"/>
            <color indexed="81"/>
            <rFont val="Tahoma"/>
            <family val="2"/>
          </rPr>
          <t>Use 5 gph for all facility types when more specific usage data is not provided</t>
        </r>
        <r>
          <rPr>
            <sz val="8"/>
            <color indexed="81"/>
            <rFont val="Tahoma"/>
            <family val="2"/>
          </rPr>
          <t xml:space="preserve">
</t>
        </r>
      </text>
    </comment>
    <comment ref="A39" authorId="1" shapeId="0" xr:uid="{00000000-0006-0000-0100-00001F000000}">
      <text>
        <r>
          <rPr>
            <b/>
            <sz val="8"/>
            <color indexed="81"/>
            <rFont val="Tahoma"/>
            <family val="2"/>
          </rPr>
          <t>Enter other hot water using fixtures or equipment in here, when not on list above.</t>
        </r>
        <r>
          <rPr>
            <sz val="9"/>
            <color indexed="81"/>
            <rFont val="Tahoma"/>
            <family val="2"/>
          </rPr>
          <t xml:space="preserve">
</t>
        </r>
      </text>
    </comment>
    <comment ref="A52" authorId="1" shapeId="0" xr:uid="{00000000-0006-0000-0100-000020000000}">
      <text>
        <r>
          <rPr>
            <b/>
            <sz val="8"/>
            <color indexed="81"/>
            <rFont val="Tahoma"/>
            <family val="2"/>
          </rPr>
          <t xml:space="preserve">Commercial dishmachines are recommended to have a wash temperature of 140°F to remove fats/oils.  This requires a 100°F temperature rise with an incoming water of 40°F.      </t>
        </r>
        <r>
          <rPr>
            <sz val="9"/>
            <color indexed="81"/>
            <rFont val="Tahoma"/>
            <family val="2"/>
          </rPr>
          <t xml:space="preserve">
</t>
        </r>
      </text>
    </comment>
    <comment ref="B53" authorId="1" shapeId="0" xr:uid="{00000000-0006-0000-0100-000021000000}">
      <text>
        <r>
          <rPr>
            <b/>
            <sz val="8"/>
            <color indexed="81"/>
            <rFont val="Tahoma"/>
            <family val="2"/>
          </rPr>
          <t>Optional: enter equipment ID number from plan to aid in referencing plan in future.</t>
        </r>
        <r>
          <rPr>
            <sz val="9"/>
            <color indexed="81"/>
            <rFont val="Tahoma"/>
            <family val="2"/>
          </rPr>
          <t xml:space="preserve">
</t>
        </r>
      </text>
    </comment>
    <comment ref="C53" authorId="0" shapeId="0" xr:uid="{00000000-0006-0000-0100-000022000000}">
      <text>
        <r>
          <rPr>
            <b/>
            <sz val="8"/>
            <color indexed="81"/>
            <rFont val="Tahoma"/>
            <family val="2"/>
          </rPr>
          <t>Gallons Per Hour of Hot Water Used</t>
        </r>
      </text>
    </comment>
    <comment ref="D53" authorId="0" shapeId="0" xr:uid="{00000000-0006-0000-0100-000023000000}">
      <text>
        <r>
          <rPr>
            <b/>
            <sz val="8"/>
            <color indexed="81"/>
            <rFont val="Tahoma"/>
            <family val="2"/>
          </rPr>
          <t xml:space="preserve">Enter how many of this type of dishmachine is being proposed.  </t>
        </r>
      </text>
    </comment>
    <comment ref="C54" authorId="1" shapeId="0" xr:uid="{00000000-0006-0000-0100-000024000000}">
      <text>
        <r>
          <rPr>
            <b/>
            <sz val="8"/>
            <color indexed="81"/>
            <rFont val="Tahoma"/>
            <family val="2"/>
          </rPr>
          <t xml:space="preserve">Enter GPH for proposed dishmachine.  You can find this on the spec. sheet or look it up at the NSF weblink provided off to the side.  </t>
        </r>
      </text>
    </comment>
    <comment ref="C55" authorId="1" shapeId="0" xr:uid="{00000000-0006-0000-0100-000025000000}">
      <text>
        <r>
          <rPr>
            <b/>
            <sz val="8"/>
            <color indexed="81"/>
            <rFont val="Tahoma"/>
            <family val="2"/>
          </rPr>
          <t xml:space="preserve">Enter GPH for proposed dishmachine.  You can find this on the spec. sheet or look it up at the NSF weblink provided off to the side.  </t>
        </r>
        <r>
          <rPr>
            <sz val="9"/>
            <color indexed="81"/>
            <rFont val="Tahoma"/>
            <family val="2"/>
          </rPr>
          <t xml:space="preserve">
</t>
        </r>
      </text>
    </comment>
    <comment ref="A56" authorId="1" shapeId="0" xr:uid="{00000000-0006-0000-0100-000026000000}">
      <text>
        <r>
          <rPr>
            <b/>
            <sz val="8"/>
            <color indexed="81"/>
            <rFont val="Tahoma"/>
            <family val="2"/>
          </rPr>
          <t xml:space="preserve">List any other dishmachine or other hot water using equipment that has a degree rise of 100.   </t>
        </r>
        <r>
          <rPr>
            <sz val="9"/>
            <color indexed="81"/>
            <rFont val="Tahoma"/>
            <family val="2"/>
          </rPr>
          <t xml:space="preserve">
</t>
        </r>
      </text>
    </comment>
    <comment ref="F61" authorId="1" shapeId="0" xr:uid="{00000000-0006-0000-0100-000027000000}">
      <text>
        <r>
          <rPr>
            <b/>
            <sz val="8"/>
            <color indexed="81"/>
            <rFont val="Tahoma"/>
            <family val="2"/>
          </rPr>
          <t xml:space="preserve">Within this section, enter in the size (BTUs/kWs) of the proposed water heater.  </t>
        </r>
        <r>
          <rPr>
            <sz val="9"/>
            <color indexed="81"/>
            <rFont val="Tahoma"/>
            <family val="2"/>
          </rPr>
          <t xml:space="preserve">
</t>
        </r>
      </text>
    </comment>
    <comment ref="E62" authorId="1" shapeId="0" xr:uid="{00000000-0006-0000-0100-000028000000}">
      <text>
        <r>
          <rPr>
            <b/>
            <sz val="8"/>
            <color indexed="81"/>
            <rFont val="Tahoma"/>
            <family val="2"/>
          </rPr>
          <t>This is the total GPH of all proposed hot water using fixtures.
See note off to side regarding using GPH and recovery rate of proposed water heater.</t>
        </r>
      </text>
    </comment>
    <comment ref="E63" authorId="1" shapeId="0" xr:uid="{00000000-0006-0000-0100-000029000000}">
      <text>
        <r>
          <rPr>
            <b/>
            <sz val="8"/>
            <color indexed="81"/>
            <rFont val="Tahoma"/>
            <family val="2"/>
          </rPr>
          <t>This is the total recommended amount of BTU's needed if gas water heater is being installed.</t>
        </r>
        <r>
          <rPr>
            <sz val="9"/>
            <color indexed="81"/>
            <rFont val="Tahoma"/>
            <family val="2"/>
          </rPr>
          <t xml:space="preserve">
</t>
        </r>
      </text>
    </comment>
    <comment ref="F63" authorId="1" shapeId="0" xr:uid="{00000000-0006-0000-0100-00002A000000}">
      <text>
        <r>
          <rPr>
            <b/>
            <sz val="8"/>
            <color indexed="81"/>
            <rFont val="Tahoma"/>
            <family val="2"/>
          </rPr>
          <t>Enter the BTU's from the proposed water heater if gas.</t>
        </r>
        <r>
          <rPr>
            <sz val="9"/>
            <color indexed="81"/>
            <rFont val="Tahoma"/>
            <family val="2"/>
          </rPr>
          <t xml:space="preserve">
</t>
        </r>
      </text>
    </comment>
    <comment ref="G63" authorId="1" shapeId="0" xr:uid="{00000000-0006-0000-0100-00002B000000}">
      <text>
        <r>
          <rPr>
            <b/>
            <sz val="8"/>
            <color indexed="81"/>
            <rFont val="Tahoma"/>
            <family val="2"/>
          </rPr>
          <t xml:space="preserve">A positive number means more then recommended is being provided.  A negative number means less then recommended is being provided.  </t>
        </r>
        <r>
          <rPr>
            <sz val="9"/>
            <color indexed="81"/>
            <rFont val="Tahoma"/>
            <family val="2"/>
          </rPr>
          <t xml:space="preserve">
</t>
        </r>
      </text>
    </comment>
    <comment ref="E64" authorId="1" shapeId="0" xr:uid="{00000000-0006-0000-0100-00002C000000}">
      <text>
        <r>
          <rPr>
            <b/>
            <sz val="8"/>
            <color indexed="81"/>
            <rFont val="Tahoma"/>
            <family val="2"/>
          </rPr>
          <t>This is the total recommended amount of  kW's needed if electric water heater is being installed.</t>
        </r>
        <r>
          <rPr>
            <sz val="9"/>
            <color indexed="81"/>
            <rFont val="Tahoma"/>
            <family val="2"/>
          </rPr>
          <t xml:space="preserve">
</t>
        </r>
      </text>
    </comment>
    <comment ref="F64" authorId="1" shapeId="0" xr:uid="{00000000-0006-0000-0100-00002D000000}">
      <text>
        <r>
          <rPr>
            <b/>
            <sz val="8"/>
            <color indexed="81"/>
            <rFont val="Tahoma"/>
            <family val="2"/>
          </rPr>
          <t>Enter the kW's from proposed water heater if electric.</t>
        </r>
        <r>
          <rPr>
            <sz val="9"/>
            <color indexed="81"/>
            <rFont val="Tahoma"/>
            <family val="2"/>
          </rPr>
          <t xml:space="preserve">
</t>
        </r>
      </text>
    </comment>
    <comment ref="G64" authorId="1" shapeId="0" xr:uid="{00000000-0006-0000-0100-00002E000000}">
      <text>
        <r>
          <rPr>
            <b/>
            <sz val="8"/>
            <color indexed="81"/>
            <rFont val="Tahoma"/>
            <family val="2"/>
          </rPr>
          <t xml:space="preserve">A positive number means more then recommended is being provided.  A negative number means less then recommended is being provided.  </t>
        </r>
        <r>
          <rPr>
            <sz val="9"/>
            <color indexed="81"/>
            <rFont val="Tahoma"/>
            <family val="2"/>
          </rPr>
          <t xml:space="preserve">
</t>
        </r>
      </text>
    </comment>
    <comment ref="A65" authorId="1" shapeId="0" xr:uid="{00000000-0006-0000-0100-00002F000000}">
      <text>
        <r>
          <rPr>
            <b/>
            <sz val="8"/>
            <color indexed="81"/>
            <rFont val="Tahoma"/>
            <family val="2"/>
          </rPr>
          <t xml:space="preserve">This is a recommended tank storage size.  It would be up to the regulator's professional judgment regarding the exact size of the storage tank.  </t>
        </r>
        <r>
          <rPr>
            <sz val="9"/>
            <color indexed="81"/>
            <rFont val="Tahoma"/>
            <charset val="1"/>
          </rPr>
          <t xml:space="preserve">
</t>
        </r>
      </text>
    </comment>
    <comment ref="A69" authorId="1" shapeId="0" xr:uid="{00000000-0006-0000-0100-000030000000}">
      <text>
        <r>
          <rPr>
            <b/>
            <sz val="8"/>
            <color indexed="81"/>
            <rFont val="Tahoma"/>
            <family val="2"/>
          </rPr>
          <t>Provide justification for accepting a unit smaller than determined to be needed.</t>
        </r>
      </text>
    </comment>
    <comment ref="B88" authorId="0" shapeId="0" xr:uid="{00000000-0006-0000-0100-000031000000}">
      <text>
        <r>
          <rPr>
            <b/>
            <sz val="8"/>
            <color indexed="81"/>
            <rFont val="Tahoma"/>
            <family val="2"/>
          </rPr>
          <t>The name and address automatically fill here when entered at the top of the sheet</t>
        </r>
        <r>
          <rPr>
            <sz val="8"/>
            <color indexed="81"/>
            <rFont val="Tahoma"/>
            <family val="2"/>
          </rPr>
          <t xml:space="preserve">
</t>
        </r>
      </text>
    </comment>
    <comment ref="B93" authorId="1" shapeId="0" xr:uid="{00000000-0006-0000-0100-000032000000}">
      <text>
        <r>
          <rPr>
            <b/>
            <sz val="8"/>
            <color indexed="81"/>
            <rFont val="Tahoma"/>
            <family val="2"/>
          </rPr>
          <t>Enter GPH for proposed dishmachine.  You can find this on the spec. sheet or look it up at the NSF weblink provided off to the side.</t>
        </r>
        <r>
          <rPr>
            <sz val="9"/>
            <color indexed="81"/>
            <rFont val="Tahoma"/>
            <family val="2"/>
          </rPr>
          <t xml:space="preserve"> </t>
        </r>
      </text>
    </comment>
    <comment ref="B94" authorId="1" shapeId="0" xr:uid="{00000000-0006-0000-0100-000033000000}">
      <text>
        <r>
          <rPr>
            <b/>
            <sz val="8"/>
            <color indexed="81"/>
            <rFont val="Tahoma"/>
            <family val="2"/>
          </rPr>
          <t>This is the calculated kW's needed for the booster heater.  This is based upon that a high temp. dishmachine requires a minimum of 180°F final rinse temperature.  The booster heater needs to take the incoming water temperature of 140°F and raise it another 40°F to meet the 180°F required temperature.</t>
        </r>
        <r>
          <rPr>
            <sz val="8"/>
            <color indexed="81"/>
            <rFont val="Tahoma"/>
            <family val="2"/>
          </rPr>
          <t xml:space="preserve">
</t>
        </r>
      </text>
    </comment>
    <comment ref="B95" authorId="1" shapeId="0" xr:uid="{00000000-0006-0000-0100-000034000000}">
      <text>
        <r>
          <rPr>
            <b/>
            <sz val="8"/>
            <color indexed="81"/>
            <rFont val="Tahoma"/>
            <family val="2"/>
          </rPr>
          <t>Enter the kW's for the proposed booster heater.</t>
        </r>
        <r>
          <rPr>
            <sz val="9"/>
            <color indexed="81"/>
            <rFont val="Tahoma"/>
            <family val="2"/>
          </rPr>
          <t xml:space="preserve">
</t>
        </r>
      </text>
    </comment>
    <comment ref="B96" authorId="0" shapeId="0" xr:uid="{00000000-0006-0000-0100-000035000000}">
      <text>
        <r>
          <rPr>
            <b/>
            <sz val="8"/>
            <color indexed="81"/>
            <rFont val="Tahoma"/>
            <family val="2"/>
          </rPr>
          <t>Positive number- booster is larger than required
Negative Number- booster is smaller than required</t>
        </r>
      </text>
    </comment>
    <comment ref="B102" authorId="1" shapeId="0" xr:uid="{00000000-0006-0000-0100-000036000000}">
      <text>
        <r>
          <rPr>
            <b/>
            <sz val="8"/>
            <color indexed="81"/>
            <rFont val="Tahoma"/>
            <family val="2"/>
          </rPr>
          <t>Enter the total GPH that will be used.</t>
        </r>
        <r>
          <rPr>
            <sz val="9"/>
            <color indexed="81"/>
            <rFont val="Tahoma"/>
            <family val="2"/>
          </rPr>
          <t xml:space="preserve">
</t>
        </r>
      </text>
    </comment>
    <comment ref="B103" authorId="0" shapeId="0" xr:uid="{00000000-0006-0000-0100-000037000000}">
      <text>
        <r>
          <rPr>
            <b/>
            <sz val="8"/>
            <color indexed="81"/>
            <rFont val="Tahoma"/>
            <family val="2"/>
          </rPr>
          <t>For gas water heater, enter in the Energy Factor (operating efficiency, thermal efficiency) rating from specification sheet.  If not know, use .75 (75%).</t>
        </r>
      </text>
    </comment>
    <comment ref="B104" authorId="0" shapeId="0" xr:uid="{00000000-0006-0000-0100-000038000000}">
      <text>
        <r>
          <rPr>
            <b/>
            <sz val="8"/>
            <color indexed="81"/>
            <rFont val="Tahoma"/>
            <family val="2"/>
          </rPr>
          <t>Specify the difference between the incoming water temperature and the desired water temperature.  Incoming water is normally estimated at 40°F.</t>
        </r>
      </text>
    </comment>
    <comment ref="B105" authorId="1" shapeId="0" xr:uid="{00000000-0006-0000-0100-000039000000}">
      <text>
        <r>
          <rPr>
            <b/>
            <sz val="8"/>
            <color indexed="81"/>
            <rFont val="Tahoma"/>
            <family val="2"/>
          </rPr>
          <t>This is the required amount of BTU's needed if gas water heater.</t>
        </r>
        <r>
          <rPr>
            <sz val="9"/>
            <color indexed="81"/>
            <rFont val="Tahoma"/>
            <family val="2"/>
          </rPr>
          <t xml:space="preserve">
</t>
        </r>
      </text>
    </comment>
    <comment ref="B106" authorId="1" shapeId="0" xr:uid="{00000000-0006-0000-0100-00003A000000}">
      <text>
        <r>
          <rPr>
            <b/>
            <sz val="8"/>
            <color indexed="81"/>
            <rFont val="Tahoma"/>
            <family val="2"/>
          </rPr>
          <t>This is the required amount of  kW's needed if electric water heater.</t>
        </r>
        <r>
          <rPr>
            <sz val="9"/>
            <color indexed="81"/>
            <rFont val="Tahoma"/>
            <family val="2"/>
          </rPr>
          <t xml:space="preserve">
</t>
        </r>
      </text>
    </comment>
    <comment ref="B112" authorId="1" shapeId="0" xr:uid="{00000000-0006-0000-0100-00003B000000}">
      <text>
        <r>
          <rPr>
            <b/>
            <sz val="8"/>
            <color indexed="81"/>
            <rFont val="Tahoma"/>
            <family val="2"/>
          </rPr>
          <t>Enter the length of the sink compartment in inches.</t>
        </r>
        <r>
          <rPr>
            <sz val="9"/>
            <color indexed="81"/>
            <rFont val="Tahoma"/>
            <family val="2"/>
          </rPr>
          <t xml:space="preserve">
</t>
        </r>
      </text>
    </comment>
    <comment ref="B113" authorId="1" shapeId="0" xr:uid="{00000000-0006-0000-0100-00003C000000}">
      <text>
        <r>
          <rPr>
            <b/>
            <sz val="8"/>
            <color indexed="81"/>
            <rFont val="Tahoma"/>
            <family val="2"/>
          </rPr>
          <t>Enter the width of the sink compartment in inches.</t>
        </r>
        <r>
          <rPr>
            <sz val="9"/>
            <color indexed="81"/>
            <rFont val="Tahoma"/>
            <family val="2"/>
          </rPr>
          <t xml:space="preserve">
</t>
        </r>
      </text>
    </comment>
    <comment ref="B114" authorId="1" shapeId="0" xr:uid="{00000000-0006-0000-0100-00003D000000}">
      <text>
        <r>
          <rPr>
            <b/>
            <sz val="8"/>
            <color indexed="81"/>
            <rFont val="Tahoma"/>
            <family val="2"/>
          </rPr>
          <t>Enter the depth of the sink compartment in inches.</t>
        </r>
        <r>
          <rPr>
            <sz val="9"/>
            <color indexed="81"/>
            <rFont val="Tahoma"/>
            <family val="2"/>
          </rPr>
          <t xml:space="preserve">
</t>
        </r>
      </text>
    </comment>
    <comment ref="B115" authorId="1" shapeId="0" xr:uid="{00000000-0006-0000-0100-00003E000000}">
      <text>
        <r>
          <rPr>
            <b/>
            <sz val="8"/>
            <color indexed="81"/>
            <rFont val="Tahoma"/>
            <family val="2"/>
          </rPr>
          <t>Enter the number of compartments.</t>
        </r>
        <r>
          <rPr>
            <sz val="9"/>
            <color indexed="81"/>
            <rFont val="Tahoma"/>
            <family val="2"/>
          </rPr>
          <t xml:space="preserve">
</t>
        </r>
      </text>
    </comment>
    <comment ref="B116" authorId="0" shapeId="0" xr:uid="{00000000-0006-0000-0100-00003F000000}">
      <text>
        <r>
          <rPr>
            <b/>
            <sz val="8"/>
            <color indexed="81"/>
            <rFont val="Tahoma"/>
            <family val="2"/>
          </rPr>
          <t>Calculated GPH to be used by this sink based upon the dimensions of the sink and number of compartments.  This calculation takes into account that the sink compartment(s) are typically only filled to 75% capacity.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Shane (MDARD)</author>
    <author>Michigan Dept. of Agriculture</author>
  </authors>
  <commentList>
    <comment ref="D1" authorId="0" shapeId="0" xr:uid="{00000000-0006-0000-0200-000001000000}">
      <text>
        <r>
          <rPr>
            <b/>
            <sz val="8"/>
            <color indexed="81"/>
            <rFont val="Tahoma"/>
            <family val="2"/>
          </rPr>
          <t>The name and address automatically fill here when entered at the top of the HotWater-Storage Tank Units sheet.</t>
        </r>
        <r>
          <rPr>
            <sz val="9"/>
            <color indexed="81"/>
            <rFont val="Tahoma"/>
            <charset val="1"/>
          </rPr>
          <t xml:space="preserve">
</t>
        </r>
      </text>
    </comment>
    <comment ref="C7" authorId="1" shapeId="0" xr:uid="{00000000-0006-0000-0200-000002000000}">
      <text>
        <r>
          <rPr>
            <b/>
            <sz val="8"/>
            <color indexed="81"/>
            <rFont val="Tahoma"/>
            <family val="2"/>
          </rPr>
          <t xml:space="preserve">The total capacity necessary may be provided by multiple smaller units plumbed together.  Avoid having a single unit service specific equipment as a majority of the total capacity may be needed at a single piece of equipment.  For example, a system has 8.0 GPM total capacity using 2 units.  The entire 8.0 gpm may be needed to fill the 3 compartment sink, then later 4.0 GPM is needed at the OHSR, while 3.0 GPM is simultaneously being used to fill a mop bucket.
Since all equipment is not in use at the same time, the entire capacity should be available for equipment that is in use. </t>
        </r>
        <r>
          <rPr>
            <sz val="8"/>
            <color indexed="81"/>
            <rFont val="Tahoma"/>
            <family val="2"/>
          </rPr>
          <t xml:space="preserve">
</t>
        </r>
      </text>
    </comment>
    <comment ref="C9" authorId="0" shapeId="0" xr:uid="{00000000-0006-0000-0200-000003000000}">
      <text>
        <r>
          <rPr>
            <b/>
            <sz val="8"/>
            <color indexed="81"/>
            <rFont val="Tahoma"/>
            <family val="2"/>
          </rPr>
          <t>Enter the number of these units proposed.</t>
        </r>
      </text>
    </comment>
    <comment ref="D9" authorId="0" shapeId="0" xr:uid="{00000000-0006-0000-0200-000004000000}">
      <text>
        <r>
          <rPr>
            <b/>
            <sz val="8"/>
            <color indexed="81"/>
            <rFont val="Tahoma"/>
            <family val="2"/>
          </rPr>
          <t>This GPM total for listed fixture/equipment.</t>
        </r>
        <r>
          <rPr>
            <sz val="9"/>
            <color indexed="81"/>
            <rFont val="Tahoma"/>
            <family val="2"/>
          </rPr>
          <t xml:space="preserve">
</t>
        </r>
      </text>
    </comment>
    <comment ref="B16" authorId="1" shapeId="0" xr:uid="{00000000-0006-0000-0200-000005000000}">
      <text>
        <r>
          <rPr>
            <b/>
            <sz val="8"/>
            <color indexed="81"/>
            <rFont val="Tahoma"/>
            <family val="2"/>
          </rPr>
          <t>You must get the GPM for dishmachines from the spec. sheet or from the NSF webpage listed to the side.</t>
        </r>
      </text>
    </comment>
    <comment ref="A17" authorId="0" shapeId="0" xr:uid="{00000000-0006-0000-0200-000006000000}">
      <text>
        <r>
          <rPr>
            <b/>
            <sz val="8"/>
            <color indexed="81"/>
            <rFont val="Tahoma"/>
            <family val="2"/>
          </rPr>
          <t>Enter name of equipment proposed.</t>
        </r>
        <r>
          <rPr>
            <sz val="9"/>
            <color indexed="81"/>
            <rFont val="Tahoma"/>
            <family val="2"/>
          </rPr>
          <t xml:space="preserve">
</t>
        </r>
      </text>
    </comment>
    <comment ref="B17" authorId="0" shapeId="0" xr:uid="{00000000-0006-0000-0200-000007000000}">
      <text>
        <r>
          <rPr>
            <b/>
            <sz val="8"/>
            <color indexed="81"/>
            <rFont val="Tahoma"/>
            <family val="2"/>
          </rPr>
          <t>Enter usage in gallons per minute (GPM).  Divide gallons per hour (GPH) ratings by 60 to get GPM.</t>
        </r>
        <r>
          <rPr>
            <sz val="9"/>
            <color indexed="81"/>
            <rFont val="Tahoma"/>
            <family val="2"/>
          </rPr>
          <t xml:space="preserve">
</t>
        </r>
      </text>
    </comment>
    <comment ref="D24" authorId="0" shapeId="0" xr:uid="{00000000-0006-0000-0200-000008000000}">
      <text>
        <r>
          <rPr>
            <b/>
            <sz val="8"/>
            <color indexed="81"/>
            <rFont val="Tahoma"/>
            <family val="2"/>
          </rPr>
          <t>This is the total GPM of all proposed fixtures/equipment.</t>
        </r>
      </text>
    </comment>
    <comment ref="E24" authorId="1" shapeId="0" xr:uid="{00000000-0006-0000-0200-000009000000}">
      <text>
        <r>
          <rPr>
            <b/>
            <sz val="8"/>
            <color indexed="81"/>
            <rFont val="Tahoma"/>
            <family val="2"/>
          </rPr>
          <t>Enter the GPM of the unit proposed at 70°F or 100°F degree rise as discussed below.</t>
        </r>
        <r>
          <rPr>
            <sz val="8"/>
            <color indexed="81"/>
            <rFont val="Tahoma"/>
            <family val="2"/>
          </rPr>
          <t xml:space="preserve">
</t>
        </r>
      </text>
    </comment>
    <comment ref="F24" authorId="0" shapeId="0" xr:uid="{00000000-0006-0000-0200-00000A000000}">
      <text>
        <r>
          <rPr>
            <b/>
            <sz val="8"/>
            <color indexed="81"/>
            <rFont val="Tahoma"/>
            <family val="2"/>
          </rPr>
          <t>Positive number- larger than needed
Negative Number- smaller than needed.</t>
        </r>
        <r>
          <rPr>
            <sz val="9"/>
            <color indexed="81"/>
            <rFont val="Tahoma"/>
            <family val="2"/>
          </rPr>
          <t xml:space="preserve">
</t>
        </r>
      </text>
    </comment>
    <comment ref="A25" authorId="1" shapeId="0" xr:uid="{00000000-0006-0000-0200-00000B000000}">
      <text>
        <r>
          <rPr>
            <b/>
            <sz val="8"/>
            <color indexed="81"/>
            <rFont val="Tahoma"/>
            <family val="2"/>
          </rPr>
          <t xml:space="preserve">A unit with a larger degree than 70 degree rise would be needed if the length of pipe run from the unit to the furthest fixture is long enough to cause a temperature drop.  Another method of correcting for a temperature drop in the distribution system is to use a recirculation pump.  </t>
        </r>
      </text>
    </comment>
    <comment ref="A30" authorId="0" shapeId="0" xr:uid="{00000000-0006-0000-0200-00000C000000}">
      <text>
        <r>
          <rPr>
            <b/>
            <sz val="8"/>
            <color indexed="81"/>
            <rFont val="Tahoma"/>
            <family val="2"/>
          </rPr>
          <t>Provide justification for accepting a unit smaller than determined to be needed.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Michigan Dept. of Agriculture</author>
    <author>Green, Shane (MDARD)</author>
  </authors>
  <commentList>
    <comment ref="C1" authorId="0" shapeId="0" xr:uid="{00000000-0006-0000-0300-000001000000}">
      <text>
        <r>
          <rPr>
            <b/>
            <sz val="8"/>
            <color indexed="81"/>
            <rFont val="Tahoma"/>
            <family val="2"/>
          </rPr>
          <t xml:space="preserve">To automatically complete this box enter name &amp; address in hot water tab sheet.  </t>
        </r>
        <r>
          <rPr>
            <sz val="8"/>
            <color indexed="81"/>
            <rFont val="Tahoma"/>
            <family val="2"/>
          </rPr>
          <t xml:space="preserve">
</t>
        </r>
      </text>
    </comment>
    <comment ref="G7" authorId="0" shapeId="0" xr:uid="{00000000-0006-0000-0300-000002000000}">
      <text>
        <r>
          <rPr>
            <b/>
            <sz val="8"/>
            <color indexed="81"/>
            <rFont val="Tahoma"/>
            <family val="2"/>
          </rPr>
          <t>Walk-in and reach-in numbers are not comparable since walk-in's use space less efficiently than reach-in's.  First determine if walk-in space is adequate.  If it is, then evaluation of reach-in results is not needed.  If walk-in space is inadequate then evaluate reach-in space proposed, remembering that less reach-in space is needed since reach-ins use up to 75% of the interior space for storage.</t>
        </r>
        <r>
          <rPr>
            <sz val="8"/>
            <color indexed="81"/>
            <rFont val="Tahoma"/>
            <family val="2"/>
          </rPr>
          <t xml:space="preserve">
</t>
        </r>
      </text>
    </comment>
    <comment ref="A9" authorId="1" shapeId="0" xr:uid="{00000000-0006-0000-0300-000003000000}">
      <text>
        <r>
          <rPr>
            <b/>
            <sz val="8"/>
            <color indexed="81"/>
            <rFont val="Tahoma"/>
            <family val="2"/>
          </rPr>
          <t>Enter the expected number of meals to be served in one day.</t>
        </r>
      </text>
    </comment>
    <comment ref="B9" authorId="1" shapeId="0" xr:uid="{00000000-0006-0000-0300-000004000000}">
      <text>
        <r>
          <rPr>
            <b/>
            <sz val="8"/>
            <color indexed="81"/>
            <rFont val="Tahoma"/>
            <family val="2"/>
          </rPr>
          <t xml:space="preserve">Enter the # of days between refrigerated/frozen deliveries.  </t>
        </r>
      </text>
    </comment>
    <comment ref="C9" authorId="1" shapeId="0" xr:uid="{00000000-0006-0000-0300-000005000000}">
      <text>
        <r>
          <rPr>
            <b/>
            <sz val="8"/>
            <color indexed="81"/>
            <rFont val="Tahoma"/>
            <family val="2"/>
          </rPr>
          <t>This is the calculated amount of meals expected to be served between refrigerated delivers.</t>
        </r>
      </text>
    </comment>
    <comment ref="A13" authorId="1" shapeId="0" xr:uid="{00000000-0006-0000-0300-000006000000}">
      <text>
        <r>
          <rPr>
            <b/>
            <sz val="8"/>
            <color indexed="81"/>
            <rFont val="Tahoma"/>
            <family val="2"/>
          </rPr>
          <t xml:space="preserve">Insert usable interior height of walk-in unit(s) proposed (food needs to be stored 6" above the floor and typically 12" to 18" from the ceiling of the walk-in.  </t>
        </r>
        <r>
          <rPr>
            <sz val="9"/>
            <color indexed="81"/>
            <rFont val="Tahoma"/>
            <family val="2"/>
          </rPr>
          <t xml:space="preserve">
</t>
        </r>
      </text>
    </comment>
    <comment ref="B17" authorId="1" shapeId="0" xr:uid="{00000000-0006-0000-0300-000007000000}">
      <text>
        <r>
          <rPr>
            <b/>
            <sz val="8"/>
            <color indexed="81"/>
            <rFont val="Tahoma"/>
            <family val="2"/>
          </rPr>
          <t>This is the amount of walk-in space needed in cubic feet.  Formula assumes only 40% of space in walk-in is usable.</t>
        </r>
        <r>
          <rPr>
            <sz val="9"/>
            <color indexed="81"/>
            <rFont val="Tahoma"/>
            <family val="2"/>
          </rPr>
          <t xml:space="preserve">
</t>
        </r>
      </text>
    </comment>
    <comment ref="E17" authorId="1" shapeId="0" xr:uid="{00000000-0006-0000-0300-000008000000}">
      <text>
        <r>
          <rPr>
            <b/>
            <sz val="8"/>
            <color indexed="81"/>
            <rFont val="Tahoma"/>
            <family val="2"/>
          </rPr>
          <t xml:space="preserve">This is the amount of reach-in space needed if walk-in units are not being proposed.  Formula assumes 75% of reach-in interior space is usable.  </t>
        </r>
        <r>
          <rPr>
            <sz val="9"/>
            <color indexed="81"/>
            <rFont val="Tahoma"/>
            <family val="2"/>
          </rPr>
          <t xml:space="preserve">
</t>
        </r>
      </text>
    </comment>
    <comment ref="B19" authorId="1" shapeId="0" xr:uid="{00000000-0006-0000-0300-000009000000}">
      <text>
        <r>
          <rPr>
            <b/>
            <sz val="8"/>
            <color indexed="81"/>
            <rFont val="Tahoma"/>
            <family val="2"/>
          </rPr>
          <t xml:space="preserve">This is the amount of walk-in space needed in square feet.  It is calculated cubic feet needed divided by the usable height of walk-in.  This formula already takes into consideration the 40% of usable space for a walk-in. </t>
        </r>
        <r>
          <rPr>
            <sz val="9"/>
            <color indexed="81"/>
            <rFont val="Tahoma"/>
            <family val="2"/>
          </rPr>
          <t xml:space="preserve">
</t>
        </r>
      </text>
    </comment>
    <comment ref="F26" authorId="1" shapeId="0" xr:uid="{00000000-0006-0000-0300-00000A000000}">
      <text>
        <r>
          <rPr>
            <b/>
            <sz val="8"/>
            <color indexed="81"/>
            <rFont val="Tahoma"/>
            <family val="2"/>
          </rPr>
          <t>Calculation for converting cubic inches to cubic feet.</t>
        </r>
        <r>
          <rPr>
            <sz val="9"/>
            <color indexed="81"/>
            <rFont val="Tahoma"/>
            <family val="2"/>
          </rPr>
          <t xml:space="preserve">
</t>
        </r>
      </text>
    </comment>
    <comment ref="A27" authorId="1" shapeId="0" xr:uid="{00000000-0006-0000-0300-00000B000000}">
      <text>
        <r>
          <rPr>
            <b/>
            <sz val="8"/>
            <color indexed="81"/>
            <rFont val="Tahoma"/>
            <family val="2"/>
          </rPr>
          <t xml:space="preserve">Enter a name or number to represent each walk-in if more then one. </t>
        </r>
        <r>
          <rPr>
            <sz val="9"/>
            <color indexed="81"/>
            <rFont val="Tahoma"/>
            <family val="2"/>
          </rPr>
          <t xml:space="preserve"> 
</t>
        </r>
      </text>
    </comment>
    <comment ref="B27" authorId="1" shapeId="0" xr:uid="{00000000-0006-0000-0300-00000C000000}">
      <text>
        <r>
          <rPr>
            <b/>
            <sz val="8"/>
            <color indexed="81"/>
            <rFont val="Tahoma"/>
            <family val="2"/>
          </rPr>
          <t>Enter the length of walk-in in feet.</t>
        </r>
      </text>
    </comment>
    <comment ref="C27" authorId="1" shapeId="0" xr:uid="{00000000-0006-0000-0300-00000D000000}">
      <text>
        <r>
          <rPr>
            <b/>
            <sz val="8"/>
            <color indexed="81"/>
            <rFont val="Tahoma"/>
            <family val="2"/>
          </rPr>
          <t>Enter the width of walk-in in feet.</t>
        </r>
      </text>
    </comment>
    <comment ref="D27" authorId="1" shapeId="0" xr:uid="{00000000-0006-0000-0300-00000E000000}">
      <text>
        <r>
          <rPr>
            <b/>
            <sz val="8"/>
            <color indexed="81"/>
            <rFont val="Tahoma"/>
            <family val="2"/>
          </rPr>
          <t xml:space="preserve">This is the # of meals supported by each proposed walk-in.  It takes into account the usable height of the walk-in and that only 40% of walk-in space is actually usable.  It is also based upon the "Days Between Deliveries" as entered above. </t>
        </r>
        <r>
          <rPr>
            <sz val="9"/>
            <color indexed="81"/>
            <rFont val="Tahoma"/>
            <family val="2"/>
          </rPr>
          <t xml:space="preserve"> 
</t>
        </r>
      </text>
    </comment>
    <comment ref="H27" authorId="1" shapeId="0" xr:uid="{00000000-0006-0000-0300-00000F000000}">
      <text>
        <r>
          <rPr>
            <b/>
            <sz val="8"/>
            <color indexed="81"/>
            <rFont val="Tahoma"/>
            <family val="2"/>
          </rPr>
          <t>Enter the proposed cubic inches.</t>
        </r>
      </text>
    </comment>
    <comment ref="H28" authorId="1" shapeId="0" xr:uid="{00000000-0006-0000-0300-000010000000}">
      <text>
        <r>
          <rPr>
            <b/>
            <sz val="8"/>
            <color indexed="81"/>
            <rFont val="Tahoma"/>
            <family val="2"/>
          </rPr>
          <t>This is the calculated cubic feet from the proposed cubic inches.</t>
        </r>
        <r>
          <rPr>
            <sz val="9"/>
            <color indexed="81"/>
            <rFont val="Tahoma"/>
            <family val="2"/>
          </rPr>
          <t xml:space="preserve">
</t>
        </r>
      </text>
    </comment>
    <comment ref="D32" authorId="1" shapeId="0" xr:uid="{00000000-0006-0000-0300-000011000000}">
      <text>
        <r>
          <rPr>
            <b/>
            <sz val="8"/>
            <color indexed="81"/>
            <rFont val="Tahoma"/>
            <family val="2"/>
          </rPr>
          <t>This is the total number of meals supported by all proposed walk-ins based upon the delivery frequency noted above in "Days Between Deliveries"</t>
        </r>
        <r>
          <rPr>
            <sz val="9"/>
            <color indexed="81"/>
            <rFont val="Tahoma"/>
            <family val="2"/>
          </rPr>
          <t xml:space="preserve">
</t>
        </r>
      </text>
    </comment>
    <comment ref="A35" authorId="1" shapeId="0" xr:uid="{00000000-0006-0000-0300-000012000000}">
      <text>
        <r>
          <rPr>
            <b/>
            <sz val="8"/>
            <color indexed="81"/>
            <rFont val="Tahoma"/>
            <family val="2"/>
          </rPr>
          <t xml:space="preserve">Enter a name or number to represent each reach-in if more then one. </t>
        </r>
        <r>
          <rPr>
            <sz val="9"/>
            <color indexed="81"/>
            <rFont val="Tahoma"/>
            <family val="2"/>
          </rPr>
          <t xml:space="preserve"> </t>
        </r>
        <r>
          <rPr>
            <b/>
            <sz val="8"/>
            <color indexed="81"/>
            <rFont val="Tahoma"/>
            <family val="2"/>
          </rPr>
          <t>Do not include working/preparation/line refrigerators &amp; freezers; these units are not intended for long term cold storage.  Only include those reach-in units that are intended for long periods of cold storage.</t>
        </r>
        <r>
          <rPr>
            <sz val="8"/>
            <color indexed="81"/>
            <rFont val="Tahoma"/>
            <family val="2"/>
          </rPr>
          <t xml:space="preserve">
</t>
        </r>
      </text>
    </comment>
    <comment ref="B35" authorId="1" shapeId="0" xr:uid="{00000000-0006-0000-0300-000013000000}">
      <text>
        <r>
          <rPr>
            <b/>
            <sz val="8"/>
            <color indexed="81"/>
            <rFont val="Tahoma"/>
            <family val="2"/>
          </rPr>
          <t>From the equipment specification sheet, enter the Ft</t>
        </r>
        <r>
          <rPr>
            <b/>
            <vertAlign val="superscript"/>
            <sz val="8"/>
            <color indexed="81"/>
            <rFont val="Tahoma"/>
            <family val="2"/>
          </rPr>
          <t>3</t>
        </r>
        <r>
          <rPr>
            <b/>
            <sz val="8"/>
            <color indexed="81"/>
            <rFont val="Tahoma"/>
            <family val="2"/>
          </rPr>
          <t xml:space="preserve"> of each proposed reach-in unit.</t>
        </r>
      </text>
    </comment>
    <comment ref="D35" authorId="1" shapeId="0" xr:uid="{00000000-0006-0000-0300-000014000000}">
      <text>
        <r>
          <rPr>
            <b/>
            <sz val="8"/>
            <color indexed="81"/>
            <rFont val="Tahoma"/>
            <family val="2"/>
          </rPr>
          <t>This is the number of meals supported by each reach-in.  It takes into account that only 75% of reach-in space is actually usable.  Also takes into account the "Days Between Deliveries" as entered above.</t>
        </r>
      </text>
    </comment>
    <comment ref="D40" authorId="1" shapeId="0" xr:uid="{00000000-0006-0000-0300-000015000000}">
      <text>
        <r>
          <rPr>
            <b/>
            <sz val="8"/>
            <color indexed="81"/>
            <rFont val="Tahoma"/>
            <family val="2"/>
          </rPr>
          <t>This is the total number of meals supported by all proposed reach-ins based upon the delivery frequency noted above in "Days Between Deliveries"</t>
        </r>
        <r>
          <rPr>
            <sz val="9"/>
            <color indexed="81"/>
            <rFont val="Tahoma"/>
            <family val="2"/>
          </rPr>
          <t xml:space="preserve">
</t>
        </r>
      </text>
    </comment>
    <comment ref="D42" authorId="1" shapeId="0" xr:uid="{00000000-0006-0000-0300-000016000000}">
      <text>
        <r>
          <rPr>
            <b/>
            <sz val="8"/>
            <color indexed="81"/>
            <rFont val="Tahoma"/>
            <family val="2"/>
          </rPr>
          <t>This is the total number of meals supported by all proposed walk-ins and reach-ins based upon the delivery frequency noted above in "Days Between Deliveries".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Michigan Dept. of Agriculture</author>
    <author>Green, Shane (MDARD)</author>
  </authors>
  <commentList>
    <comment ref="D1" authorId="0" shapeId="0" xr:uid="{00000000-0006-0000-0400-000001000000}">
      <text>
        <r>
          <rPr>
            <b/>
            <sz val="8"/>
            <color indexed="81"/>
            <rFont val="Tahoma"/>
            <family val="2"/>
          </rPr>
          <t xml:space="preserve">To automatically complete this box enter name &amp; address in hot water sheet.  </t>
        </r>
        <r>
          <rPr>
            <sz val="8"/>
            <color indexed="81"/>
            <rFont val="Tahoma"/>
            <family val="2"/>
          </rPr>
          <t xml:space="preserve">
</t>
        </r>
      </text>
    </comment>
    <comment ref="A5" authorId="1" shapeId="0" xr:uid="{00000000-0006-0000-0400-000002000000}">
      <text>
        <r>
          <rPr>
            <b/>
            <sz val="8"/>
            <color indexed="81"/>
            <rFont val="Tahoma"/>
            <family val="2"/>
          </rPr>
          <t>This calculation is to be used when dry storage room is being proposed.</t>
        </r>
      </text>
    </comment>
    <comment ref="A9" authorId="0" shapeId="0" xr:uid="{00000000-0006-0000-0400-000003000000}">
      <text>
        <r>
          <rPr>
            <b/>
            <sz val="8"/>
            <color indexed="81"/>
            <rFont val="Tahoma"/>
            <family val="2"/>
          </rPr>
          <t>Enter the expected number of meals to be served in one day.</t>
        </r>
      </text>
    </comment>
    <comment ref="B9" authorId="0" shapeId="0" xr:uid="{00000000-0006-0000-0400-000004000000}">
      <text>
        <r>
          <rPr>
            <b/>
            <sz val="8"/>
            <color indexed="81"/>
            <rFont val="Tahoma"/>
            <family val="2"/>
          </rPr>
          <t xml:space="preserve">Enter the # of days between dry goods delivery.  </t>
        </r>
      </text>
    </comment>
    <comment ref="C9" authorId="1" shapeId="0" xr:uid="{00000000-0006-0000-0400-000005000000}">
      <text>
        <r>
          <rPr>
            <b/>
            <sz val="8"/>
            <color indexed="81"/>
            <rFont val="Tahoma"/>
            <family val="2"/>
          </rPr>
          <t xml:space="preserve">This is the calculated amount of meals expected to be served between dry goods delivery.  </t>
        </r>
      </text>
    </comment>
    <comment ref="A11" authorId="1" shapeId="0" xr:uid="{00000000-0006-0000-0400-000006000000}">
      <text>
        <r>
          <rPr>
            <b/>
            <sz val="8"/>
            <color indexed="81"/>
            <rFont val="Tahoma"/>
            <family val="2"/>
          </rPr>
          <t xml:space="preserve">Enter the usable height of the room.  Food is supposed to be 6" from the floor and typically 12" to 18" clearance from the ceiling.  </t>
        </r>
      </text>
    </comment>
    <comment ref="A13" authorId="1" shapeId="0" xr:uid="{00000000-0006-0000-0400-000007000000}">
      <text>
        <r>
          <rPr>
            <b/>
            <sz val="8"/>
            <color indexed="81"/>
            <rFont val="Tahoma"/>
            <family val="2"/>
          </rPr>
          <t xml:space="preserve">Enter the usable height of the room. </t>
        </r>
      </text>
    </comment>
    <comment ref="A15" authorId="1" shapeId="0" xr:uid="{00000000-0006-0000-0400-000008000000}">
      <text>
        <r>
          <rPr>
            <b/>
            <sz val="8"/>
            <color indexed="81"/>
            <rFont val="Tahoma"/>
            <family val="2"/>
          </rPr>
          <t>This is the percentage of the room that is actually available to be used for dry storage.</t>
        </r>
      </text>
    </comment>
    <comment ref="A16" authorId="1" shapeId="0" xr:uid="{00000000-0006-0000-0400-000009000000}">
      <text>
        <r>
          <rPr>
            <b/>
            <sz val="8"/>
            <color indexed="81"/>
            <rFont val="Tahoma"/>
            <family val="2"/>
          </rPr>
          <t>This is the calculated amount of Sq. Ft. of dry storage room needed based upon what % of room is available for usage.</t>
        </r>
      </text>
    </comment>
    <comment ref="D22" authorId="1" shapeId="0" xr:uid="{00000000-0006-0000-0400-00000A000000}">
      <text>
        <r>
          <rPr>
            <b/>
            <sz val="8"/>
            <color indexed="81"/>
            <rFont val="Tahoma"/>
            <family val="2"/>
          </rPr>
          <t>This is the Sq. Ft. of each proposed storage room.</t>
        </r>
        <r>
          <rPr>
            <sz val="9"/>
            <color indexed="81"/>
            <rFont val="Tahoma"/>
            <family val="2"/>
          </rPr>
          <t xml:space="preserve">
</t>
        </r>
      </text>
    </comment>
    <comment ref="A23" authorId="0" shapeId="0" xr:uid="{00000000-0006-0000-0400-00000B000000}">
      <text>
        <r>
          <rPr>
            <b/>
            <sz val="8"/>
            <color indexed="81"/>
            <rFont val="Tahoma"/>
            <family val="2"/>
          </rPr>
          <t xml:space="preserve">Enter a name or number to represent each dry storage room if more then one.  </t>
        </r>
      </text>
    </comment>
    <comment ref="B23" authorId="1" shapeId="0" xr:uid="{00000000-0006-0000-0400-00000C000000}">
      <text>
        <r>
          <rPr>
            <b/>
            <sz val="8"/>
            <color indexed="81"/>
            <rFont val="Tahoma"/>
            <family val="2"/>
          </rPr>
          <t>Enter the interior length of the storage room.</t>
        </r>
      </text>
    </comment>
    <comment ref="C23" authorId="1" shapeId="0" xr:uid="{00000000-0006-0000-0400-00000D000000}">
      <text>
        <r>
          <rPr>
            <b/>
            <sz val="8"/>
            <color indexed="81"/>
            <rFont val="Tahoma"/>
            <family val="2"/>
          </rPr>
          <t>Enter the interior width of the storage room.</t>
        </r>
      </text>
    </comment>
    <comment ref="D27" authorId="1" shapeId="0" xr:uid="{00000000-0006-0000-0400-00000E000000}">
      <text>
        <r>
          <rPr>
            <b/>
            <sz val="8"/>
            <color indexed="81"/>
            <rFont val="Tahoma"/>
            <family val="2"/>
          </rPr>
          <t>This is the total Sq. Ft. of dry storage rooms proposed.</t>
        </r>
      </text>
    </comment>
    <comment ref="A30" authorId="1" shapeId="0" xr:uid="{00000000-0006-0000-0400-00000F000000}">
      <text>
        <r>
          <rPr>
            <b/>
            <sz val="8"/>
            <color indexed="81"/>
            <rFont val="Tahoma"/>
            <family val="2"/>
          </rPr>
          <t>This is the percentage of the room that is actually available to be used for dry storage.</t>
        </r>
        <r>
          <rPr>
            <sz val="9"/>
            <color indexed="81"/>
            <rFont val="Tahoma"/>
            <family val="2"/>
          </rPr>
          <t xml:space="preserve">
</t>
        </r>
      </text>
    </comment>
    <comment ref="A31" authorId="1" shapeId="0" xr:uid="{00000000-0006-0000-0400-000010000000}">
      <text>
        <r>
          <rPr>
            <b/>
            <sz val="8"/>
            <color indexed="81"/>
            <rFont val="Tahoma"/>
            <family val="2"/>
          </rPr>
          <t>This is the number of meals supported by proposed Sq. Ft. of dry storage room(s) and usable space of the room.</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Green, Shane (MDARD)</author>
  </authors>
  <commentList>
    <comment ref="D1" authorId="0" shapeId="0" xr:uid="{00000000-0006-0000-0500-000001000000}">
      <text>
        <r>
          <rPr>
            <b/>
            <sz val="8"/>
            <color indexed="81"/>
            <rFont val="Tahoma"/>
            <family val="2"/>
          </rPr>
          <t xml:space="preserve">To automatically complete this box enter name &amp; address in hot water tab sheet.  </t>
        </r>
        <r>
          <rPr>
            <sz val="9"/>
            <color indexed="81"/>
            <rFont val="Tahoma"/>
            <family val="2"/>
          </rPr>
          <t xml:space="preserve">
</t>
        </r>
      </text>
    </comment>
    <comment ref="A5" authorId="0" shapeId="0" xr:uid="{00000000-0006-0000-0500-000002000000}">
      <text>
        <r>
          <rPr>
            <b/>
            <sz val="8"/>
            <color indexed="81"/>
            <rFont val="Tahoma"/>
            <family val="2"/>
          </rPr>
          <t xml:space="preserve">This calculation is to be used when dry storage shelving </t>
        </r>
        <r>
          <rPr>
            <b/>
            <u/>
            <sz val="8"/>
            <color indexed="81"/>
            <rFont val="Tahoma"/>
            <family val="2"/>
          </rPr>
          <t>only</t>
        </r>
        <r>
          <rPr>
            <b/>
            <sz val="8"/>
            <color indexed="81"/>
            <rFont val="Tahoma"/>
            <family val="2"/>
          </rPr>
          <t xml:space="preserve"> is being proposed (no dry storage room planned).  Calculates the needed amount of linear feet of shelving, based upon the depth and clearance/height of the proposed shelves and number of meals expected to be served between dry goods deliveries.</t>
        </r>
      </text>
    </comment>
    <comment ref="H7" authorId="0" shapeId="0" xr:uid="{00000000-0006-0000-0500-000003000000}">
      <text>
        <r>
          <rPr>
            <b/>
            <sz val="8"/>
            <color indexed="81"/>
            <rFont val="Tahoma"/>
            <family val="2"/>
          </rPr>
          <t>Calculation for converting inches to cubic feet.</t>
        </r>
        <r>
          <rPr>
            <sz val="9"/>
            <color indexed="81"/>
            <rFont val="Tahoma"/>
            <family val="2"/>
          </rPr>
          <t xml:space="preserve">
</t>
        </r>
      </text>
    </comment>
    <comment ref="J8" authorId="0" shapeId="0" xr:uid="{00000000-0006-0000-0500-000004000000}">
      <text>
        <r>
          <rPr>
            <b/>
            <sz val="8"/>
            <color indexed="81"/>
            <rFont val="Tahoma"/>
            <family val="2"/>
          </rPr>
          <t>Enter proposed inches.</t>
        </r>
      </text>
    </comment>
    <comment ref="A9" authorId="0" shapeId="0" xr:uid="{00000000-0006-0000-0500-000005000000}">
      <text>
        <r>
          <rPr>
            <b/>
            <sz val="8"/>
            <color indexed="81"/>
            <rFont val="Tahoma"/>
            <family val="2"/>
          </rPr>
          <t>Enter the expected number of meals to be served in one day.</t>
        </r>
        <r>
          <rPr>
            <sz val="9"/>
            <color indexed="81"/>
            <rFont val="Tahoma"/>
            <family val="2"/>
          </rPr>
          <t xml:space="preserve">
</t>
        </r>
      </text>
    </comment>
    <comment ref="B9" authorId="0" shapeId="0" xr:uid="{00000000-0006-0000-0500-000006000000}">
      <text>
        <r>
          <rPr>
            <b/>
            <sz val="8"/>
            <color indexed="81"/>
            <rFont val="Tahoma"/>
            <family val="2"/>
          </rPr>
          <t xml:space="preserve">Enter the # of days between dry goods delivery. </t>
        </r>
        <r>
          <rPr>
            <sz val="8"/>
            <color indexed="81"/>
            <rFont val="Tahoma"/>
            <family val="2"/>
          </rPr>
          <t xml:space="preserve"> </t>
        </r>
        <r>
          <rPr>
            <sz val="9"/>
            <color indexed="81"/>
            <rFont val="Tahoma"/>
            <family val="2"/>
          </rPr>
          <t xml:space="preserve">
</t>
        </r>
      </text>
    </comment>
    <comment ref="C9" authorId="0" shapeId="0" xr:uid="{00000000-0006-0000-0500-000007000000}">
      <text>
        <r>
          <rPr>
            <b/>
            <sz val="8"/>
            <color indexed="81"/>
            <rFont val="Tahoma"/>
            <family val="2"/>
          </rPr>
          <t xml:space="preserve">This is the calculated amount of meals expected to be served between dry goods delivery.  </t>
        </r>
      </text>
    </comment>
    <comment ref="J9" authorId="0" shapeId="0" xr:uid="{00000000-0006-0000-0500-000008000000}">
      <text>
        <r>
          <rPr>
            <b/>
            <sz val="8"/>
            <color indexed="81"/>
            <rFont val="Tahoma"/>
            <family val="2"/>
          </rPr>
          <t>This is the calculated feet from the proposed inches.</t>
        </r>
      </text>
    </comment>
    <comment ref="A13" authorId="0" shapeId="0" xr:uid="{00000000-0006-0000-0500-000009000000}">
      <text>
        <r>
          <rPr>
            <b/>
            <sz val="8"/>
            <color indexed="81"/>
            <rFont val="Tahoma"/>
            <family val="2"/>
          </rPr>
          <t>Enter the depth in feet of the proposed shelves.</t>
        </r>
        <r>
          <rPr>
            <sz val="9"/>
            <color indexed="81"/>
            <rFont val="Tahoma"/>
            <family val="2"/>
          </rPr>
          <t xml:space="preserve">
</t>
        </r>
      </text>
    </comment>
    <comment ref="B13" authorId="0" shapeId="0" xr:uid="{00000000-0006-0000-0500-00000A000000}">
      <text>
        <r>
          <rPr>
            <b/>
            <sz val="8"/>
            <color indexed="81"/>
            <rFont val="Tahoma"/>
            <family val="2"/>
          </rPr>
          <t>Enter the clearance/height in feet between each shelf.</t>
        </r>
      </text>
    </comment>
    <comment ref="D13" authorId="0" shapeId="0" xr:uid="{00000000-0006-0000-0500-00000B000000}">
      <text>
        <r>
          <rPr>
            <b/>
            <sz val="8"/>
            <color indexed="81"/>
            <rFont val="Tahoma"/>
            <family val="2"/>
          </rPr>
          <t>This is the calculated amount of linear feet of storage shelving needed with the listed dimensions.  This calculation assumes only 80% of shelf clearance/height is available.</t>
        </r>
        <r>
          <rPr>
            <sz val="9"/>
            <color indexed="81"/>
            <rFont val="Tahoma"/>
            <family val="2"/>
          </rPr>
          <t xml:space="preserve">
 </t>
        </r>
      </text>
    </comment>
    <comment ref="A17" authorId="0" shapeId="0" xr:uid="{00000000-0006-0000-0500-00000C000000}">
      <text>
        <r>
          <rPr>
            <b/>
            <sz val="8"/>
            <color indexed="81"/>
            <rFont val="Tahoma"/>
            <family val="2"/>
          </rPr>
          <t>This calculation determines how many meals are supported by proposed shelving.</t>
        </r>
        <r>
          <rPr>
            <sz val="9"/>
            <color indexed="81"/>
            <rFont val="Tahoma"/>
            <family val="2"/>
          </rPr>
          <t xml:space="preserve">
</t>
        </r>
      </text>
    </comment>
    <comment ref="A20" authorId="0" shapeId="0" xr:uid="{00000000-0006-0000-0500-00000D000000}">
      <text>
        <r>
          <rPr>
            <b/>
            <sz val="8"/>
            <color indexed="81"/>
            <rFont val="Tahoma"/>
            <family val="2"/>
          </rPr>
          <t>Enter a name or number to represent each dry storage shelf unit if more then one type is proposed.</t>
        </r>
      </text>
    </comment>
    <comment ref="B20" authorId="0" shapeId="0" xr:uid="{00000000-0006-0000-0500-00000E000000}">
      <text>
        <r>
          <rPr>
            <b/>
            <sz val="8"/>
            <color indexed="81"/>
            <rFont val="Tahoma"/>
            <family val="2"/>
          </rPr>
          <t>Enter the length in feet of a shelf for this unit</t>
        </r>
      </text>
    </comment>
    <comment ref="C20" authorId="0" shapeId="0" xr:uid="{00000000-0006-0000-0500-00000F000000}">
      <text>
        <r>
          <rPr>
            <b/>
            <sz val="8"/>
            <color indexed="81"/>
            <rFont val="Tahoma"/>
            <family val="2"/>
          </rPr>
          <t>Enter the depth in feet of a shelf for this unit.</t>
        </r>
        <r>
          <rPr>
            <sz val="9"/>
            <color indexed="81"/>
            <rFont val="Tahoma"/>
            <family val="2"/>
          </rPr>
          <t xml:space="preserve">
</t>
        </r>
      </text>
    </comment>
    <comment ref="E20" authorId="0" shapeId="0" xr:uid="{00000000-0006-0000-0500-000010000000}">
      <text>
        <r>
          <rPr>
            <b/>
            <sz val="8"/>
            <color indexed="81"/>
            <rFont val="Tahoma"/>
            <family val="2"/>
          </rPr>
          <t>Enter the height in feet between shelves of this unit.</t>
        </r>
      </text>
    </comment>
    <comment ref="F20" authorId="0" shapeId="0" xr:uid="{00000000-0006-0000-0500-000011000000}">
      <text>
        <r>
          <rPr>
            <b/>
            <sz val="8"/>
            <color indexed="81"/>
            <rFont val="Tahoma"/>
            <family val="2"/>
          </rPr>
          <t xml:space="preserve">Enter the number of shelves for this shelving unit.
</t>
        </r>
      </text>
    </comment>
    <comment ref="G20" authorId="0" shapeId="0" xr:uid="{00000000-0006-0000-0500-000012000000}">
      <text>
        <r>
          <rPr>
            <b/>
            <sz val="8"/>
            <color indexed="81"/>
            <rFont val="Tahoma"/>
            <family val="2"/>
          </rPr>
          <t>Enter the number of these shelf units 
proposed.</t>
        </r>
        <r>
          <rPr>
            <sz val="9"/>
            <color indexed="81"/>
            <rFont val="Tahoma"/>
            <family val="2"/>
          </rPr>
          <t xml:space="preserve">
</t>
        </r>
      </text>
    </comment>
    <comment ref="H20" authorId="0" shapeId="0" xr:uid="{00000000-0006-0000-0500-000013000000}">
      <text>
        <r>
          <rPr>
            <b/>
            <sz val="8"/>
            <color indexed="81"/>
            <rFont val="Tahoma"/>
            <family val="2"/>
          </rPr>
          <t>Number of meals supported by this particular shelf unit.</t>
        </r>
        <r>
          <rPr>
            <sz val="9"/>
            <color indexed="81"/>
            <rFont val="Tahoma"/>
            <family val="2"/>
          </rPr>
          <t xml:space="preserve">
</t>
        </r>
      </text>
    </comment>
    <comment ref="H27" authorId="0" shapeId="0" xr:uid="{00000000-0006-0000-0500-000014000000}">
      <text>
        <r>
          <rPr>
            <b/>
            <sz val="8"/>
            <color indexed="81"/>
            <rFont val="Tahoma"/>
            <family val="2"/>
          </rPr>
          <t>This is the total number of meals supported by all proposed shelving.   This calculation assumes only 80% of shelf clearance/height is available.</t>
        </r>
        <r>
          <rPr>
            <sz val="9"/>
            <color indexed="81"/>
            <rFont val="Tahoma"/>
            <family val="2"/>
          </rPr>
          <t xml:space="preserve">
</t>
        </r>
      </text>
    </comment>
  </commentList>
</comments>
</file>

<file path=xl/sharedStrings.xml><?xml version="1.0" encoding="utf-8"?>
<sst xmlns="http://schemas.openxmlformats.org/spreadsheetml/2006/main" count="437" uniqueCount="239">
  <si>
    <t>Hot Water Calculations</t>
  </si>
  <si>
    <t>Fixture or Equipment Type</t>
  </si>
  <si>
    <t>Handsinks</t>
  </si>
  <si>
    <t>Bathroom Sinks</t>
  </si>
  <si>
    <t>Other Lavatories</t>
  </si>
  <si>
    <t>Plan #</t>
  </si>
  <si>
    <t>GPH</t>
  </si>
  <si>
    <t># proposed</t>
  </si>
  <si>
    <t>GPH Sub-Total</t>
  </si>
  <si>
    <t>100 Degree Rise</t>
  </si>
  <si>
    <t>Overhead Spray Rinse - Dishes</t>
  </si>
  <si>
    <t>Bar Sink - 3 Compartment</t>
  </si>
  <si>
    <t>Bar Sink - 4 Compartment</t>
  </si>
  <si>
    <t>Cook Sink</t>
  </si>
  <si>
    <t>Hot Water Filling Faucet</t>
  </si>
  <si>
    <t>Coffee Urn</t>
  </si>
  <si>
    <t>Kettle Stand</t>
  </si>
  <si>
    <t>Garbage Can Washer</t>
  </si>
  <si>
    <t>9 and 12 lb. Clothes Washer</t>
  </si>
  <si>
    <t>16 lb. Clothes Washer</t>
  </si>
  <si>
    <t>Mop Sink</t>
  </si>
  <si>
    <t>kW</t>
  </si>
  <si>
    <t>Date: ______________________</t>
  </si>
  <si>
    <t>Approved by: ______________________________________</t>
  </si>
  <si>
    <t>Instructions:</t>
  </si>
  <si>
    <t>Facility Name and Address:</t>
  </si>
  <si>
    <t>Tabs at bottom of page contain other formula sheets.</t>
  </si>
  <si>
    <t>Food Service Sanitation Section</t>
  </si>
  <si>
    <t xml:space="preserve">This worksheet is a product of: </t>
  </si>
  <si>
    <t>Food &amp; Dairy Division</t>
  </si>
  <si>
    <t xml:space="preserve">         Facility Name and Address:</t>
  </si>
  <si>
    <t>Walk-In's</t>
  </si>
  <si>
    <t>Reach-In's</t>
  </si>
  <si>
    <t>Unit ID</t>
  </si>
  <si>
    <t>Floor Length</t>
  </si>
  <si>
    <t>Floor Width</t>
  </si>
  <si>
    <t>Square Feet</t>
  </si>
  <si>
    <t>Difference</t>
  </si>
  <si>
    <t>OR</t>
  </si>
  <si>
    <t>Comments:</t>
  </si>
  <si>
    <t>Comments</t>
  </si>
  <si>
    <t>Hot Water</t>
  </si>
  <si>
    <t>List each type of plumbing fixture that uses hot water</t>
  </si>
  <si>
    <t>Proposed Size: __________ KW or __________ BTU’s</t>
  </si>
  <si>
    <t>Proposed Storage capacity: __________ gallons</t>
  </si>
  <si>
    <t>Refrigerated Storage</t>
  </si>
  <si>
    <t>Interior Length (ft)</t>
  </si>
  <si>
    <t>Interior Width (ft)</t>
  </si>
  <si>
    <t>Interior Depth (in)</t>
  </si>
  <si>
    <t>Interior Height (in)</t>
  </si>
  <si>
    <t>Dry Storage</t>
  </si>
  <si>
    <t>Storage Rooms</t>
  </si>
  <si>
    <t>Or</t>
  </si>
  <si>
    <t>___________________________________________</t>
  </si>
  <si>
    <t>___________________</t>
  </si>
  <si>
    <t>______________</t>
  </si>
  <si>
    <t>________________________________</t>
  </si>
  <si>
    <t>_______________________________</t>
  </si>
  <si>
    <t>____________________________________________</t>
  </si>
  <si>
    <t>Walk-in # or Name</t>
  </si>
  <si>
    <t>Reach-In # or Name</t>
  </si>
  <si>
    <t>Usable room height (ft)</t>
  </si>
  <si>
    <t>Facility Name &amp; Address: ___________________________________________________________________________</t>
  </si>
  <si>
    <t>Interior Width (in)</t>
  </si>
  <si>
    <t>Machine Usage in Gallons Per Hour</t>
  </si>
  <si>
    <t>Proposed Booster Heater Size</t>
  </si>
  <si>
    <t>Total GPH</t>
  </si>
  <si>
    <t>3 Compartment Sink</t>
  </si>
  <si>
    <t>1 Compartment Sink</t>
  </si>
  <si>
    <t>2 Compartment Sink</t>
  </si>
  <si>
    <t>Total BTU's</t>
  </si>
  <si>
    <t>Total kW's</t>
  </si>
  <si>
    <t>SCROLL DOWN FOR MORE CALCULATORS</t>
  </si>
  <si>
    <r>
      <t>Print this sheet</t>
    </r>
    <r>
      <rPr>
        <sz val="10"/>
        <rFont val="Arial"/>
        <family val="2"/>
      </rPr>
      <t xml:space="preserve"> and collect the following information from plans.  Information will be used to perform calculations.    </t>
    </r>
  </si>
  <si>
    <t>Food Establishment Plan Review Formulas</t>
  </si>
  <si>
    <t>Necessary Booster Heater Size</t>
  </si>
  <si>
    <t>Prepared by: ______________________________________</t>
  </si>
  <si>
    <t>NOTE!!</t>
  </si>
  <si>
    <t>Equipment Type</t>
  </si>
  <si>
    <t>GPM</t>
  </si>
  <si>
    <t># Proposed</t>
  </si>
  <si>
    <t>GPM Total</t>
  </si>
  <si>
    <t>Bathroom / Handsinks</t>
  </si>
  <si>
    <t>3 Compartment Sinks</t>
  </si>
  <si>
    <t>Mop Sinks</t>
  </si>
  <si>
    <t>Can Wash</t>
  </si>
  <si>
    <t>Total GPM</t>
  </si>
  <si>
    <t>GPM Proposed</t>
  </si>
  <si>
    <t>Overhead Spray Rinse</t>
  </si>
  <si>
    <t xml:space="preserve">Formulas used on this page provided by </t>
  </si>
  <si>
    <t>Installation Notes!!!- Put mouse over red triangle</t>
  </si>
  <si>
    <t>Meals Between</t>
  </si>
  <si>
    <t>Deliveries</t>
  </si>
  <si>
    <t>Days Between</t>
  </si>
  <si>
    <t xml:space="preserve">Number of </t>
  </si>
  <si>
    <t>meals served per day:</t>
  </si>
  <si>
    <t>of Walk-In in Feet:</t>
  </si>
  <si>
    <t>Version 7.0</t>
  </si>
  <si>
    <t xml:space="preserve">Enter information for areas highlighted yellow.  </t>
  </si>
  <si>
    <t xml:space="preserve">Calculated results are in areas highlighted blue. </t>
  </si>
  <si>
    <t xml:space="preserve">Usable Height of </t>
  </si>
  <si>
    <t>Michigan Department of Agriculture and Rural Development</t>
  </si>
  <si>
    <r>
      <t xml:space="preserve">Cells with </t>
    </r>
    <r>
      <rPr>
        <b/>
        <sz val="10"/>
        <color indexed="10"/>
        <rFont val="Arial"/>
        <family val="2"/>
      </rPr>
      <t>red</t>
    </r>
    <r>
      <rPr>
        <sz val="10"/>
        <rFont val="Arial"/>
      </rPr>
      <t xml:space="preserve"> triangle in corner contain instructions/information, </t>
    </r>
  </si>
  <si>
    <t xml:space="preserve">place pointer on red triangle to see information.  </t>
  </si>
  <si>
    <t>Number of  meals</t>
  </si>
  <si>
    <t>served per day:</t>
  </si>
  <si>
    <t xml:space="preserve">Usable Room </t>
  </si>
  <si>
    <t>Room Unit ID</t>
  </si>
  <si>
    <r>
      <t>Proposed dishmachine booster heater size:</t>
    </r>
    <r>
      <rPr>
        <u/>
        <sz val="10"/>
        <rFont val="Arial"/>
        <family val="2"/>
      </rPr>
      <t xml:space="preserve">                 Kw</t>
    </r>
    <r>
      <rPr>
        <sz val="10"/>
        <rFont val="Arial"/>
      </rPr>
      <t xml:space="preserve"> </t>
    </r>
  </si>
  <si>
    <t>Shelving Depth (ft)</t>
  </si>
  <si>
    <t>Shelving Length (ft)</t>
  </si>
  <si>
    <t xml:space="preserve">Total Shelving </t>
  </si>
  <si>
    <t>Food &amp; Drug Administration (FDA) &amp; Conference for Food Protection (CFP)</t>
  </si>
  <si>
    <t>Gas Water Heater</t>
  </si>
  <si>
    <t xml:space="preserve">Depth of Proposed </t>
  </si>
  <si>
    <t>Height (ft)</t>
  </si>
  <si>
    <t>of Room</t>
  </si>
  <si>
    <t>% of Usable Floor Area:</t>
  </si>
  <si>
    <t>Sq. Ft. of Dry Storage Room Needed:</t>
  </si>
  <si>
    <t>Total Proposed Sq. Ft. Storage Room:</t>
  </si>
  <si>
    <t>Number of Meals Supported:</t>
  </si>
  <si>
    <t>Linear Feet of Shelving</t>
  </si>
  <si>
    <t xml:space="preserve"> Proposed Shelves (ft)</t>
  </si>
  <si>
    <t xml:space="preserve">Needed </t>
  </si>
  <si>
    <r>
      <rPr>
        <sz val="10"/>
        <rFont val="Arial"/>
        <family val="2"/>
      </rPr>
      <t>Dry Storage Room</t>
    </r>
    <r>
      <rPr>
        <b/>
        <sz val="10"/>
        <rFont val="Arial"/>
        <family val="2"/>
      </rPr>
      <t xml:space="preserve"> </t>
    </r>
    <r>
      <rPr>
        <sz val="10"/>
        <rFont val="Arial"/>
        <family val="2"/>
      </rPr>
      <t xml:space="preserve">Interior dimensions in </t>
    </r>
    <r>
      <rPr>
        <b/>
        <u/>
        <sz val="10"/>
        <rFont val="Arial"/>
        <family val="2"/>
      </rPr>
      <t>FEET</t>
    </r>
  </si>
  <si>
    <t xml:space="preserve">Clearance/Height Between </t>
  </si>
  <si>
    <t>ID</t>
  </si>
  <si>
    <t>Shelf</t>
  </si>
  <si>
    <t>Shelf Unit</t>
  </si>
  <si>
    <t>Clearance/Height Between</t>
  </si>
  <si>
    <t xml:space="preserve">Length of </t>
  </si>
  <si>
    <t xml:space="preserve">Depth of </t>
  </si>
  <si>
    <t>Supported</t>
  </si>
  <si>
    <t>Meals</t>
  </si>
  <si>
    <t xml:space="preserve"># of </t>
  </si>
  <si>
    <r>
      <rPr>
        <b/>
        <sz val="10"/>
        <rFont val="Arial"/>
        <family val="2"/>
      </rPr>
      <t>←</t>
    </r>
    <r>
      <rPr>
        <sz val="10"/>
        <rFont val="Arial"/>
        <family val="2"/>
      </rPr>
      <t>The number of meals supported by proposed dry storage room space and usable space of the room should be</t>
    </r>
  </si>
  <si>
    <r>
      <t xml:space="preserve">Walk-in </t>
    </r>
    <r>
      <rPr>
        <sz val="10"/>
        <rFont val="Arial"/>
        <family val="2"/>
      </rPr>
      <t>space needed:</t>
    </r>
  </si>
  <si>
    <r>
      <t>Reach-in</t>
    </r>
    <r>
      <rPr>
        <sz val="10"/>
        <rFont val="Arial"/>
        <family val="2"/>
      </rPr>
      <t xml:space="preserve"> space needed:</t>
    </r>
  </si>
  <si>
    <r>
      <t>Ft</t>
    </r>
    <r>
      <rPr>
        <vertAlign val="superscript"/>
        <sz val="10"/>
        <rFont val="Arial"/>
        <family val="2"/>
      </rPr>
      <t>3</t>
    </r>
  </si>
  <si>
    <r>
      <t>Ft</t>
    </r>
    <r>
      <rPr>
        <vertAlign val="superscript"/>
        <sz val="10"/>
        <rFont val="Arial"/>
        <family val="2"/>
      </rPr>
      <t>2</t>
    </r>
  </si>
  <si>
    <t xml:space="preserve">          or</t>
  </si>
  <si>
    <t>Section A: Calculated NEEDED Dry Storage Shelving in Linear Feet</t>
  </si>
  <si>
    <t xml:space="preserve">Section B: Meals Supported by PROPOSED Dry Storage Shelving </t>
  </si>
  <si>
    <t>Section A: Calculated NEEDED Dry Storage Room</t>
  </si>
  <si>
    <t>Section B: Meals Supported by PROPOSED Dry Storage Room</t>
  </si>
  <si>
    <t>Section A: Calculated NEEDED space in walk-in OR reach-in refrigeration &amp; freezer units</t>
  </si>
  <si>
    <t>Section B: Meals supported by PROPOSED walk-in and reach-in refrigerator &amp; freezer units</t>
  </si>
  <si>
    <t>Unit</t>
  </si>
  <si>
    <t>Width of</t>
  </si>
  <si>
    <t>Total meals supported by walk-ins:</t>
  </si>
  <si>
    <t>Cubic Feet of Reach-in</t>
  </si>
  <si>
    <t>from Specification Sheet</t>
  </si>
  <si>
    <t>Total meals supported by reach-ins:</t>
  </si>
  <si>
    <t>Total # of meals supported:</t>
  </si>
  <si>
    <t>to the number of meals expected to be served between deliveries as indicated in Section A</t>
  </si>
  <si>
    <t>Conversion of Cubic Inches to Cubic Feet:</t>
  </si>
  <si>
    <t>Proposed Cubic Inches:</t>
  </si>
  <si>
    <t>Calculated Cubic Feet:</t>
  </si>
  <si>
    <t>60 Degree Rise</t>
  </si>
  <si>
    <r>
      <t>60</t>
    </r>
    <r>
      <rPr>
        <sz val="10"/>
        <rFont val="Calibri"/>
        <family val="2"/>
      </rPr>
      <t>°</t>
    </r>
    <r>
      <rPr>
        <sz val="10"/>
        <rFont val="Arial"/>
        <family val="2"/>
      </rPr>
      <t xml:space="preserve"> Rise Total GPH:</t>
    </r>
  </si>
  <si>
    <r>
      <t>60</t>
    </r>
    <r>
      <rPr>
        <sz val="10"/>
        <rFont val="Calibri"/>
        <family val="2"/>
      </rPr>
      <t>°</t>
    </r>
    <r>
      <rPr>
        <sz val="10"/>
        <rFont val="Arial"/>
        <family val="2"/>
      </rPr>
      <t xml:space="preserve">F Rise </t>
    </r>
    <r>
      <rPr>
        <sz val="10"/>
        <rFont val="Arial"/>
      </rPr>
      <t>Required BTU's:</t>
    </r>
  </si>
  <si>
    <r>
      <t>60</t>
    </r>
    <r>
      <rPr>
        <sz val="10"/>
        <rFont val="Calibri"/>
        <family val="2"/>
      </rPr>
      <t>°</t>
    </r>
    <r>
      <rPr>
        <sz val="10"/>
        <rFont val="Arial"/>
        <family val="2"/>
      </rPr>
      <t xml:space="preserve">F Rise </t>
    </r>
    <r>
      <rPr>
        <sz val="10"/>
        <rFont val="Arial"/>
      </rPr>
      <t>Required kW:</t>
    </r>
  </si>
  <si>
    <t>http://info.nsf.org/Certified/food/Listings.asp?Standard=003</t>
  </si>
  <si>
    <t>Dishmachine</t>
  </si>
  <si>
    <t xml:space="preserve">Hot Water Sanitizing Warewash Machine: Booster Heater Calculation </t>
  </si>
  <si>
    <t xml:space="preserve">Hot Water Calculations: Calculate Needed BTU's/kW's with a Specific Degree Rise </t>
  </si>
  <si>
    <t>Total Water Usage (GPH):</t>
  </si>
  <si>
    <t>Gas Water Heater Energy Factor (EF):</t>
  </si>
  <si>
    <t>Degree Rise:</t>
  </si>
  <si>
    <t>Total BTU's Needed:</t>
  </si>
  <si>
    <t>Total kW's Needed:</t>
  </si>
  <si>
    <t>Length:</t>
  </si>
  <si>
    <t>Fill Depth:</t>
  </si>
  <si>
    <t>Number of Sink Compartments:</t>
  </si>
  <si>
    <t>Sink Calculator- Calculate the GPH for a Sink</t>
  </si>
  <si>
    <t>GPH for This Sink</t>
  </si>
  <si>
    <t>Enter dimensions in inches</t>
  </si>
  <si>
    <t>Width:</t>
  </si>
  <si>
    <t># meals between refrigerated/frozen deliveries: ____________________</t>
  </si>
  <si>
    <t>Interior Usable Height (ft)</t>
  </si>
  <si>
    <t># meals between dry good deliveries: ____________________</t>
  </si>
  <si>
    <t>Clearance/Height between Shelves</t>
  </si>
  <si>
    <t>_________________</t>
  </si>
  <si>
    <t>Water Heater</t>
  </si>
  <si>
    <t xml:space="preserve">Tankless Water Heaters </t>
  </si>
  <si>
    <t>70 Degree Rise</t>
  </si>
  <si>
    <r>
      <t>70</t>
    </r>
    <r>
      <rPr>
        <sz val="10"/>
        <rFont val="Calibri"/>
        <family val="2"/>
      </rPr>
      <t>°</t>
    </r>
    <r>
      <rPr>
        <sz val="10"/>
        <rFont val="Arial"/>
        <family val="2"/>
      </rPr>
      <t>F Rise Total GPH:</t>
    </r>
  </si>
  <si>
    <r>
      <t>70</t>
    </r>
    <r>
      <rPr>
        <sz val="10"/>
        <rFont val="Calibri"/>
        <family val="2"/>
      </rPr>
      <t>°</t>
    </r>
    <r>
      <rPr>
        <sz val="10"/>
        <rFont val="Arial"/>
        <family val="2"/>
      </rPr>
      <t>F Rise Required B</t>
    </r>
    <r>
      <rPr>
        <sz val="10"/>
        <rFont val="Arial"/>
      </rPr>
      <t>TU's:</t>
    </r>
  </si>
  <si>
    <r>
      <t>70</t>
    </r>
    <r>
      <rPr>
        <sz val="10"/>
        <rFont val="Calibri"/>
        <family val="2"/>
      </rPr>
      <t>°</t>
    </r>
    <r>
      <rPr>
        <sz val="10"/>
        <rFont val="Arial"/>
        <family val="2"/>
      </rPr>
      <t xml:space="preserve">F Rise Required </t>
    </r>
    <r>
      <rPr>
        <sz val="10"/>
        <rFont val="Arial"/>
      </rPr>
      <t>kW's:</t>
    </r>
  </si>
  <si>
    <t xml:space="preserve"> Energy Factor(EF)/Thermal Efficiency:</t>
  </si>
  <si>
    <t>Dishmachine #1</t>
  </si>
  <si>
    <t>Dishmachine #2</t>
  </si>
  <si>
    <t>Dump Sink</t>
  </si>
  <si>
    <r>
      <t>100</t>
    </r>
    <r>
      <rPr>
        <sz val="10"/>
        <rFont val="Calibri"/>
        <family val="2"/>
      </rPr>
      <t>°</t>
    </r>
    <r>
      <rPr>
        <sz val="10"/>
        <rFont val="Arial"/>
        <family val="2"/>
      </rPr>
      <t xml:space="preserve">F Rise </t>
    </r>
    <r>
      <rPr>
        <sz val="10"/>
        <rFont val="Arial"/>
      </rPr>
      <t>Required kW:</t>
    </r>
  </si>
  <si>
    <t>Size</t>
  </si>
  <si>
    <t xml:space="preserve"> Tank Water Heater</t>
  </si>
  <si>
    <t>Proposed</t>
  </si>
  <si>
    <t xml:space="preserve">Recommended </t>
  </si>
  <si>
    <t>Food Preparation Sink</t>
  </si>
  <si>
    <t xml:space="preserve">Recovery Rate Method for Hot Water Demand: </t>
  </si>
  <si>
    <t xml:space="preserve">temperature degree rise.  Recovery rate can be used to determine if a proposed water heater is sufficient to meet a  </t>
  </si>
  <si>
    <t>Proposed (for tankless water heaters): __________ gallons per minute (gpm) @ ______ degree rise</t>
  </si>
  <si>
    <t xml:space="preserve">facility's hot water demand as opposed to calculating the needed BTUs/kWs for each piece of equipment and using that    </t>
  </si>
  <si>
    <t>or equal to the "Meals Between Deliveries" number as indicated in Section A.</t>
  </si>
  <si>
    <t>upon a specific temperature degree rise. When utilizing a water heater's recovery rate, make sure the temperature degree rise</t>
  </si>
  <si>
    <t>Shower Heads</t>
  </si>
  <si>
    <t>depending upon the operations of the facility.  Work with your regulatory authority regarding tank size.</t>
  </si>
  <si>
    <t xml:space="preserve">Recovery Rate is the amount of hot water that a water heater can supply in one hour (GPH) at a particular </t>
  </si>
  <si>
    <t xml:space="preserve">will meet the water temperature demands of the facility.  Recovery Rate differs from First Hour Recovery Rate.  First Hour Recovery Rate is the </t>
  </si>
  <si>
    <t xml:space="preserve">Recovery Rate.  </t>
  </si>
  <si>
    <r>
      <t>sheet.  If the water heater's recovery rate is greater than or equal to the calculated "</t>
    </r>
    <r>
      <rPr>
        <b/>
        <sz val="10"/>
        <rFont val="Arial"/>
        <family val="2"/>
      </rPr>
      <t>Total GPH</t>
    </r>
    <r>
      <rPr>
        <sz val="10"/>
        <rFont val="Arial"/>
        <family val="2"/>
      </rPr>
      <t xml:space="preserve">" found off to the left, than that water heater </t>
    </r>
  </si>
  <si>
    <t>Recovery Rate plus 70% of the tank capacity.  When utilizing Recovery Rate Method, use Recovery Rate of the unit and not the First Hour</t>
  </si>
  <si>
    <t>Minimum tank size of 50 gallons is recommended.  A tank size could be greater than or less than 50 gallons</t>
  </si>
  <si>
    <t xml:space="preserve">←The number of meals supported by the proposed shelving should be greater than or equal </t>
  </si>
  <si>
    <t xml:space="preserve"> greater than or equal to the number of meals expected to be served between deliveries as indicated in Section A</t>
  </si>
  <si>
    <t xml:space="preserve">←The number of meals supported by proposed cold storage space should be greater than </t>
  </si>
  <si>
    <r>
      <t>To size a unit, specify the Total GPM shown @ 100 degree rise for facilities where the unit will service a dishmachine or @ 70 degree rise if the unit will not service a dishmachine.  Assumes 40</t>
    </r>
    <r>
      <rPr>
        <b/>
        <sz val="10"/>
        <rFont val="Arial"/>
        <family val="2"/>
      </rPr>
      <t xml:space="preserve"> degree incoming water.</t>
    </r>
  </si>
  <si>
    <t>Shelves (ft.)</t>
  </si>
  <si>
    <r>
      <t xml:space="preserve">Dry Storage Shelf Dimensions in </t>
    </r>
    <r>
      <rPr>
        <b/>
        <u/>
        <sz val="10"/>
        <rFont val="Arial"/>
        <family val="2"/>
      </rPr>
      <t>FEET</t>
    </r>
  </si>
  <si>
    <t>Conversion of Inches to Feet:</t>
  </si>
  <si>
    <t>Proposed Inches:</t>
  </si>
  <si>
    <t>Calculated Feet:</t>
  </si>
  <si>
    <t>Shelves</t>
  </si>
  <si>
    <t>per Unit</t>
  </si>
  <si>
    <t>of Units</t>
  </si>
  <si>
    <t>Total # of Meals Supported by Proposed Shelving Units:</t>
  </si>
  <si>
    <t xml:space="preserve"> Shelves</t>
  </si>
  <si>
    <t xml:space="preserve"># </t>
  </si>
  <si>
    <t>Food Preparation Sinks</t>
  </si>
  <si>
    <t>Bain-Marie/Steamtable</t>
  </si>
  <si>
    <t>December  2018</t>
  </si>
  <si>
    <r>
      <rPr>
        <sz val="10"/>
        <rFont val="Arial"/>
        <family val="2"/>
      </rPr>
      <t>100</t>
    </r>
    <r>
      <rPr>
        <sz val="10"/>
        <rFont val="Calibri"/>
        <family val="2"/>
      </rPr>
      <t>°</t>
    </r>
    <r>
      <rPr>
        <sz val="10"/>
        <rFont val="Arial"/>
        <family val="2"/>
      </rPr>
      <t xml:space="preserve">F Rise </t>
    </r>
    <r>
      <rPr>
        <sz val="10"/>
        <rFont val="Arial"/>
      </rPr>
      <t>Required BTU's:</t>
    </r>
  </si>
  <si>
    <r>
      <rPr>
        <sz val="10"/>
        <rFont val="Arial"/>
        <family val="2"/>
      </rPr>
      <t>100</t>
    </r>
    <r>
      <rPr>
        <sz val="10"/>
        <rFont val="Calibri"/>
        <family val="2"/>
      </rPr>
      <t>°</t>
    </r>
    <r>
      <rPr>
        <sz val="10"/>
        <rFont val="Arial"/>
        <family val="2"/>
      </rPr>
      <t xml:space="preserve"> Rise Total GPH:</t>
    </r>
  </si>
  <si>
    <t>December 2018</t>
  </si>
  <si>
    <t xml:space="preserve">to determine water heater size.  A water heater's recovery rate along with the temperature degree rise is typically found on its specification   </t>
  </si>
  <si>
    <t>would typically be sufficient in capacity to meet a facility's hot water demands.  If the water heater's recovery rate is less than</t>
  </si>
  <si>
    <r>
      <t>the "</t>
    </r>
    <r>
      <rPr>
        <b/>
        <sz val="10"/>
        <rFont val="Arial"/>
        <family val="2"/>
      </rPr>
      <t>Total GPH</t>
    </r>
    <r>
      <rPr>
        <sz val="10"/>
        <rFont val="Arial"/>
      </rPr>
      <t>", than the proposed water heater may be insufficient.  It is important to remember that recovery rate is based</t>
    </r>
  </si>
  <si>
    <t>GPH/GPM for specific dishmachines can be found at below webpage:</t>
  </si>
  <si>
    <t>Energy Factor (EF) aka Thermal Efficiency: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</si>
</sst>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0"/>
      <name val="Arial"/>
    </font>
    <font>
      <b/>
      <sz val="10"/>
      <name val="Arial"/>
      <family val="2"/>
    </font>
    <font>
      <b/>
      <u/>
      <sz val="10"/>
      <name val="Arial"/>
      <family val="2"/>
    </font>
    <font>
      <sz val="8"/>
      <name val="Arial"/>
      <family val="2"/>
    </font>
    <font>
      <sz val="10"/>
      <name val="Arial"/>
      <family val="2"/>
    </font>
    <font>
      <b/>
      <sz val="9"/>
      <name val="Arial"/>
      <family val="2"/>
    </font>
    <font>
      <u/>
      <sz val="10"/>
      <name val="Arial"/>
      <family val="2"/>
    </font>
    <font>
      <b/>
      <sz val="10"/>
      <color indexed="10"/>
      <name val="Arial"/>
      <family val="2"/>
    </font>
    <font>
      <b/>
      <sz val="10"/>
      <color indexed="12"/>
      <name val="Arial"/>
      <family val="2"/>
    </font>
    <font>
      <sz val="8"/>
      <color indexed="81"/>
      <name val="Tahoma"/>
      <family val="2"/>
    </font>
    <font>
      <b/>
      <sz val="8"/>
      <color indexed="81"/>
      <name val="Tahoma"/>
      <family val="2"/>
    </font>
    <font>
      <b/>
      <sz val="8"/>
      <name val="Arial"/>
      <family val="2"/>
    </font>
    <font>
      <sz val="9"/>
      <name val="Arial"/>
      <family val="2"/>
    </font>
    <font>
      <sz val="10"/>
      <name val="Calibri"/>
      <family val="2"/>
    </font>
    <font>
      <sz val="9"/>
      <color indexed="81"/>
      <name val="Tahoma"/>
      <family val="2"/>
    </font>
    <font>
      <vertAlign val="superscript"/>
      <sz val="10"/>
      <name val="Arial"/>
      <family val="2"/>
    </font>
    <font>
      <b/>
      <vertAlign val="superscript"/>
      <sz val="8"/>
      <color indexed="81"/>
      <name val="Tahoma"/>
      <family val="2"/>
    </font>
    <font>
      <u/>
      <sz val="10"/>
      <color theme="10"/>
      <name val="Arial"/>
      <family val="2"/>
    </font>
    <font>
      <b/>
      <u/>
      <sz val="10"/>
      <color rgb="FFFF0000"/>
      <name val="Arial"/>
      <family val="2"/>
    </font>
    <font>
      <sz val="9"/>
      <color indexed="81"/>
      <name val="Tahoma"/>
      <charset val="1"/>
    </font>
    <font>
      <b/>
      <sz val="10"/>
      <name val="Arial"/>
      <family val="2"/>
    </font>
    <font>
      <sz val="10"/>
      <name val="Arial"/>
    </font>
    <font>
      <b/>
      <u/>
      <sz val="10"/>
      <name val="Arial"/>
      <family val="2"/>
    </font>
    <font>
      <sz val="10"/>
      <name val="Arial"/>
      <family val="2"/>
    </font>
    <font>
      <b/>
      <sz val="9"/>
      <name val="Arial"/>
      <family val="2"/>
    </font>
    <font>
      <sz val="8"/>
      <name val="Arial"/>
      <family val="2"/>
    </font>
    <font>
      <b/>
      <sz val="10"/>
      <color rgb="FF7030A0"/>
      <name val="Arial"/>
      <family val="2"/>
    </font>
    <font>
      <b/>
      <sz val="10"/>
      <color indexed="10"/>
      <name val="Arial"/>
      <family val="2"/>
    </font>
    <font>
      <sz val="10"/>
      <color rgb="FFFF0000"/>
      <name val="Arial"/>
      <family val="2"/>
    </font>
    <font>
      <u/>
      <sz val="10"/>
      <color theme="10"/>
      <name val="Arial"/>
      <family val="2"/>
    </font>
    <font>
      <b/>
      <sz val="10"/>
      <color rgb="FFFF0000"/>
      <name val="Arial"/>
      <family val="2"/>
    </font>
    <font>
      <b/>
      <sz val="14"/>
      <name val="Arial"/>
      <family val="2"/>
    </font>
    <font>
      <sz val="10"/>
      <color indexed="10"/>
      <name val="Arial"/>
      <family val="2"/>
    </font>
    <font>
      <sz val="9"/>
      <name val="Arial"/>
      <family val="2"/>
    </font>
    <font>
      <b/>
      <sz val="10"/>
      <color indexed="12"/>
      <name val="Arial"/>
      <family val="2"/>
    </font>
    <font>
      <b/>
      <sz val="10"/>
      <name val="Arial"/>
      <family val="2"/>
    </font>
    <font>
      <sz val="10"/>
      <name val="Arial"/>
    </font>
    <font>
      <b/>
      <u/>
      <sz val="10"/>
      <name val="Arial"/>
      <family val="2"/>
    </font>
    <font>
      <sz val="10"/>
      <name val="Arial"/>
      <family val="2"/>
    </font>
    <font>
      <b/>
      <u/>
      <sz val="10"/>
      <color rgb="FFFF0000"/>
      <name val="Arial"/>
      <family val="2"/>
    </font>
    <font>
      <b/>
      <sz val="10"/>
      <color indexed="57"/>
      <name val="Arial"/>
      <family val="2"/>
    </font>
    <font>
      <sz val="8"/>
      <name val="Arial"/>
      <family val="2"/>
    </font>
    <font>
      <b/>
      <sz val="10"/>
      <color indexed="10"/>
      <name val="Arial"/>
      <family val="2"/>
    </font>
    <font>
      <b/>
      <sz val="10"/>
      <color indexed="12"/>
      <name val="Arial"/>
      <family val="2"/>
    </font>
    <font>
      <b/>
      <u/>
      <sz val="8"/>
      <color indexed="81"/>
      <name val="Tahoma"/>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4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mediumDashed">
        <color indexed="64"/>
      </bottom>
      <diagonal/>
    </border>
    <border>
      <left style="thick">
        <color indexed="64"/>
      </left>
      <right style="thick">
        <color indexed="64"/>
      </right>
      <top style="mediumDashed">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right style="thick">
        <color indexed="64"/>
      </right>
      <top style="thick">
        <color indexed="64"/>
      </top>
      <bottom style="mediumDashed">
        <color indexed="64"/>
      </bottom>
      <diagonal/>
    </border>
    <border>
      <left/>
      <right style="thick">
        <color indexed="64"/>
      </right>
      <top style="mediumDashed">
        <color indexed="64"/>
      </top>
      <bottom style="thick">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ck">
        <color indexed="64"/>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diagonal/>
    </border>
    <border>
      <left/>
      <right/>
      <top style="thick">
        <color indexed="64"/>
      </top>
      <bottom style="thick">
        <color indexed="64"/>
      </bottom>
      <diagonal/>
    </border>
    <border>
      <left style="thin">
        <color indexed="64"/>
      </left>
      <right style="thin">
        <color indexed="64"/>
      </right>
      <top/>
      <bottom style="thick">
        <color indexed="64"/>
      </bottom>
      <diagonal/>
    </border>
  </borders>
  <cellStyleXfs count="2">
    <xf numFmtId="0" fontId="0" fillId="0" borderId="0"/>
    <xf numFmtId="0" fontId="17" fillId="0" borderId="0" applyNumberFormat="0" applyFill="0" applyBorder="0" applyAlignment="0" applyProtection="0"/>
  </cellStyleXfs>
  <cellXfs count="436">
    <xf numFmtId="0" fontId="0" fillId="0" borderId="0" xfId="0"/>
    <xf numFmtId="0" fontId="2" fillId="0" borderId="0" xfId="0" applyFont="1"/>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4" fillId="0" borderId="0" xfId="0" applyFont="1"/>
    <xf numFmtId="0" fontId="1" fillId="0" borderId="0" xfId="0" applyFont="1" applyAlignment="1">
      <alignment horizontal="right"/>
    </xf>
    <xf numFmtId="0" fontId="6" fillId="0" borderId="0" xfId="0" applyFont="1" applyAlignment="1">
      <alignment horizontal="center"/>
    </xf>
    <xf numFmtId="0" fontId="1" fillId="0" borderId="0" xfId="0" applyFont="1" applyAlignment="1">
      <alignment horizontal="left"/>
    </xf>
    <xf numFmtId="3" fontId="8" fillId="0" borderId="0" xfId="0" applyNumberFormat="1" applyFont="1" applyAlignment="1">
      <alignment horizontal="center"/>
    </xf>
    <xf numFmtId="0" fontId="0" fillId="0" borderId="0" xfId="0" applyAlignment="1">
      <alignment horizontal="left"/>
    </xf>
    <xf numFmtId="3" fontId="7" fillId="0" borderId="0" xfId="0" applyNumberFormat="1" applyFont="1" applyAlignment="1">
      <alignment horizontal="center"/>
    </xf>
    <xf numFmtId="0" fontId="7" fillId="0" borderId="0" xfId="0" applyFont="1" applyAlignment="1">
      <alignment horizontal="center"/>
    </xf>
    <xf numFmtId="3" fontId="1" fillId="0" borderId="0" xfId="0" applyNumberFormat="1" applyFont="1" applyAlignment="1">
      <alignment horizontal="center"/>
    </xf>
    <xf numFmtId="164" fontId="0" fillId="0" borderId="0" xfId="0" applyNumberFormat="1" applyAlignment="1">
      <alignment horizontal="center"/>
    </xf>
    <xf numFmtId="49" fontId="0" fillId="0" borderId="0" xfId="0" applyNumberFormat="1"/>
    <xf numFmtId="0" fontId="5" fillId="0" borderId="0" xfId="0" applyFont="1"/>
    <xf numFmtId="0" fontId="4" fillId="0" borderId="0" xfId="0" applyFont="1" applyAlignment="1">
      <alignment horizontal="left"/>
    </xf>
    <xf numFmtId="0" fontId="0" fillId="2" borderId="0" xfId="0" applyFill="1" applyAlignment="1">
      <alignment horizontal="left"/>
    </xf>
    <xf numFmtId="0" fontId="4" fillId="0" borderId="0" xfId="0" applyFont="1" applyAlignment="1">
      <alignment horizontal="center"/>
    </xf>
    <xf numFmtId="49" fontId="4" fillId="0" borderId="0" xfId="0" applyNumberFormat="1" applyFont="1"/>
    <xf numFmtId="165" fontId="4" fillId="0" borderId="0" xfId="0" applyNumberFormat="1" applyFont="1" applyAlignment="1">
      <alignment horizontal="center"/>
    </xf>
    <xf numFmtId="1" fontId="5" fillId="0" borderId="8" xfId="0" applyNumberFormat="1" applyFont="1" applyBorder="1"/>
    <xf numFmtId="165" fontId="8" fillId="0" borderId="8" xfId="0" applyNumberFormat="1" applyFont="1" applyBorder="1" applyAlignment="1">
      <alignment horizontal="center"/>
    </xf>
    <xf numFmtId="1" fontId="0" fillId="0" borderId="0" xfId="0" applyNumberFormat="1" applyAlignment="1">
      <alignment horizontal="center"/>
    </xf>
    <xf numFmtId="1" fontId="1" fillId="0" borderId="0" xfId="0" applyNumberFormat="1" applyFont="1" applyAlignment="1">
      <alignment horizontal="center"/>
    </xf>
    <xf numFmtId="0" fontId="0" fillId="3" borderId="0" xfId="0" applyFill="1"/>
    <xf numFmtId="164" fontId="0" fillId="0" borderId="0" xfId="0" applyNumberFormat="1" applyAlignment="1" applyProtection="1">
      <alignment horizontal="center"/>
      <protection locked="0"/>
    </xf>
    <xf numFmtId="0" fontId="0" fillId="4" borderId="0" xfId="0" applyFill="1"/>
    <xf numFmtId="0" fontId="0" fillId="0" borderId="0" xfId="0" applyAlignment="1" applyProtection="1">
      <alignment vertical="top" wrapText="1"/>
      <protection locked="0"/>
    </xf>
    <xf numFmtId="1" fontId="4" fillId="0" borderId="0" xfId="0" applyNumberFormat="1" applyFont="1" applyAlignment="1" applyProtection="1">
      <alignment horizontal="center"/>
      <protection locked="0"/>
    </xf>
    <xf numFmtId="1" fontId="0" fillId="0" borderId="0" xfId="0" applyNumberFormat="1" applyAlignment="1" applyProtection="1">
      <alignment horizontal="center"/>
      <protection locked="0"/>
    </xf>
    <xf numFmtId="0" fontId="0" fillId="0" borderId="0" xfId="0" applyAlignment="1" applyProtection="1">
      <alignment horizontal="left"/>
      <protection locked="0"/>
    </xf>
    <xf numFmtId="0" fontId="4" fillId="0" borderId="0" xfId="0" applyFont="1" applyAlignment="1">
      <alignment horizontal="right"/>
    </xf>
    <xf numFmtId="165" fontId="1" fillId="3" borderId="8" xfId="0" applyNumberFormat="1" applyFont="1" applyFill="1" applyBorder="1" applyAlignment="1" applyProtection="1">
      <alignment horizontal="center"/>
      <protection locked="0"/>
    </xf>
    <xf numFmtId="0" fontId="4" fillId="0" borderId="0" xfId="0" applyFont="1" applyAlignment="1">
      <alignment horizontal="center" vertical="top"/>
    </xf>
    <xf numFmtId="1" fontId="1" fillId="0" borderId="0" xfId="0" applyNumberFormat="1" applyFont="1"/>
    <xf numFmtId="165" fontId="4" fillId="0" borderId="0" xfId="0" applyNumberFormat="1" applyFont="1" applyAlignment="1" applyProtection="1">
      <alignment horizontal="right"/>
      <protection locked="0"/>
    </xf>
    <xf numFmtId="2" fontId="0" fillId="0" borderId="0" xfId="0" applyNumberFormat="1" applyAlignment="1" applyProtection="1">
      <alignment horizontal="left"/>
      <protection locked="0"/>
    </xf>
    <xf numFmtId="2" fontId="0" fillId="0" borderId="0" xfId="0" applyNumberFormat="1" applyAlignment="1">
      <alignment horizontal="center"/>
    </xf>
    <xf numFmtId="2" fontId="4" fillId="0" borderId="0" xfId="0" applyNumberFormat="1" applyFont="1" applyAlignment="1">
      <alignment horizontal="center"/>
    </xf>
    <xf numFmtId="9" fontId="0" fillId="5" borderId="10" xfId="0" applyNumberFormat="1" applyFill="1" applyBorder="1" applyAlignment="1">
      <alignment horizontal="center"/>
    </xf>
    <xf numFmtId="2" fontId="0" fillId="4" borderId="11" xfId="0" applyNumberFormat="1" applyFill="1" applyBorder="1" applyAlignment="1">
      <alignment horizontal="center"/>
    </xf>
    <xf numFmtId="0" fontId="4" fillId="5" borderId="7" xfId="0" applyFont="1" applyFill="1" applyBorder="1" applyAlignment="1">
      <alignment horizontal="center"/>
    </xf>
    <xf numFmtId="0" fontId="4" fillId="5" borderId="13" xfId="0" applyFont="1" applyFill="1" applyBorder="1" applyAlignment="1">
      <alignment horizontal="center"/>
    </xf>
    <xf numFmtId="1" fontId="4" fillId="3" borderId="8" xfId="0" applyNumberFormat="1" applyFont="1" applyFill="1" applyBorder="1" applyAlignment="1" applyProtection="1">
      <alignment horizontal="center"/>
      <protection locked="0"/>
    </xf>
    <xf numFmtId="1" fontId="0" fillId="3" borderId="8" xfId="0" applyNumberFormat="1" applyFill="1" applyBorder="1" applyAlignment="1" applyProtection="1">
      <alignment horizontal="center"/>
      <protection locked="0"/>
    </xf>
    <xf numFmtId="1" fontId="1" fillId="4" borderId="8" xfId="0" applyNumberFormat="1" applyFont="1" applyFill="1" applyBorder="1" applyAlignment="1">
      <alignment horizontal="center"/>
    </xf>
    <xf numFmtId="0" fontId="4" fillId="5" borderId="14" xfId="0" applyFont="1" applyFill="1" applyBorder="1" applyAlignment="1">
      <alignment horizontal="center" vertical="top"/>
    </xf>
    <xf numFmtId="2" fontId="0" fillId="3" borderId="8" xfId="0" applyNumberFormat="1" applyFill="1" applyBorder="1" applyAlignment="1" applyProtection="1">
      <alignment horizontal="center"/>
      <protection locked="0"/>
    </xf>
    <xf numFmtId="2" fontId="0" fillId="4" borderId="8" xfId="0" applyNumberFormat="1" applyFill="1" applyBorder="1" applyAlignment="1">
      <alignment horizontal="center"/>
    </xf>
    <xf numFmtId="0" fontId="0" fillId="3" borderId="8" xfId="0" applyFill="1" applyBorder="1" applyAlignment="1" applyProtection="1">
      <alignment horizontal="left"/>
      <protection locked="0"/>
    </xf>
    <xf numFmtId="2" fontId="0" fillId="4" borderId="10" xfId="0" applyNumberFormat="1" applyFill="1" applyBorder="1" applyAlignment="1">
      <alignment horizontal="center"/>
    </xf>
    <xf numFmtId="0" fontId="0" fillId="3" borderId="15" xfId="0" applyFill="1" applyBorder="1" applyAlignment="1" applyProtection="1">
      <alignment horizontal="left"/>
      <protection locked="0"/>
    </xf>
    <xf numFmtId="2" fontId="0" fillId="3" borderId="15" xfId="0" applyNumberFormat="1" applyFill="1" applyBorder="1" applyAlignment="1" applyProtection="1">
      <alignment horizontal="center"/>
      <protection locked="0"/>
    </xf>
    <xf numFmtId="9" fontId="4" fillId="5" borderId="10" xfId="0" applyNumberFormat="1" applyFont="1" applyFill="1" applyBorder="1" applyAlignment="1">
      <alignment horizontal="center"/>
    </xf>
    <xf numFmtId="1" fontId="0" fillId="4" borderId="11" xfId="0" applyNumberFormat="1" applyFill="1" applyBorder="1" applyAlignment="1">
      <alignment horizontal="center"/>
    </xf>
    <xf numFmtId="1" fontId="4" fillId="4" borderId="11" xfId="0" applyNumberFormat="1" applyFont="1" applyFill="1" applyBorder="1" applyAlignment="1">
      <alignment horizontal="center"/>
    </xf>
    <xf numFmtId="9" fontId="4" fillId="5" borderId="16" xfId="0" applyNumberFormat="1" applyFont="1" applyFill="1" applyBorder="1" applyAlignment="1" applyProtection="1">
      <alignment horizontal="center"/>
      <protection locked="0"/>
    </xf>
    <xf numFmtId="0" fontId="4" fillId="3" borderId="18" xfId="0" applyFont="1" applyFill="1" applyBorder="1" applyAlignment="1" applyProtection="1">
      <alignment horizontal="left"/>
      <protection locked="0"/>
    </xf>
    <xf numFmtId="2" fontId="0" fillId="3" borderId="18" xfId="0" applyNumberFormat="1" applyFill="1" applyBorder="1" applyAlignment="1" applyProtection="1">
      <alignment horizontal="center"/>
      <protection locked="0"/>
    </xf>
    <xf numFmtId="2" fontId="0" fillId="4" borderId="18" xfId="0" applyNumberFormat="1" applyFill="1" applyBorder="1" applyAlignment="1">
      <alignment horizontal="center"/>
    </xf>
    <xf numFmtId="0" fontId="0" fillId="5" borderId="7" xfId="0" applyFill="1" applyBorder="1"/>
    <xf numFmtId="0" fontId="18" fillId="0" borderId="0" xfId="0" applyFont="1"/>
    <xf numFmtId="0" fontId="0" fillId="5" borderId="12" xfId="0" applyFill="1" applyBorder="1" applyAlignment="1">
      <alignment horizontal="center"/>
    </xf>
    <xf numFmtId="0" fontId="0" fillId="5" borderId="14" xfId="0" applyFill="1" applyBorder="1" applyAlignment="1">
      <alignment horizontal="center"/>
    </xf>
    <xf numFmtId="0" fontId="0" fillId="4" borderId="8" xfId="0" applyFill="1" applyBorder="1" applyAlignment="1">
      <alignment horizontal="center"/>
    </xf>
    <xf numFmtId="0" fontId="4" fillId="5" borderId="12" xfId="0" applyFont="1" applyFill="1" applyBorder="1" applyAlignment="1">
      <alignment horizontal="center" vertical="top"/>
    </xf>
    <xf numFmtId="0" fontId="4" fillId="5" borderId="5" xfId="0" applyFont="1" applyFill="1" applyBorder="1" applyAlignment="1">
      <alignment horizontal="center"/>
    </xf>
    <xf numFmtId="1" fontId="0" fillId="4" borderId="8" xfId="0" applyNumberFormat="1" applyFill="1" applyBorder="1"/>
    <xf numFmtId="1" fontId="0" fillId="4" borderId="15" xfId="0" applyNumberFormat="1" applyFill="1" applyBorder="1"/>
    <xf numFmtId="1" fontId="0" fillId="4" borderId="17" xfId="0" applyNumberFormat="1" applyFill="1" applyBorder="1"/>
    <xf numFmtId="0" fontId="4" fillId="0" borderId="22" xfId="0" applyFont="1" applyBorder="1"/>
    <xf numFmtId="0" fontId="1" fillId="5" borderId="7" xfId="0" applyFont="1" applyFill="1" applyBorder="1" applyAlignment="1">
      <alignment horizontal="center"/>
    </xf>
    <xf numFmtId="165" fontId="8" fillId="4" borderId="8" xfId="0" applyNumberFormat="1" applyFont="1" applyFill="1" applyBorder="1" applyAlignment="1">
      <alignment horizontal="center"/>
    </xf>
    <xf numFmtId="0" fontId="1" fillId="5" borderId="7" xfId="0" applyFont="1" applyFill="1" applyBorder="1"/>
    <xf numFmtId="0" fontId="4" fillId="5" borderId="7" xfId="0" applyFont="1" applyFill="1" applyBorder="1"/>
    <xf numFmtId="0" fontId="1" fillId="5" borderId="12" xfId="0" applyFont="1" applyFill="1" applyBorder="1"/>
    <xf numFmtId="165" fontId="0" fillId="4" borderId="8" xfId="0" applyNumberFormat="1" applyFill="1" applyBorder="1" applyAlignment="1">
      <alignment horizontal="center"/>
    </xf>
    <xf numFmtId="0" fontId="0" fillId="5" borderId="9" xfId="0" applyFill="1" applyBorder="1" applyAlignment="1">
      <alignment horizontal="center"/>
    </xf>
    <xf numFmtId="0" fontId="11" fillId="5" borderId="12" xfId="0" applyFont="1" applyFill="1" applyBorder="1" applyAlignment="1">
      <alignment horizontal="center"/>
    </xf>
    <xf numFmtId="165" fontId="4" fillId="3" borderId="8" xfId="0" applyNumberFormat="1" applyFont="1" applyFill="1" applyBorder="1" applyAlignment="1" applyProtection="1">
      <alignment horizontal="center"/>
      <protection locked="0"/>
    </xf>
    <xf numFmtId="49" fontId="4" fillId="3" borderId="8" xfId="0" applyNumberFormat="1" applyFont="1" applyFill="1" applyBorder="1" applyProtection="1">
      <protection locked="0"/>
    </xf>
    <xf numFmtId="0" fontId="12" fillId="0" borderId="0" xfId="0" applyFont="1" applyAlignment="1">
      <alignment vertical="top" wrapText="1"/>
    </xf>
    <xf numFmtId="0" fontId="12" fillId="0" borderId="0" xfId="0" applyFont="1" applyAlignment="1" applyProtection="1">
      <alignment vertical="top" wrapText="1"/>
      <protection locked="0"/>
    </xf>
    <xf numFmtId="0" fontId="1" fillId="0" borderId="0" xfId="0" applyFont="1" applyAlignment="1">
      <alignment wrapText="1"/>
    </xf>
    <xf numFmtId="0" fontId="20" fillId="0" borderId="0" xfId="0" applyFont="1" applyAlignment="1">
      <alignment horizontal="right"/>
    </xf>
    <xf numFmtId="0" fontId="21" fillId="2" borderId="0" xfId="0" applyFont="1" applyFill="1" applyAlignment="1">
      <alignment horizontal="left"/>
    </xf>
    <xf numFmtId="0" fontId="22" fillId="0" borderId="0" xfId="0" applyFont="1"/>
    <xf numFmtId="0" fontId="21" fillId="0" borderId="0" xfId="0" applyFont="1"/>
    <xf numFmtId="0" fontId="20" fillId="0" borderId="0" xfId="0" applyFont="1"/>
    <xf numFmtId="0" fontId="22" fillId="0" borderId="0" xfId="0" applyFont="1" applyAlignment="1">
      <alignment horizontal="center"/>
    </xf>
    <xf numFmtId="0" fontId="23" fillId="0" borderId="0" xfId="0" applyFont="1"/>
    <xf numFmtId="0" fontId="24" fillId="5" borderId="7" xfId="0" applyFont="1" applyFill="1" applyBorder="1" applyAlignment="1">
      <alignment horizontal="right"/>
    </xf>
    <xf numFmtId="2" fontId="21" fillId="3" borderId="7" xfId="0" applyNumberFormat="1" applyFont="1" applyFill="1" applyBorder="1" applyAlignment="1" applyProtection="1">
      <alignment horizontal="center"/>
      <protection locked="0"/>
    </xf>
    <xf numFmtId="2" fontId="21" fillId="0" borderId="0" xfId="0" applyNumberFormat="1" applyFont="1" applyAlignment="1" applyProtection="1">
      <alignment horizontal="center"/>
      <protection locked="0"/>
    </xf>
    <xf numFmtId="1" fontId="21" fillId="0" borderId="0" xfId="0" applyNumberFormat="1" applyFont="1"/>
    <xf numFmtId="0" fontId="25" fillId="0" borderId="0" xfId="0" applyFont="1"/>
    <xf numFmtId="0" fontId="20" fillId="5" borderId="7" xfId="0" applyFont="1" applyFill="1" applyBorder="1" applyAlignment="1">
      <alignment horizontal="center"/>
    </xf>
    <xf numFmtId="0" fontId="21" fillId="5" borderId="7" xfId="0" applyFont="1" applyFill="1" applyBorder="1" applyAlignment="1">
      <alignment horizontal="center"/>
    </xf>
    <xf numFmtId="0" fontId="23" fillId="5" borderId="7" xfId="0" applyFont="1" applyFill="1" applyBorder="1" applyAlignment="1">
      <alignment horizontal="center"/>
    </xf>
    <xf numFmtId="0" fontId="21" fillId="5" borderId="7" xfId="0" applyFont="1" applyFill="1" applyBorder="1" applyAlignment="1">
      <alignment horizontal="left"/>
    </xf>
    <xf numFmtId="0" fontId="24" fillId="0" borderId="0" xfId="0" applyFont="1"/>
    <xf numFmtId="0" fontId="21" fillId="5" borderId="7" xfId="0" applyFont="1" applyFill="1" applyBorder="1"/>
    <xf numFmtId="0" fontId="21" fillId="3" borderId="13" xfId="0" applyFont="1" applyFill="1" applyBorder="1" applyAlignment="1" applyProtection="1">
      <alignment horizontal="center"/>
      <protection locked="0"/>
    </xf>
    <xf numFmtId="1" fontId="21" fillId="3" borderId="13" xfId="0" applyNumberFormat="1" applyFont="1" applyFill="1" applyBorder="1" applyAlignment="1" applyProtection="1">
      <alignment horizontal="center"/>
      <protection locked="0"/>
    </xf>
    <xf numFmtId="1" fontId="21" fillId="3" borderId="6" xfId="0" applyNumberFormat="1" applyFont="1" applyFill="1" applyBorder="1" applyAlignment="1" applyProtection="1">
      <alignment horizontal="center"/>
      <protection locked="0"/>
    </xf>
    <xf numFmtId="164" fontId="21" fillId="4" borderId="18" xfId="0" applyNumberFormat="1" applyFont="1" applyFill="1" applyBorder="1" applyAlignment="1">
      <alignment horizontal="center"/>
    </xf>
    <xf numFmtId="0" fontId="21" fillId="3" borderId="7" xfId="0" applyFont="1" applyFill="1" applyBorder="1" applyAlignment="1" applyProtection="1">
      <alignment horizontal="center"/>
      <protection locked="0"/>
    </xf>
    <xf numFmtId="1" fontId="21" fillId="3" borderId="7" xfId="0" applyNumberFormat="1" applyFont="1" applyFill="1" applyBorder="1" applyAlignment="1" applyProtection="1">
      <alignment horizontal="center"/>
      <protection locked="0"/>
    </xf>
    <xf numFmtId="1" fontId="21" fillId="3" borderId="9" xfId="0" applyNumberFormat="1" applyFont="1" applyFill="1" applyBorder="1" applyAlignment="1" applyProtection="1">
      <alignment horizontal="center"/>
      <protection locked="0"/>
    </xf>
    <xf numFmtId="164" fontId="21" fillId="4" borderId="8" xfId="0" applyNumberFormat="1" applyFont="1" applyFill="1" applyBorder="1" applyAlignment="1">
      <alignment horizontal="center"/>
    </xf>
    <xf numFmtId="0" fontId="21" fillId="3" borderId="9" xfId="0" applyFont="1" applyFill="1" applyBorder="1" applyAlignment="1" applyProtection="1">
      <alignment horizontal="center"/>
      <protection locked="0"/>
    </xf>
    <xf numFmtId="164" fontId="21" fillId="4" borderId="23" xfId="0" applyNumberFormat="1" applyFont="1" applyFill="1" applyBorder="1" applyAlignment="1">
      <alignment horizontal="center"/>
    </xf>
    <xf numFmtId="164" fontId="26" fillId="4" borderId="23" xfId="0" applyNumberFormat="1" applyFont="1" applyFill="1" applyBorder="1" applyAlignment="1">
      <alignment horizontal="center"/>
    </xf>
    <xf numFmtId="164" fontId="27" fillId="4" borderId="23" xfId="0" applyNumberFormat="1" applyFont="1" applyFill="1" applyBorder="1" applyAlignment="1">
      <alignment horizontal="center"/>
    </xf>
    <xf numFmtId="164" fontId="21" fillId="0" borderId="0" xfId="0" applyNumberFormat="1" applyFont="1"/>
    <xf numFmtId="0" fontId="20" fillId="0" borderId="0" xfId="0" applyFont="1" applyAlignment="1">
      <alignment horizontal="center"/>
    </xf>
    <xf numFmtId="164" fontId="21" fillId="5" borderId="7" xfId="0" applyNumberFormat="1" applyFont="1" applyFill="1" applyBorder="1" applyAlignment="1">
      <alignment horizontal="center"/>
    </xf>
    <xf numFmtId="0" fontId="25" fillId="0" borderId="0" xfId="0" applyFont="1" applyAlignment="1">
      <alignment horizontal="center"/>
    </xf>
    <xf numFmtId="0" fontId="21" fillId="3" borderId="6" xfId="0" applyFont="1" applyFill="1" applyBorder="1" applyAlignment="1" applyProtection="1">
      <alignment horizontal="center"/>
      <protection locked="0"/>
    </xf>
    <xf numFmtId="0" fontId="21" fillId="0" borderId="0" xfId="0" applyFont="1" applyAlignment="1">
      <alignment horizontal="center"/>
    </xf>
    <xf numFmtId="0" fontId="23" fillId="5" borderId="7" xfId="0" applyFont="1" applyFill="1" applyBorder="1"/>
    <xf numFmtId="0" fontId="28" fillId="0" borderId="0" xfId="0" applyFont="1" applyAlignment="1">
      <alignment horizontal="center"/>
    </xf>
    <xf numFmtId="0" fontId="23" fillId="0" borderId="0" xfId="0" applyFont="1" applyAlignment="1">
      <alignment horizontal="center"/>
    </xf>
    <xf numFmtId="0" fontId="21" fillId="3" borderId="7" xfId="0" applyFont="1" applyFill="1" applyBorder="1" applyProtection="1">
      <protection locked="0"/>
    </xf>
    <xf numFmtId="0" fontId="21" fillId="0" borderId="0" xfId="0" applyFont="1" applyAlignment="1" applyProtection="1">
      <alignment horizontal="left" vertical="top" wrapText="1"/>
      <protection locked="0"/>
    </xf>
    <xf numFmtId="164" fontId="27" fillId="4" borderId="26" xfId="0" applyNumberFormat="1" applyFont="1" applyFill="1" applyBorder="1" applyAlignment="1">
      <alignment horizontal="center"/>
    </xf>
    <xf numFmtId="0" fontId="20" fillId="0" borderId="19" xfId="0" applyFont="1" applyBorder="1" applyAlignment="1">
      <alignment horizontal="left" vertical="top" wrapText="1"/>
    </xf>
    <xf numFmtId="164" fontId="22" fillId="0" borderId="0" xfId="0" applyNumberFormat="1" applyFont="1" applyAlignment="1">
      <alignment horizontal="center"/>
    </xf>
    <xf numFmtId="164" fontId="21" fillId="5" borderId="12" xfId="0" applyNumberFormat="1" applyFont="1" applyFill="1" applyBorder="1" applyAlignment="1">
      <alignment horizontal="center"/>
    </xf>
    <xf numFmtId="0" fontId="23" fillId="5" borderId="7" xfId="0" applyFont="1" applyFill="1" applyBorder="1" applyAlignment="1">
      <alignment horizontal="left"/>
    </xf>
    <xf numFmtId="165" fontId="23" fillId="4" borderId="8" xfId="0" applyNumberFormat="1" applyFont="1" applyFill="1" applyBorder="1" applyAlignment="1">
      <alignment horizontal="center"/>
    </xf>
    <xf numFmtId="0" fontId="21" fillId="0" borderId="35" xfId="0" applyFont="1" applyBorder="1"/>
    <xf numFmtId="0" fontId="21" fillId="0" borderId="36" xfId="0" applyFont="1" applyBorder="1"/>
    <xf numFmtId="0" fontId="23" fillId="0" borderId="0" xfId="0" applyFont="1" applyAlignment="1">
      <alignment horizontal="left"/>
    </xf>
    <xf numFmtId="165" fontId="30" fillId="4" borderId="8" xfId="0" applyNumberFormat="1" applyFont="1" applyFill="1" applyBorder="1" applyAlignment="1">
      <alignment horizontal="center"/>
    </xf>
    <xf numFmtId="0" fontId="23" fillId="0" borderId="0" xfId="0" applyFont="1" applyAlignment="1">
      <alignment horizontal="right"/>
    </xf>
    <xf numFmtId="165" fontId="30" fillId="0" borderId="0" xfId="0" applyNumberFormat="1" applyFont="1" applyAlignment="1">
      <alignment horizontal="center"/>
    </xf>
    <xf numFmtId="0" fontId="20" fillId="0" borderId="15" xfId="0" applyFont="1" applyBorder="1" applyAlignment="1">
      <alignment horizontal="center"/>
    </xf>
    <xf numFmtId="0" fontId="31" fillId="5" borderId="12" xfId="0" applyFont="1" applyFill="1" applyBorder="1" applyAlignment="1">
      <alignment horizontal="center"/>
    </xf>
    <xf numFmtId="165" fontId="20" fillId="4" borderId="20" xfId="0" applyNumberFormat="1" applyFont="1" applyFill="1" applyBorder="1" applyAlignment="1">
      <alignment horizontal="center"/>
    </xf>
    <xf numFmtId="0" fontId="20" fillId="0" borderId="18" xfId="0" applyFont="1" applyBorder="1" applyAlignment="1">
      <alignment horizontal="center"/>
    </xf>
    <xf numFmtId="0" fontId="20" fillId="0" borderId="8" xfId="0" applyFont="1" applyBorder="1" applyAlignment="1">
      <alignment horizontal="center"/>
    </xf>
    <xf numFmtId="0" fontId="31" fillId="5" borderId="14" xfId="0" applyFont="1" applyFill="1" applyBorder="1" applyAlignment="1">
      <alignment horizontal="center"/>
    </xf>
    <xf numFmtId="165" fontId="20" fillId="4" borderId="8" xfId="0" applyNumberFormat="1" applyFont="1" applyFill="1" applyBorder="1" applyAlignment="1">
      <alignment horizontal="center"/>
    </xf>
    <xf numFmtId="165" fontId="30" fillId="4" borderId="15" xfId="0" applyNumberFormat="1" applyFont="1" applyFill="1" applyBorder="1" applyAlignment="1">
      <alignment horizontal="center"/>
    </xf>
    <xf numFmtId="0" fontId="27" fillId="0" borderId="0" xfId="0" applyFont="1"/>
    <xf numFmtId="0" fontId="21" fillId="5" borderId="9" xfId="0" applyFont="1" applyFill="1" applyBorder="1" applyAlignment="1">
      <alignment horizontal="right"/>
    </xf>
    <xf numFmtId="1" fontId="21" fillId="3" borderId="8" xfId="0" applyNumberFormat="1" applyFont="1" applyFill="1" applyBorder="1" applyAlignment="1" applyProtection="1">
      <alignment horizontal="center"/>
      <protection locked="0"/>
    </xf>
    <xf numFmtId="165" fontId="27" fillId="4" borderId="8" xfId="0" applyNumberFormat="1" applyFont="1" applyFill="1" applyBorder="1" applyAlignment="1">
      <alignment horizontal="center"/>
    </xf>
    <xf numFmtId="165" fontId="21" fillId="3" borderId="8" xfId="0" applyNumberFormat="1" applyFont="1" applyFill="1" applyBorder="1" applyAlignment="1" applyProtection="1">
      <alignment horizontal="center"/>
      <protection locked="0"/>
    </xf>
    <xf numFmtId="0" fontId="23" fillId="5" borderId="7" xfId="0" applyFont="1" applyFill="1" applyBorder="1" applyAlignment="1">
      <alignment horizontal="right"/>
    </xf>
    <xf numFmtId="165" fontId="21" fillId="3" borderId="23" xfId="0" applyNumberFormat="1" applyFont="1" applyFill="1" applyBorder="1" applyAlignment="1" applyProtection="1">
      <alignment horizontal="center"/>
      <protection locked="0"/>
    </xf>
    <xf numFmtId="0" fontId="33" fillId="5" borderId="7" xfId="0" applyFont="1" applyFill="1" applyBorder="1" applyAlignment="1">
      <alignment horizontal="right"/>
    </xf>
    <xf numFmtId="2" fontId="21" fillId="3" borderId="23" xfId="0" applyNumberFormat="1" applyFont="1" applyFill="1" applyBorder="1" applyAlignment="1" applyProtection="1">
      <alignment horizontal="center"/>
      <protection locked="0"/>
    </xf>
    <xf numFmtId="1" fontId="21" fillId="3" borderId="25" xfId="0" applyNumberFormat="1" applyFont="1" applyFill="1" applyBorder="1" applyAlignment="1" applyProtection="1">
      <alignment horizontal="center"/>
      <protection locked="0"/>
    </xf>
    <xf numFmtId="0" fontId="20" fillId="5" borderId="7" xfId="0" applyFont="1" applyFill="1" applyBorder="1" applyAlignment="1">
      <alignment horizontal="right"/>
    </xf>
    <xf numFmtId="164" fontId="34" fillId="4" borderId="26" xfId="0" applyNumberFormat="1" applyFont="1" applyFill="1" applyBorder="1" applyAlignment="1">
      <alignment horizontal="center"/>
    </xf>
    <xf numFmtId="1" fontId="21" fillId="3" borderId="15" xfId="0" applyNumberFormat="1" applyFont="1" applyFill="1" applyBorder="1" applyAlignment="1" applyProtection="1">
      <alignment horizontal="center"/>
      <protection locked="0"/>
    </xf>
    <xf numFmtId="1" fontId="34" fillId="4" borderId="27" xfId="0" applyNumberFormat="1" applyFont="1" applyFill="1" applyBorder="1" applyAlignment="1">
      <alignment horizontal="center"/>
    </xf>
    <xf numFmtId="1" fontId="34" fillId="0" borderId="0" xfId="0" applyNumberFormat="1" applyFont="1" applyAlignment="1">
      <alignment horizontal="center"/>
    </xf>
    <xf numFmtId="0" fontId="35" fillId="0" borderId="0" xfId="0" applyFont="1" applyAlignment="1">
      <alignment horizontal="center"/>
    </xf>
    <xf numFmtId="0" fontId="36" fillId="2" borderId="0" xfId="0" applyFont="1" applyFill="1" applyAlignment="1">
      <alignment horizontal="left"/>
    </xf>
    <xf numFmtId="0" fontId="36" fillId="2" borderId="0" xfId="0" applyFont="1" applyFill="1"/>
    <xf numFmtId="0" fontId="36" fillId="0" borderId="0" xfId="0" applyFont="1"/>
    <xf numFmtId="0" fontId="37" fillId="0" borderId="0" xfId="0" applyFont="1"/>
    <xf numFmtId="0" fontId="36" fillId="0" borderId="0" xfId="0" applyFont="1" applyAlignment="1">
      <alignment horizontal="center"/>
    </xf>
    <xf numFmtId="0" fontId="35" fillId="0" borderId="0" xfId="0" applyFont="1"/>
    <xf numFmtId="0" fontId="38" fillId="3" borderId="0" xfId="0" applyFont="1" applyFill="1"/>
    <xf numFmtId="0" fontId="36" fillId="3" borderId="0" xfId="0" applyFont="1" applyFill="1"/>
    <xf numFmtId="0" fontId="38" fillId="4" borderId="0" xfId="0" applyFont="1" applyFill="1"/>
    <xf numFmtId="0" fontId="36" fillId="4" borderId="0" xfId="0" applyFont="1" applyFill="1"/>
    <xf numFmtId="0" fontId="38" fillId="0" borderId="0" xfId="0" applyFont="1"/>
    <xf numFmtId="0" fontId="38" fillId="0" borderId="0" xfId="0" applyFont="1" applyAlignment="1">
      <alignment horizontal="center"/>
    </xf>
    <xf numFmtId="0" fontId="38" fillId="5" borderId="5" xfId="0" applyFont="1" applyFill="1" applyBorder="1" applyAlignment="1">
      <alignment horizontal="center"/>
    </xf>
    <xf numFmtId="0" fontId="40" fillId="0" borderId="7" xfId="0" applyFont="1" applyBorder="1" applyAlignment="1">
      <alignment horizontal="center"/>
    </xf>
    <xf numFmtId="0" fontId="41" fillId="0" borderId="0" xfId="0" applyFont="1"/>
    <xf numFmtId="0" fontId="38" fillId="5" borderId="19" xfId="0" applyFont="1" applyFill="1" applyBorder="1" applyAlignment="1" applyProtection="1">
      <alignment horizontal="center"/>
      <protection locked="0"/>
    </xf>
    <xf numFmtId="0" fontId="38" fillId="0" borderId="0" xfId="0" applyFont="1" applyAlignment="1" applyProtection="1">
      <alignment horizontal="center"/>
      <protection locked="0"/>
    </xf>
    <xf numFmtId="164" fontId="36" fillId="0" borderId="0" xfId="0" applyNumberFormat="1" applyFont="1" applyAlignment="1">
      <alignment horizontal="center"/>
    </xf>
    <xf numFmtId="0" fontId="35" fillId="0" borderId="0" xfId="0" applyFont="1" applyAlignment="1" applyProtection="1">
      <alignment horizontal="center"/>
      <protection locked="0"/>
    </xf>
    <xf numFmtId="0" fontId="36" fillId="4" borderId="8" xfId="0" applyFont="1" applyFill="1" applyBorder="1" applyAlignment="1">
      <alignment horizontal="center"/>
    </xf>
    <xf numFmtId="164" fontId="36" fillId="0" borderId="0" xfId="0" applyNumberFormat="1" applyFont="1"/>
    <xf numFmtId="0" fontId="38" fillId="5" borderId="12" xfId="0" applyFont="1" applyFill="1" applyBorder="1" applyAlignment="1">
      <alignment horizontal="center" vertical="top"/>
    </xf>
    <xf numFmtId="0" fontId="38" fillId="5" borderId="14" xfId="0" applyFont="1" applyFill="1" applyBorder="1" applyAlignment="1">
      <alignment horizontal="center" vertical="top"/>
    </xf>
    <xf numFmtId="165" fontId="36" fillId="0" borderId="0" xfId="0" applyNumberFormat="1" applyFont="1" applyAlignment="1">
      <alignment horizontal="center"/>
    </xf>
    <xf numFmtId="0" fontId="38" fillId="0" borderId="0" xfId="0" applyFont="1" applyAlignment="1">
      <alignment horizontal="left" vertical="top"/>
    </xf>
    <xf numFmtId="49" fontId="36" fillId="0" borderId="0" xfId="0" applyNumberFormat="1" applyFont="1"/>
    <xf numFmtId="164" fontId="42" fillId="0" borderId="0" xfId="0" applyNumberFormat="1" applyFont="1" applyAlignment="1">
      <alignment horizontal="center"/>
    </xf>
    <xf numFmtId="1" fontId="38" fillId="4" borderId="20" xfId="0" applyNumberFormat="1" applyFont="1" applyFill="1" applyBorder="1" applyAlignment="1">
      <alignment horizontal="right"/>
    </xf>
    <xf numFmtId="0" fontId="38" fillId="4" borderId="23" xfId="0" applyFont="1" applyFill="1" applyBorder="1" applyAlignment="1">
      <alignment horizontal="left"/>
    </xf>
    <xf numFmtId="1" fontId="38" fillId="0" borderId="0" xfId="0" applyNumberFormat="1" applyFont="1" applyAlignment="1">
      <alignment horizontal="left"/>
    </xf>
    <xf numFmtId="1" fontId="38" fillId="4" borderId="23" xfId="0" applyNumberFormat="1" applyFont="1" applyFill="1" applyBorder="1" applyAlignment="1">
      <alignment horizontal="left"/>
    </xf>
    <xf numFmtId="0" fontId="37" fillId="0" borderId="0" xfId="0" applyFont="1" applyAlignment="1">
      <alignment horizontal="center"/>
    </xf>
    <xf numFmtId="1" fontId="38" fillId="0" borderId="0" xfId="0" applyNumberFormat="1" applyFont="1" applyAlignment="1">
      <alignment horizontal="center"/>
    </xf>
    <xf numFmtId="1" fontId="36" fillId="0" borderId="0" xfId="0" applyNumberFormat="1" applyFont="1" applyAlignment="1">
      <alignment horizontal="center"/>
    </xf>
    <xf numFmtId="4" fontId="36" fillId="0" borderId="0" xfId="0" applyNumberFormat="1" applyFont="1"/>
    <xf numFmtId="0" fontId="37" fillId="0" borderId="0" xfId="0" applyFont="1" applyAlignment="1">
      <alignment horizontal="left"/>
    </xf>
    <xf numFmtId="164" fontId="43" fillId="0" borderId="0" xfId="0" applyNumberFormat="1" applyFont="1" applyAlignment="1">
      <alignment horizontal="center"/>
    </xf>
    <xf numFmtId="0" fontId="39" fillId="0" borderId="0" xfId="0" applyFont="1"/>
    <xf numFmtId="1" fontId="38" fillId="4" borderId="8" xfId="0" applyNumberFormat="1" applyFont="1" applyFill="1" applyBorder="1" applyAlignment="1">
      <alignment horizontal="center"/>
    </xf>
    <xf numFmtId="2" fontId="36" fillId="4" borderId="23" xfId="0" applyNumberFormat="1" applyFont="1" applyFill="1" applyBorder="1"/>
    <xf numFmtId="1" fontId="38" fillId="4" borderId="15" xfId="0" applyNumberFormat="1" applyFont="1" applyFill="1" applyBorder="1" applyAlignment="1">
      <alignment horizontal="center"/>
    </xf>
    <xf numFmtId="1" fontId="38" fillId="4" borderId="11" xfId="0" applyNumberFormat="1" applyFont="1" applyFill="1" applyBorder="1" applyAlignment="1">
      <alignment horizontal="center"/>
    </xf>
    <xf numFmtId="0" fontId="35" fillId="0" borderId="0" xfId="0" applyFont="1" applyAlignment="1">
      <alignment horizontal="right"/>
    </xf>
    <xf numFmtId="1" fontId="38" fillId="4" borderId="8" xfId="0" applyNumberFormat="1" applyFont="1" applyFill="1" applyBorder="1" applyAlignment="1">
      <alignment horizontal="right"/>
    </xf>
    <xf numFmtId="1" fontId="38" fillId="4" borderId="15" xfId="0" applyNumberFormat="1" applyFont="1" applyFill="1" applyBorder="1" applyAlignment="1">
      <alignment horizontal="right"/>
    </xf>
    <xf numFmtId="165" fontId="38" fillId="0" borderId="0" xfId="0" applyNumberFormat="1" applyFont="1" applyAlignment="1">
      <alignment horizontal="center"/>
    </xf>
    <xf numFmtId="1" fontId="38" fillId="4" borderId="17" xfId="0" applyNumberFormat="1" applyFont="1" applyFill="1" applyBorder="1" applyAlignment="1">
      <alignment horizontal="right"/>
    </xf>
    <xf numFmtId="1" fontId="38" fillId="4" borderId="23" xfId="0" applyNumberFormat="1" applyFont="1" applyFill="1" applyBorder="1" applyAlignment="1">
      <alignment horizontal="center"/>
    </xf>
    <xf numFmtId="0" fontId="38" fillId="0" borderId="0" xfId="0" applyFont="1" applyAlignment="1">
      <alignment horizontal="left"/>
    </xf>
    <xf numFmtId="164" fontId="26" fillId="4" borderId="8" xfId="0" applyNumberFormat="1" applyFont="1" applyFill="1" applyBorder="1" applyAlignment="1">
      <alignment horizontal="center"/>
    </xf>
    <xf numFmtId="164" fontId="20" fillId="4" borderId="8" xfId="0" applyNumberFormat="1" applyFont="1" applyFill="1" applyBorder="1" applyAlignment="1">
      <alignment horizontal="center"/>
    </xf>
    <xf numFmtId="2" fontId="21" fillId="4" borderId="23" xfId="0" applyNumberFormat="1" applyFont="1" applyFill="1" applyBorder="1"/>
    <xf numFmtId="0" fontId="4" fillId="5" borderId="5" xfId="0" applyFont="1" applyFill="1" applyBorder="1" applyAlignment="1">
      <alignment horizontal="left"/>
    </xf>
    <xf numFmtId="0" fontId="4" fillId="5" borderId="9" xfId="0" applyFont="1" applyFill="1" applyBorder="1"/>
    <xf numFmtId="0" fontId="4" fillId="5" borderId="2" xfId="0" applyFont="1" applyFill="1" applyBorder="1" applyAlignment="1">
      <alignment horizontal="left"/>
    </xf>
    <xf numFmtId="0" fontId="4" fillId="5" borderId="2" xfId="0" applyFont="1" applyFill="1" applyBorder="1" applyAlignment="1">
      <alignment horizontal="center"/>
    </xf>
    <xf numFmtId="0" fontId="4" fillId="5" borderId="12" xfId="0" applyFont="1" applyFill="1" applyBorder="1" applyAlignment="1">
      <alignment horizontal="left"/>
    </xf>
    <xf numFmtId="0" fontId="4" fillId="5" borderId="0" xfId="0" applyFont="1" applyFill="1" applyAlignment="1">
      <alignment horizontal="center"/>
    </xf>
    <xf numFmtId="0" fontId="23" fillId="5" borderId="6" xfId="0" applyFont="1" applyFill="1" applyBorder="1" applyAlignment="1">
      <alignment horizontal="right"/>
    </xf>
    <xf numFmtId="0" fontId="20" fillId="5" borderId="9" xfId="0" applyFont="1" applyFill="1" applyBorder="1" applyAlignment="1">
      <alignment horizontal="right"/>
    </xf>
    <xf numFmtId="0" fontId="23" fillId="5" borderId="9" xfId="0" applyFont="1" applyFill="1" applyBorder="1" applyAlignment="1">
      <alignment horizontal="right"/>
    </xf>
    <xf numFmtId="0" fontId="4" fillId="3" borderId="0" xfId="0" applyFont="1" applyFill="1"/>
    <xf numFmtId="0" fontId="4" fillId="4" borderId="0" xfId="0" applyFont="1" applyFill="1"/>
    <xf numFmtId="0" fontId="38" fillId="5" borderId="12" xfId="0" applyFont="1" applyFill="1" applyBorder="1" applyAlignment="1">
      <alignment horizontal="center"/>
    </xf>
    <xf numFmtId="0" fontId="38" fillId="5" borderId="14" xfId="0" applyFont="1" applyFill="1" applyBorder="1" applyAlignment="1">
      <alignment horizontal="center"/>
    </xf>
    <xf numFmtId="0" fontId="4" fillId="5" borderId="9" xfId="0" applyFont="1" applyFill="1" applyBorder="1" applyAlignment="1">
      <alignment horizontal="center"/>
    </xf>
    <xf numFmtId="0" fontId="4" fillId="5" borderId="14" xfId="0" applyFont="1" applyFill="1" applyBorder="1" applyAlignment="1">
      <alignment horizontal="center"/>
    </xf>
    <xf numFmtId="0" fontId="4" fillId="5" borderId="39" xfId="0" applyFont="1" applyFill="1" applyBorder="1" applyAlignment="1">
      <alignment horizontal="center"/>
    </xf>
    <xf numFmtId="0" fontId="4" fillId="5" borderId="28" xfId="0" applyFont="1" applyFill="1" applyBorder="1"/>
    <xf numFmtId="0" fontId="4" fillId="5" borderId="12" xfId="0" applyFont="1" applyFill="1" applyBorder="1" applyAlignment="1">
      <alignment horizontal="center"/>
    </xf>
    <xf numFmtId="0" fontId="23" fillId="3" borderId="7" xfId="0" applyFont="1" applyFill="1" applyBorder="1" applyAlignment="1" applyProtection="1">
      <alignment horizontal="left"/>
      <protection locked="0"/>
    </xf>
    <xf numFmtId="0" fontId="23" fillId="3" borderId="7" xfId="0" applyFont="1" applyFill="1" applyBorder="1" applyAlignment="1" applyProtection="1">
      <alignment horizontal="center"/>
      <protection locked="0"/>
    </xf>
    <xf numFmtId="0" fontId="23" fillId="3" borderId="9" xfId="0" applyFont="1" applyFill="1" applyBorder="1" applyAlignment="1" applyProtection="1">
      <alignment horizontal="center"/>
      <protection locked="0"/>
    </xf>
    <xf numFmtId="0" fontId="20" fillId="3" borderId="8" xfId="0" applyFont="1" applyFill="1" applyBorder="1" applyAlignment="1" applyProtection="1">
      <alignment horizontal="center"/>
      <protection locked="0"/>
    </xf>
    <xf numFmtId="0" fontId="23" fillId="0" borderId="0" xfId="0" applyFont="1" applyProtection="1">
      <protection locked="0"/>
    </xf>
    <xf numFmtId="0" fontId="20" fillId="0" borderId="0" xfId="0" applyFont="1" applyAlignment="1" applyProtection="1">
      <alignment horizontal="center"/>
      <protection locked="0"/>
    </xf>
    <xf numFmtId="0" fontId="23" fillId="0" borderId="0" xfId="0" applyFont="1" applyAlignment="1" applyProtection="1">
      <alignment horizontal="left"/>
      <protection locked="0"/>
    </xf>
    <xf numFmtId="0" fontId="21" fillId="0" borderId="0" xfId="0" applyFont="1" applyProtection="1">
      <protection locked="0"/>
    </xf>
    <xf numFmtId="49" fontId="4" fillId="5" borderId="5" xfId="0" applyNumberFormat="1" applyFont="1" applyFill="1" applyBorder="1"/>
    <xf numFmtId="0" fontId="4" fillId="0" borderId="0" xfId="0" applyFont="1" applyProtection="1">
      <protection locked="0"/>
    </xf>
    <xf numFmtId="0" fontId="1" fillId="0" borderId="0" xfId="0" applyFont="1" applyAlignment="1" applyProtection="1">
      <alignment horizontal="center"/>
      <protection locked="0"/>
    </xf>
    <xf numFmtId="0" fontId="4" fillId="0" borderId="0" xfId="0" applyFont="1" applyAlignment="1" applyProtection="1">
      <alignment horizontal="left"/>
      <protection locked="0"/>
    </xf>
    <xf numFmtId="0" fontId="0" fillId="0" borderId="0" xfId="0" applyProtection="1">
      <protection locked="0"/>
    </xf>
    <xf numFmtId="0" fontId="38" fillId="3" borderId="8" xfId="0" applyFont="1" applyFill="1" applyBorder="1" applyAlignment="1" applyProtection="1">
      <alignment horizontal="center"/>
      <protection locked="0"/>
    </xf>
    <xf numFmtId="0" fontId="38" fillId="3" borderId="8" xfId="0" applyFont="1" applyFill="1" applyBorder="1" applyAlignment="1" applyProtection="1">
      <alignment horizontal="center" vertical="top"/>
      <protection locked="0"/>
    </xf>
    <xf numFmtId="2" fontId="36" fillId="3" borderId="8" xfId="0" applyNumberFormat="1" applyFont="1" applyFill="1" applyBorder="1" applyAlignment="1" applyProtection="1">
      <alignment horizontal="center"/>
      <protection locked="0"/>
    </xf>
    <xf numFmtId="2" fontId="38" fillId="3" borderId="20" xfId="0" applyNumberFormat="1" applyFont="1" applyFill="1" applyBorder="1" applyProtection="1">
      <protection locked="0"/>
    </xf>
    <xf numFmtId="2" fontId="36" fillId="3" borderId="20" xfId="0" applyNumberFormat="1" applyFont="1" applyFill="1" applyBorder="1" applyProtection="1">
      <protection locked="0"/>
    </xf>
    <xf numFmtId="2" fontId="36" fillId="3" borderId="24" xfId="0" applyNumberFormat="1" applyFont="1" applyFill="1" applyBorder="1" applyProtection="1">
      <protection locked="0"/>
    </xf>
    <xf numFmtId="0" fontId="38" fillId="3" borderId="15" xfId="0" applyFont="1" applyFill="1" applyBorder="1" applyAlignment="1" applyProtection="1">
      <alignment horizontal="center"/>
      <protection locked="0"/>
    </xf>
    <xf numFmtId="0" fontId="36" fillId="0" borderId="0" xfId="0" applyFont="1" applyProtection="1">
      <protection locked="0"/>
    </xf>
    <xf numFmtId="2" fontId="4" fillId="3" borderId="8" xfId="0" applyNumberFormat="1" applyFont="1" applyFill="1" applyBorder="1" applyAlignment="1" applyProtection="1">
      <alignment horizontal="center" vertical="top"/>
      <protection locked="0"/>
    </xf>
    <xf numFmtId="0" fontId="0" fillId="3" borderId="8" xfId="0" applyFill="1" applyBorder="1" applyAlignment="1" applyProtection="1">
      <alignment horizontal="center"/>
      <protection locked="0"/>
    </xf>
    <xf numFmtId="2" fontId="21" fillId="3" borderId="36" xfId="0" applyNumberFormat="1" applyFont="1" applyFill="1" applyBorder="1" applyProtection="1">
      <protection locked="0"/>
    </xf>
    <xf numFmtId="1" fontId="0" fillId="3" borderId="38" xfId="0" applyNumberFormat="1" applyFill="1" applyBorder="1" applyAlignment="1" applyProtection="1">
      <alignment horizontal="center"/>
      <protection locked="0"/>
    </xf>
    <xf numFmtId="1" fontId="0" fillId="3" borderId="20" xfId="0" applyNumberFormat="1" applyFill="1" applyBorder="1" applyAlignment="1" applyProtection="1">
      <alignment horizontal="center"/>
      <protection locked="0"/>
    </xf>
    <xf numFmtId="0" fontId="0" fillId="3" borderId="15" xfId="0" applyFill="1" applyBorder="1" applyAlignment="1" applyProtection="1">
      <alignment horizontal="center"/>
      <protection locked="0"/>
    </xf>
    <xf numFmtId="1" fontId="0" fillId="3" borderId="31" xfId="0" applyNumberFormat="1" applyFill="1" applyBorder="1" applyAlignment="1" applyProtection="1">
      <alignment horizontal="center"/>
      <protection locked="0"/>
    </xf>
    <xf numFmtId="1" fontId="0" fillId="3" borderId="21" xfId="0" applyNumberFormat="1" applyFill="1" applyBorder="1" applyAlignment="1" applyProtection="1">
      <alignment horizontal="center"/>
      <protection locked="0"/>
    </xf>
    <xf numFmtId="0" fontId="1" fillId="0" borderId="0" xfId="0" applyFont="1" applyAlignment="1" applyProtection="1">
      <alignment horizontal="left"/>
      <protection locked="0"/>
    </xf>
    <xf numFmtId="0" fontId="2" fillId="0" borderId="0" xfId="0" applyFont="1" applyAlignment="1" applyProtection="1">
      <alignment horizontal="left"/>
      <protection locked="0"/>
    </xf>
    <xf numFmtId="0" fontId="1" fillId="0" borderId="0" xfId="0" applyFont="1" applyProtection="1">
      <protection locked="0"/>
    </xf>
    <xf numFmtId="0" fontId="4" fillId="3" borderId="9" xfId="0" applyFont="1" applyFill="1" applyBorder="1" applyProtection="1">
      <protection locked="0"/>
    </xf>
    <xf numFmtId="1" fontId="4" fillId="5" borderId="12" xfId="0" applyNumberFormat="1" applyFont="1" applyFill="1" applyBorder="1" applyAlignment="1">
      <alignment horizontal="center" vertical="top"/>
    </xf>
    <xf numFmtId="1" fontId="4" fillId="4" borderId="17" xfId="0" applyNumberFormat="1" applyFont="1" applyFill="1" applyBorder="1" applyAlignment="1">
      <alignment horizontal="center"/>
    </xf>
    <xf numFmtId="0" fontId="4" fillId="0" borderId="22" xfId="0" applyFont="1" applyBorder="1"/>
    <xf numFmtId="0" fontId="21" fillId="0" borderId="0" xfId="0" applyFont="1"/>
    <xf numFmtId="0" fontId="21" fillId="0" borderId="37" xfId="0" applyFont="1" applyBorder="1"/>
    <xf numFmtId="0" fontId="4" fillId="0" borderId="34" xfId="0" applyFont="1" applyBorder="1"/>
    <xf numFmtId="0" fontId="4" fillId="0" borderId="35" xfId="0" applyFont="1" applyBorder="1"/>
    <xf numFmtId="0" fontId="4" fillId="0" borderId="36" xfId="0" applyFont="1" applyBorder="1"/>
    <xf numFmtId="0" fontId="20" fillId="5" borderId="5" xfId="0" applyFont="1" applyFill="1" applyBorder="1" applyAlignment="1">
      <alignment horizontal="right"/>
    </xf>
    <xf numFmtId="0" fontId="20" fillId="5" borderId="1" xfId="0" applyFont="1" applyFill="1" applyBorder="1" applyAlignment="1">
      <alignment horizontal="right"/>
    </xf>
    <xf numFmtId="0" fontId="4" fillId="5" borderId="6" xfId="0" applyFont="1" applyFill="1" applyBorder="1" applyAlignment="1">
      <alignment horizontal="right"/>
    </xf>
    <xf numFmtId="0" fontId="23" fillId="5" borderId="3" xfId="0" applyFont="1" applyFill="1" applyBorder="1" applyAlignment="1">
      <alignment horizontal="right"/>
    </xf>
    <xf numFmtId="0" fontId="23" fillId="0" borderId="0" xfId="0" applyFont="1"/>
    <xf numFmtId="0" fontId="23" fillId="0" borderId="37" xfId="0" applyFont="1" applyBorder="1"/>
    <xf numFmtId="0" fontId="23" fillId="0" borderId="22" xfId="0" applyFont="1" applyBorder="1"/>
    <xf numFmtId="0" fontId="20" fillId="5" borderId="9" xfId="0" applyFont="1" applyFill="1" applyBorder="1" applyAlignment="1">
      <alignment horizontal="right"/>
    </xf>
    <xf numFmtId="0" fontId="20" fillId="5" borderId="28" xfId="0" applyFont="1" applyFill="1" applyBorder="1" applyAlignment="1">
      <alignment horizontal="right"/>
    </xf>
    <xf numFmtId="0" fontId="20" fillId="3" borderId="5" xfId="0" applyFont="1" applyFill="1" applyBorder="1" applyAlignment="1" applyProtection="1">
      <alignment horizontal="left" vertical="top" wrapText="1"/>
      <protection locked="0"/>
    </xf>
    <xf numFmtId="0" fontId="20" fillId="3" borderId="1" xfId="0" applyFont="1" applyFill="1" applyBorder="1" applyAlignment="1" applyProtection="1">
      <alignment horizontal="left" vertical="top" wrapText="1"/>
      <protection locked="0"/>
    </xf>
    <xf numFmtId="0" fontId="20" fillId="3" borderId="2" xfId="0" applyFont="1" applyFill="1" applyBorder="1" applyAlignment="1" applyProtection="1">
      <alignment horizontal="left" vertical="top" wrapText="1"/>
      <protection locked="0"/>
    </xf>
    <xf numFmtId="0" fontId="20" fillId="3" borderId="19" xfId="0" applyFont="1" applyFill="1" applyBorder="1" applyAlignment="1" applyProtection="1">
      <alignment horizontal="left" vertical="top" wrapText="1"/>
      <protection locked="0"/>
    </xf>
    <xf numFmtId="0" fontId="20" fillId="3" borderId="0" xfId="0" applyFont="1" applyFill="1" applyAlignment="1" applyProtection="1">
      <alignment horizontal="left" vertical="top" wrapText="1"/>
      <protection locked="0"/>
    </xf>
    <xf numFmtId="0" fontId="20" fillId="3" borderId="30" xfId="0" applyFont="1" applyFill="1" applyBorder="1" applyAlignment="1" applyProtection="1">
      <alignment horizontal="left" vertical="top" wrapText="1"/>
      <protection locked="0"/>
    </xf>
    <xf numFmtId="0" fontId="20" fillId="3" borderId="6" xfId="0" applyFont="1" applyFill="1" applyBorder="1" applyAlignment="1" applyProtection="1">
      <alignment horizontal="left" vertical="top" wrapText="1"/>
      <protection locked="0"/>
    </xf>
    <xf numFmtId="0" fontId="20" fillId="3" borderId="3" xfId="0" applyFont="1" applyFill="1" applyBorder="1" applyAlignment="1" applyProtection="1">
      <alignment horizontal="left" vertical="top" wrapText="1"/>
      <protection locked="0"/>
    </xf>
    <xf numFmtId="0" fontId="20"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protection locked="0"/>
    </xf>
    <xf numFmtId="0" fontId="21" fillId="3" borderId="1" xfId="0" applyFont="1" applyFill="1" applyBorder="1" applyAlignment="1" applyProtection="1">
      <alignment horizontal="left" vertical="top"/>
      <protection locked="0"/>
    </xf>
    <xf numFmtId="0" fontId="21" fillId="3" borderId="2"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21" fillId="3" borderId="3" xfId="0" applyFont="1" applyFill="1" applyBorder="1" applyAlignment="1" applyProtection="1">
      <alignment horizontal="left" vertical="top"/>
      <protection locked="0"/>
    </xf>
    <xf numFmtId="0" fontId="21" fillId="3" borderId="4" xfId="0" applyFont="1" applyFill="1" applyBorder="1" applyAlignment="1" applyProtection="1">
      <alignment horizontal="left" vertical="top"/>
      <protection locked="0"/>
    </xf>
    <xf numFmtId="0" fontId="23" fillId="3" borderId="0" xfId="0" applyFont="1" applyFill="1"/>
    <xf numFmtId="0" fontId="23" fillId="4" borderId="0" xfId="0" applyFont="1" applyFill="1"/>
    <xf numFmtId="0" fontId="23" fillId="5" borderId="9" xfId="0" applyFont="1" applyFill="1" applyBorder="1" applyAlignment="1">
      <alignment horizontal="right"/>
    </xf>
    <xf numFmtId="0" fontId="23" fillId="5" borderId="28" xfId="0" applyFont="1" applyFill="1" applyBorder="1" applyAlignment="1">
      <alignment horizontal="right"/>
    </xf>
    <xf numFmtId="0" fontId="23" fillId="5" borderId="29" xfId="0" applyFont="1" applyFill="1" applyBorder="1" applyAlignment="1">
      <alignment horizontal="right"/>
    </xf>
    <xf numFmtId="0" fontId="20" fillId="0" borderId="21" xfId="0" applyFont="1" applyBorder="1"/>
    <xf numFmtId="0" fontId="20" fillId="0" borderId="31" xfId="0" applyFont="1" applyBorder="1"/>
    <xf numFmtId="0" fontId="20" fillId="0" borderId="25" xfId="0" applyFont="1" applyBorder="1"/>
    <xf numFmtId="49" fontId="0" fillId="0" borderId="0" xfId="0" applyNumberFormat="1"/>
    <xf numFmtId="49" fontId="21" fillId="0" borderId="0" xfId="0" applyNumberFormat="1" applyFont="1"/>
    <xf numFmtId="0" fontId="23" fillId="5" borderId="9" xfId="0" applyFont="1" applyFill="1" applyBorder="1"/>
    <xf numFmtId="0" fontId="23" fillId="5" borderId="2" xfId="0" applyFont="1" applyFill="1" applyBorder="1"/>
    <xf numFmtId="0" fontId="29" fillId="0" borderId="34" xfId="1" applyFont="1" applyBorder="1"/>
    <xf numFmtId="0" fontId="29" fillId="0" borderId="35" xfId="1" applyFont="1" applyBorder="1"/>
    <xf numFmtId="0" fontId="20" fillId="0" borderId="0" xfId="0" applyFont="1"/>
    <xf numFmtId="0" fontId="4" fillId="5" borderId="9" xfId="0" applyFont="1" applyFill="1" applyBorder="1" applyAlignment="1">
      <alignment horizontal="right"/>
    </xf>
    <xf numFmtId="0" fontId="20" fillId="3" borderId="5" xfId="0" applyFont="1" applyFill="1" applyBorder="1" applyAlignment="1">
      <alignment horizontal="left"/>
    </xf>
    <xf numFmtId="0" fontId="20" fillId="3" borderId="1" xfId="0" applyFont="1" applyFill="1" applyBorder="1" applyAlignment="1">
      <alignment horizontal="left"/>
    </xf>
    <xf numFmtId="0" fontId="20" fillId="3" borderId="2" xfId="0" applyFont="1" applyFill="1" applyBorder="1" applyAlignment="1">
      <alignment horizontal="left"/>
    </xf>
    <xf numFmtId="0" fontId="20" fillId="3" borderId="6" xfId="0" applyFont="1" applyFill="1" applyBorder="1" applyAlignment="1">
      <alignment horizontal="left"/>
    </xf>
    <xf numFmtId="0" fontId="20" fillId="3" borderId="3" xfId="0" applyFont="1" applyFill="1" applyBorder="1" applyAlignment="1">
      <alignment horizontal="left"/>
    </xf>
    <xf numFmtId="0" fontId="20" fillId="3" borderId="4" xfId="0" applyFont="1" applyFill="1" applyBorder="1" applyAlignment="1">
      <alignment horizontal="left"/>
    </xf>
    <xf numFmtId="0" fontId="32" fillId="5" borderId="31" xfId="0" applyFont="1" applyFill="1" applyBorder="1" applyAlignment="1">
      <alignment horizontal="left" wrapText="1"/>
    </xf>
    <xf numFmtId="0" fontId="32" fillId="5" borderId="0" xfId="0" applyFont="1" applyFill="1" applyAlignment="1">
      <alignment horizontal="left" wrapText="1"/>
    </xf>
    <xf numFmtId="0" fontId="0" fillId="0" borderId="0" xfId="0"/>
    <xf numFmtId="0" fontId="4" fillId="0" borderId="0" xfId="0" applyFont="1"/>
    <xf numFmtId="0" fontId="1" fillId="0" borderId="21" xfId="0" applyFont="1" applyBorder="1"/>
    <xf numFmtId="0" fontId="1" fillId="0" borderId="31" xfId="0" applyFont="1" applyBorder="1"/>
    <xf numFmtId="0" fontId="1" fillId="0" borderId="25" xfId="0" applyFont="1" applyBorder="1"/>
    <xf numFmtId="0" fontId="17" fillId="0" borderId="34" xfId="1" applyBorder="1"/>
    <xf numFmtId="0" fontId="17" fillId="0" borderId="35" xfId="1" applyBorder="1"/>
    <xf numFmtId="0" fontId="17" fillId="0" borderId="36" xfId="1" applyBorder="1"/>
    <xf numFmtId="49" fontId="4" fillId="0" borderId="0" xfId="0" applyNumberFormat="1" applyFont="1"/>
    <xf numFmtId="0" fontId="4" fillId="3" borderId="0" xfId="0" applyFont="1" applyFill="1"/>
    <xf numFmtId="0" fontId="4" fillId="4" borderId="0" xfId="0" applyFont="1" applyFill="1"/>
    <xf numFmtId="49" fontId="1" fillId="0" borderId="0" xfId="0" applyNumberFormat="1" applyFont="1" applyAlignment="1">
      <alignment wrapText="1"/>
    </xf>
    <xf numFmtId="0" fontId="1" fillId="0" borderId="0" xfId="0" applyFont="1" applyAlignment="1">
      <alignment wrapText="1"/>
    </xf>
    <xf numFmtId="0" fontId="0" fillId="3" borderId="5" xfId="0"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3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1" fillId="0" borderId="0" xfId="0" applyFont="1" applyAlignment="1">
      <alignment horizontal="center"/>
    </xf>
    <xf numFmtId="0" fontId="0" fillId="3" borderId="5" xfId="0" applyFill="1" applyBorder="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3" borderId="6"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7" fillId="0" borderId="0" xfId="0" applyFont="1" applyAlignment="1">
      <alignment horizontal="center"/>
    </xf>
    <xf numFmtId="0" fontId="36" fillId="3" borderId="8" xfId="0" applyFont="1" applyFill="1" applyBorder="1" applyAlignment="1" applyProtection="1">
      <alignment horizontal="center"/>
      <protection locked="0"/>
    </xf>
    <xf numFmtId="0" fontId="38" fillId="5" borderId="31" xfId="0" applyFont="1" applyFill="1" applyBorder="1" applyAlignment="1">
      <alignment horizontal="right"/>
    </xf>
    <xf numFmtId="0" fontId="38" fillId="5" borderId="25" xfId="0" applyFont="1" applyFill="1" applyBorder="1" applyAlignment="1">
      <alignment horizontal="right"/>
    </xf>
    <xf numFmtId="0" fontId="38" fillId="5" borderId="12" xfId="0" applyFont="1" applyFill="1" applyBorder="1" applyAlignment="1">
      <alignment horizontal="center"/>
    </xf>
    <xf numFmtId="0" fontId="38" fillId="5" borderId="14" xfId="0" applyFont="1" applyFill="1" applyBorder="1" applyAlignment="1">
      <alignment horizontal="center"/>
    </xf>
    <xf numFmtId="0" fontId="38" fillId="0" borderId="0" xfId="0" applyFont="1" applyAlignment="1" applyProtection="1">
      <alignment horizontal="center"/>
      <protection locked="0"/>
    </xf>
    <xf numFmtId="0" fontId="38" fillId="0" borderId="0" xfId="0" applyFont="1" applyAlignment="1" applyProtection="1">
      <alignment horizontal="left"/>
      <protection locked="0"/>
    </xf>
    <xf numFmtId="0" fontId="36" fillId="0" borderId="0" xfId="0" applyFont="1" applyProtection="1">
      <protection locked="0"/>
    </xf>
    <xf numFmtId="0" fontId="36" fillId="3" borderId="15" xfId="0" applyFont="1" applyFill="1" applyBorder="1" applyAlignment="1" applyProtection="1">
      <alignment horizontal="center"/>
      <protection locked="0"/>
    </xf>
    <xf numFmtId="0" fontId="36" fillId="3" borderId="5" xfId="0" applyFont="1" applyFill="1" applyBorder="1" applyAlignment="1" applyProtection="1">
      <alignment horizontal="left"/>
      <protection locked="0"/>
    </xf>
    <xf numFmtId="0" fontId="36" fillId="3" borderId="1" xfId="0" applyFont="1" applyFill="1" applyBorder="1" applyAlignment="1" applyProtection="1">
      <alignment horizontal="left"/>
      <protection locked="0"/>
    </xf>
    <xf numFmtId="0" fontId="36" fillId="3" borderId="2" xfId="0" applyFont="1" applyFill="1" applyBorder="1" applyAlignment="1" applyProtection="1">
      <alignment horizontal="left"/>
      <protection locked="0"/>
    </xf>
    <xf numFmtId="0" fontId="36" fillId="3" borderId="6" xfId="0" applyFont="1" applyFill="1" applyBorder="1" applyAlignment="1" applyProtection="1">
      <alignment horizontal="left"/>
      <protection locked="0"/>
    </xf>
    <xf numFmtId="0" fontId="36" fillId="3" borderId="3" xfId="0" applyFont="1" applyFill="1" applyBorder="1" applyAlignment="1" applyProtection="1">
      <alignment horizontal="left"/>
      <protection locked="0"/>
    </xf>
    <xf numFmtId="0" fontId="36" fillId="3" borderId="4" xfId="0" applyFont="1" applyFill="1" applyBorder="1" applyAlignment="1" applyProtection="1">
      <alignment horizontal="left"/>
      <protection locked="0"/>
    </xf>
    <xf numFmtId="0" fontId="39" fillId="0" borderId="0" xfId="0" applyFont="1" applyAlignment="1">
      <alignment horizontal="left"/>
    </xf>
    <xf numFmtId="0" fontId="36" fillId="3" borderId="5" xfId="0" applyFont="1" applyFill="1" applyBorder="1" applyAlignment="1" applyProtection="1">
      <alignment vertical="top" wrapText="1"/>
      <protection locked="0"/>
    </xf>
    <xf numFmtId="0" fontId="36" fillId="3" borderId="1" xfId="0" applyFont="1" applyFill="1" applyBorder="1" applyAlignment="1" applyProtection="1">
      <alignment vertical="top" wrapText="1"/>
      <protection locked="0"/>
    </xf>
    <xf numFmtId="0" fontId="36" fillId="3" borderId="2" xfId="0" applyFont="1" applyFill="1" applyBorder="1" applyAlignment="1" applyProtection="1">
      <alignment vertical="top" wrapText="1"/>
      <protection locked="0"/>
    </xf>
    <xf numFmtId="0" fontId="36" fillId="3" borderId="19" xfId="0" applyFont="1" applyFill="1" applyBorder="1" applyAlignment="1" applyProtection="1">
      <alignment vertical="top" wrapText="1"/>
      <protection locked="0"/>
    </xf>
    <xf numFmtId="0" fontId="36" fillId="3" borderId="0" xfId="0" applyFont="1" applyFill="1" applyAlignment="1" applyProtection="1">
      <alignment vertical="top" wrapText="1"/>
      <protection locked="0"/>
    </xf>
    <xf numFmtId="0" fontId="36" fillId="3" borderId="30" xfId="0" applyFont="1" applyFill="1" applyBorder="1" applyAlignment="1" applyProtection="1">
      <alignment vertical="top" wrapText="1"/>
      <protection locked="0"/>
    </xf>
    <xf numFmtId="0" fontId="36" fillId="3" borderId="6" xfId="0" applyFont="1" applyFill="1" applyBorder="1" applyAlignment="1" applyProtection="1">
      <alignment vertical="top" wrapText="1"/>
      <protection locked="0"/>
    </xf>
    <xf numFmtId="0" fontId="36" fillId="3" borderId="3" xfId="0" applyFont="1" applyFill="1" applyBorder="1" applyAlignment="1" applyProtection="1">
      <alignment vertical="top" wrapText="1"/>
      <protection locked="0"/>
    </xf>
    <xf numFmtId="0" fontId="36" fillId="3" borderId="4" xfId="0" applyFont="1" applyFill="1" applyBorder="1" applyAlignment="1" applyProtection="1">
      <alignment vertical="top" wrapText="1"/>
      <protection locked="0"/>
    </xf>
    <xf numFmtId="0" fontId="35" fillId="5" borderId="5" xfId="0" applyFont="1" applyFill="1" applyBorder="1" applyAlignment="1">
      <alignment horizontal="center"/>
    </xf>
    <xf numFmtId="0" fontId="35" fillId="5" borderId="2" xfId="0" applyFont="1" applyFill="1" applyBorder="1" applyAlignment="1">
      <alignment horizontal="center"/>
    </xf>
    <xf numFmtId="0" fontId="39" fillId="0" borderId="0" xfId="0" applyFont="1"/>
    <xf numFmtId="0" fontId="38" fillId="5" borderId="9" xfId="0" applyFont="1" applyFill="1" applyBorder="1" applyAlignment="1">
      <alignment horizontal="center"/>
    </xf>
    <xf numFmtId="0" fontId="38" fillId="5" borderId="28" xfId="0" applyFont="1" applyFill="1" applyBorder="1" applyAlignment="1">
      <alignment horizontal="center"/>
    </xf>
    <xf numFmtId="0" fontId="38" fillId="5" borderId="29" xfId="0" applyFont="1" applyFill="1" applyBorder="1" applyAlignment="1">
      <alignment horizontal="center"/>
    </xf>
    <xf numFmtId="0" fontId="38" fillId="5" borderId="9" xfId="0" applyFont="1" applyFill="1" applyBorder="1" applyAlignment="1">
      <alignment horizontal="right"/>
    </xf>
    <xf numFmtId="0" fontId="38" fillId="5" borderId="29" xfId="0" applyFont="1" applyFill="1" applyBorder="1" applyAlignment="1">
      <alignment horizontal="right"/>
    </xf>
    <xf numFmtId="0" fontId="4" fillId="0" borderId="22" xfId="0" applyFont="1" applyBorder="1" applyAlignment="1">
      <alignment horizontal="left" wrapText="1"/>
    </xf>
    <xf numFmtId="0" fontId="38" fillId="0" borderId="0" xfId="0" applyFont="1" applyAlignment="1">
      <alignment horizontal="left"/>
    </xf>
    <xf numFmtId="0" fontId="38" fillId="0" borderId="0" xfId="0" applyFont="1" applyAlignment="1">
      <alignment horizontal="center"/>
    </xf>
    <xf numFmtId="1" fontId="38" fillId="0" borderId="0" xfId="0" applyNumberFormat="1" applyFont="1" applyAlignment="1">
      <alignment horizontal="left"/>
    </xf>
    <xf numFmtId="0" fontId="38" fillId="5" borderId="28" xfId="0" applyFont="1" applyFill="1" applyBorder="1" applyAlignment="1">
      <alignment horizontal="right"/>
    </xf>
    <xf numFmtId="0" fontId="0" fillId="0" borderId="0" xfId="0" applyAlignment="1">
      <alignment horizontal="center"/>
    </xf>
    <xf numFmtId="0" fontId="1" fillId="0" borderId="0" xfId="0" applyFont="1"/>
    <xf numFmtId="0" fontId="1" fillId="0" borderId="30" xfId="0" applyFont="1" applyBorder="1"/>
    <xf numFmtId="0" fontId="0" fillId="3" borderId="6"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4" fillId="0" borderId="0" xfId="0" applyFont="1" applyAlignment="1">
      <alignment horizontal="center"/>
    </xf>
    <xf numFmtId="3" fontId="4" fillId="0" borderId="0" xfId="0" applyNumberFormat="1" applyFont="1" applyAlignment="1">
      <alignment horizontal="center"/>
    </xf>
    <xf numFmtId="0" fontId="18" fillId="0" borderId="0" xfId="0" applyFont="1"/>
    <xf numFmtId="0" fontId="4" fillId="5" borderId="9" xfId="0" applyFont="1" applyFill="1" applyBorder="1" applyAlignment="1">
      <alignment horizontal="center" vertical="top"/>
    </xf>
    <xf numFmtId="0" fontId="4" fillId="5" borderId="28" xfId="0" applyFont="1" applyFill="1" applyBorder="1" applyAlignment="1">
      <alignment horizontal="center" vertical="top"/>
    </xf>
    <xf numFmtId="1" fontId="4" fillId="0" borderId="0" xfId="0" applyNumberFormat="1" applyFont="1" applyAlignment="1" applyProtection="1">
      <alignment horizontal="center"/>
      <protection locked="0"/>
    </xf>
    <xf numFmtId="0" fontId="4" fillId="3" borderId="5" xfId="0" applyFont="1" applyFill="1" applyBorder="1" applyAlignment="1" applyProtection="1">
      <alignment vertical="top" wrapText="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4" fillId="0" borderId="0" xfId="0" applyFont="1" applyAlignment="1">
      <alignment horizontal="left"/>
    </xf>
    <xf numFmtId="0" fontId="4" fillId="5" borderId="9" xfId="0" applyFont="1" applyFill="1" applyBorder="1" applyAlignment="1">
      <alignment horizontal="right" vertical="top"/>
    </xf>
    <xf numFmtId="0" fontId="4" fillId="5" borderId="28" xfId="0" applyFont="1" applyFill="1" applyBorder="1" applyAlignment="1">
      <alignment horizontal="right" vertical="top"/>
    </xf>
    <xf numFmtId="165" fontId="4" fillId="5" borderId="9" xfId="0" applyNumberFormat="1" applyFont="1" applyFill="1" applyBorder="1" applyAlignment="1">
      <alignment horizontal="right"/>
    </xf>
    <xf numFmtId="165" fontId="4" fillId="5" borderId="28" xfId="0" applyNumberFormat="1" applyFont="1" applyFill="1" applyBorder="1" applyAlignment="1">
      <alignment horizontal="right"/>
    </xf>
    <xf numFmtId="165" fontId="4" fillId="5" borderId="29" xfId="0" applyNumberFormat="1" applyFont="1" applyFill="1" applyBorder="1" applyAlignment="1">
      <alignment horizontal="right"/>
    </xf>
    <xf numFmtId="0" fontId="0" fillId="5" borderId="29" xfId="0" applyFill="1" applyBorder="1" applyAlignment="1">
      <alignment horizontal="right"/>
    </xf>
    <xf numFmtId="0" fontId="1" fillId="5" borderId="7" xfId="0" applyFont="1" applyFill="1" applyBorder="1" applyAlignment="1">
      <alignment horizontal="left"/>
    </xf>
    <xf numFmtId="0" fontId="4" fillId="5" borderId="29" xfId="0" applyFont="1" applyFill="1" applyBorder="1" applyAlignment="1">
      <alignment horizontal="right"/>
    </xf>
    <xf numFmtId="0" fontId="4" fillId="5" borderId="9"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2" fontId="0" fillId="4" borderId="20" xfId="0" applyNumberFormat="1" applyFill="1" applyBorder="1" applyAlignment="1">
      <alignment horizontal="center"/>
    </xf>
    <xf numFmtId="2" fontId="0" fillId="4" borderId="23" xfId="0" applyNumberFormat="1" applyFill="1" applyBorder="1" applyAlignment="1">
      <alignment horizontal="center"/>
    </xf>
    <xf numFmtId="0" fontId="4" fillId="5" borderId="14" xfId="0" applyFont="1" applyFill="1" applyBorder="1" applyAlignment="1">
      <alignment horizontal="center"/>
    </xf>
    <xf numFmtId="0" fontId="4" fillId="5" borderId="39" xfId="0" applyFont="1" applyFill="1" applyBorder="1" applyAlignment="1">
      <alignment horizontal="center"/>
    </xf>
    <xf numFmtId="0" fontId="4" fillId="5" borderId="28" xfId="0" applyFont="1" applyFill="1" applyBorder="1"/>
    <xf numFmtId="0" fontId="4" fillId="5" borderId="29" xfId="0" applyFont="1" applyFill="1" applyBorder="1"/>
    <xf numFmtId="0" fontId="4" fillId="5" borderId="28" xfId="0" applyFont="1" applyFill="1" applyBorder="1" applyAlignment="1">
      <alignment horizontal="right"/>
    </xf>
    <xf numFmtId="2" fontId="0" fillId="3" borderId="20" xfId="0" applyNumberFormat="1" applyFill="1" applyBorder="1" applyAlignment="1" applyProtection="1">
      <alignment horizontal="center"/>
      <protection locked="0"/>
    </xf>
    <xf numFmtId="2" fontId="0" fillId="3" borderId="23" xfId="0" applyNumberFormat="1" applyFill="1" applyBorder="1" applyAlignment="1" applyProtection="1">
      <alignment horizontal="center"/>
      <protection locked="0"/>
    </xf>
    <xf numFmtId="2" fontId="0" fillId="3" borderId="32" xfId="0" applyNumberFormat="1" applyFill="1" applyBorder="1" applyAlignment="1" applyProtection="1">
      <alignment horizontal="center"/>
      <protection locked="0"/>
    </xf>
    <xf numFmtId="2" fontId="0" fillId="3" borderId="33" xfId="0" applyNumberFormat="1" applyFill="1" applyBorder="1" applyAlignment="1" applyProtection="1">
      <alignment horizontal="center"/>
      <protection locked="0"/>
    </xf>
    <xf numFmtId="0" fontId="4" fillId="5" borderId="12" xfId="0" applyFont="1" applyFill="1" applyBorder="1" applyAlignment="1">
      <alignment horizontal="center"/>
    </xf>
    <xf numFmtId="2" fontId="0" fillId="3" borderId="8" xfId="0" applyNumberFormat="1" applyFill="1" applyBorder="1" applyAlignment="1" applyProtection="1">
      <alignment horizontal="center"/>
      <protection locked="0"/>
    </xf>
    <xf numFmtId="0" fontId="4" fillId="5" borderId="12"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3</xdr:col>
      <xdr:colOff>30480</xdr:colOff>
      <xdr:row>60</xdr:row>
      <xdr:rowOff>7620</xdr:rowOff>
    </xdr:from>
    <xdr:to>
      <xdr:col>4</xdr:col>
      <xdr:colOff>739140</xdr:colOff>
      <xdr:row>61</xdr:row>
      <xdr:rowOff>60960</xdr:rowOff>
    </xdr:to>
    <xdr:sp macro="" textlink="">
      <xdr:nvSpPr>
        <xdr:cNvPr id="15" name="Left Brace 14">
          <a:extLst>
            <a:ext uri="{FF2B5EF4-FFF2-40B4-BE49-F238E27FC236}">
              <a16:creationId xmlns:a16="http://schemas.microsoft.com/office/drawing/2014/main" id="{0B4753A9-0E32-4B8B-895A-4C6BAB815039}"/>
            </a:ext>
          </a:extLst>
        </xdr:cNvPr>
        <xdr:cNvSpPr/>
      </xdr:nvSpPr>
      <xdr:spPr bwMode="auto">
        <a:xfrm rot="5400000">
          <a:off x="3954780" y="10241280"/>
          <a:ext cx="236220" cy="1440180"/>
        </a:xfrm>
        <a:prstGeom prst="leftBrace">
          <a:avLst>
            <a:gd name="adj1" fmla="val 8333"/>
            <a:gd name="adj2" fmla="val 52830"/>
          </a:avLst>
        </a:prstGeom>
        <a:noFill/>
        <a:ln w="254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lang="en-US" sz="1100"/>
        </a:p>
      </xdr:txBody>
    </xdr:sp>
    <xdr:clientData/>
  </xdr:twoCellAnchor>
  <xdr:twoCellAnchor>
    <xdr:from>
      <xdr:col>3</xdr:col>
      <xdr:colOff>709813</xdr:colOff>
      <xdr:row>58</xdr:row>
      <xdr:rowOff>76200</xdr:rowOff>
    </xdr:from>
    <xdr:to>
      <xdr:col>7</xdr:col>
      <xdr:colOff>998220</xdr:colOff>
      <xdr:row>60</xdr:row>
      <xdr:rowOff>7620</xdr:rowOff>
    </xdr:to>
    <xdr:cxnSp macro="">
      <xdr:nvCxnSpPr>
        <xdr:cNvPr id="17" name="Straight Arrow Connector 16">
          <a:extLst>
            <a:ext uri="{FF2B5EF4-FFF2-40B4-BE49-F238E27FC236}">
              <a16:creationId xmlns:a16="http://schemas.microsoft.com/office/drawing/2014/main" id="{07FD6599-ACE8-4982-8A1E-15BCD9973712}"/>
            </a:ext>
          </a:extLst>
        </xdr:cNvPr>
        <xdr:cNvCxnSpPr>
          <a:stCxn id="15" idx="1"/>
        </xdr:cNvCxnSpPr>
      </xdr:nvCxnSpPr>
      <xdr:spPr bwMode="auto">
        <a:xfrm flipV="1">
          <a:off x="4032133" y="10538460"/>
          <a:ext cx="3565007" cy="30480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6</xdr:col>
      <xdr:colOff>666749</xdr:colOff>
      <xdr:row>8</xdr:row>
      <xdr:rowOff>161924</xdr:rowOff>
    </xdr:from>
    <xdr:to>
      <xdr:col>7</xdr:col>
      <xdr:colOff>976502</xdr:colOff>
      <xdr:row>17</xdr:row>
      <xdr:rowOff>152400</xdr:rowOff>
    </xdr:to>
    <xdr:pic>
      <xdr:nvPicPr>
        <xdr:cNvPr id="3" name="Picture 2">
          <a:extLst>
            <a:ext uri="{FF2B5EF4-FFF2-40B4-BE49-F238E27FC236}">
              <a16:creationId xmlns:a16="http://schemas.microsoft.com/office/drawing/2014/main" id="{97B2FDEE-AC51-453E-9079-8A3F4DAA59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8424" y="1533524"/>
          <a:ext cx="1128903" cy="1628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83820</xdr:colOff>
      <xdr:row>9</xdr:row>
      <xdr:rowOff>0</xdr:rowOff>
    </xdr:from>
    <xdr:to>
      <xdr:col>13</xdr:col>
      <xdr:colOff>589788</xdr:colOff>
      <xdr:row>18</xdr:row>
      <xdr:rowOff>160020</xdr:rowOff>
    </xdr:to>
    <xdr:pic>
      <xdr:nvPicPr>
        <xdr:cNvPr id="4" name="Picture 3">
          <a:extLst>
            <a:ext uri="{FF2B5EF4-FFF2-40B4-BE49-F238E27FC236}">
              <a16:creationId xmlns:a16="http://schemas.microsoft.com/office/drawing/2014/main" id="{413B1CF8-0334-48CD-8E0C-11AB23A2C8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0160" y="1516380"/>
          <a:ext cx="1115568" cy="1805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91440</xdr:colOff>
      <xdr:row>8</xdr:row>
      <xdr:rowOff>7620</xdr:rowOff>
    </xdr:from>
    <xdr:to>
      <xdr:col>11</xdr:col>
      <xdr:colOff>566928</xdr:colOff>
      <xdr:row>18</xdr:row>
      <xdr:rowOff>38100</xdr:rowOff>
    </xdr:to>
    <xdr:pic>
      <xdr:nvPicPr>
        <xdr:cNvPr id="3" name="Picture 2">
          <a:extLst>
            <a:ext uri="{FF2B5EF4-FFF2-40B4-BE49-F238E27FC236}">
              <a16:creationId xmlns:a16="http://schemas.microsoft.com/office/drawing/2014/main" id="{A3014F0F-84E8-4FC2-9D63-7FC61DF36E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7380" y="1356360"/>
          <a:ext cx="1085088" cy="18135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556260</xdr:colOff>
      <xdr:row>9</xdr:row>
      <xdr:rowOff>30480</xdr:rowOff>
    </xdr:from>
    <xdr:to>
      <xdr:col>11</xdr:col>
      <xdr:colOff>10668</xdr:colOff>
      <xdr:row>19</xdr:row>
      <xdr:rowOff>45720</xdr:rowOff>
    </xdr:to>
    <xdr:pic>
      <xdr:nvPicPr>
        <xdr:cNvPr id="3" name="Picture 2">
          <a:extLst>
            <a:ext uri="{FF2B5EF4-FFF2-40B4-BE49-F238E27FC236}">
              <a16:creationId xmlns:a16="http://schemas.microsoft.com/office/drawing/2014/main" id="{05462320-A515-4A2B-B486-C5990A4240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82840" y="1562100"/>
          <a:ext cx="1283208" cy="1767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563880</xdr:colOff>
      <xdr:row>9</xdr:row>
      <xdr:rowOff>0</xdr:rowOff>
    </xdr:from>
    <xdr:to>
      <xdr:col>13</xdr:col>
      <xdr:colOff>605028</xdr:colOff>
      <xdr:row>19</xdr:row>
      <xdr:rowOff>45720</xdr:rowOff>
    </xdr:to>
    <xdr:pic>
      <xdr:nvPicPr>
        <xdr:cNvPr id="3" name="Picture 2">
          <a:extLst>
            <a:ext uri="{FF2B5EF4-FFF2-40B4-BE49-F238E27FC236}">
              <a16:creationId xmlns:a16="http://schemas.microsoft.com/office/drawing/2014/main" id="{3DDAE358-0190-4978-8FDF-4D55D76728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0" y="1531620"/>
          <a:ext cx="1260348" cy="17602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info.nsf.org/Certified/food/Listings.asp?Standard=00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info.nsf.org/Certified/food/Listings.asp?Standard=003"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3"/>
  <sheetViews>
    <sheetView showGridLines="0" zoomScaleNormal="100" workbookViewId="0">
      <selection activeCell="A21" sqref="A21"/>
    </sheetView>
  </sheetViews>
  <sheetFormatPr defaultRowHeight="13.2" x14ac:dyDescent="0.25"/>
  <cols>
    <col min="1" max="1" width="46.6640625" customWidth="1"/>
    <col min="2" max="2" width="21.109375" customWidth="1"/>
    <col min="3" max="10" width="15.6640625" customWidth="1"/>
  </cols>
  <sheetData>
    <row r="1" spans="1:5" s="9" customFormat="1" x14ac:dyDescent="0.25">
      <c r="A1" s="263" t="s">
        <v>74</v>
      </c>
      <c r="B1" s="263"/>
      <c r="C1" s="263"/>
      <c r="D1" s="263"/>
      <c r="E1" s="263"/>
    </row>
    <row r="2" spans="1:5" s="9" customFormat="1" x14ac:dyDescent="0.25">
      <c r="A2" s="264" t="s">
        <v>73</v>
      </c>
      <c r="B2" s="263"/>
      <c r="C2" s="263"/>
      <c r="D2" s="263"/>
      <c r="E2" s="263"/>
    </row>
    <row r="3" spans="1:5" x14ac:dyDescent="0.25">
      <c r="A3" s="265" t="s">
        <v>62</v>
      </c>
      <c r="B3" s="246"/>
      <c r="C3" s="246"/>
      <c r="D3" s="246"/>
      <c r="E3" s="246"/>
    </row>
    <row r="4" spans="1:5" x14ac:dyDescent="0.25">
      <c r="A4" s="265" t="s">
        <v>41</v>
      </c>
      <c r="B4" s="246"/>
      <c r="C4" s="246"/>
      <c r="D4" s="246"/>
      <c r="E4" s="246"/>
    </row>
    <row r="5" spans="1:5" x14ac:dyDescent="0.25">
      <c r="A5" s="246" t="s">
        <v>42</v>
      </c>
      <c r="B5" s="246" t="s">
        <v>7</v>
      </c>
      <c r="C5" s="246"/>
      <c r="D5" s="246"/>
      <c r="E5" s="246"/>
    </row>
    <row r="6" spans="1:5" x14ac:dyDescent="0.25">
      <c r="A6" s="246" t="s">
        <v>58</v>
      </c>
      <c r="B6" s="246" t="s">
        <v>55</v>
      </c>
      <c r="C6" s="246"/>
      <c r="D6" s="246"/>
      <c r="E6" s="246"/>
    </row>
    <row r="7" spans="1:5" x14ac:dyDescent="0.25">
      <c r="A7" s="243" t="s">
        <v>58</v>
      </c>
      <c r="B7" s="246" t="s">
        <v>55</v>
      </c>
      <c r="C7" s="246"/>
      <c r="D7" s="246"/>
      <c r="E7" s="246"/>
    </row>
    <row r="8" spans="1:5" x14ac:dyDescent="0.25">
      <c r="A8" s="246" t="s">
        <v>58</v>
      </c>
      <c r="B8" s="246" t="s">
        <v>55</v>
      </c>
      <c r="C8" s="246"/>
      <c r="D8" s="246"/>
      <c r="E8" s="246"/>
    </row>
    <row r="9" spans="1:5" x14ac:dyDescent="0.25">
      <c r="A9" s="246" t="s">
        <v>58</v>
      </c>
      <c r="B9" s="246" t="s">
        <v>55</v>
      </c>
      <c r="C9" s="246"/>
      <c r="D9" s="246"/>
      <c r="E9" s="246"/>
    </row>
    <row r="10" spans="1:5" x14ac:dyDescent="0.25">
      <c r="A10" s="246" t="s">
        <v>58</v>
      </c>
      <c r="B10" s="246" t="s">
        <v>55</v>
      </c>
      <c r="C10" s="246"/>
      <c r="D10" s="246"/>
      <c r="E10" s="246"/>
    </row>
    <row r="11" spans="1:5" x14ac:dyDescent="0.25">
      <c r="A11" s="246" t="s">
        <v>58</v>
      </c>
      <c r="B11" s="246" t="s">
        <v>55</v>
      </c>
      <c r="C11" s="246"/>
      <c r="D11" s="246"/>
      <c r="E11" s="246"/>
    </row>
    <row r="12" spans="1:5" x14ac:dyDescent="0.25">
      <c r="A12" s="246" t="s">
        <v>58</v>
      </c>
      <c r="B12" s="246" t="s">
        <v>55</v>
      </c>
      <c r="C12" s="246"/>
      <c r="D12" s="246"/>
      <c r="E12" s="246"/>
    </row>
    <row r="13" spans="1:5" x14ac:dyDescent="0.25">
      <c r="A13" s="246" t="s">
        <v>58</v>
      </c>
      <c r="B13" s="246" t="s">
        <v>55</v>
      </c>
      <c r="C13" s="246"/>
      <c r="D13" s="246"/>
      <c r="E13" s="246"/>
    </row>
    <row r="14" spans="1:5" x14ac:dyDescent="0.25">
      <c r="A14" s="246" t="s">
        <v>58</v>
      </c>
      <c r="B14" s="246" t="s">
        <v>55</v>
      </c>
      <c r="C14" s="246"/>
      <c r="D14" s="246"/>
      <c r="E14" s="246"/>
    </row>
    <row r="15" spans="1:5" x14ac:dyDescent="0.25">
      <c r="A15" s="246" t="s">
        <v>58</v>
      </c>
      <c r="B15" s="246" t="s">
        <v>55</v>
      </c>
      <c r="C15" s="246"/>
      <c r="D15" s="246"/>
      <c r="E15" s="246"/>
    </row>
    <row r="16" spans="1:5" x14ac:dyDescent="0.25">
      <c r="A16" s="246"/>
      <c r="B16" s="246"/>
      <c r="C16" s="246"/>
      <c r="D16" s="246"/>
      <c r="E16" s="246"/>
    </row>
    <row r="17" spans="1:5" x14ac:dyDescent="0.25">
      <c r="A17" s="246" t="s">
        <v>43</v>
      </c>
      <c r="B17" s="246"/>
      <c r="C17" s="246"/>
      <c r="D17" s="246"/>
      <c r="E17" s="246"/>
    </row>
    <row r="18" spans="1:5" x14ac:dyDescent="0.25">
      <c r="A18" s="246"/>
      <c r="B18" s="246"/>
      <c r="C18" s="246"/>
      <c r="D18" s="246"/>
      <c r="E18" s="246"/>
    </row>
    <row r="19" spans="1:5" x14ac:dyDescent="0.25">
      <c r="A19" s="246" t="s">
        <v>44</v>
      </c>
      <c r="B19" s="243" t="s">
        <v>238</v>
      </c>
      <c r="C19" s="246"/>
      <c r="D19" s="246"/>
      <c r="E19" s="246"/>
    </row>
    <row r="20" spans="1:5" x14ac:dyDescent="0.25">
      <c r="A20" s="246"/>
      <c r="B20" s="246"/>
      <c r="C20" s="246"/>
      <c r="D20" s="246"/>
      <c r="E20" s="246"/>
    </row>
    <row r="21" spans="1:5" x14ac:dyDescent="0.25">
      <c r="A21" s="243" t="s">
        <v>201</v>
      </c>
      <c r="B21" s="246"/>
      <c r="C21" s="246"/>
      <c r="D21" s="246"/>
      <c r="E21" s="246"/>
    </row>
    <row r="22" spans="1:5" x14ac:dyDescent="0.25">
      <c r="A22" s="246"/>
      <c r="B22" s="246"/>
      <c r="C22" s="246"/>
      <c r="D22" s="246"/>
      <c r="E22" s="246"/>
    </row>
    <row r="23" spans="1:5" x14ac:dyDescent="0.25">
      <c r="A23" s="243" t="s">
        <v>108</v>
      </c>
      <c r="B23" s="246"/>
      <c r="C23" s="246"/>
      <c r="D23" s="246"/>
      <c r="E23" s="246"/>
    </row>
    <row r="24" spans="1:5" x14ac:dyDescent="0.25">
      <c r="A24" s="246"/>
      <c r="B24" s="246"/>
      <c r="C24" s="246"/>
      <c r="D24" s="246"/>
      <c r="E24" s="246"/>
    </row>
    <row r="25" spans="1:5" x14ac:dyDescent="0.25">
      <c r="A25" s="265" t="s">
        <v>45</v>
      </c>
      <c r="B25" s="246"/>
      <c r="C25" s="246"/>
      <c r="D25" s="246"/>
      <c r="E25" s="246"/>
    </row>
    <row r="26" spans="1:5" x14ac:dyDescent="0.25">
      <c r="A26" s="243" t="s">
        <v>178</v>
      </c>
      <c r="B26" s="246"/>
      <c r="C26" s="246"/>
      <c r="D26" s="246"/>
      <c r="E26" s="246"/>
    </row>
    <row r="27" spans="1:5" x14ac:dyDescent="0.25">
      <c r="A27" s="246"/>
      <c r="B27" s="246"/>
      <c r="C27" s="246"/>
      <c r="D27" s="246"/>
      <c r="E27" s="246"/>
    </row>
    <row r="28" spans="1:5" x14ac:dyDescent="0.25">
      <c r="A28" s="246" t="s">
        <v>59</v>
      </c>
      <c r="B28" s="243" t="s">
        <v>179</v>
      </c>
      <c r="C28" s="246" t="s">
        <v>46</v>
      </c>
      <c r="D28" s="246" t="s">
        <v>47</v>
      </c>
      <c r="E28" s="246"/>
    </row>
    <row r="29" spans="1:5" x14ac:dyDescent="0.25">
      <c r="A29" s="246" t="s">
        <v>53</v>
      </c>
      <c r="B29" s="246" t="s">
        <v>54</v>
      </c>
      <c r="C29" s="246" t="s">
        <v>55</v>
      </c>
      <c r="D29" s="246" t="s">
        <v>55</v>
      </c>
      <c r="E29" s="246"/>
    </row>
    <row r="30" spans="1:5" x14ac:dyDescent="0.25">
      <c r="A30" s="246" t="s">
        <v>53</v>
      </c>
      <c r="B30" s="246" t="s">
        <v>54</v>
      </c>
      <c r="C30" s="246" t="s">
        <v>55</v>
      </c>
      <c r="D30" s="246" t="s">
        <v>55</v>
      </c>
      <c r="E30" s="246"/>
    </row>
    <row r="31" spans="1:5" x14ac:dyDescent="0.25">
      <c r="A31" s="246" t="s">
        <v>53</v>
      </c>
      <c r="B31" s="246" t="s">
        <v>54</v>
      </c>
      <c r="C31" s="246" t="s">
        <v>55</v>
      </c>
      <c r="D31" s="246" t="s">
        <v>55</v>
      </c>
      <c r="E31" s="246"/>
    </row>
    <row r="32" spans="1:5" x14ac:dyDescent="0.25">
      <c r="A32" s="246" t="s">
        <v>53</v>
      </c>
      <c r="B32" s="246" t="s">
        <v>54</v>
      </c>
      <c r="C32" s="246" t="s">
        <v>55</v>
      </c>
      <c r="D32" s="246" t="s">
        <v>55</v>
      </c>
      <c r="E32" s="246"/>
    </row>
    <row r="33" spans="1:5" x14ac:dyDescent="0.25">
      <c r="A33" s="246" t="s">
        <v>60</v>
      </c>
      <c r="B33" s="246" t="s">
        <v>48</v>
      </c>
      <c r="C33" s="246" t="s">
        <v>63</v>
      </c>
      <c r="D33" s="246" t="s">
        <v>49</v>
      </c>
      <c r="E33" s="246"/>
    </row>
    <row r="34" spans="1:5" x14ac:dyDescent="0.25">
      <c r="A34" s="246" t="s">
        <v>53</v>
      </c>
      <c r="B34" s="246" t="s">
        <v>54</v>
      </c>
      <c r="C34" s="246" t="s">
        <v>55</v>
      </c>
      <c r="D34" s="246" t="s">
        <v>55</v>
      </c>
      <c r="E34" s="246"/>
    </row>
    <row r="35" spans="1:5" x14ac:dyDescent="0.25">
      <c r="A35" s="246" t="s">
        <v>53</v>
      </c>
      <c r="B35" s="246" t="s">
        <v>54</v>
      </c>
      <c r="C35" s="246" t="s">
        <v>55</v>
      </c>
      <c r="D35" s="246" t="s">
        <v>55</v>
      </c>
      <c r="E35" s="246"/>
    </row>
    <row r="36" spans="1:5" x14ac:dyDescent="0.25">
      <c r="A36" s="246" t="s">
        <v>53</v>
      </c>
      <c r="B36" s="246" t="s">
        <v>54</v>
      </c>
      <c r="C36" s="246" t="s">
        <v>55</v>
      </c>
      <c r="D36" s="246" t="s">
        <v>55</v>
      </c>
      <c r="E36" s="246"/>
    </row>
    <row r="37" spans="1:5" x14ac:dyDescent="0.25">
      <c r="A37" s="246" t="s">
        <v>53</v>
      </c>
      <c r="B37" s="246" t="s">
        <v>54</v>
      </c>
      <c r="C37" s="246" t="s">
        <v>55</v>
      </c>
      <c r="D37" s="246" t="s">
        <v>55</v>
      </c>
      <c r="E37" s="246"/>
    </row>
    <row r="38" spans="1:5" x14ac:dyDescent="0.25">
      <c r="A38" s="246" t="s">
        <v>53</v>
      </c>
      <c r="B38" s="246" t="s">
        <v>54</v>
      </c>
      <c r="C38" s="246" t="s">
        <v>55</v>
      </c>
      <c r="D38" s="246" t="s">
        <v>55</v>
      </c>
      <c r="E38" s="246"/>
    </row>
    <row r="39" spans="1:5" x14ac:dyDescent="0.25">
      <c r="A39" s="246" t="s">
        <v>53</v>
      </c>
      <c r="B39" s="246" t="s">
        <v>54</v>
      </c>
      <c r="C39" s="246" t="s">
        <v>55</v>
      </c>
      <c r="D39" s="246" t="s">
        <v>55</v>
      </c>
      <c r="E39" s="246"/>
    </row>
    <row r="40" spans="1:5" x14ac:dyDescent="0.25">
      <c r="A40" s="265" t="s">
        <v>50</v>
      </c>
      <c r="B40" s="246"/>
      <c r="C40" s="246"/>
      <c r="D40" s="246"/>
      <c r="E40" s="246"/>
    </row>
    <row r="41" spans="1:5" x14ac:dyDescent="0.25">
      <c r="A41" s="243" t="s">
        <v>180</v>
      </c>
      <c r="B41" s="246"/>
      <c r="C41" s="246"/>
      <c r="D41" s="246"/>
      <c r="E41" s="246"/>
    </row>
    <row r="42" spans="1:5" x14ac:dyDescent="0.25">
      <c r="A42" s="246"/>
      <c r="B42" s="246"/>
      <c r="C42" s="246"/>
      <c r="D42" s="246"/>
      <c r="E42" s="246"/>
    </row>
    <row r="43" spans="1:5" x14ac:dyDescent="0.25">
      <c r="A43" s="246" t="s">
        <v>51</v>
      </c>
      <c r="B43" s="246"/>
      <c r="C43" s="246"/>
      <c r="D43" s="246"/>
      <c r="E43" s="246"/>
    </row>
    <row r="44" spans="1:5" x14ac:dyDescent="0.25">
      <c r="A44" s="246" t="s">
        <v>46</v>
      </c>
      <c r="B44" s="246" t="s">
        <v>47</v>
      </c>
      <c r="C44" s="246" t="s">
        <v>61</v>
      </c>
      <c r="D44" s="246"/>
      <c r="E44" s="246"/>
    </row>
    <row r="45" spans="1:5" x14ac:dyDescent="0.25">
      <c r="A45" s="246" t="s">
        <v>56</v>
      </c>
      <c r="B45" s="246" t="s">
        <v>54</v>
      </c>
      <c r="C45" s="246" t="s">
        <v>55</v>
      </c>
      <c r="D45" s="246"/>
      <c r="E45" s="246"/>
    </row>
    <row r="46" spans="1:5" x14ac:dyDescent="0.25">
      <c r="A46" s="246" t="s">
        <v>56</v>
      </c>
      <c r="B46" s="246" t="s">
        <v>54</v>
      </c>
      <c r="C46" s="246" t="s">
        <v>55</v>
      </c>
      <c r="D46" s="246"/>
      <c r="E46" s="246"/>
    </row>
    <row r="47" spans="1:5" x14ac:dyDescent="0.25">
      <c r="A47" s="246" t="s">
        <v>56</v>
      </c>
      <c r="B47" s="246" t="s">
        <v>54</v>
      </c>
      <c r="C47" s="246" t="s">
        <v>55</v>
      </c>
      <c r="D47" s="246"/>
      <c r="E47" s="246"/>
    </row>
    <row r="48" spans="1:5" x14ac:dyDescent="0.25">
      <c r="A48" s="246" t="s">
        <v>56</v>
      </c>
      <c r="B48" s="246" t="s">
        <v>54</v>
      </c>
      <c r="C48" s="246" t="s">
        <v>55</v>
      </c>
      <c r="D48" s="246"/>
      <c r="E48" s="246"/>
    </row>
    <row r="49" spans="1:5" x14ac:dyDescent="0.25">
      <c r="A49" s="265" t="s">
        <v>52</v>
      </c>
      <c r="B49" s="246"/>
      <c r="C49" s="246"/>
      <c r="D49" s="246"/>
      <c r="E49" s="246"/>
    </row>
    <row r="50" spans="1:5" x14ac:dyDescent="0.25">
      <c r="A50" s="246"/>
      <c r="B50" s="246"/>
      <c r="C50" s="246"/>
      <c r="D50" s="246"/>
      <c r="E50" s="246"/>
    </row>
    <row r="51" spans="1:5" x14ac:dyDescent="0.25">
      <c r="A51" s="243" t="s">
        <v>111</v>
      </c>
      <c r="B51" s="246"/>
      <c r="C51" s="246"/>
      <c r="D51" s="246"/>
      <c r="E51" s="246"/>
    </row>
    <row r="52" spans="1:5" x14ac:dyDescent="0.25">
      <c r="A52" s="243" t="s">
        <v>109</v>
      </c>
      <c r="B52" s="243" t="s">
        <v>110</v>
      </c>
      <c r="C52" s="243" t="s">
        <v>181</v>
      </c>
      <c r="D52" s="246"/>
      <c r="E52" s="246"/>
    </row>
    <row r="53" spans="1:5" x14ac:dyDescent="0.25">
      <c r="A53" s="246" t="s">
        <v>57</v>
      </c>
      <c r="B53" s="246" t="s">
        <v>54</v>
      </c>
      <c r="C53" s="243" t="s">
        <v>182</v>
      </c>
      <c r="D53" s="246"/>
      <c r="E53" s="246"/>
    </row>
    <row r="54" spans="1:5" x14ac:dyDescent="0.25">
      <c r="A54" s="243" t="s">
        <v>57</v>
      </c>
      <c r="B54" s="243" t="s">
        <v>54</v>
      </c>
      <c r="C54" s="243" t="s">
        <v>182</v>
      </c>
      <c r="D54" s="246"/>
      <c r="E54" s="246"/>
    </row>
    <row r="55" spans="1:5" x14ac:dyDescent="0.25">
      <c r="A55" s="243" t="s">
        <v>57</v>
      </c>
      <c r="B55" s="243" t="s">
        <v>54</v>
      </c>
      <c r="C55" s="243" t="s">
        <v>182</v>
      </c>
      <c r="D55" s="246"/>
      <c r="E55" s="246"/>
    </row>
    <row r="56" spans="1:5" x14ac:dyDescent="0.25">
      <c r="A56" s="243" t="s">
        <v>57</v>
      </c>
      <c r="B56" s="243" t="s">
        <v>54</v>
      </c>
      <c r="C56" s="243" t="s">
        <v>182</v>
      </c>
      <c r="D56" s="246"/>
      <c r="E56" s="246"/>
    </row>
    <row r="57" spans="1:5" x14ac:dyDescent="0.25">
      <c r="A57" s="246"/>
      <c r="B57" s="246"/>
      <c r="C57" s="246"/>
      <c r="D57" s="246"/>
      <c r="E57" s="246"/>
    </row>
    <row r="58" spans="1:5" x14ac:dyDescent="0.25">
      <c r="A58" s="246"/>
      <c r="B58" s="246"/>
      <c r="C58" s="246"/>
      <c r="D58" s="246"/>
      <c r="E58" s="246"/>
    </row>
    <row r="59" spans="1:5" x14ac:dyDescent="0.25">
      <c r="A59" s="246"/>
      <c r="B59" s="246"/>
      <c r="C59" s="246"/>
      <c r="D59" s="246"/>
      <c r="E59" s="246"/>
    </row>
    <row r="61" spans="1:5" x14ac:dyDescent="0.25">
      <c r="A61" s="6"/>
    </row>
    <row r="63" spans="1:5" x14ac:dyDescent="0.25">
      <c r="B63" s="3"/>
      <c r="C63" s="2"/>
      <c r="D63" s="3"/>
    </row>
  </sheetData>
  <sheetProtection algorithmName="SHA-512" hashValue="N1bfBciL81t+47O8St5QF+p2aw6pmYipJLvg7mQVqq+ga3BK0lZ8KTeAWh1WoS6SjR8gj0TL2ln0x0C0EmBLIA==" saltValue="fRybwfKeVPfu2JMczci6vA==" spinCount="100000" sheet="1" objects="1" scenarios="1" formatCells="0" formatColumns="0" formatRows="0"/>
  <phoneticPr fontId="0" type="noConversion"/>
  <pageMargins left="0.75" right="0.75" top="1" bottom="1" header="0.5" footer="0.5"/>
  <pageSetup scale="92"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49"/>
  <sheetViews>
    <sheetView zoomScaleNormal="100" workbookViewId="0">
      <selection activeCell="A19" sqref="A19"/>
    </sheetView>
  </sheetViews>
  <sheetFormatPr defaultColWidth="8.88671875" defaultRowHeight="13.2" x14ac:dyDescent="0.25"/>
  <cols>
    <col min="1" max="1" width="30.6640625" style="90" customWidth="1"/>
    <col min="2" max="3" width="8.88671875" style="90"/>
    <col min="4" max="4" width="10.6640625" style="90" customWidth="1"/>
    <col min="5" max="5" width="12.6640625" style="90" customWidth="1"/>
    <col min="6" max="6" width="12.5546875" style="90" customWidth="1"/>
    <col min="7" max="7" width="11.88671875" style="90" customWidth="1"/>
    <col min="8" max="8" width="15" style="90" bestFit="1" customWidth="1"/>
    <col min="9" max="16384" width="8.88671875" style="90"/>
  </cols>
  <sheetData>
    <row r="1" spans="1:15" x14ac:dyDescent="0.25">
      <c r="A1" s="87" t="s">
        <v>25</v>
      </c>
      <c r="B1" s="293"/>
      <c r="C1" s="294"/>
      <c r="D1" s="294"/>
      <c r="E1" s="294"/>
      <c r="F1" s="295"/>
      <c r="G1" s="88"/>
      <c r="H1" s="89" t="s">
        <v>24</v>
      </c>
    </row>
    <row r="2" spans="1:15" x14ac:dyDescent="0.25">
      <c r="A2" s="87"/>
      <c r="B2" s="296"/>
      <c r="C2" s="297"/>
      <c r="D2" s="297"/>
      <c r="E2" s="297"/>
      <c r="F2" s="298"/>
      <c r="G2" s="88"/>
      <c r="H2" s="299" t="s">
        <v>98</v>
      </c>
      <c r="I2" s="299"/>
      <c r="J2" s="299"/>
      <c r="K2" s="299"/>
    </row>
    <row r="3" spans="1:15" x14ac:dyDescent="0.25">
      <c r="C3" s="91" t="s">
        <v>0</v>
      </c>
      <c r="D3" s="91"/>
      <c r="H3" s="300" t="s">
        <v>99</v>
      </c>
      <c r="I3" s="300"/>
      <c r="J3" s="300"/>
      <c r="K3" s="300"/>
    </row>
    <row r="4" spans="1:15" x14ac:dyDescent="0.25">
      <c r="A4" s="92" t="s">
        <v>113</v>
      </c>
      <c r="C4" s="91"/>
      <c r="D4" s="91"/>
      <c r="H4" s="93"/>
    </row>
    <row r="5" spans="1:15" x14ac:dyDescent="0.25">
      <c r="A5" s="94" t="s">
        <v>189</v>
      </c>
      <c r="B5" s="95"/>
      <c r="C5" s="93"/>
      <c r="D5" s="91"/>
      <c r="H5" s="279" t="s">
        <v>102</v>
      </c>
      <c r="I5" s="279"/>
      <c r="J5" s="279"/>
      <c r="K5" s="279"/>
      <c r="L5" s="279"/>
      <c r="M5" s="279"/>
    </row>
    <row r="6" spans="1:15" x14ac:dyDescent="0.25">
      <c r="A6" s="87"/>
      <c r="B6" s="96"/>
      <c r="C6" s="93"/>
      <c r="D6" s="91"/>
      <c r="H6" s="279" t="s">
        <v>103</v>
      </c>
      <c r="I6" s="279"/>
      <c r="J6" s="279"/>
      <c r="K6" s="279"/>
      <c r="L6" s="279"/>
      <c r="M6" s="279"/>
    </row>
    <row r="7" spans="1:15" x14ac:dyDescent="0.25">
      <c r="A7" s="87"/>
      <c r="B7" s="97"/>
      <c r="C7" s="93"/>
      <c r="D7" s="91"/>
      <c r="H7" s="270" t="s">
        <v>26</v>
      </c>
      <c r="I7" s="270"/>
      <c r="J7" s="270"/>
      <c r="K7" s="270"/>
      <c r="L7" s="270"/>
      <c r="M7" s="270"/>
    </row>
    <row r="8" spans="1:15" x14ac:dyDescent="0.25">
      <c r="A8" s="92" t="s">
        <v>158</v>
      </c>
      <c r="C8" s="91"/>
      <c r="D8" s="91"/>
      <c r="I8" s="98"/>
    </row>
    <row r="9" spans="1:15" x14ac:dyDescent="0.25">
      <c r="A9" s="99" t="s">
        <v>1</v>
      </c>
      <c r="B9" s="100" t="s">
        <v>5</v>
      </c>
      <c r="C9" s="100" t="s">
        <v>6</v>
      </c>
      <c r="D9" s="101" t="s">
        <v>80</v>
      </c>
      <c r="E9" s="102" t="s">
        <v>8</v>
      </c>
      <c r="F9" s="91"/>
      <c r="G9" s="103"/>
      <c r="I9" s="98"/>
    </row>
    <row r="10" spans="1:15" ht="13.8" thickBot="1" x14ac:dyDescent="0.3">
      <c r="A10" s="104" t="s">
        <v>2</v>
      </c>
      <c r="B10" s="105"/>
      <c r="C10" s="106"/>
      <c r="D10" s="107"/>
      <c r="E10" s="108">
        <f>PRODUCT(C10:D10)</f>
        <v>0</v>
      </c>
      <c r="I10" s="270" t="s">
        <v>28</v>
      </c>
      <c r="J10" s="270"/>
      <c r="K10" s="270"/>
      <c r="L10" s="270"/>
      <c r="M10" s="270"/>
      <c r="N10" s="270"/>
      <c r="O10" s="270"/>
    </row>
    <row r="11" spans="1:15" ht="14.4" thickTop="1" thickBot="1" x14ac:dyDescent="0.3">
      <c r="A11" s="104" t="s">
        <v>3</v>
      </c>
      <c r="B11" s="109"/>
      <c r="C11" s="110"/>
      <c r="D11" s="111"/>
      <c r="E11" s="112">
        <f>PRODUCT(C11:D11)</f>
        <v>0</v>
      </c>
      <c r="I11" s="270" t="s">
        <v>27</v>
      </c>
      <c r="J11" s="270"/>
      <c r="K11" s="270"/>
      <c r="L11" s="270"/>
      <c r="M11" s="270"/>
      <c r="N11" s="270"/>
      <c r="O11" s="270"/>
    </row>
    <row r="12" spans="1:15" ht="14.4" thickTop="1" thickBot="1" x14ac:dyDescent="0.3">
      <c r="A12" s="104" t="s">
        <v>4</v>
      </c>
      <c r="B12" s="109"/>
      <c r="C12" s="110"/>
      <c r="D12" s="111"/>
      <c r="E12" s="112">
        <f>PRODUCT(C12:D12)</f>
        <v>0</v>
      </c>
      <c r="I12" s="270" t="s">
        <v>29</v>
      </c>
      <c r="J12" s="270"/>
      <c r="K12" s="270"/>
      <c r="L12" s="270"/>
      <c r="M12" s="270"/>
      <c r="N12" s="270"/>
      <c r="O12" s="270"/>
    </row>
    <row r="13" spans="1:15" ht="14.4" thickTop="1" thickBot="1" x14ac:dyDescent="0.3">
      <c r="A13" s="266"/>
      <c r="B13" s="109"/>
      <c r="C13" s="109"/>
      <c r="D13" s="113"/>
      <c r="E13" s="112">
        <f>PRODUCT(C13:D13)</f>
        <v>0</v>
      </c>
      <c r="I13" s="279" t="s">
        <v>101</v>
      </c>
      <c r="J13" s="279"/>
      <c r="K13" s="279"/>
      <c r="L13" s="279"/>
      <c r="M13" s="279"/>
      <c r="N13" s="279"/>
      <c r="O13" s="279"/>
    </row>
    <row r="14" spans="1:15" ht="14.4" thickTop="1" thickBot="1" x14ac:dyDescent="0.3">
      <c r="A14" s="266"/>
      <c r="B14" s="109"/>
      <c r="C14" s="109"/>
      <c r="D14" s="113"/>
      <c r="E14" s="112">
        <f>PRODUCT(C14:D14)</f>
        <v>0</v>
      </c>
      <c r="I14" s="270"/>
      <c r="J14" s="270"/>
      <c r="K14" s="270"/>
      <c r="L14" s="270"/>
      <c r="M14" s="270"/>
      <c r="N14" s="270"/>
      <c r="O14" s="270"/>
    </row>
    <row r="15" spans="1:15" ht="15" thickTop="1" thickBot="1" x14ac:dyDescent="0.35">
      <c r="B15" s="301" t="s">
        <v>159</v>
      </c>
      <c r="C15" s="302"/>
      <c r="D15" s="303"/>
      <c r="E15" s="114">
        <f>SUM(E10:E14)</f>
        <v>0</v>
      </c>
      <c r="I15" s="307" t="s">
        <v>230</v>
      </c>
      <c r="J15" s="308"/>
      <c r="K15" s="308"/>
      <c r="L15" s="308"/>
      <c r="M15" s="308"/>
      <c r="N15" s="308"/>
      <c r="O15" s="308"/>
    </row>
    <row r="16" spans="1:15" ht="15" thickTop="1" thickBot="1" x14ac:dyDescent="0.35">
      <c r="B16" s="301" t="s">
        <v>160</v>
      </c>
      <c r="C16" s="302"/>
      <c r="D16" s="303"/>
      <c r="E16" s="115" t="e">
        <f>PRODUCT(E15, 60, 8.33)/B5</f>
        <v>#DIV/0!</v>
      </c>
      <c r="I16" s="279" t="s">
        <v>97</v>
      </c>
      <c r="J16" s="279"/>
      <c r="K16" s="279"/>
      <c r="L16" s="279"/>
      <c r="M16" s="279"/>
      <c r="N16" s="279"/>
      <c r="O16" s="279"/>
    </row>
    <row r="17" spans="1:15" ht="15" thickTop="1" thickBot="1" x14ac:dyDescent="0.35">
      <c r="B17" s="301" t="s">
        <v>161</v>
      </c>
      <c r="C17" s="302"/>
      <c r="D17" s="303"/>
      <c r="E17" s="116">
        <f>PRODUCT(E15, 60, 8.33)/3412</f>
        <v>0</v>
      </c>
      <c r="I17" s="270"/>
      <c r="J17" s="270"/>
      <c r="K17" s="270"/>
      <c r="L17" s="270"/>
      <c r="M17" s="270"/>
      <c r="N17" s="270"/>
      <c r="O17" s="270"/>
    </row>
    <row r="18" spans="1:15" ht="13.8" thickTop="1" x14ac:dyDescent="0.25">
      <c r="C18" s="91"/>
      <c r="E18" s="117"/>
      <c r="I18" s="270" t="s">
        <v>89</v>
      </c>
      <c r="J18" s="270"/>
      <c r="K18" s="270"/>
      <c r="L18" s="270"/>
      <c r="M18" s="270"/>
      <c r="N18" s="270"/>
      <c r="O18" s="270"/>
    </row>
    <row r="19" spans="1:15" x14ac:dyDescent="0.25">
      <c r="A19" s="92" t="s">
        <v>185</v>
      </c>
      <c r="E19" s="117"/>
      <c r="F19" s="118"/>
      <c r="I19" s="279" t="s">
        <v>112</v>
      </c>
      <c r="J19" s="279"/>
      <c r="K19" s="279"/>
      <c r="L19" s="279"/>
      <c r="M19" s="279"/>
      <c r="N19" s="279"/>
      <c r="O19" s="279"/>
    </row>
    <row r="20" spans="1:15" x14ac:dyDescent="0.25">
      <c r="A20" s="99" t="s">
        <v>1</v>
      </c>
      <c r="B20" s="100" t="s">
        <v>5</v>
      </c>
      <c r="C20" s="100" t="s">
        <v>6</v>
      </c>
      <c r="D20" s="101" t="s">
        <v>80</v>
      </c>
      <c r="E20" s="119" t="s">
        <v>8</v>
      </c>
      <c r="F20" s="98"/>
      <c r="G20" s="120"/>
    </row>
    <row r="21" spans="1:15" ht="13.8" thickBot="1" x14ac:dyDescent="0.3">
      <c r="A21" s="104" t="s">
        <v>68</v>
      </c>
      <c r="B21" s="105"/>
      <c r="C21" s="105"/>
      <c r="D21" s="121"/>
      <c r="E21" s="108">
        <f>PRODUCT(C21:D21)</f>
        <v>0</v>
      </c>
      <c r="F21" s="122"/>
      <c r="G21" s="122"/>
    </row>
    <row r="22" spans="1:15" ht="14.4" thickTop="1" thickBot="1" x14ac:dyDescent="0.3">
      <c r="A22" s="104" t="s">
        <v>69</v>
      </c>
      <c r="B22" s="109"/>
      <c r="C22" s="109"/>
      <c r="D22" s="113"/>
      <c r="E22" s="112">
        <f t="shared" ref="E22:E47" si="0">PRODUCT(C22:D22)</f>
        <v>0</v>
      </c>
      <c r="F22" s="122"/>
      <c r="G22" s="122"/>
    </row>
    <row r="23" spans="1:15" ht="14.4" thickTop="1" thickBot="1" x14ac:dyDescent="0.3">
      <c r="A23" s="104" t="s">
        <v>67</v>
      </c>
      <c r="B23" s="109"/>
      <c r="C23" s="109"/>
      <c r="D23" s="113"/>
      <c r="E23" s="112">
        <f t="shared" si="0"/>
        <v>0</v>
      </c>
      <c r="F23" s="122"/>
      <c r="G23" s="122"/>
    </row>
    <row r="24" spans="1:15" ht="14.4" thickTop="1" thickBot="1" x14ac:dyDescent="0.3">
      <c r="A24" s="123" t="s">
        <v>198</v>
      </c>
      <c r="B24" s="109"/>
      <c r="C24" s="109"/>
      <c r="D24" s="113"/>
      <c r="E24" s="112">
        <f t="shared" si="0"/>
        <v>0</v>
      </c>
      <c r="F24" s="122"/>
      <c r="G24" s="122"/>
    </row>
    <row r="25" spans="1:15" ht="14.4" thickTop="1" thickBot="1" x14ac:dyDescent="0.3">
      <c r="A25" s="104" t="s">
        <v>10</v>
      </c>
      <c r="B25" s="109"/>
      <c r="C25" s="109"/>
      <c r="D25" s="113"/>
      <c r="E25" s="112">
        <f t="shared" si="0"/>
        <v>0</v>
      </c>
      <c r="F25" s="122"/>
      <c r="G25" s="122"/>
    </row>
    <row r="26" spans="1:15" ht="14.4" thickTop="1" thickBot="1" x14ac:dyDescent="0.3">
      <c r="A26" s="104" t="s">
        <v>11</v>
      </c>
      <c r="B26" s="109"/>
      <c r="C26" s="109"/>
      <c r="D26" s="113"/>
      <c r="E26" s="112">
        <f t="shared" si="0"/>
        <v>0</v>
      </c>
      <c r="F26" s="122"/>
      <c r="G26" s="122"/>
    </row>
    <row r="27" spans="1:15" ht="14.4" thickTop="1" thickBot="1" x14ac:dyDescent="0.3">
      <c r="A27" s="104" t="s">
        <v>12</v>
      </c>
      <c r="B27" s="109"/>
      <c r="C27" s="109"/>
      <c r="D27" s="113"/>
      <c r="E27" s="112">
        <f t="shared" si="0"/>
        <v>0</v>
      </c>
      <c r="F27" s="122"/>
      <c r="G27" s="124"/>
    </row>
    <row r="28" spans="1:15" ht="14.4" thickTop="1" thickBot="1" x14ac:dyDescent="0.3">
      <c r="A28" s="104" t="s">
        <v>13</v>
      </c>
      <c r="B28" s="109"/>
      <c r="C28" s="109"/>
      <c r="D28" s="113"/>
      <c r="E28" s="112">
        <f t="shared" si="0"/>
        <v>0</v>
      </c>
      <c r="F28" s="122"/>
      <c r="G28" s="122"/>
    </row>
    <row r="29" spans="1:15" ht="14.4" thickTop="1" thickBot="1" x14ac:dyDescent="0.3">
      <c r="A29" s="104" t="s">
        <v>14</v>
      </c>
      <c r="B29" s="109"/>
      <c r="C29" s="109"/>
      <c r="D29" s="113"/>
      <c r="E29" s="112">
        <f t="shared" si="0"/>
        <v>0</v>
      </c>
      <c r="F29" s="122"/>
      <c r="G29" s="122"/>
    </row>
    <row r="30" spans="1:15" ht="14.4" thickTop="1" thickBot="1" x14ac:dyDescent="0.3">
      <c r="A30" s="63" t="s">
        <v>229</v>
      </c>
      <c r="B30" s="109"/>
      <c r="C30" s="109"/>
      <c r="D30" s="113"/>
      <c r="E30" s="112">
        <f t="shared" si="0"/>
        <v>0</v>
      </c>
      <c r="F30" s="122"/>
      <c r="G30" s="122"/>
    </row>
    <row r="31" spans="1:15" ht="14.4" thickTop="1" thickBot="1" x14ac:dyDescent="0.3">
      <c r="A31" s="104" t="s">
        <v>15</v>
      </c>
      <c r="B31" s="109"/>
      <c r="C31" s="109"/>
      <c r="D31" s="113"/>
      <c r="E31" s="112">
        <f t="shared" si="0"/>
        <v>0</v>
      </c>
      <c r="F31" s="122"/>
      <c r="G31" s="122"/>
    </row>
    <row r="32" spans="1:15" ht="14.4" thickTop="1" thickBot="1" x14ac:dyDescent="0.3">
      <c r="A32" s="104" t="s">
        <v>16</v>
      </c>
      <c r="B32" s="109"/>
      <c r="C32" s="109"/>
      <c r="D32" s="113"/>
      <c r="E32" s="112">
        <f t="shared" si="0"/>
        <v>0</v>
      </c>
      <c r="F32" s="122"/>
      <c r="G32" s="122"/>
      <c r="H32" s="122"/>
      <c r="I32" s="122"/>
    </row>
    <row r="33" spans="1:9" ht="14.4" thickTop="1" thickBot="1" x14ac:dyDescent="0.3">
      <c r="A33" s="104" t="s">
        <v>17</v>
      </c>
      <c r="B33" s="109"/>
      <c r="C33" s="109"/>
      <c r="D33" s="113"/>
      <c r="E33" s="112">
        <f t="shared" si="0"/>
        <v>0</v>
      </c>
      <c r="F33" s="122"/>
      <c r="G33" s="125"/>
      <c r="H33" s="125"/>
      <c r="I33" s="125"/>
    </row>
    <row r="34" spans="1:9" ht="14.4" thickTop="1" thickBot="1" x14ac:dyDescent="0.3">
      <c r="A34" s="104" t="s">
        <v>18</v>
      </c>
      <c r="B34" s="109"/>
      <c r="C34" s="109"/>
      <c r="D34" s="113"/>
      <c r="E34" s="112">
        <f t="shared" si="0"/>
        <v>0</v>
      </c>
      <c r="F34" s="122"/>
      <c r="G34" s="125"/>
      <c r="H34" s="122"/>
      <c r="I34" s="122"/>
    </row>
    <row r="35" spans="1:9" ht="14.4" thickTop="1" thickBot="1" x14ac:dyDescent="0.3">
      <c r="A35" s="104" t="s">
        <v>19</v>
      </c>
      <c r="B35" s="109"/>
      <c r="C35" s="109"/>
      <c r="D35" s="113"/>
      <c r="E35" s="112">
        <f t="shared" si="0"/>
        <v>0</v>
      </c>
      <c r="F35" s="122"/>
      <c r="G35" s="122"/>
      <c r="H35" s="122"/>
      <c r="I35" s="122"/>
    </row>
    <row r="36" spans="1:9" ht="14.4" thickTop="1" thickBot="1" x14ac:dyDescent="0.3">
      <c r="A36" s="63" t="s">
        <v>205</v>
      </c>
      <c r="B36" s="109"/>
      <c r="C36" s="109"/>
      <c r="D36" s="113"/>
      <c r="E36" s="112">
        <f t="shared" si="0"/>
        <v>0</v>
      </c>
      <c r="F36" s="122"/>
      <c r="G36" s="122"/>
    </row>
    <row r="37" spans="1:9" ht="14.4" thickTop="1" thickBot="1" x14ac:dyDescent="0.3">
      <c r="A37" s="104" t="s">
        <v>20</v>
      </c>
      <c r="B37" s="109"/>
      <c r="C37" s="109"/>
      <c r="D37" s="113"/>
      <c r="E37" s="112">
        <f t="shared" si="0"/>
        <v>0</v>
      </c>
      <c r="F37" s="122"/>
      <c r="G37" s="122"/>
    </row>
    <row r="38" spans="1:9" ht="14.4" thickTop="1" thickBot="1" x14ac:dyDescent="0.3">
      <c r="A38" s="123" t="s">
        <v>192</v>
      </c>
      <c r="B38" s="109"/>
      <c r="C38" s="109"/>
      <c r="D38" s="113"/>
      <c r="E38" s="112">
        <f t="shared" si="0"/>
        <v>0</v>
      </c>
    </row>
    <row r="39" spans="1:9" ht="14.4" thickTop="1" thickBot="1" x14ac:dyDescent="0.3">
      <c r="A39" s="126"/>
      <c r="B39" s="109"/>
      <c r="C39" s="109"/>
      <c r="D39" s="113"/>
      <c r="E39" s="112">
        <f t="shared" si="0"/>
        <v>0</v>
      </c>
    </row>
    <row r="40" spans="1:9" ht="14.4" thickTop="1" thickBot="1" x14ac:dyDescent="0.3">
      <c r="A40" s="126"/>
      <c r="B40" s="126"/>
      <c r="C40" s="109"/>
      <c r="D40" s="113"/>
      <c r="E40" s="112">
        <f>PRODUCT(C40:D40)</f>
        <v>0</v>
      </c>
    </row>
    <row r="41" spans="1:9" ht="14.4" thickTop="1" thickBot="1" x14ac:dyDescent="0.3">
      <c r="A41" s="126"/>
      <c r="B41" s="109"/>
      <c r="C41" s="109"/>
      <c r="D41" s="113"/>
      <c r="E41" s="112">
        <f t="shared" si="0"/>
        <v>0</v>
      </c>
    </row>
    <row r="42" spans="1:9" ht="14.4" thickTop="1" thickBot="1" x14ac:dyDescent="0.3">
      <c r="A42" s="126"/>
      <c r="B42" s="109"/>
      <c r="C42" s="109"/>
      <c r="D42" s="113"/>
      <c r="E42" s="112">
        <f t="shared" si="0"/>
        <v>0</v>
      </c>
    </row>
    <row r="43" spans="1:9" ht="14.4" thickTop="1" thickBot="1" x14ac:dyDescent="0.3">
      <c r="A43" s="126"/>
      <c r="B43" s="109"/>
      <c r="C43" s="109"/>
      <c r="D43" s="113"/>
      <c r="E43" s="112">
        <f t="shared" si="0"/>
        <v>0</v>
      </c>
    </row>
    <row r="44" spans="1:9" ht="14.4" thickTop="1" thickBot="1" x14ac:dyDescent="0.3">
      <c r="A44" s="126"/>
      <c r="B44" s="109"/>
      <c r="C44" s="109"/>
      <c r="D44" s="113"/>
      <c r="E44" s="112">
        <f t="shared" si="0"/>
        <v>0</v>
      </c>
    </row>
    <row r="45" spans="1:9" ht="14.4" thickTop="1" thickBot="1" x14ac:dyDescent="0.3">
      <c r="A45" s="126"/>
      <c r="B45" s="109"/>
      <c r="C45" s="109"/>
      <c r="D45" s="113"/>
      <c r="E45" s="112">
        <f t="shared" si="0"/>
        <v>0</v>
      </c>
    </row>
    <row r="46" spans="1:9" ht="14.4" thickTop="1" thickBot="1" x14ac:dyDescent="0.3">
      <c r="A46" s="126"/>
      <c r="B46" s="109"/>
      <c r="C46" s="109"/>
      <c r="D46" s="113"/>
      <c r="E46" s="112">
        <f t="shared" si="0"/>
        <v>0</v>
      </c>
    </row>
    <row r="47" spans="1:9" ht="14.4" thickTop="1" thickBot="1" x14ac:dyDescent="0.3">
      <c r="A47" s="126"/>
      <c r="B47" s="109"/>
      <c r="C47" s="109"/>
      <c r="D47" s="113"/>
      <c r="E47" s="112">
        <f t="shared" si="0"/>
        <v>0</v>
      </c>
    </row>
    <row r="48" spans="1:9" ht="15" thickTop="1" thickBot="1" x14ac:dyDescent="0.35">
      <c r="A48" s="89"/>
      <c r="B48" s="301" t="s">
        <v>186</v>
      </c>
      <c r="C48" s="302"/>
      <c r="D48" s="303"/>
      <c r="E48" s="114">
        <f>SUM(E21:E47)</f>
        <v>0</v>
      </c>
    </row>
    <row r="49" spans="1:21" ht="15" thickTop="1" thickBot="1" x14ac:dyDescent="0.35">
      <c r="A49" s="127"/>
      <c r="B49" s="301" t="s">
        <v>187</v>
      </c>
      <c r="C49" s="302"/>
      <c r="D49" s="303"/>
      <c r="E49" s="115" t="e">
        <f>PRODUCT(E48, 70, 8.33)/B5</f>
        <v>#DIV/0!</v>
      </c>
    </row>
    <row r="50" spans="1:21" ht="15" thickTop="1" thickBot="1" x14ac:dyDescent="0.35">
      <c r="A50" s="127"/>
      <c r="B50" s="301" t="s">
        <v>188</v>
      </c>
      <c r="C50" s="302"/>
      <c r="D50" s="303"/>
      <c r="E50" s="128">
        <f>PRODUCT(E48, 70, 8.33)/3412</f>
        <v>0</v>
      </c>
      <c r="F50" s="103"/>
      <c r="G50" s="103"/>
      <c r="H50" s="103"/>
    </row>
    <row r="51" spans="1:21" ht="13.8" thickTop="1" x14ac:dyDescent="0.25">
      <c r="A51" s="129"/>
      <c r="C51" s="91"/>
      <c r="D51" s="91"/>
      <c r="E51" s="130"/>
      <c r="F51" s="103"/>
      <c r="G51" s="103"/>
      <c r="H51" s="103"/>
      <c r="I51" s="103"/>
    </row>
    <row r="52" spans="1:21" ht="13.8" thickBot="1" x14ac:dyDescent="0.3">
      <c r="A52" s="92" t="s">
        <v>9</v>
      </c>
      <c r="B52" s="118"/>
      <c r="C52" s="118"/>
      <c r="D52" s="118"/>
      <c r="E52" s="118"/>
      <c r="F52" s="118"/>
      <c r="G52" s="118"/>
    </row>
    <row r="53" spans="1:21" ht="14.4" thickTop="1" thickBot="1" x14ac:dyDescent="0.3">
      <c r="A53" s="99" t="s">
        <v>1</v>
      </c>
      <c r="B53" s="100" t="s">
        <v>5</v>
      </c>
      <c r="C53" s="100" t="s">
        <v>6</v>
      </c>
      <c r="D53" s="101" t="s">
        <v>80</v>
      </c>
      <c r="E53" s="131" t="s">
        <v>8</v>
      </c>
      <c r="F53" s="118"/>
      <c r="G53" s="325" t="s">
        <v>237</v>
      </c>
      <c r="H53" s="305"/>
      <c r="I53" s="305"/>
      <c r="J53" s="305"/>
      <c r="K53" s="305"/>
      <c r="L53" s="305"/>
      <c r="M53" s="306"/>
    </row>
    <row r="54" spans="1:21" ht="14.4" thickTop="1" thickBot="1" x14ac:dyDescent="0.3">
      <c r="A54" s="132" t="s">
        <v>190</v>
      </c>
      <c r="B54" s="235"/>
      <c r="C54" s="235"/>
      <c r="D54" s="236"/>
      <c r="E54" s="133">
        <f>PRODUCT(C54:D54)</f>
        <v>0</v>
      </c>
      <c r="F54" s="118"/>
      <c r="G54" s="311" t="s">
        <v>162</v>
      </c>
      <c r="H54" s="312"/>
      <c r="I54" s="312"/>
      <c r="J54" s="312"/>
      <c r="K54" s="312"/>
      <c r="L54" s="134"/>
      <c r="M54" s="135"/>
    </row>
    <row r="55" spans="1:21" ht="14.4" thickTop="1" thickBot="1" x14ac:dyDescent="0.3">
      <c r="A55" s="132" t="s">
        <v>191</v>
      </c>
      <c r="B55" s="235"/>
      <c r="C55" s="235"/>
      <c r="D55" s="236"/>
      <c r="E55" s="133">
        <f>PRODUCT(C55:D55)</f>
        <v>0</v>
      </c>
      <c r="F55" s="118"/>
      <c r="G55" s="118"/>
    </row>
    <row r="56" spans="1:21" ht="14.4" thickTop="1" thickBot="1" x14ac:dyDescent="0.3">
      <c r="A56" s="234"/>
      <c r="B56" s="235"/>
      <c r="C56" s="235"/>
      <c r="D56" s="236"/>
      <c r="E56" s="133">
        <f>PRODUCT(C56:D56)</f>
        <v>0</v>
      </c>
      <c r="F56" s="118"/>
      <c r="G56" s="118"/>
    </row>
    <row r="57" spans="1:21" ht="15" thickTop="1" thickBot="1" x14ac:dyDescent="0.35">
      <c r="A57" s="136"/>
      <c r="B57" s="277" t="s">
        <v>232</v>
      </c>
      <c r="C57" s="278"/>
      <c r="D57" s="278"/>
      <c r="E57" s="133">
        <f>SUM(E54:E56)</f>
        <v>0</v>
      </c>
      <c r="F57" s="118"/>
      <c r="G57" s="118"/>
    </row>
    <row r="58" spans="1:21" ht="15" thickTop="1" thickBot="1" x14ac:dyDescent="0.35">
      <c r="A58" s="136"/>
      <c r="B58" s="314" t="s">
        <v>231</v>
      </c>
      <c r="C58" s="302"/>
      <c r="D58" s="302"/>
      <c r="E58" s="213" t="e">
        <f>PRODUCT(E57,100,8.33)/B5</f>
        <v>#DIV/0!</v>
      </c>
      <c r="F58" s="118"/>
      <c r="G58" s="118"/>
    </row>
    <row r="59" spans="1:21" ht="15" thickTop="1" thickBot="1" x14ac:dyDescent="0.35">
      <c r="A59" s="92"/>
      <c r="B59" s="314" t="s">
        <v>193</v>
      </c>
      <c r="C59" s="302"/>
      <c r="D59" s="302"/>
      <c r="E59" s="137">
        <f>PRODUCT(E57,100,8.33)/3412</f>
        <v>0</v>
      </c>
      <c r="F59" s="118"/>
      <c r="G59" s="118"/>
      <c r="I59" s="304" t="s">
        <v>199</v>
      </c>
      <c r="J59" s="305"/>
      <c r="K59" s="305"/>
      <c r="L59" s="305"/>
      <c r="M59" s="305"/>
      <c r="N59" s="305"/>
      <c r="O59" s="305"/>
      <c r="P59" s="305"/>
      <c r="Q59" s="305"/>
      <c r="R59" s="305"/>
      <c r="S59" s="305"/>
      <c r="T59" s="305"/>
      <c r="U59" s="306"/>
    </row>
    <row r="60" spans="1:21" ht="14.4" thickTop="1" thickBot="1" x14ac:dyDescent="0.3">
      <c r="A60" s="92"/>
      <c r="B60" s="138"/>
      <c r="C60" s="138"/>
      <c r="D60" s="138"/>
      <c r="E60" s="139"/>
      <c r="F60" s="118"/>
      <c r="G60" s="118"/>
      <c r="I60" s="269" t="s">
        <v>207</v>
      </c>
      <c r="J60" s="279"/>
      <c r="K60" s="279"/>
      <c r="L60" s="279"/>
      <c r="M60" s="279"/>
      <c r="N60" s="279"/>
      <c r="O60" s="279"/>
      <c r="P60" s="279"/>
      <c r="Q60" s="279"/>
      <c r="R60" s="279"/>
      <c r="S60" s="279"/>
      <c r="T60" s="279"/>
      <c r="U60" s="280"/>
    </row>
    <row r="61" spans="1:21" ht="14.4" thickTop="1" thickBot="1" x14ac:dyDescent="0.3">
      <c r="A61" s="92"/>
      <c r="B61" s="118"/>
      <c r="C61" s="118"/>
      <c r="D61" s="118"/>
      <c r="E61" s="118"/>
      <c r="F61" s="140" t="s">
        <v>196</v>
      </c>
      <c r="G61" s="118"/>
      <c r="I61" s="281" t="s">
        <v>200</v>
      </c>
      <c r="J61" s="279"/>
      <c r="K61" s="279"/>
      <c r="L61" s="279"/>
      <c r="M61" s="279"/>
      <c r="N61" s="279"/>
      <c r="O61" s="279"/>
      <c r="P61" s="279"/>
      <c r="Q61" s="279"/>
      <c r="R61" s="279"/>
      <c r="S61" s="279"/>
      <c r="T61" s="279"/>
      <c r="U61" s="280"/>
    </row>
    <row r="62" spans="1:21" ht="18.600000000000001" thickTop="1" thickBot="1" x14ac:dyDescent="0.35">
      <c r="A62" s="141" t="s">
        <v>197</v>
      </c>
      <c r="B62" s="282" t="s">
        <v>66</v>
      </c>
      <c r="C62" s="283"/>
      <c r="D62" s="283"/>
      <c r="E62" s="142">
        <f>SUM(E15,E48,E57)</f>
        <v>0</v>
      </c>
      <c r="F62" s="143" t="s">
        <v>183</v>
      </c>
      <c r="G62" s="144" t="s">
        <v>37</v>
      </c>
      <c r="I62" s="281" t="s">
        <v>202</v>
      </c>
      <c r="J62" s="279"/>
      <c r="K62" s="279"/>
      <c r="L62" s="279"/>
      <c r="M62" s="279"/>
      <c r="N62" s="279"/>
      <c r="O62" s="279"/>
      <c r="P62" s="279"/>
      <c r="Q62" s="279"/>
      <c r="R62" s="279"/>
      <c r="S62" s="279"/>
      <c r="T62" s="279"/>
      <c r="U62" s="280"/>
    </row>
    <row r="63" spans="1:21" ht="18.600000000000001" thickTop="1" thickBot="1" x14ac:dyDescent="0.35">
      <c r="A63" s="145" t="s">
        <v>195</v>
      </c>
      <c r="B63" s="282" t="s">
        <v>70</v>
      </c>
      <c r="C63" s="283"/>
      <c r="D63" s="283"/>
      <c r="E63" s="213" t="e">
        <f>SUM(E16,E49,E58)</f>
        <v>#DIV/0!</v>
      </c>
      <c r="F63" s="237"/>
      <c r="G63" s="214" t="e">
        <f>PRODUCT(F63-E63)</f>
        <v>#DIV/0!</v>
      </c>
      <c r="I63" s="269" t="s">
        <v>234</v>
      </c>
      <c r="J63" s="279"/>
      <c r="K63" s="279"/>
      <c r="L63" s="279"/>
      <c r="M63" s="279"/>
      <c r="N63" s="279"/>
      <c r="O63" s="279"/>
      <c r="P63" s="279"/>
      <c r="Q63" s="279"/>
      <c r="R63" s="279"/>
      <c r="S63" s="279"/>
      <c r="T63" s="279"/>
      <c r="U63" s="280"/>
    </row>
    <row r="64" spans="1:21" ht="18.600000000000001" thickTop="1" thickBot="1" x14ac:dyDescent="0.35">
      <c r="A64" s="145" t="s">
        <v>194</v>
      </c>
      <c r="B64" s="275" t="s">
        <v>71</v>
      </c>
      <c r="C64" s="276"/>
      <c r="D64" s="276"/>
      <c r="E64" s="147">
        <f>SUM(E17,E50,E59)</f>
        <v>0</v>
      </c>
      <c r="F64" s="237"/>
      <c r="G64" s="146">
        <f>PRODUCT(F64-E64)</f>
        <v>0</v>
      </c>
      <c r="I64" s="269" t="s">
        <v>210</v>
      </c>
      <c r="J64" s="279"/>
      <c r="K64" s="279"/>
      <c r="L64" s="279"/>
      <c r="M64" s="279"/>
      <c r="N64" s="279"/>
      <c r="O64" s="279"/>
      <c r="P64" s="279"/>
      <c r="Q64" s="279"/>
      <c r="R64" s="279"/>
      <c r="S64" s="279"/>
      <c r="T64" s="279"/>
      <c r="U64" s="280"/>
    </row>
    <row r="65" spans="1:21" ht="16.8" customHeight="1" thickTop="1" x14ac:dyDescent="0.25">
      <c r="A65" s="321" t="s">
        <v>212</v>
      </c>
      <c r="B65" s="321"/>
      <c r="C65" s="321"/>
      <c r="D65" s="321"/>
      <c r="E65" s="321"/>
      <c r="F65" s="321"/>
      <c r="G65" s="321"/>
      <c r="I65" s="269" t="s">
        <v>235</v>
      </c>
      <c r="J65" s="270"/>
      <c r="K65" s="270"/>
      <c r="L65" s="270"/>
      <c r="M65" s="270"/>
      <c r="N65" s="270"/>
      <c r="O65" s="270"/>
      <c r="P65" s="270"/>
      <c r="Q65" s="270"/>
      <c r="R65" s="270"/>
      <c r="S65" s="270"/>
      <c r="T65" s="270"/>
      <c r="U65" s="271"/>
    </row>
    <row r="66" spans="1:21" x14ac:dyDescent="0.25">
      <c r="A66" s="322" t="s">
        <v>206</v>
      </c>
      <c r="B66" s="322"/>
      <c r="C66" s="322"/>
      <c r="D66" s="322"/>
      <c r="E66" s="322"/>
      <c r="F66" s="322"/>
      <c r="G66" s="322"/>
      <c r="I66" s="269" t="s">
        <v>236</v>
      </c>
      <c r="J66" s="279"/>
      <c r="K66" s="279"/>
      <c r="L66" s="279"/>
      <c r="M66" s="279"/>
      <c r="N66" s="279"/>
      <c r="O66" s="279"/>
      <c r="P66" s="279"/>
      <c r="Q66" s="279"/>
      <c r="R66" s="279"/>
      <c r="S66" s="279"/>
      <c r="T66" s="279"/>
      <c r="U66" s="280"/>
    </row>
    <row r="67" spans="1:21" x14ac:dyDescent="0.25">
      <c r="B67" s="118"/>
      <c r="C67" s="118"/>
      <c r="D67" s="118"/>
      <c r="E67" s="118"/>
      <c r="F67" s="118"/>
      <c r="G67" s="118"/>
      <c r="I67" s="281" t="s">
        <v>204</v>
      </c>
      <c r="J67" s="279"/>
      <c r="K67" s="279"/>
      <c r="L67" s="279"/>
      <c r="M67" s="279"/>
      <c r="N67" s="279"/>
      <c r="O67" s="279"/>
      <c r="P67" s="279"/>
      <c r="Q67" s="279"/>
      <c r="R67" s="279"/>
      <c r="S67" s="279"/>
      <c r="T67" s="279"/>
      <c r="U67" s="280"/>
    </row>
    <row r="68" spans="1:21" x14ac:dyDescent="0.25">
      <c r="I68" s="269" t="s">
        <v>208</v>
      </c>
      <c r="J68" s="279"/>
      <c r="K68" s="279"/>
      <c r="L68" s="279"/>
      <c r="M68" s="279"/>
      <c r="N68" s="279"/>
      <c r="O68" s="279"/>
      <c r="P68" s="279"/>
      <c r="Q68" s="279"/>
      <c r="R68" s="279"/>
      <c r="S68" s="279"/>
      <c r="T68" s="279"/>
      <c r="U68" s="280"/>
    </row>
    <row r="69" spans="1:21" x14ac:dyDescent="0.25">
      <c r="A69" s="91" t="s">
        <v>39</v>
      </c>
      <c r="I69" s="269" t="s">
        <v>211</v>
      </c>
      <c r="J69" s="270"/>
      <c r="K69" s="270"/>
      <c r="L69" s="270"/>
      <c r="M69" s="270"/>
      <c r="N69" s="270"/>
      <c r="O69" s="270"/>
      <c r="P69" s="270"/>
      <c r="Q69" s="270"/>
      <c r="R69" s="270"/>
      <c r="S69" s="270"/>
      <c r="T69" s="270"/>
      <c r="U69" s="271"/>
    </row>
    <row r="70" spans="1:21" ht="13.8" thickBot="1" x14ac:dyDescent="0.3">
      <c r="A70" s="284"/>
      <c r="B70" s="285"/>
      <c r="C70" s="285"/>
      <c r="D70" s="285"/>
      <c r="E70" s="285"/>
      <c r="F70" s="285"/>
      <c r="G70" s="286"/>
      <c r="I70" s="272" t="s">
        <v>209</v>
      </c>
      <c r="J70" s="273"/>
      <c r="K70" s="273"/>
      <c r="L70" s="273"/>
      <c r="M70" s="273"/>
      <c r="N70" s="273"/>
      <c r="O70" s="273"/>
      <c r="P70" s="273"/>
      <c r="Q70" s="273"/>
      <c r="R70" s="273"/>
      <c r="S70" s="273"/>
      <c r="T70" s="273"/>
      <c r="U70" s="274"/>
    </row>
    <row r="71" spans="1:21" ht="13.8" thickTop="1" x14ac:dyDescent="0.25">
      <c r="A71" s="287"/>
      <c r="B71" s="288"/>
      <c r="C71" s="288"/>
      <c r="D71" s="288"/>
      <c r="E71" s="288"/>
      <c r="F71" s="288"/>
      <c r="G71" s="289"/>
    </row>
    <row r="72" spans="1:21" x14ac:dyDescent="0.25">
      <c r="A72" s="287"/>
      <c r="B72" s="288"/>
      <c r="C72" s="288"/>
      <c r="D72" s="288"/>
      <c r="E72" s="288"/>
      <c r="F72" s="288"/>
      <c r="G72" s="289"/>
    </row>
    <row r="73" spans="1:21" x14ac:dyDescent="0.25">
      <c r="A73" s="287"/>
      <c r="B73" s="288"/>
      <c r="C73" s="288"/>
      <c r="D73" s="288"/>
      <c r="E73" s="288"/>
      <c r="F73" s="288"/>
      <c r="G73" s="289"/>
    </row>
    <row r="74" spans="1:21" x14ac:dyDescent="0.25">
      <c r="A74" s="287"/>
      <c r="B74" s="288"/>
      <c r="C74" s="288"/>
      <c r="D74" s="288"/>
      <c r="E74" s="288"/>
      <c r="F74" s="288"/>
      <c r="G74" s="289"/>
    </row>
    <row r="75" spans="1:21" x14ac:dyDescent="0.25">
      <c r="A75" s="287"/>
      <c r="B75" s="288"/>
      <c r="C75" s="288"/>
      <c r="D75" s="288"/>
      <c r="E75" s="288"/>
      <c r="F75" s="288"/>
      <c r="G75" s="289"/>
    </row>
    <row r="76" spans="1:21" x14ac:dyDescent="0.25">
      <c r="A76" s="290"/>
      <c r="B76" s="291"/>
      <c r="C76" s="291"/>
      <c r="D76" s="291"/>
      <c r="E76" s="291"/>
      <c r="F76" s="291"/>
      <c r="G76" s="292"/>
    </row>
    <row r="77" spans="1:21" x14ac:dyDescent="0.25">
      <c r="A77" s="93"/>
      <c r="B77" s="118"/>
      <c r="C77" s="118"/>
      <c r="D77" s="118"/>
      <c r="E77" s="136"/>
      <c r="F77" s="118"/>
      <c r="G77" s="118"/>
    </row>
    <row r="78" spans="1:21" x14ac:dyDescent="0.25">
      <c r="A78" s="238" t="s">
        <v>76</v>
      </c>
      <c r="B78" s="239"/>
      <c r="C78" s="239"/>
      <c r="D78" s="239"/>
      <c r="E78" s="240" t="s">
        <v>22</v>
      </c>
      <c r="F78" s="239"/>
      <c r="G78" s="239"/>
      <c r="H78" s="241"/>
    </row>
    <row r="79" spans="1:21" x14ac:dyDescent="0.25">
      <c r="A79" s="241"/>
      <c r="B79" s="241"/>
      <c r="C79" s="241"/>
      <c r="D79" s="241"/>
      <c r="E79" s="241"/>
      <c r="F79" s="241"/>
      <c r="G79" s="241"/>
      <c r="H79" s="241"/>
    </row>
    <row r="80" spans="1:21" x14ac:dyDescent="0.25">
      <c r="A80" s="241" t="s">
        <v>23</v>
      </c>
      <c r="B80" s="241"/>
      <c r="C80" s="241"/>
      <c r="D80" s="241"/>
      <c r="E80" s="241" t="s">
        <v>22</v>
      </c>
      <c r="F80" s="241"/>
      <c r="G80" s="241"/>
      <c r="H80" s="241"/>
    </row>
    <row r="82" spans="1:10" x14ac:dyDescent="0.25">
      <c r="A82" s="148" t="s">
        <v>72</v>
      </c>
      <c r="J82" s="148"/>
    </row>
    <row r="83" spans="1:10" x14ac:dyDescent="0.25">
      <c r="I83" s="148"/>
      <c r="J83" s="148"/>
    </row>
    <row r="84" spans="1:10" x14ac:dyDescent="0.25">
      <c r="I84" s="148"/>
      <c r="J84" s="148"/>
    </row>
    <row r="85" spans="1:10" x14ac:dyDescent="0.25">
      <c r="I85" s="148"/>
      <c r="J85" s="148"/>
    </row>
    <row r="86" spans="1:10" x14ac:dyDescent="0.25">
      <c r="I86" s="148"/>
      <c r="J86" s="148"/>
    </row>
    <row r="87" spans="1:10" x14ac:dyDescent="0.25">
      <c r="I87" s="148"/>
      <c r="J87" s="148"/>
    </row>
    <row r="88" spans="1:10" x14ac:dyDescent="0.25">
      <c r="A88" s="87" t="s">
        <v>25</v>
      </c>
      <c r="B88" s="315">
        <f>+B1</f>
        <v>0</v>
      </c>
      <c r="C88" s="316"/>
      <c r="D88" s="316"/>
      <c r="E88" s="316"/>
      <c r="F88" s="316"/>
      <c r="G88" s="317"/>
    </row>
    <row r="89" spans="1:10" x14ac:dyDescent="0.25">
      <c r="A89" s="87"/>
      <c r="B89" s="318">
        <f>+B2</f>
        <v>0</v>
      </c>
      <c r="C89" s="319"/>
      <c r="D89" s="319"/>
      <c r="E89" s="319"/>
      <c r="F89" s="319"/>
      <c r="G89" s="320"/>
    </row>
    <row r="90" spans="1:10" x14ac:dyDescent="0.25">
      <c r="A90" s="148"/>
    </row>
    <row r="91" spans="1:10" x14ac:dyDescent="0.25">
      <c r="A91" s="313" t="s">
        <v>164</v>
      </c>
      <c r="B91" s="313"/>
      <c r="C91" s="313"/>
      <c r="D91" s="313"/>
      <c r="E91" s="313"/>
    </row>
    <row r="92" spans="1:10" ht="13.8" thickBot="1" x14ac:dyDescent="0.3"/>
    <row r="93" spans="1:10" ht="14.4" thickTop="1" thickBot="1" x14ac:dyDescent="0.3">
      <c r="A93" s="149" t="s">
        <v>64</v>
      </c>
      <c r="B93" s="150"/>
    </row>
    <row r="94" spans="1:10" ht="14.4" thickTop="1" thickBot="1" x14ac:dyDescent="0.3">
      <c r="A94" s="224" t="s">
        <v>75</v>
      </c>
      <c r="B94" s="151">
        <f>PRODUCT(B93, 40, 8.33)/3412</f>
        <v>9.7655334114888623E-2</v>
      </c>
      <c r="C94" s="90" t="s">
        <v>21</v>
      </c>
    </row>
    <row r="95" spans="1:10" ht="14.4" thickTop="1" thickBot="1" x14ac:dyDescent="0.3">
      <c r="A95" s="149" t="s">
        <v>65</v>
      </c>
      <c r="B95" s="152"/>
      <c r="C95" s="90" t="s">
        <v>21</v>
      </c>
    </row>
    <row r="96" spans="1:10" ht="14.4" thickTop="1" thickBot="1" x14ac:dyDescent="0.3">
      <c r="A96" s="223" t="s">
        <v>37</v>
      </c>
      <c r="B96" s="151">
        <f>PRODUCT(B95-B94)</f>
        <v>-9.7655334114888623E-2</v>
      </c>
      <c r="C96" s="90" t="s">
        <v>21</v>
      </c>
    </row>
    <row r="97" spans="1:8" ht="13.8" thickTop="1" x14ac:dyDescent="0.25"/>
    <row r="100" spans="1:8" x14ac:dyDescent="0.25">
      <c r="A100" s="313" t="s">
        <v>165</v>
      </c>
      <c r="B100" s="313"/>
      <c r="C100" s="313"/>
      <c r="D100" s="313"/>
      <c r="E100" s="313"/>
      <c r="F100" s="313"/>
    </row>
    <row r="101" spans="1:8" ht="13.8" thickBot="1" x14ac:dyDescent="0.3"/>
    <row r="102" spans="1:8" ht="14.4" thickTop="1" thickBot="1" x14ac:dyDescent="0.3">
      <c r="A102" s="153" t="s">
        <v>166</v>
      </c>
      <c r="B102" s="154"/>
    </row>
    <row r="103" spans="1:8" ht="14.4" thickTop="1" thickBot="1" x14ac:dyDescent="0.3">
      <c r="A103" s="155" t="s">
        <v>167</v>
      </c>
      <c r="B103" s="156"/>
      <c r="C103" s="93"/>
    </row>
    <row r="104" spans="1:8" ht="14.4" thickTop="1" thickBot="1" x14ac:dyDescent="0.3">
      <c r="A104" s="153" t="s">
        <v>168</v>
      </c>
      <c r="B104" s="157"/>
      <c r="H104" s="91"/>
    </row>
    <row r="105" spans="1:8" ht="14.4" thickTop="1" thickBot="1" x14ac:dyDescent="0.3">
      <c r="A105" s="158" t="s">
        <v>169</v>
      </c>
      <c r="B105" s="159" t="e">
        <f>PRODUCT(B102, B104, 8.33)/B103</f>
        <v>#DIV/0!</v>
      </c>
    </row>
    <row r="106" spans="1:8" ht="14.4" thickTop="1" thickBot="1" x14ac:dyDescent="0.3">
      <c r="A106" s="158" t="s">
        <v>170</v>
      </c>
      <c r="B106" s="116">
        <f>PRODUCT(B102, B104, 8.33)/3412</f>
        <v>2.4413833528722159E-3</v>
      </c>
      <c r="H106" s="91"/>
    </row>
    <row r="107" spans="1:8" ht="13.8" thickTop="1" x14ac:dyDescent="0.25"/>
    <row r="109" spans="1:8" x14ac:dyDescent="0.25">
      <c r="A109" s="313" t="s">
        <v>174</v>
      </c>
      <c r="B109" s="313"/>
      <c r="C109" s="313"/>
      <c r="D109" s="313"/>
      <c r="E109" s="313"/>
    </row>
    <row r="111" spans="1:8" ht="13.8" thickBot="1" x14ac:dyDescent="0.3">
      <c r="A111" s="309" t="s">
        <v>176</v>
      </c>
      <c r="B111" s="310"/>
      <c r="C111" s="93"/>
    </row>
    <row r="112" spans="1:8" ht="14.4" thickTop="1" thickBot="1" x14ac:dyDescent="0.3">
      <c r="A112" s="222" t="s">
        <v>171</v>
      </c>
      <c r="B112" s="152"/>
      <c r="C112" s="93"/>
    </row>
    <row r="113" spans="1:7" ht="14.4" thickTop="1" thickBot="1" x14ac:dyDescent="0.3">
      <c r="A113" s="224" t="s">
        <v>177</v>
      </c>
      <c r="B113" s="152"/>
      <c r="C113" s="93"/>
    </row>
    <row r="114" spans="1:7" ht="14.4" thickTop="1" thickBot="1" x14ac:dyDescent="0.3">
      <c r="A114" s="224" t="s">
        <v>172</v>
      </c>
      <c r="B114" s="152"/>
      <c r="C114" s="93"/>
    </row>
    <row r="115" spans="1:7" ht="14.4" thickTop="1" thickBot="1" x14ac:dyDescent="0.3">
      <c r="A115" s="224" t="s">
        <v>173</v>
      </c>
      <c r="B115" s="160"/>
    </row>
    <row r="116" spans="1:7" ht="13.8" thickBot="1" x14ac:dyDescent="0.3">
      <c r="A116" s="223" t="s">
        <v>175</v>
      </c>
      <c r="B116" s="161">
        <f>PRODUCT(B112*B113*B114*B115*0.003255)</f>
        <v>0</v>
      </c>
    </row>
    <row r="117" spans="1:7" ht="13.8" thickTop="1" x14ac:dyDescent="0.25">
      <c r="A117" s="87"/>
      <c r="B117" s="162"/>
    </row>
    <row r="118" spans="1:7" x14ac:dyDescent="0.25">
      <c r="A118" s="87"/>
      <c r="B118" s="162"/>
    </row>
    <row r="125" spans="1:7" s="93" customFormat="1" x14ac:dyDescent="0.25">
      <c r="A125" s="90"/>
      <c r="B125" s="90"/>
      <c r="C125" s="90"/>
      <c r="D125" s="90"/>
      <c r="E125" s="90"/>
      <c r="F125" s="90"/>
      <c r="G125" s="90"/>
    </row>
    <row r="126" spans="1:7" s="93" customFormat="1" x14ac:dyDescent="0.25">
      <c r="A126" s="90"/>
      <c r="B126" s="90"/>
      <c r="C126" s="90"/>
      <c r="D126" s="90"/>
      <c r="E126" s="90"/>
      <c r="F126" s="90"/>
      <c r="G126" s="90"/>
    </row>
    <row r="127" spans="1:7" s="93" customFormat="1" x14ac:dyDescent="0.25">
      <c r="A127" s="90"/>
      <c r="B127" s="90"/>
      <c r="C127" s="90"/>
      <c r="D127" s="90"/>
      <c r="E127" s="90"/>
      <c r="F127" s="90"/>
      <c r="G127" s="90"/>
    </row>
    <row r="128" spans="1:7" s="93" customFormat="1" x14ac:dyDescent="0.25">
      <c r="A128" s="90"/>
      <c r="B128" s="90"/>
      <c r="C128" s="90"/>
      <c r="D128" s="90"/>
      <c r="E128" s="90"/>
      <c r="F128" s="90"/>
      <c r="G128" s="90"/>
    </row>
    <row r="129" spans="1:7" s="93" customFormat="1" x14ac:dyDescent="0.25">
      <c r="A129" s="90"/>
      <c r="B129" s="90"/>
      <c r="C129" s="90"/>
      <c r="D129" s="90"/>
      <c r="E129" s="90"/>
      <c r="F129" s="90"/>
      <c r="G129" s="90"/>
    </row>
    <row r="130" spans="1:7" s="93" customFormat="1" x14ac:dyDescent="0.25">
      <c r="A130" s="90"/>
      <c r="B130" s="90"/>
      <c r="C130" s="90"/>
      <c r="D130" s="90"/>
      <c r="E130" s="90"/>
      <c r="F130" s="90"/>
      <c r="G130" s="90"/>
    </row>
    <row r="131" spans="1:7" s="93" customFormat="1" x14ac:dyDescent="0.25">
      <c r="A131" s="90"/>
      <c r="B131" s="90"/>
      <c r="C131" s="90"/>
      <c r="D131" s="90"/>
      <c r="E131" s="90"/>
      <c r="F131" s="90"/>
      <c r="G131" s="90"/>
    </row>
    <row r="132" spans="1:7" s="93" customFormat="1" x14ac:dyDescent="0.25">
      <c r="A132" s="90"/>
      <c r="B132" s="90"/>
      <c r="C132" s="90"/>
      <c r="D132" s="90"/>
      <c r="E132" s="90"/>
      <c r="F132" s="90"/>
      <c r="G132" s="90"/>
    </row>
    <row r="133" spans="1:7" s="93" customFormat="1" x14ac:dyDescent="0.25">
      <c r="A133" s="90"/>
      <c r="B133" s="90"/>
      <c r="C133" s="90"/>
      <c r="D133" s="90"/>
      <c r="E133" s="90"/>
      <c r="F133" s="90"/>
      <c r="G133" s="90"/>
    </row>
    <row r="134" spans="1:7" s="93" customFormat="1" x14ac:dyDescent="0.25">
      <c r="A134" s="90"/>
      <c r="B134" s="90"/>
      <c r="C134" s="90"/>
      <c r="D134" s="90"/>
      <c r="E134" s="90"/>
      <c r="F134" s="90"/>
      <c r="G134" s="90"/>
    </row>
    <row r="135" spans="1:7" s="93" customFormat="1" x14ac:dyDescent="0.25">
      <c r="A135" s="90"/>
      <c r="B135" s="90"/>
      <c r="C135" s="90"/>
      <c r="D135" s="90"/>
      <c r="E135" s="90"/>
      <c r="F135" s="90"/>
      <c r="G135" s="90"/>
    </row>
    <row r="136" spans="1:7" s="93" customFormat="1" x14ac:dyDescent="0.25">
      <c r="A136" s="90"/>
      <c r="B136" s="90"/>
      <c r="C136" s="90"/>
      <c r="D136" s="90"/>
      <c r="E136" s="90"/>
      <c r="F136" s="90"/>
      <c r="G136" s="90"/>
    </row>
    <row r="137" spans="1:7" s="93" customFormat="1" x14ac:dyDescent="0.25">
      <c r="A137" s="90"/>
      <c r="B137" s="90"/>
      <c r="C137" s="90"/>
      <c r="D137" s="90"/>
      <c r="E137" s="90"/>
      <c r="F137" s="90"/>
      <c r="G137" s="90"/>
    </row>
    <row r="138" spans="1:7" s="93" customFormat="1" x14ac:dyDescent="0.25">
      <c r="A138" s="90"/>
      <c r="B138" s="90"/>
      <c r="C138" s="90"/>
      <c r="D138" s="90"/>
      <c r="E138" s="90"/>
      <c r="F138" s="90"/>
      <c r="G138" s="90"/>
    </row>
    <row r="139" spans="1:7" s="93" customFormat="1" x14ac:dyDescent="0.25">
      <c r="A139" s="90"/>
      <c r="B139" s="90"/>
      <c r="C139" s="90"/>
      <c r="D139" s="90"/>
      <c r="E139" s="90"/>
      <c r="F139" s="90"/>
      <c r="G139" s="90"/>
    </row>
    <row r="140" spans="1:7" s="93" customFormat="1" x14ac:dyDescent="0.25">
      <c r="A140" s="90"/>
      <c r="B140" s="90"/>
      <c r="C140" s="90"/>
      <c r="D140" s="90"/>
      <c r="E140" s="90"/>
      <c r="F140" s="90"/>
      <c r="G140" s="90"/>
    </row>
    <row r="141" spans="1:7" s="93" customFormat="1" x14ac:dyDescent="0.25">
      <c r="A141" s="90"/>
      <c r="B141" s="90"/>
      <c r="C141" s="90"/>
      <c r="D141" s="90"/>
      <c r="E141" s="90"/>
      <c r="F141" s="90"/>
      <c r="G141" s="90"/>
    </row>
    <row r="142" spans="1:7" s="93" customFormat="1" x14ac:dyDescent="0.25">
      <c r="A142" s="90"/>
      <c r="B142" s="90"/>
      <c r="C142" s="90"/>
      <c r="D142" s="90"/>
      <c r="E142" s="90"/>
      <c r="F142" s="90"/>
      <c r="G142" s="90"/>
    </row>
    <row r="143" spans="1:7" s="93" customFormat="1" x14ac:dyDescent="0.25">
      <c r="A143" s="90"/>
      <c r="B143" s="90"/>
      <c r="C143" s="90"/>
      <c r="D143" s="90"/>
      <c r="E143" s="90"/>
      <c r="F143" s="90"/>
      <c r="G143" s="90"/>
    </row>
    <row r="144" spans="1:7" s="93" customFormat="1" x14ac:dyDescent="0.25">
      <c r="A144" s="90"/>
      <c r="B144" s="90"/>
      <c r="C144" s="90"/>
      <c r="D144" s="90"/>
      <c r="E144" s="90"/>
      <c r="F144" s="90"/>
      <c r="G144" s="90"/>
    </row>
    <row r="145" spans="1:7" s="93" customFormat="1" x14ac:dyDescent="0.25">
      <c r="A145" s="90"/>
      <c r="B145" s="90"/>
      <c r="C145" s="90"/>
      <c r="D145" s="90"/>
      <c r="E145" s="90"/>
      <c r="F145" s="90"/>
      <c r="G145" s="90"/>
    </row>
    <row r="146" spans="1:7" s="93" customFormat="1" x14ac:dyDescent="0.25">
      <c r="A146" s="90"/>
      <c r="B146" s="90"/>
      <c r="C146" s="90"/>
      <c r="D146" s="90"/>
      <c r="E146" s="90"/>
      <c r="F146" s="90"/>
      <c r="G146" s="90"/>
    </row>
    <row r="147" spans="1:7" s="93" customFormat="1" x14ac:dyDescent="0.25">
      <c r="A147" s="90"/>
      <c r="B147" s="90"/>
      <c r="C147" s="90"/>
      <c r="D147" s="90"/>
      <c r="E147" s="90"/>
      <c r="F147" s="90"/>
      <c r="G147" s="90"/>
    </row>
    <row r="148" spans="1:7" s="93" customFormat="1" x14ac:dyDescent="0.25">
      <c r="A148" s="90"/>
      <c r="B148" s="90"/>
      <c r="C148" s="90"/>
      <c r="D148" s="90"/>
      <c r="E148" s="90"/>
      <c r="F148" s="90"/>
      <c r="G148" s="90"/>
    </row>
    <row r="149" spans="1:7" s="93" customFormat="1" x14ac:dyDescent="0.25">
      <c r="A149" s="90"/>
      <c r="B149" s="90"/>
      <c r="C149" s="90"/>
      <c r="D149" s="90"/>
      <c r="E149" s="90"/>
      <c r="F149" s="90"/>
      <c r="G149" s="90"/>
    </row>
  </sheetData>
  <sheetProtection algorithmName="SHA-512" hashValue="S2TXo4CRI4HzsXdM46C7ctCh9VT3U9eksAa9WDjUCR4nohQpGM88qMlRx/j24ZOLMdL6NlmaF2Rl0Vfpab7o9Q==" saltValue="VwpmfO9LAXGe+mIiu8DO+A==" spinCount="100000" sheet="1" objects="1" scenarios="1" formatCells="0" formatColumns="0" formatRows="0"/>
  <mergeCells count="52">
    <mergeCell ref="A111:B111"/>
    <mergeCell ref="G54:K54"/>
    <mergeCell ref="B48:D48"/>
    <mergeCell ref="B49:D49"/>
    <mergeCell ref="B50:D50"/>
    <mergeCell ref="A91:E91"/>
    <mergeCell ref="B58:D58"/>
    <mergeCell ref="B59:D59"/>
    <mergeCell ref="B88:G88"/>
    <mergeCell ref="B89:G89"/>
    <mergeCell ref="A65:G65"/>
    <mergeCell ref="I64:U64"/>
    <mergeCell ref="I65:U65"/>
    <mergeCell ref="A100:F100"/>
    <mergeCell ref="A109:E109"/>
    <mergeCell ref="A66:G66"/>
    <mergeCell ref="I17:O17"/>
    <mergeCell ref="I18:O18"/>
    <mergeCell ref="I68:U68"/>
    <mergeCell ref="I59:U59"/>
    <mergeCell ref="I62:U62"/>
    <mergeCell ref="I63:U63"/>
    <mergeCell ref="B1:F1"/>
    <mergeCell ref="B2:F2"/>
    <mergeCell ref="I60:U60"/>
    <mergeCell ref="I61:U61"/>
    <mergeCell ref="H2:K2"/>
    <mergeCell ref="H3:K3"/>
    <mergeCell ref="B15:D15"/>
    <mergeCell ref="B16:D16"/>
    <mergeCell ref="B17:D17"/>
    <mergeCell ref="G53:M53"/>
    <mergeCell ref="I12:O12"/>
    <mergeCell ref="I19:O19"/>
    <mergeCell ref="I13:O13"/>
    <mergeCell ref="I14:O14"/>
    <mergeCell ref="I15:O15"/>
    <mergeCell ref="I16:O16"/>
    <mergeCell ref="H5:M5"/>
    <mergeCell ref="H6:M6"/>
    <mergeCell ref="H7:M7"/>
    <mergeCell ref="I10:O10"/>
    <mergeCell ref="I11:O11"/>
    <mergeCell ref="I69:U69"/>
    <mergeCell ref="I70:U70"/>
    <mergeCell ref="B64:D64"/>
    <mergeCell ref="B57:D57"/>
    <mergeCell ref="I66:U66"/>
    <mergeCell ref="I67:U67"/>
    <mergeCell ref="B62:D62"/>
    <mergeCell ref="B63:D63"/>
    <mergeCell ref="A70:G76"/>
  </mergeCells>
  <phoneticPr fontId="0" type="noConversion"/>
  <hyperlinks>
    <hyperlink ref="G54" r:id="rId1" xr:uid="{00000000-0004-0000-0100-000000000000}"/>
  </hyperlinks>
  <pageMargins left="0.48" right="0.38" top="0.47" bottom="0.5" header="0.5" footer="0.5"/>
  <pageSetup scale="63" orientation="portrait" r:id="rId2"/>
  <headerFooter alignWithMargins="0"/>
  <rowBreaks count="1" manualBreakCount="1">
    <brk id="80" max="12"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zoomScaleNormal="100" workbookViewId="0">
      <selection activeCell="F16" sqref="F16:L16"/>
    </sheetView>
  </sheetViews>
  <sheetFormatPr defaultRowHeight="13.2" x14ac:dyDescent="0.25"/>
  <cols>
    <col min="1" max="1" width="24" customWidth="1"/>
    <col min="4" max="4" width="11.44140625" customWidth="1"/>
    <col min="5" max="5" width="13.109375" customWidth="1"/>
  </cols>
  <sheetData>
    <row r="1" spans="1:21" x14ac:dyDescent="0.25">
      <c r="A1" s="345" t="s">
        <v>30</v>
      </c>
      <c r="B1" s="345"/>
      <c r="C1" s="345"/>
      <c r="D1" s="346">
        <f>'HotWater-Storage Tank Units'!B1</f>
        <v>0</v>
      </c>
      <c r="E1" s="347"/>
      <c r="F1" s="347"/>
      <c r="G1" s="348"/>
      <c r="N1" s="1" t="s">
        <v>24</v>
      </c>
    </row>
    <row r="2" spans="1:21" x14ac:dyDescent="0.25">
      <c r="D2" s="349">
        <f>'HotWater-Storage Tank Units'!B2</f>
        <v>0</v>
      </c>
      <c r="E2" s="350"/>
      <c r="F2" s="350"/>
      <c r="G2" s="351"/>
      <c r="N2" s="332" t="s">
        <v>98</v>
      </c>
      <c r="O2" s="332"/>
      <c r="P2" s="332"/>
      <c r="Q2" s="332"/>
      <c r="R2" s="332"/>
    </row>
    <row r="3" spans="1:21" x14ac:dyDescent="0.25">
      <c r="N3" s="333" t="s">
        <v>99</v>
      </c>
      <c r="O3" s="333"/>
      <c r="P3" s="333"/>
      <c r="Q3" s="333"/>
      <c r="R3" s="333"/>
    </row>
    <row r="4" spans="1:21" x14ac:dyDescent="0.25">
      <c r="N4" s="6"/>
    </row>
    <row r="5" spans="1:21" x14ac:dyDescent="0.25">
      <c r="N5" s="324" t="s">
        <v>102</v>
      </c>
      <c r="O5" s="324"/>
      <c r="P5" s="324"/>
      <c r="Q5" s="324"/>
      <c r="R5" s="324"/>
      <c r="S5" s="324"/>
    </row>
    <row r="6" spans="1:21" x14ac:dyDescent="0.25">
      <c r="N6" s="324" t="s">
        <v>103</v>
      </c>
      <c r="O6" s="324"/>
      <c r="P6" s="324"/>
      <c r="Q6" s="324"/>
      <c r="R6" s="324"/>
      <c r="S6" s="324"/>
    </row>
    <row r="7" spans="1:21" x14ac:dyDescent="0.25">
      <c r="A7" s="2" t="s">
        <v>184</v>
      </c>
      <c r="C7" s="352" t="s">
        <v>90</v>
      </c>
      <c r="D7" s="352"/>
      <c r="E7" s="352"/>
      <c r="F7" s="352"/>
      <c r="G7" s="352"/>
      <c r="H7" s="13"/>
      <c r="I7" s="13"/>
      <c r="J7" s="13"/>
      <c r="K7" s="13"/>
      <c r="L7" s="13"/>
      <c r="N7" s="323" t="s">
        <v>26</v>
      </c>
      <c r="O7" s="323"/>
      <c r="P7" s="323"/>
      <c r="Q7" s="323"/>
      <c r="R7" s="323"/>
      <c r="S7" s="323"/>
    </row>
    <row r="8" spans="1:21" x14ac:dyDescent="0.25">
      <c r="O8" s="5"/>
    </row>
    <row r="9" spans="1:21" ht="13.8" thickBot="1" x14ac:dyDescent="0.3">
      <c r="A9" s="76" t="s">
        <v>78</v>
      </c>
      <c r="B9" s="74" t="s">
        <v>79</v>
      </c>
      <c r="C9" s="81" t="s">
        <v>80</v>
      </c>
      <c r="D9" s="78" t="s">
        <v>81</v>
      </c>
      <c r="E9" s="2"/>
      <c r="O9" s="5"/>
    </row>
    <row r="10" spans="1:21" ht="14.4" thickTop="1" thickBot="1" x14ac:dyDescent="0.3">
      <c r="A10" s="77" t="s">
        <v>82</v>
      </c>
      <c r="B10" s="80">
        <v>0.5</v>
      </c>
      <c r="C10" s="47"/>
      <c r="D10" s="79">
        <f>(B10*C10)</f>
        <v>0</v>
      </c>
      <c r="E10" s="85"/>
      <c r="F10" s="84"/>
      <c r="G10" s="84"/>
      <c r="H10" s="84"/>
      <c r="I10" s="84"/>
      <c r="J10" s="84"/>
      <c r="K10" s="84"/>
      <c r="L10" s="84"/>
      <c r="O10" s="323" t="s">
        <v>28</v>
      </c>
      <c r="P10" s="323"/>
      <c r="Q10" s="323"/>
      <c r="R10" s="323"/>
      <c r="S10" s="323"/>
      <c r="T10" s="323"/>
      <c r="U10" s="323"/>
    </row>
    <row r="11" spans="1:21" ht="14.4" thickTop="1" thickBot="1" x14ac:dyDescent="0.3">
      <c r="A11" s="77" t="s">
        <v>83</v>
      </c>
      <c r="B11" s="80">
        <v>2</v>
      </c>
      <c r="C11" s="47"/>
      <c r="D11" s="79">
        <f t="shared" ref="D11:D23" si="0">(B11*C11)</f>
        <v>0</v>
      </c>
      <c r="E11" s="84"/>
      <c r="F11" s="84"/>
      <c r="G11" s="84"/>
      <c r="H11" s="84"/>
      <c r="I11" s="84"/>
      <c r="J11" s="84"/>
      <c r="K11" s="84"/>
      <c r="L11" s="84"/>
      <c r="O11" s="323" t="s">
        <v>27</v>
      </c>
      <c r="P11" s="323"/>
      <c r="Q11" s="323"/>
      <c r="R11" s="323"/>
      <c r="S11" s="323"/>
      <c r="T11" s="323"/>
      <c r="U11" s="323"/>
    </row>
    <row r="12" spans="1:21" ht="14.4" thickTop="1" thickBot="1" x14ac:dyDescent="0.3">
      <c r="A12" s="77" t="s">
        <v>84</v>
      </c>
      <c r="B12" s="229">
        <v>2</v>
      </c>
      <c r="C12" s="46"/>
      <c r="D12" s="79">
        <f t="shared" si="0"/>
        <v>0</v>
      </c>
      <c r="E12" s="84"/>
      <c r="F12" s="84"/>
      <c r="G12" s="84"/>
      <c r="H12" s="84"/>
      <c r="I12" s="84"/>
      <c r="J12" s="84"/>
      <c r="K12" s="84"/>
      <c r="L12" s="84"/>
      <c r="O12" s="323" t="s">
        <v>29</v>
      </c>
      <c r="P12" s="323"/>
      <c r="Q12" s="323"/>
      <c r="R12" s="323"/>
      <c r="S12" s="323"/>
      <c r="T12" s="323"/>
      <c r="U12" s="323"/>
    </row>
    <row r="13" spans="1:21" ht="14.4" thickTop="1" thickBot="1" x14ac:dyDescent="0.3">
      <c r="A13" s="77" t="s">
        <v>228</v>
      </c>
      <c r="B13" s="229">
        <v>1</v>
      </c>
      <c r="C13" s="46"/>
      <c r="D13" s="79">
        <f t="shared" si="0"/>
        <v>0</v>
      </c>
      <c r="E13" s="84"/>
      <c r="F13" s="84"/>
      <c r="G13" s="84"/>
      <c r="H13" s="84"/>
      <c r="I13" s="84"/>
      <c r="J13" s="84"/>
      <c r="K13" s="84"/>
      <c r="L13" s="84"/>
      <c r="O13" s="324" t="s">
        <v>101</v>
      </c>
      <c r="P13" s="324"/>
      <c r="Q13" s="324"/>
      <c r="R13" s="324"/>
      <c r="S13" s="324"/>
      <c r="T13" s="324"/>
      <c r="U13" s="324"/>
    </row>
    <row r="14" spans="1:21" ht="14.4" thickTop="1" thickBot="1" x14ac:dyDescent="0.3">
      <c r="A14" s="77" t="s">
        <v>85</v>
      </c>
      <c r="B14" s="229">
        <v>1</v>
      </c>
      <c r="C14" s="46"/>
      <c r="D14" s="79">
        <f t="shared" si="0"/>
        <v>0</v>
      </c>
      <c r="E14" s="84"/>
      <c r="F14" s="84"/>
      <c r="G14" s="84"/>
      <c r="H14" s="84"/>
      <c r="I14" s="84"/>
      <c r="J14" s="84"/>
      <c r="K14" s="84"/>
      <c r="L14" s="84"/>
      <c r="O14" s="323"/>
      <c r="P14" s="323"/>
      <c r="Q14" s="323"/>
      <c r="R14" s="323"/>
      <c r="S14" s="323"/>
      <c r="T14" s="323"/>
      <c r="U14" s="323"/>
    </row>
    <row r="15" spans="1:21" ht="14.4" thickTop="1" thickBot="1" x14ac:dyDescent="0.3">
      <c r="A15" s="77" t="s">
        <v>88</v>
      </c>
      <c r="B15" s="69">
        <v>2</v>
      </c>
      <c r="C15" s="46"/>
      <c r="D15" s="79">
        <f t="shared" si="0"/>
        <v>0</v>
      </c>
      <c r="E15" s="84"/>
      <c r="F15" s="84"/>
      <c r="G15" s="84"/>
      <c r="H15" s="84"/>
      <c r="I15" s="84"/>
      <c r="J15" s="84"/>
      <c r="K15" s="84"/>
      <c r="L15" s="84"/>
      <c r="O15" s="331" t="s">
        <v>233</v>
      </c>
      <c r="P15" s="307"/>
      <c r="Q15" s="307"/>
      <c r="R15" s="307"/>
      <c r="S15" s="307"/>
      <c r="T15" s="307"/>
      <c r="U15" s="307"/>
    </row>
    <row r="16" spans="1:21" ht="14.4" thickTop="1" thickBot="1" x14ac:dyDescent="0.3">
      <c r="A16" s="242" t="s">
        <v>163</v>
      </c>
      <c r="B16" s="82"/>
      <c r="C16" s="46"/>
      <c r="D16" s="79">
        <f t="shared" si="0"/>
        <v>0</v>
      </c>
      <c r="E16" s="84"/>
      <c r="F16" s="325" t="s">
        <v>237</v>
      </c>
      <c r="G16" s="326"/>
      <c r="H16" s="326"/>
      <c r="I16" s="326"/>
      <c r="J16" s="326"/>
      <c r="K16" s="326"/>
      <c r="L16" s="327"/>
      <c r="O16" s="324" t="s">
        <v>97</v>
      </c>
      <c r="P16" s="324"/>
      <c r="Q16" s="324"/>
      <c r="R16" s="324"/>
      <c r="S16" s="324"/>
      <c r="T16" s="324"/>
      <c r="U16" s="324"/>
    </row>
    <row r="17" spans="1:21" ht="14.4" thickTop="1" thickBot="1" x14ac:dyDescent="0.3">
      <c r="A17" s="83"/>
      <c r="B17" s="82"/>
      <c r="C17" s="46"/>
      <c r="D17" s="79">
        <f t="shared" si="0"/>
        <v>0</v>
      </c>
      <c r="E17" s="84"/>
      <c r="F17" s="328" t="s">
        <v>162</v>
      </c>
      <c r="G17" s="329"/>
      <c r="H17" s="329"/>
      <c r="I17" s="329"/>
      <c r="J17" s="329"/>
      <c r="K17" s="329"/>
      <c r="L17" s="330"/>
      <c r="O17" s="323"/>
      <c r="P17" s="323"/>
      <c r="Q17" s="323"/>
      <c r="R17" s="323"/>
      <c r="S17" s="323"/>
      <c r="T17" s="323"/>
      <c r="U17" s="323"/>
    </row>
    <row r="18" spans="1:21" ht="14.4" thickTop="1" thickBot="1" x14ac:dyDescent="0.3">
      <c r="A18" s="83"/>
      <c r="B18" s="82"/>
      <c r="C18" s="46"/>
      <c r="D18" s="79">
        <f t="shared" si="0"/>
        <v>0</v>
      </c>
      <c r="E18" s="84"/>
      <c r="F18" s="84"/>
      <c r="G18" s="84"/>
      <c r="H18" s="84"/>
      <c r="I18" s="84"/>
      <c r="J18" s="84"/>
      <c r="K18" s="84"/>
      <c r="L18" s="84"/>
      <c r="O18" s="323" t="s">
        <v>89</v>
      </c>
      <c r="P18" s="323"/>
      <c r="Q18" s="323"/>
      <c r="R18" s="323"/>
      <c r="S18" s="323"/>
      <c r="T18" s="323"/>
      <c r="U18" s="323"/>
    </row>
    <row r="19" spans="1:21" ht="14.4" thickTop="1" thickBot="1" x14ac:dyDescent="0.3">
      <c r="A19" s="83"/>
      <c r="B19" s="82"/>
      <c r="C19" s="46"/>
      <c r="D19" s="79">
        <f t="shared" si="0"/>
        <v>0</v>
      </c>
      <c r="E19" s="84"/>
      <c r="F19" s="84"/>
      <c r="G19" s="84"/>
      <c r="H19" s="84"/>
      <c r="I19" s="84"/>
      <c r="J19" s="84"/>
      <c r="K19" s="84"/>
      <c r="L19" s="84"/>
      <c r="O19" s="324" t="s">
        <v>112</v>
      </c>
      <c r="P19" s="324"/>
      <c r="Q19" s="324"/>
      <c r="R19" s="324"/>
      <c r="S19" s="324"/>
      <c r="T19" s="324"/>
      <c r="U19" s="324"/>
    </row>
    <row r="20" spans="1:21" ht="14.4" thickTop="1" thickBot="1" x14ac:dyDescent="0.3">
      <c r="A20" s="83"/>
      <c r="B20" s="82"/>
      <c r="C20" s="46"/>
      <c r="D20" s="79">
        <f t="shared" si="0"/>
        <v>0</v>
      </c>
      <c r="E20" s="84"/>
      <c r="F20" s="84"/>
      <c r="G20" s="84"/>
      <c r="H20" s="84"/>
      <c r="I20" s="84"/>
      <c r="J20" s="84"/>
      <c r="K20" s="84"/>
      <c r="L20" s="84"/>
    </row>
    <row r="21" spans="1:21" ht="14.4" thickTop="1" thickBot="1" x14ac:dyDescent="0.3">
      <c r="A21" s="83"/>
      <c r="B21" s="82"/>
      <c r="C21" s="46"/>
      <c r="D21" s="79">
        <f t="shared" si="0"/>
        <v>0</v>
      </c>
      <c r="E21" s="84"/>
      <c r="F21" s="84"/>
      <c r="G21" s="84"/>
      <c r="H21" s="84"/>
      <c r="I21" s="84"/>
      <c r="J21" s="84"/>
      <c r="K21" s="84"/>
      <c r="L21" s="84"/>
    </row>
    <row r="22" spans="1:21" ht="14.4" thickTop="1" thickBot="1" x14ac:dyDescent="0.3">
      <c r="A22" s="83"/>
      <c r="B22" s="82"/>
      <c r="C22" s="46"/>
      <c r="D22" s="79">
        <f t="shared" si="0"/>
        <v>0</v>
      </c>
      <c r="E22" s="84"/>
      <c r="F22" s="84"/>
      <c r="G22" s="84"/>
      <c r="H22" s="84"/>
      <c r="I22" s="84"/>
      <c r="J22" s="84"/>
      <c r="K22" s="84"/>
      <c r="L22" s="84"/>
    </row>
    <row r="23" spans="1:21" ht="14.4" thickTop="1" thickBot="1" x14ac:dyDescent="0.3">
      <c r="A23" s="83"/>
      <c r="B23" s="82"/>
      <c r="C23" s="46"/>
      <c r="D23" s="79">
        <f t="shared" si="0"/>
        <v>0</v>
      </c>
      <c r="E23" s="17" t="s">
        <v>87</v>
      </c>
      <c r="F23" s="3" t="s">
        <v>37</v>
      </c>
      <c r="G23" s="6"/>
      <c r="H23" s="6"/>
      <c r="I23" s="6"/>
      <c r="J23" s="6"/>
      <c r="K23" s="6"/>
      <c r="L23" s="6"/>
    </row>
    <row r="24" spans="1:21" ht="14.4" thickTop="1" thickBot="1" x14ac:dyDescent="0.3">
      <c r="A24" s="21"/>
      <c r="B24" s="22"/>
      <c r="C24" s="23" t="s">
        <v>86</v>
      </c>
      <c r="D24" s="75">
        <f>SUM(D10:D23)</f>
        <v>0</v>
      </c>
      <c r="E24" s="35"/>
      <c r="F24" s="24">
        <f>(E24-D24)</f>
        <v>0</v>
      </c>
      <c r="G24" s="6"/>
      <c r="H24" s="6"/>
      <c r="I24" s="6"/>
      <c r="J24" s="6"/>
      <c r="K24" s="6"/>
      <c r="L24" s="6"/>
    </row>
    <row r="25" spans="1:21" ht="13.8" thickTop="1" x14ac:dyDescent="0.25">
      <c r="A25" s="334" t="s">
        <v>216</v>
      </c>
      <c r="B25" s="335"/>
      <c r="C25" s="335"/>
      <c r="D25" s="335"/>
      <c r="E25" s="335"/>
      <c r="F25" s="335"/>
      <c r="G25" s="335"/>
      <c r="H25" s="86"/>
      <c r="I25" s="86"/>
      <c r="J25" s="86"/>
      <c r="K25" s="86"/>
      <c r="L25" s="86"/>
    </row>
    <row r="26" spans="1:21" x14ac:dyDescent="0.25">
      <c r="A26" s="335"/>
      <c r="B26" s="335"/>
      <c r="C26" s="335"/>
      <c r="D26" s="335"/>
      <c r="E26" s="335"/>
      <c r="F26" s="335"/>
      <c r="G26" s="335"/>
      <c r="H26" s="86"/>
      <c r="I26" s="86"/>
      <c r="J26" s="86"/>
      <c r="K26" s="86"/>
      <c r="L26" s="86"/>
    </row>
    <row r="27" spans="1:21" x14ac:dyDescent="0.25">
      <c r="A27" s="323"/>
      <c r="B27" s="323"/>
      <c r="C27" s="323"/>
      <c r="D27" s="323"/>
      <c r="E27" s="323"/>
      <c r="F27" s="323"/>
      <c r="G27" s="323"/>
    </row>
    <row r="29" spans="1:21" x14ac:dyDescent="0.25">
      <c r="A29" s="2" t="s">
        <v>39</v>
      </c>
    </row>
    <row r="30" spans="1:21" x14ac:dyDescent="0.25">
      <c r="A30" s="336"/>
      <c r="B30" s="337"/>
      <c r="C30" s="337"/>
      <c r="D30" s="337"/>
      <c r="E30" s="337"/>
      <c r="F30" s="337"/>
      <c r="G30" s="338"/>
    </row>
    <row r="31" spans="1:21" x14ac:dyDescent="0.25">
      <c r="A31" s="339"/>
      <c r="B31" s="340"/>
      <c r="C31" s="340"/>
      <c r="D31" s="340"/>
      <c r="E31" s="340"/>
      <c r="F31" s="340"/>
      <c r="G31" s="341"/>
    </row>
    <row r="32" spans="1:21" x14ac:dyDescent="0.25">
      <c r="A32" s="339"/>
      <c r="B32" s="340"/>
      <c r="C32" s="340"/>
      <c r="D32" s="340"/>
      <c r="E32" s="340"/>
      <c r="F32" s="340"/>
      <c r="G32" s="341"/>
    </row>
    <row r="33" spans="1:12" x14ac:dyDescent="0.25">
      <c r="A33" s="339"/>
      <c r="B33" s="340"/>
      <c r="C33" s="340"/>
      <c r="D33" s="340"/>
      <c r="E33" s="340"/>
      <c r="F33" s="340"/>
      <c r="G33" s="341"/>
    </row>
    <row r="34" spans="1:12" x14ac:dyDescent="0.25">
      <c r="A34" s="339"/>
      <c r="B34" s="340"/>
      <c r="C34" s="340"/>
      <c r="D34" s="340"/>
      <c r="E34" s="340"/>
      <c r="F34" s="340"/>
      <c r="G34" s="341"/>
    </row>
    <row r="35" spans="1:12" x14ac:dyDescent="0.25">
      <c r="A35" s="342"/>
      <c r="B35" s="343"/>
      <c r="C35" s="343"/>
      <c r="D35" s="343"/>
      <c r="E35" s="343"/>
      <c r="F35" s="343"/>
      <c r="G35" s="344"/>
    </row>
    <row r="37" spans="1:12" x14ac:dyDescent="0.25">
      <c r="A37" s="243" t="s">
        <v>76</v>
      </c>
      <c r="B37" s="244"/>
      <c r="C37" s="244"/>
      <c r="D37" s="244"/>
      <c r="E37" s="245" t="s">
        <v>22</v>
      </c>
      <c r="F37" s="244"/>
      <c r="G37" s="244"/>
      <c r="H37" s="3"/>
      <c r="I37" s="3"/>
      <c r="J37" s="3"/>
      <c r="K37" s="3"/>
      <c r="L37" s="3"/>
    </row>
    <row r="38" spans="1:12" x14ac:dyDescent="0.25">
      <c r="A38" s="246"/>
      <c r="B38" s="246"/>
      <c r="C38" s="246"/>
      <c r="D38" s="246"/>
      <c r="E38" s="246"/>
      <c r="F38" s="246"/>
      <c r="G38" s="246"/>
    </row>
    <row r="39" spans="1:12" x14ac:dyDescent="0.25">
      <c r="A39" s="246" t="s">
        <v>23</v>
      </c>
      <c r="B39" s="246"/>
      <c r="C39" s="246"/>
      <c r="D39" s="246"/>
      <c r="E39" s="246" t="s">
        <v>22</v>
      </c>
      <c r="F39" s="246"/>
      <c r="G39" s="246"/>
    </row>
  </sheetData>
  <sheetProtection algorithmName="SHA-512" hashValue="PeAgE9SUbW3TpN9RRhtWjBlfzH4MBaYBadR1YpbQt0sqUTkRr+cypm5rXUf/j2oPQA25XXEzDSpbeJcyFeFXfA==" saltValue="xNfkjoGMplxoMEy7Ykrugg==" spinCount="100000" sheet="1" objects="1" scenarios="1" formatCells="0" formatColumns="0" formatRows="0"/>
  <mergeCells count="23">
    <mergeCell ref="A25:G27"/>
    <mergeCell ref="A30:G35"/>
    <mergeCell ref="A1:C1"/>
    <mergeCell ref="D1:G1"/>
    <mergeCell ref="D2:G2"/>
    <mergeCell ref="C7:G7"/>
    <mergeCell ref="N5:S5"/>
    <mergeCell ref="N6:S6"/>
    <mergeCell ref="N7:S7"/>
    <mergeCell ref="O10:U10"/>
    <mergeCell ref="N2:R2"/>
    <mergeCell ref="N3:R3"/>
    <mergeCell ref="O11:U11"/>
    <mergeCell ref="O12:U12"/>
    <mergeCell ref="O13:U13"/>
    <mergeCell ref="O14:U14"/>
    <mergeCell ref="O15:U15"/>
    <mergeCell ref="O17:U17"/>
    <mergeCell ref="O18:U18"/>
    <mergeCell ref="O19:U19"/>
    <mergeCell ref="F16:L16"/>
    <mergeCell ref="F17:L17"/>
    <mergeCell ref="O16:U16"/>
  </mergeCells>
  <hyperlinks>
    <hyperlink ref="F17" r:id="rId1" xr:uid="{00000000-0004-0000-0200-000000000000}"/>
  </hyperlinks>
  <pageMargins left="0.7" right="0.7" top="0.75" bottom="0.75" header="0.3" footer="0.3"/>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61"/>
  <sheetViews>
    <sheetView zoomScaleNormal="100" workbookViewId="0">
      <selection activeCell="H15" sqref="H15"/>
    </sheetView>
  </sheetViews>
  <sheetFormatPr defaultColWidth="8.88671875" defaultRowHeight="13.2" x14ac:dyDescent="0.25"/>
  <cols>
    <col min="1" max="1" width="23.21875" style="168" customWidth="1"/>
    <col min="2" max="2" width="15" style="168" customWidth="1"/>
    <col min="3" max="3" width="17.21875" style="166" customWidth="1"/>
    <col min="4" max="4" width="10.88671875" style="166" customWidth="1"/>
    <col min="5" max="5" width="18.33203125" style="166" customWidth="1"/>
    <col min="6" max="8" width="11.6640625" style="166" customWidth="1"/>
    <col min="9" max="16384" width="8.88671875" style="166"/>
  </cols>
  <sheetData>
    <row r="1" spans="1:15" x14ac:dyDescent="0.25">
      <c r="A1" s="163" t="s">
        <v>30</v>
      </c>
      <c r="B1" s="163"/>
      <c r="C1" s="362">
        <f>'HotWater-Storage Tank Units'!B1</f>
        <v>0</v>
      </c>
      <c r="D1" s="363"/>
      <c r="E1" s="364"/>
      <c r="F1" s="164"/>
      <c r="G1" s="165"/>
      <c r="H1" s="165"/>
      <c r="I1" s="165"/>
      <c r="J1" s="165"/>
    </row>
    <row r="2" spans="1:15" x14ac:dyDescent="0.25">
      <c r="A2" s="163"/>
      <c r="B2" s="163"/>
      <c r="C2" s="365">
        <f>'HotWater-Storage Tank Units'!B2</f>
        <v>0</v>
      </c>
      <c r="D2" s="366"/>
      <c r="E2" s="367"/>
      <c r="F2" s="164"/>
      <c r="G2" s="165"/>
      <c r="H2" s="165"/>
      <c r="I2" s="165"/>
      <c r="J2" s="165"/>
      <c r="K2" s="167" t="s">
        <v>24</v>
      </c>
    </row>
    <row r="3" spans="1:15" x14ac:dyDescent="0.25">
      <c r="E3" s="169"/>
      <c r="K3" s="170" t="s">
        <v>98</v>
      </c>
      <c r="L3" s="171"/>
      <c r="M3" s="171"/>
      <c r="N3" s="171"/>
      <c r="O3" s="171"/>
    </row>
    <row r="4" spans="1:15" x14ac:dyDescent="0.25">
      <c r="E4" s="169"/>
      <c r="K4" s="172" t="s">
        <v>99</v>
      </c>
      <c r="L4" s="173"/>
      <c r="M4" s="173"/>
      <c r="N4" s="173"/>
      <c r="O4" s="173"/>
    </row>
    <row r="5" spans="1:15" x14ac:dyDescent="0.25">
      <c r="A5" s="368" t="s">
        <v>145</v>
      </c>
      <c r="B5" s="368"/>
      <c r="C5" s="368"/>
      <c r="D5" s="368"/>
      <c r="E5" s="368"/>
      <c r="K5" s="174" t="s">
        <v>102</v>
      </c>
    </row>
    <row r="6" spans="1:15" x14ac:dyDescent="0.25">
      <c r="B6" s="175"/>
      <c r="C6" s="175"/>
      <c r="D6" s="175"/>
      <c r="E6" s="168"/>
      <c r="F6" s="168"/>
      <c r="G6" s="168"/>
      <c r="H6" s="168"/>
      <c r="I6" s="168"/>
      <c r="K6" s="174" t="s">
        <v>103</v>
      </c>
    </row>
    <row r="7" spans="1:15" x14ac:dyDescent="0.25">
      <c r="A7" s="227" t="s">
        <v>94</v>
      </c>
      <c r="B7" s="227" t="s">
        <v>93</v>
      </c>
      <c r="C7" s="176" t="s">
        <v>91</v>
      </c>
      <c r="D7" s="175"/>
      <c r="E7" s="168"/>
      <c r="F7" s="168"/>
      <c r="G7" s="177" t="s">
        <v>77</v>
      </c>
      <c r="H7" s="168"/>
      <c r="I7" s="168"/>
      <c r="K7" s="166" t="s">
        <v>26</v>
      </c>
      <c r="L7" s="178"/>
    </row>
    <row r="8" spans="1:15" ht="13.8" thickBot="1" x14ac:dyDescent="0.3">
      <c r="A8" s="228" t="s">
        <v>95</v>
      </c>
      <c r="B8" s="228" t="s">
        <v>92</v>
      </c>
      <c r="C8" s="179" t="s">
        <v>92</v>
      </c>
      <c r="D8" s="180"/>
      <c r="E8" s="181"/>
      <c r="F8" s="181"/>
      <c r="G8" s="182"/>
      <c r="H8" s="181"/>
      <c r="I8" s="181"/>
    </row>
    <row r="9" spans="1:15" ht="14.4" thickTop="1" thickBot="1" x14ac:dyDescent="0.3">
      <c r="A9" s="247"/>
      <c r="B9" s="247"/>
      <c r="C9" s="183">
        <f>PRODUCT(A9,B9)</f>
        <v>0</v>
      </c>
      <c r="D9" s="168"/>
      <c r="E9" s="184"/>
      <c r="F9" s="181"/>
      <c r="G9" s="168"/>
      <c r="H9" s="181"/>
      <c r="I9" s="181"/>
      <c r="M9" s="166" t="s">
        <v>28</v>
      </c>
    </row>
    <row r="10" spans="1:15" ht="13.8" thickTop="1" x14ac:dyDescent="0.25">
      <c r="A10" s="175"/>
      <c r="C10" s="168"/>
      <c r="D10" s="168"/>
      <c r="E10" s="181"/>
      <c r="F10" s="181"/>
      <c r="G10" s="168"/>
      <c r="H10" s="181"/>
      <c r="I10" s="181"/>
      <c r="M10" s="166" t="s">
        <v>27</v>
      </c>
    </row>
    <row r="11" spans="1:15" x14ac:dyDescent="0.25">
      <c r="A11" s="185" t="s">
        <v>100</v>
      </c>
      <c r="C11" s="168"/>
      <c r="D11" s="168"/>
      <c r="E11" s="181"/>
      <c r="F11" s="181"/>
      <c r="G11" s="168"/>
      <c r="H11" s="181"/>
      <c r="I11" s="181"/>
      <c r="M11" s="166" t="s">
        <v>29</v>
      </c>
    </row>
    <row r="12" spans="1:15" ht="13.8" thickBot="1" x14ac:dyDescent="0.3">
      <c r="A12" s="186" t="s">
        <v>96</v>
      </c>
      <c r="B12" s="187"/>
      <c r="C12" s="168"/>
      <c r="D12" s="168"/>
      <c r="E12" s="181"/>
      <c r="F12" s="181"/>
      <c r="G12" s="168"/>
      <c r="H12" s="181"/>
      <c r="I12" s="181"/>
      <c r="M12" s="174" t="s">
        <v>101</v>
      </c>
    </row>
    <row r="13" spans="1:15" ht="14.4" thickTop="1" thickBot="1" x14ac:dyDescent="0.3">
      <c r="A13" s="248"/>
      <c r="B13" s="187"/>
      <c r="C13" s="168"/>
      <c r="D13" s="168"/>
      <c r="E13" s="181"/>
      <c r="F13" s="181"/>
      <c r="G13" s="168"/>
      <c r="H13" s="181"/>
      <c r="I13" s="181"/>
    </row>
    <row r="14" spans="1:15" ht="13.8" thickTop="1" x14ac:dyDescent="0.25">
      <c r="A14" s="188"/>
      <c r="B14" s="187"/>
      <c r="C14" s="168"/>
      <c r="D14" s="168"/>
      <c r="E14" s="181"/>
      <c r="F14" s="181"/>
      <c r="G14" s="168"/>
      <c r="H14" s="181"/>
      <c r="I14" s="181"/>
      <c r="M14" s="21" t="s">
        <v>233</v>
      </c>
    </row>
    <row r="15" spans="1:15" x14ac:dyDescent="0.25">
      <c r="A15" s="175"/>
      <c r="C15" s="168"/>
      <c r="D15" s="175"/>
      <c r="E15" s="181"/>
      <c r="F15" s="181"/>
      <c r="G15" s="168"/>
      <c r="H15" s="181"/>
      <c r="I15" s="181"/>
      <c r="M15" s="166" t="s">
        <v>97</v>
      </c>
    </row>
    <row r="16" spans="1:15" ht="13.8" thickBot="1" x14ac:dyDescent="0.3">
      <c r="A16" s="378" t="s">
        <v>136</v>
      </c>
      <c r="B16" s="379"/>
      <c r="C16" s="163" t="s">
        <v>38</v>
      </c>
      <c r="D16" s="378" t="s">
        <v>137</v>
      </c>
      <c r="E16" s="379"/>
      <c r="F16" s="163"/>
      <c r="H16" s="190"/>
      <c r="I16" s="190"/>
    </row>
    <row r="17" spans="1:13" ht="15.6" customHeight="1" thickTop="1" thickBot="1" x14ac:dyDescent="0.3">
      <c r="A17" s="191">
        <f>PRODUCT(C9*0.1)/0.4</f>
        <v>0</v>
      </c>
      <c r="B17" s="192" t="s">
        <v>138</v>
      </c>
      <c r="C17" s="193"/>
      <c r="D17" s="191">
        <f>PRODUCT(C9*0.1)/0.75</f>
        <v>0</v>
      </c>
      <c r="E17" s="194" t="s">
        <v>138</v>
      </c>
      <c r="F17" s="195"/>
      <c r="M17" s="166" t="s">
        <v>89</v>
      </c>
    </row>
    <row r="18" spans="1:13" ht="14.4" thickTop="1" thickBot="1" x14ac:dyDescent="0.3">
      <c r="A18" s="388" t="s">
        <v>140</v>
      </c>
      <c r="B18" s="388"/>
      <c r="C18" s="175"/>
      <c r="D18" s="163"/>
      <c r="E18" s="196"/>
      <c r="F18" s="195"/>
      <c r="M18" s="174" t="s">
        <v>112</v>
      </c>
    </row>
    <row r="19" spans="1:13" ht="16.8" thickTop="1" thickBot="1" x14ac:dyDescent="0.3">
      <c r="A19" s="191" t="e">
        <f>A17/A13</f>
        <v>#DIV/0!</v>
      </c>
      <c r="B19" s="194" t="s">
        <v>139</v>
      </c>
      <c r="C19" s="193"/>
      <c r="D19" s="163"/>
      <c r="E19" s="196"/>
      <c r="F19" s="195"/>
    </row>
    <row r="20" spans="1:13" ht="13.8" thickTop="1" x14ac:dyDescent="0.25">
      <c r="A20" s="197"/>
      <c r="E20" s="181"/>
      <c r="F20" s="181"/>
      <c r="H20" s="198"/>
      <c r="I20" s="198"/>
    </row>
    <row r="22" spans="1:13" x14ac:dyDescent="0.25">
      <c r="A22" s="199"/>
      <c r="B22" s="199"/>
      <c r="C22" s="199"/>
      <c r="D22" s="199"/>
      <c r="E22" s="199"/>
      <c r="F22" s="199"/>
    </row>
    <row r="23" spans="1:13" x14ac:dyDescent="0.25">
      <c r="A23" s="199"/>
      <c r="B23" s="199"/>
      <c r="C23" s="199"/>
      <c r="D23" s="199"/>
      <c r="E23" s="199"/>
      <c r="F23" s="199"/>
    </row>
    <row r="24" spans="1:13" x14ac:dyDescent="0.25">
      <c r="A24" s="380" t="s">
        <v>146</v>
      </c>
      <c r="B24" s="380"/>
      <c r="C24" s="380"/>
      <c r="D24" s="380"/>
      <c r="E24" s="380"/>
      <c r="G24" s="200"/>
      <c r="K24" s="189"/>
      <c r="L24" s="189"/>
    </row>
    <row r="25" spans="1:13" x14ac:dyDescent="0.25">
      <c r="A25" s="201"/>
      <c r="B25" s="201"/>
      <c r="C25" s="201"/>
      <c r="D25" s="201"/>
      <c r="E25" s="201"/>
      <c r="G25" s="200"/>
      <c r="K25" s="189"/>
      <c r="L25" s="189"/>
    </row>
    <row r="26" spans="1:13" x14ac:dyDescent="0.25">
      <c r="A26" s="227" t="s">
        <v>31</v>
      </c>
      <c r="B26" s="227" t="s">
        <v>130</v>
      </c>
      <c r="C26" s="227" t="s">
        <v>148</v>
      </c>
      <c r="D26" s="227" t="s">
        <v>94</v>
      </c>
      <c r="E26" s="197"/>
      <c r="F26" s="381" t="s">
        <v>155</v>
      </c>
      <c r="G26" s="382"/>
      <c r="H26" s="383"/>
      <c r="K26" s="189"/>
      <c r="L26" s="189"/>
    </row>
    <row r="27" spans="1:13" ht="13.8" thickBot="1" x14ac:dyDescent="0.3">
      <c r="A27" s="228" t="s">
        <v>33</v>
      </c>
      <c r="B27" s="228" t="s">
        <v>147</v>
      </c>
      <c r="C27" s="228" t="s">
        <v>147</v>
      </c>
      <c r="D27" s="228" t="s">
        <v>133</v>
      </c>
      <c r="E27" s="196"/>
      <c r="F27" s="384" t="s">
        <v>156</v>
      </c>
      <c r="G27" s="385"/>
      <c r="H27" s="252"/>
      <c r="K27" s="189"/>
      <c r="L27" s="189"/>
    </row>
    <row r="28" spans="1:13" ht="14.4" thickTop="1" thickBot="1" x14ac:dyDescent="0.3">
      <c r="A28" s="247"/>
      <c r="B28" s="249"/>
      <c r="C28" s="250"/>
      <c r="D28" s="202">
        <f>PRODUCT(B28*C28*A13*0.4)/0.1</f>
        <v>0</v>
      </c>
      <c r="E28" s="196"/>
      <c r="F28" s="384" t="s">
        <v>157</v>
      </c>
      <c r="G28" s="385"/>
      <c r="H28" s="203">
        <f>PRODUCT(H27/1728)</f>
        <v>0</v>
      </c>
      <c r="K28" s="189"/>
      <c r="L28" s="189"/>
    </row>
    <row r="29" spans="1:13" ht="14.4" thickTop="1" thickBot="1" x14ac:dyDescent="0.3">
      <c r="A29" s="247"/>
      <c r="B29" s="249"/>
      <c r="C29" s="251"/>
      <c r="D29" s="202">
        <f>PRODUCT(B29*C29*A13*0.4)/0.1</f>
        <v>0</v>
      </c>
      <c r="E29" s="196"/>
      <c r="G29" s="200"/>
      <c r="K29" s="189"/>
      <c r="L29" s="189"/>
    </row>
    <row r="30" spans="1:13" ht="14.4" thickTop="1" thickBot="1" x14ac:dyDescent="0.3">
      <c r="A30" s="247"/>
      <c r="B30" s="249"/>
      <c r="C30" s="251"/>
      <c r="D30" s="202">
        <f>PRODUCT(B30*C30*A13*0.4)/0.1</f>
        <v>0</v>
      </c>
      <c r="E30" s="196"/>
      <c r="G30" s="200"/>
      <c r="K30" s="189"/>
      <c r="L30" s="189"/>
    </row>
    <row r="31" spans="1:13" ht="14.4" thickTop="1" thickBot="1" x14ac:dyDescent="0.3">
      <c r="A31" s="247"/>
      <c r="B31" s="249"/>
      <c r="C31" s="251"/>
      <c r="D31" s="204">
        <f>PRODUCT(B31*C31*A13*0.4)/0.1</f>
        <v>0</v>
      </c>
      <c r="E31" s="196"/>
      <c r="G31" s="200"/>
      <c r="K31" s="189"/>
      <c r="L31" s="189"/>
    </row>
    <row r="32" spans="1:13" ht="14.4" thickTop="1" thickBot="1" x14ac:dyDescent="0.3">
      <c r="A32" s="354" t="s">
        <v>149</v>
      </c>
      <c r="B32" s="354"/>
      <c r="C32" s="355"/>
      <c r="D32" s="205">
        <f>SUM(D28:D31)</f>
        <v>0</v>
      </c>
      <c r="E32" s="197"/>
      <c r="F32" s="174"/>
      <c r="G32" s="200"/>
      <c r="K32" s="189"/>
      <c r="L32" s="189"/>
    </row>
    <row r="33" spans="1:12" ht="13.8" thickTop="1" x14ac:dyDescent="0.25">
      <c r="A33" s="175"/>
      <c r="D33" s="206"/>
      <c r="E33" s="197"/>
      <c r="G33" s="200"/>
      <c r="K33" s="189"/>
      <c r="L33" s="189"/>
    </row>
    <row r="34" spans="1:12" x14ac:dyDescent="0.25">
      <c r="A34" s="227" t="s">
        <v>32</v>
      </c>
      <c r="B34" s="356" t="s">
        <v>150</v>
      </c>
      <c r="C34" s="356"/>
      <c r="D34" s="227" t="s">
        <v>94</v>
      </c>
      <c r="E34" s="197"/>
      <c r="G34" s="200"/>
      <c r="K34" s="189"/>
      <c r="L34" s="189"/>
    </row>
    <row r="35" spans="1:12" ht="13.8" thickBot="1" x14ac:dyDescent="0.3">
      <c r="A35" s="228" t="s">
        <v>33</v>
      </c>
      <c r="B35" s="357" t="s">
        <v>151</v>
      </c>
      <c r="C35" s="357"/>
      <c r="D35" s="228" t="s">
        <v>133</v>
      </c>
      <c r="E35" s="197"/>
      <c r="G35" s="200"/>
      <c r="K35" s="189"/>
      <c r="L35" s="189"/>
    </row>
    <row r="36" spans="1:12" ht="14.4" thickTop="1" thickBot="1" x14ac:dyDescent="0.3">
      <c r="A36" s="247"/>
      <c r="B36" s="353"/>
      <c r="C36" s="353"/>
      <c r="D36" s="207">
        <f>PRODUCT(B36*0.75)/0.1</f>
        <v>0</v>
      </c>
      <c r="E36" s="187"/>
      <c r="G36" s="200"/>
      <c r="K36" s="189"/>
      <c r="L36" s="189"/>
    </row>
    <row r="37" spans="1:12" ht="14.4" thickTop="1" thickBot="1" x14ac:dyDescent="0.3">
      <c r="A37" s="247"/>
      <c r="B37" s="353"/>
      <c r="C37" s="353"/>
      <c r="D37" s="207">
        <f>PRODUCT(B37*0.75)/0.1</f>
        <v>0</v>
      </c>
      <c r="E37" s="187"/>
      <c r="G37" s="200"/>
      <c r="K37" s="189"/>
      <c r="L37" s="189"/>
    </row>
    <row r="38" spans="1:12" ht="14.4" thickTop="1" thickBot="1" x14ac:dyDescent="0.3">
      <c r="A38" s="247"/>
      <c r="B38" s="353"/>
      <c r="C38" s="353"/>
      <c r="D38" s="208">
        <f>PRODUCT(B38*0.75)/0.1</f>
        <v>0</v>
      </c>
      <c r="E38" s="187"/>
      <c r="G38" s="200"/>
      <c r="K38" s="189"/>
      <c r="L38" s="189"/>
    </row>
    <row r="39" spans="1:12" ht="14.4" thickTop="1" thickBot="1" x14ac:dyDescent="0.3">
      <c r="A39" s="253"/>
      <c r="B39" s="361"/>
      <c r="C39" s="361"/>
      <c r="D39" s="208">
        <f>PRODUCT(B39*0.75)/0.1</f>
        <v>0</v>
      </c>
      <c r="E39" s="209"/>
      <c r="G39" s="200"/>
      <c r="K39" s="189"/>
      <c r="L39" s="189"/>
    </row>
    <row r="40" spans="1:12" ht="13.8" thickBot="1" x14ac:dyDescent="0.3">
      <c r="A40" s="384" t="s">
        <v>152</v>
      </c>
      <c r="B40" s="390"/>
      <c r="C40" s="385"/>
      <c r="D40" s="210">
        <f>SUM(D36:D39)</f>
        <v>0</v>
      </c>
      <c r="E40" s="196"/>
      <c r="F40" s="174"/>
      <c r="G40" s="200"/>
      <c r="K40" s="189"/>
      <c r="L40" s="189"/>
    </row>
    <row r="41" spans="1:12" ht="14.4" thickTop="1" thickBot="1" x14ac:dyDescent="0.3">
      <c r="A41" s="175"/>
      <c r="D41" s="206"/>
      <c r="E41" s="197"/>
      <c r="F41" s="174"/>
      <c r="G41" s="200"/>
      <c r="K41" s="189"/>
      <c r="L41" s="189"/>
    </row>
    <row r="42" spans="1:12" ht="14.4" thickTop="1" thickBot="1" x14ac:dyDescent="0.3">
      <c r="A42" s="384" t="s">
        <v>153</v>
      </c>
      <c r="B42" s="390"/>
      <c r="C42" s="385"/>
      <c r="D42" s="211">
        <f>SUM(D32,D40)</f>
        <v>0</v>
      </c>
      <c r="E42" s="386" t="s">
        <v>215</v>
      </c>
      <c r="F42" s="387"/>
      <c r="G42" s="387"/>
      <c r="H42" s="387"/>
      <c r="I42" s="387"/>
      <c r="J42" s="387"/>
      <c r="K42" s="387"/>
      <c r="L42" s="387"/>
    </row>
    <row r="43" spans="1:12" ht="13.8" thickTop="1" x14ac:dyDescent="0.25">
      <c r="D43" s="206"/>
      <c r="E43" s="389" t="s">
        <v>203</v>
      </c>
      <c r="F43" s="389"/>
      <c r="G43" s="389"/>
      <c r="H43" s="389"/>
      <c r="I43" s="389"/>
      <c r="J43" s="389"/>
      <c r="K43" s="389"/>
      <c r="L43" s="389"/>
    </row>
    <row r="44" spans="1:12" x14ac:dyDescent="0.25">
      <c r="D44" s="206"/>
      <c r="E44" s="197"/>
      <c r="G44" s="200"/>
      <c r="K44" s="189"/>
      <c r="L44" s="189"/>
    </row>
    <row r="45" spans="1:12" x14ac:dyDescent="0.25">
      <c r="A45" s="387"/>
      <c r="B45" s="387"/>
      <c r="C45" s="387"/>
      <c r="E45" s="174"/>
      <c r="F45" s="206"/>
      <c r="G45" s="200"/>
      <c r="K45" s="189"/>
      <c r="L45" s="189"/>
    </row>
    <row r="46" spans="1:12" x14ac:dyDescent="0.25">
      <c r="A46" s="199" t="s">
        <v>40</v>
      </c>
      <c r="B46" s="195"/>
    </row>
    <row r="47" spans="1:12" x14ac:dyDescent="0.25">
      <c r="A47" s="369"/>
      <c r="B47" s="370"/>
      <c r="C47" s="370"/>
      <c r="D47" s="370"/>
      <c r="E47" s="370"/>
      <c r="F47" s="370"/>
      <c r="G47" s="370"/>
      <c r="H47" s="370"/>
      <c r="I47" s="370"/>
      <c r="J47" s="371"/>
    </row>
    <row r="48" spans="1:12" x14ac:dyDescent="0.25">
      <c r="A48" s="372"/>
      <c r="B48" s="373"/>
      <c r="C48" s="373"/>
      <c r="D48" s="373"/>
      <c r="E48" s="373"/>
      <c r="F48" s="373"/>
      <c r="G48" s="373"/>
      <c r="H48" s="373"/>
      <c r="I48" s="373"/>
      <c r="J48" s="374"/>
    </row>
    <row r="49" spans="1:10" x14ac:dyDescent="0.25">
      <c r="A49" s="372"/>
      <c r="B49" s="373"/>
      <c r="C49" s="373"/>
      <c r="D49" s="373"/>
      <c r="E49" s="373"/>
      <c r="F49" s="373"/>
      <c r="G49" s="373"/>
      <c r="H49" s="373"/>
      <c r="I49" s="373"/>
      <c r="J49" s="374"/>
    </row>
    <row r="50" spans="1:10" x14ac:dyDescent="0.25">
      <c r="A50" s="372"/>
      <c r="B50" s="373"/>
      <c r="C50" s="373"/>
      <c r="D50" s="373"/>
      <c r="E50" s="373"/>
      <c r="F50" s="373"/>
      <c r="G50" s="373"/>
      <c r="H50" s="373"/>
      <c r="I50" s="373"/>
      <c r="J50" s="374"/>
    </row>
    <row r="51" spans="1:10" x14ac:dyDescent="0.25">
      <c r="A51" s="372"/>
      <c r="B51" s="373"/>
      <c r="C51" s="373"/>
      <c r="D51" s="373"/>
      <c r="E51" s="373"/>
      <c r="F51" s="373"/>
      <c r="G51" s="373"/>
      <c r="H51" s="373"/>
      <c r="I51" s="373"/>
      <c r="J51" s="374"/>
    </row>
    <row r="52" spans="1:10" x14ac:dyDescent="0.25">
      <c r="A52" s="372"/>
      <c r="B52" s="373"/>
      <c r="C52" s="373"/>
      <c r="D52" s="373"/>
      <c r="E52" s="373"/>
      <c r="F52" s="373"/>
      <c r="G52" s="373"/>
      <c r="H52" s="373"/>
      <c r="I52" s="373"/>
      <c r="J52" s="374"/>
    </row>
    <row r="53" spans="1:10" x14ac:dyDescent="0.25">
      <c r="A53" s="372"/>
      <c r="B53" s="373"/>
      <c r="C53" s="373"/>
      <c r="D53" s="373"/>
      <c r="E53" s="373"/>
      <c r="F53" s="373"/>
      <c r="G53" s="373"/>
      <c r="H53" s="373"/>
      <c r="I53" s="373"/>
      <c r="J53" s="374"/>
    </row>
    <row r="54" spans="1:10" x14ac:dyDescent="0.25">
      <c r="A54" s="372"/>
      <c r="B54" s="373"/>
      <c r="C54" s="373"/>
      <c r="D54" s="373"/>
      <c r="E54" s="373"/>
      <c r="F54" s="373"/>
      <c r="G54" s="373"/>
      <c r="H54" s="373"/>
      <c r="I54" s="373"/>
      <c r="J54" s="374"/>
    </row>
    <row r="55" spans="1:10" x14ac:dyDescent="0.25">
      <c r="A55" s="372"/>
      <c r="B55" s="373"/>
      <c r="C55" s="373"/>
      <c r="D55" s="373"/>
      <c r="E55" s="373"/>
      <c r="F55" s="373"/>
      <c r="G55" s="373"/>
      <c r="H55" s="373"/>
      <c r="I55" s="373"/>
      <c r="J55" s="374"/>
    </row>
    <row r="56" spans="1:10" x14ac:dyDescent="0.25">
      <c r="A56" s="372"/>
      <c r="B56" s="373"/>
      <c r="C56" s="373"/>
      <c r="D56" s="373"/>
      <c r="E56" s="373"/>
      <c r="F56" s="373"/>
      <c r="G56" s="373"/>
      <c r="H56" s="373"/>
      <c r="I56" s="373"/>
      <c r="J56" s="374"/>
    </row>
    <row r="57" spans="1:10" x14ac:dyDescent="0.25">
      <c r="A57" s="375"/>
      <c r="B57" s="376"/>
      <c r="C57" s="376"/>
      <c r="D57" s="376"/>
      <c r="E57" s="376"/>
      <c r="F57" s="376"/>
      <c r="G57" s="376"/>
      <c r="H57" s="376"/>
      <c r="I57" s="376"/>
      <c r="J57" s="377"/>
    </row>
    <row r="59" spans="1:10" x14ac:dyDescent="0.25">
      <c r="A59" s="358" t="s">
        <v>76</v>
      </c>
      <c r="B59" s="358"/>
      <c r="C59" s="358"/>
      <c r="D59" s="182"/>
      <c r="E59" s="359" t="s">
        <v>22</v>
      </c>
      <c r="F59" s="359"/>
      <c r="H59" s="163"/>
      <c r="I59" s="163"/>
    </row>
    <row r="60" spans="1:10" x14ac:dyDescent="0.25">
      <c r="A60" s="180"/>
      <c r="B60" s="180"/>
      <c r="C60" s="182"/>
      <c r="D60" s="182"/>
      <c r="E60" s="182"/>
      <c r="F60" s="182"/>
      <c r="G60" s="212"/>
      <c r="H60" s="163"/>
      <c r="I60" s="163"/>
    </row>
    <row r="61" spans="1:10" x14ac:dyDescent="0.25">
      <c r="A61" s="358" t="s">
        <v>23</v>
      </c>
      <c r="B61" s="358"/>
      <c r="C61" s="358"/>
      <c r="D61" s="254"/>
      <c r="E61" s="360" t="s">
        <v>22</v>
      </c>
      <c r="F61" s="360"/>
    </row>
  </sheetData>
  <sheetProtection algorithmName="SHA-512" hashValue="59ra9WbeM7DhPtPj9jNrPD8q0VWIybw185pUQstB55s0YL1lUECsnR2OKAP24YByy+G5uAFdI/Iw5eflrfZZuA==" saltValue="yoXLX9cYY1fkH44dpV1k1Q==" spinCount="100000" sheet="1" objects="1" scenarios="1" formatCells="0" formatColumns="0" formatRows="0"/>
  <mergeCells count="27">
    <mergeCell ref="C1:E1"/>
    <mergeCell ref="C2:E2"/>
    <mergeCell ref="A5:E5"/>
    <mergeCell ref="A47:J57"/>
    <mergeCell ref="A16:B16"/>
    <mergeCell ref="A24:E24"/>
    <mergeCell ref="F26:H26"/>
    <mergeCell ref="F27:G27"/>
    <mergeCell ref="F28:G28"/>
    <mergeCell ref="E42:L42"/>
    <mergeCell ref="D16:E16"/>
    <mergeCell ref="A18:B18"/>
    <mergeCell ref="E43:L43"/>
    <mergeCell ref="A40:C40"/>
    <mergeCell ref="A42:C42"/>
    <mergeCell ref="A45:C45"/>
    <mergeCell ref="A59:C59"/>
    <mergeCell ref="A61:C61"/>
    <mergeCell ref="E59:F59"/>
    <mergeCell ref="E61:F61"/>
    <mergeCell ref="B39:C39"/>
    <mergeCell ref="B38:C38"/>
    <mergeCell ref="A32:C32"/>
    <mergeCell ref="B34:C34"/>
    <mergeCell ref="B35:C35"/>
    <mergeCell ref="B36:C36"/>
    <mergeCell ref="B37:C37"/>
  </mergeCells>
  <phoneticPr fontId="0" type="noConversion"/>
  <pageMargins left="0.4" right="0.71" top="0.5" bottom="0.56000000000000005" header="0.5" footer="0.5"/>
  <pageSetup scale="69" orientation="portrait" r:id="rId1"/>
  <headerFooter alignWithMargins="0"/>
  <colBreaks count="1" manualBreakCount="1">
    <brk id="1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51"/>
  <sheetViews>
    <sheetView zoomScaleNormal="100" workbookViewId="0">
      <selection activeCell="F24" sqref="F24"/>
    </sheetView>
  </sheetViews>
  <sheetFormatPr defaultRowHeight="13.2" x14ac:dyDescent="0.25"/>
  <cols>
    <col min="1" max="1" width="19.21875" customWidth="1"/>
    <col min="2" max="2" width="12.6640625" customWidth="1"/>
    <col min="3" max="3" width="15.33203125" customWidth="1"/>
    <col min="4" max="4" width="14.6640625" customWidth="1"/>
    <col min="5" max="6" width="10.6640625" customWidth="1"/>
  </cols>
  <sheetData>
    <row r="1" spans="1:17" x14ac:dyDescent="0.25">
      <c r="A1" s="392" t="s">
        <v>30</v>
      </c>
      <c r="B1" s="392"/>
      <c r="C1" s="393"/>
      <c r="D1" s="397">
        <f>'HotWater-Storage Tank Units'!B1</f>
        <v>0</v>
      </c>
      <c r="E1" s="398"/>
      <c r="F1" s="398"/>
      <c r="G1" s="398"/>
      <c r="H1" s="399"/>
      <c r="I1" s="19"/>
      <c r="J1" s="1" t="s">
        <v>24</v>
      </c>
    </row>
    <row r="2" spans="1:17" x14ac:dyDescent="0.25">
      <c r="A2" s="2"/>
      <c r="D2" s="394">
        <f>'HotWater-Storage Tank Units'!B2</f>
        <v>0</v>
      </c>
      <c r="E2" s="395"/>
      <c r="F2" s="395"/>
      <c r="G2" s="395"/>
      <c r="H2" s="396"/>
      <c r="I2" s="19"/>
      <c r="J2" s="225" t="s">
        <v>98</v>
      </c>
      <c r="K2" s="27"/>
      <c r="L2" s="27"/>
      <c r="M2" s="27"/>
      <c r="N2" s="27"/>
    </row>
    <row r="3" spans="1:17" x14ac:dyDescent="0.25">
      <c r="C3" s="2"/>
      <c r="J3" s="226" t="s">
        <v>99</v>
      </c>
      <c r="K3" s="29"/>
      <c r="L3" s="29"/>
      <c r="M3" s="29"/>
      <c r="N3" s="29"/>
    </row>
    <row r="4" spans="1:17" x14ac:dyDescent="0.25">
      <c r="J4" s="6" t="s">
        <v>102</v>
      </c>
    </row>
    <row r="5" spans="1:17" x14ac:dyDescent="0.25">
      <c r="A5" s="402" t="s">
        <v>143</v>
      </c>
      <c r="B5" s="402"/>
      <c r="C5" s="402"/>
      <c r="D5" s="1"/>
      <c r="E5" s="1"/>
      <c r="F5" s="1"/>
      <c r="G5" s="1"/>
      <c r="H5" s="1"/>
      <c r="I5" s="1"/>
      <c r="J5" s="6" t="s">
        <v>103</v>
      </c>
    </row>
    <row r="6" spans="1:17" x14ac:dyDescent="0.25">
      <c r="B6" s="4"/>
      <c r="D6" s="11"/>
      <c r="J6" t="s">
        <v>26</v>
      </c>
      <c r="K6" s="5"/>
    </row>
    <row r="7" spans="1:17" x14ac:dyDescent="0.25">
      <c r="A7" s="233" t="s">
        <v>104</v>
      </c>
      <c r="B7" s="233" t="s">
        <v>93</v>
      </c>
      <c r="C7" s="233" t="s">
        <v>91</v>
      </c>
      <c r="D7" s="4"/>
      <c r="E7" s="20"/>
      <c r="F7" s="4"/>
      <c r="G7" s="20"/>
      <c r="H7" s="6"/>
      <c r="Q7" s="4"/>
    </row>
    <row r="8" spans="1:17" ht="13.8" thickBot="1" x14ac:dyDescent="0.3">
      <c r="A8" s="230" t="s">
        <v>105</v>
      </c>
      <c r="B8" s="230" t="s">
        <v>92</v>
      </c>
      <c r="C8" s="230" t="s">
        <v>92</v>
      </c>
      <c r="D8" s="4"/>
      <c r="E8" s="20"/>
      <c r="F8" s="4"/>
      <c r="G8" s="20"/>
      <c r="Q8" s="4"/>
    </row>
    <row r="9" spans="1:17" ht="14.4" thickTop="1" thickBot="1" x14ac:dyDescent="0.3">
      <c r="A9" s="46"/>
      <c r="B9" s="47"/>
      <c r="C9" s="48">
        <f>PRODUCT(A9*B9)</f>
        <v>0</v>
      </c>
      <c r="D9" s="12"/>
      <c r="E9" s="14"/>
      <c r="F9" s="14"/>
      <c r="G9" s="37"/>
      <c r="K9" s="5"/>
    </row>
    <row r="10" spans="1:17" ht="13.8" thickTop="1" x14ac:dyDescent="0.25">
      <c r="A10" s="31"/>
      <c r="B10" s="32"/>
      <c r="C10" s="26"/>
      <c r="D10" s="12"/>
      <c r="E10" s="10"/>
      <c r="F10" s="10"/>
      <c r="G10" s="2"/>
      <c r="K10" s="5"/>
      <c r="L10" t="s">
        <v>28</v>
      </c>
    </row>
    <row r="11" spans="1:17" x14ac:dyDescent="0.25">
      <c r="A11" s="267" t="s">
        <v>106</v>
      </c>
      <c r="B11" s="405"/>
      <c r="C11" s="405"/>
      <c r="D11" s="401"/>
      <c r="E11" s="401"/>
      <c r="F11" s="10"/>
      <c r="G11" s="2"/>
      <c r="K11" s="5"/>
      <c r="L11" t="s">
        <v>27</v>
      </c>
    </row>
    <row r="12" spans="1:17" ht="13.8" thickBot="1" x14ac:dyDescent="0.3">
      <c r="A12" s="49" t="s">
        <v>115</v>
      </c>
      <c r="B12" s="391"/>
      <c r="C12" s="391"/>
      <c r="D12" s="400"/>
      <c r="E12" s="400"/>
      <c r="L12" t="s">
        <v>29</v>
      </c>
    </row>
    <row r="13" spans="1:17" ht="14.4" thickTop="1" thickBot="1" x14ac:dyDescent="0.3">
      <c r="A13" s="255"/>
      <c r="B13" s="41"/>
      <c r="C13" s="41"/>
      <c r="D13" s="40"/>
      <c r="E13" s="40"/>
      <c r="L13" s="6" t="s">
        <v>101</v>
      </c>
    </row>
    <row r="14" spans="1:17" ht="14.4" thickTop="1" thickBot="1" x14ac:dyDescent="0.3">
      <c r="B14" s="5"/>
    </row>
    <row r="15" spans="1:17" ht="14.4" thickTop="1" thickBot="1" x14ac:dyDescent="0.3">
      <c r="A15" s="411" t="s">
        <v>117</v>
      </c>
      <c r="B15" s="412"/>
      <c r="C15" s="42">
        <v>0.3</v>
      </c>
      <c r="D15" s="42">
        <v>0.4</v>
      </c>
      <c r="E15" s="42">
        <v>0.5</v>
      </c>
      <c r="F15" s="42">
        <v>0.6</v>
      </c>
      <c r="G15" s="42">
        <v>0.7</v>
      </c>
      <c r="H15" s="42">
        <v>0.8</v>
      </c>
      <c r="L15" s="21" t="s">
        <v>233</v>
      </c>
    </row>
    <row r="16" spans="1:17" ht="13.8" thickBot="1" x14ac:dyDescent="0.3">
      <c r="A16" s="403" t="s">
        <v>118</v>
      </c>
      <c r="B16" s="404"/>
      <c r="C16" s="43" t="e">
        <f>PRODUCT(0.1*C9)/(A13*0.3)</f>
        <v>#DIV/0!</v>
      </c>
      <c r="D16" s="43" t="e">
        <f>PRODUCT(0.1*C9)/(A13*0.4)</f>
        <v>#DIV/0!</v>
      </c>
      <c r="E16" s="43" t="e">
        <f>PRODUCT(0.1*C9)/(A13*0.5)</f>
        <v>#DIV/0!</v>
      </c>
      <c r="F16" s="43" t="e">
        <f>PRODUCT(0.1*C9)/(A13*0.6)</f>
        <v>#DIV/0!</v>
      </c>
      <c r="G16" s="43" t="e">
        <f>PRODUCT(0.1*C9)/(A13*0.7)</f>
        <v>#DIV/0!</v>
      </c>
      <c r="H16" s="43" t="e">
        <f>PRODUCT(0.1*C9)/(A13*0.8)</f>
        <v>#DIV/0!</v>
      </c>
      <c r="L16" s="6" t="s">
        <v>97</v>
      </c>
    </row>
    <row r="17" spans="1:22" ht="13.8" thickTop="1" x14ac:dyDescent="0.25">
      <c r="A17" s="36"/>
      <c r="B17" s="5"/>
      <c r="L17" s="16"/>
    </row>
    <row r="18" spans="1:22" x14ac:dyDescent="0.25">
      <c r="A18" s="36"/>
      <c r="B18" s="400"/>
      <c r="C18" s="400"/>
      <c r="D18" s="400"/>
      <c r="E18" s="400"/>
      <c r="L18" t="s">
        <v>89</v>
      </c>
    </row>
    <row r="19" spans="1:22" x14ac:dyDescent="0.25">
      <c r="L19" s="6" t="s">
        <v>112</v>
      </c>
    </row>
    <row r="20" spans="1:22" x14ac:dyDescent="0.25">
      <c r="A20" s="402" t="s">
        <v>144</v>
      </c>
      <c r="B20" s="402"/>
      <c r="C20" s="402"/>
      <c r="D20" s="402"/>
    </row>
    <row r="22" spans="1:22" x14ac:dyDescent="0.25">
      <c r="A22" s="417" t="s">
        <v>124</v>
      </c>
      <c r="B22" s="417"/>
      <c r="C22" s="417"/>
      <c r="D22" s="233" t="s">
        <v>36</v>
      </c>
      <c r="E22" s="18"/>
    </row>
    <row r="23" spans="1:22" x14ac:dyDescent="0.25">
      <c r="A23" s="44" t="s">
        <v>107</v>
      </c>
      <c r="B23" s="63" t="s">
        <v>34</v>
      </c>
      <c r="C23" s="63" t="s">
        <v>35</v>
      </c>
      <c r="D23" s="45" t="s">
        <v>116</v>
      </c>
      <c r="E23" s="18"/>
    </row>
    <row r="24" spans="1:22" ht="13.8" thickBot="1" x14ac:dyDescent="0.3">
      <c r="A24" s="60"/>
      <c r="B24" s="61"/>
      <c r="C24" s="61"/>
      <c r="D24" s="62">
        <f>PRODUCT(B24*C24)</f>
        <v>0</v>
      </c>
    </row>
    <row r="25" spans="1:22" ht="14.4" thickTop="1" thickBot="1" x14ac:dyDescent="0.3">
      <c r="A25" s="52"/>
      <c r="B25" s="50"/>
      <c r="C25" s="50"/>
      <c r="D25" s="51">
        <f>PRODUCT(B25*C25)</f>
        <v>0</v>
      </c>
      <c r="Q25" s="4"/>
      <c r="R25" s="4"/>
      <c r="V25" s="4"/>
    </row>
    <row r="26" spans="1:22" ht="14.4" thickTop="1" thickBot="1" x14ac:dyDescent="0.3">
      <c r="A26" s="54"/>
      <c r="B26" s="55"/>
      <c r="C26" s="55"/>
      <c r="D26" s="53">
        <f>PRODUCT(B26*C26)</f>
        <v>0</v>
      </c>
      <c r="F26" s="10"/>
      <c r="Q26" s="4"/>
      <c r="R26" s="4"/>
      <c r="V26" s="8"/>
    </row>
    <row r="27" spans="1:22" ht="13.8" thickBot="1" x14ac:dyDescent="0.3">
      <c r="A27" s="413" t="s">
        <v>119</v>
      </c>
      <c r="B27" s="414"/>
      <c r="C27" s="414"/>
      <c r="D27" s="43">
        <f>SUM(D24:D26)</f>
        <v>0</v>
      </c>
      <c r="E27" s="73"/>
      <c r="F27" s="6"/>
      <c r="G27" s="6"/>
      <c r="H27" s="6"/>
      <c r="I27" s="6"/>
      <c r="J27" s="6"/>
      <c r="K27" s="6"/>
      <c r="L27" s="6"/>
      <c r="M27" s="6"/>
      <c r="N27" s="6"/>
      <c r="O27" s="6"/>
      <c r="P27" s="6"/>
      <c r="Q27" s="6"/>
      <c r="R27" s="6"/>
      <c r="S27" s="6"/>
      <c r="T27" s="6"/>
      <c r="V27" s="14"/>
    </row>
    <row r="28" spans="1:22" ht="13.8" thickTop="1" x14ac:dyDescent="0.25">
      <c r="A28" s="38"/>
      <c r="B28" s="38"/>
      <c r="C28" s="38"/>
      <c r="D28" s="40"/>
      <c r="E28" s="6"/>
      <c r="F28" s="6"/>
      <c r="G28" s="6"/>
      <c r="H28" s="6"/>
      <c r="I28" s="6"/>
      <c r="J28" s="6"/>
      <c r="K28" s="6"/>
      <c r="L28" s="6"/>
      <c r="M28" s="6"/>
      <c r="N28" s="6"/>
      <c r="O28" s="6"/>
      <c r="P28" s="6"/>
      <c r="Q28" s="6"/>
      <c r="R28" s="6"/>
      <c r="S28" s="6"/>
      <c r="T28" s="6"/>
      <c r="V28" s="14"/>
    </row>
    <row r="29" spans="1:22" ht="13.8" thickBot="1" x14ac:dyDescent="0.3">
      <c r="A29" s="38"/>
      <c r="B29" s="38"/>
      <c r="C29" s="38"/>
      <c r="D29" s="40"/>
      <c r="E29" s="6"/>
      <c r="F29" s="4"/>
      <c r="Q29" s="28"/>
      <c r="R29" s="28"/>
      <c r="V29" s="14"/>
    </row>
    <row r="30" spans="1:22" ht="14.4" thickTop="1" thickBot="1" x14ac:dyDescent="0.3">
      <c r="A30" s="413" t="s">
        <v>117</v>
      </c>
      <c r="B30" s="415"/>
      <c r="C30" s="59">
        <v>0.3</v>
      </c>
      <c r="D30" s="42">
        <v>0.4</v>
      </c>
      <c r="E30" s="56">
        <v>0.5</v>
      </c>
      <c r="F30" s="42">
        <v>0.6</v>
      </c>
      <c r="G30" s="42">
        <v>0.7</v>
      </c>
      <c r="H30" s="42">
        <v>0.8</v>
      </c>
      <c r="Q30" s="28"/>
      <c r="R30" s="28"/>
      <c r="V30" s="14"/>
    </row>
    <row r="31" spans="1:22" ht="13.8" thickBot="1" x14ac:dyDescent="0.3">
      <c r="A31" s="314" t="s">
        <v>120</v>
      </c>
      <c r="B31" s="416"/>
      <c r="C31" s="268">
        <f>PRODUCT(D27*A13*0.3)/0.1</f>
        <v>0</v>
      </c>
      <c r="D31" s="57">
        <f>PRODUCT(D27*A13*0.4)/0.1</f>
        <v>0</v>
      </c>
      <c r="E31" s="58">
        <f>PRODUCT(D27*A13*0.5)/0.1</f>
        <v>0</v>
      </c>
      <c r="F31" s="57">
        <f>PRODUCT(D27*A13*0.6)/0.1</f>
        <v>0</v>
      </c>
      <c r="G31" s="57">
        <f>PRODUCT(D27*A13*0.7)/0.1</f>
        <v>0</v>
      </c>
      <c r="H31" s="57">
        <f>PRODUCT(D27*A13*0.8)/0.1</f>
        <v>0</v>
      </c>
      <c r="I31" s="269" t="s">
        <v>135</v>
      </c>
      <c r="J31" s="324"/>
      <c r="K31" s="324"/>
      <c r="L31" s="324"/>
      <c r="M31" s="324"/>
      <c r="N31" s="324"/>
      <c r="O31" s="324"/>
      <c r="P31" s="324"/>
      <c r="Q31" s="324"/>
      <c r="R31" s="324"/>
      <c r="S31" s="324"/>
      <c r="V31" s="14"/>
    </row>
    <row r="32" spans="1:22" ht="13.8" thickTop="1" x14ac:dyDescent="0.25">
      <c r="A32" s="39"/>
      <c r="B32" s="38"/>
      <c r="C32" s="38"/>
      <c r="D32" s="25"/>
      <c r="E32" s="6"/>
      <c r="F32" s="4"/>
      <c r="I32" s="410" t="s">
        <v>214</v>
      </c>
      <c r="J32" s="410"/>
      <c r="K32" s="410"/>
      <c r="L32" s="410"/>
      <c r="M32" s="410"/>
      <c r="N32" s="410"/>
      <c r="O32" s="410"/>
      <c r="P32" s="410"/>
      <c r="Q32" s="410"/>
      <c r="R32" s="410"/>
      <c r="S32" s="410"/>
      <c r="V32" s="14"/>
    </row>
    <row r="33" spans="1:22" x14ac:dyDescent="0.25">
      <c r="A33" s="33"/>
      <c r="B33" s="38"/>
      <c r="C33" s="38"/>
      <c r="D33" s="25"/>
      <c r="E33" s="6"/>
      <c r="F33" s="4"/>
      <c r="Q33" s="28"/>
      <c r="R33" s="28"/>
      <c r="V33" s="14"/>
    </row>
    <row r="34" spans="1:22" x14ac:dyDescent="0.25">
      <c r="A34" s="1"/>
      <c r="B34" s="1"/>
      <c r="C34" s="1"/>
      <c r="D34" s="1"/>
      <c r="E34" s="25"/>
      <c r="J34" s="6"/>
    </row>
    <row r="35" spans="1:22" x14ac:dyDescent="0.25">
      <c r="C35" s="34"/>
      <c r="D35" s="34"/>
      <c r="E35" s="25"/>
      <c r="J35" s="6"/>
    </row>
    <row r="36" spans="1:22" x14ac:dyDescent="0.25">
      <c r="A36" s="1" t="s">
        <v>39</v>
      </c>
      <c r="K36" s="5"/>
    </row>
    <row r="37" spans="1:22" x14ac:dyDescent="0.25">
      <c r="A37" s="406"/>
      <c r="B37" s="337"/>
      <c r="C37" s="337"/>
      <c r="D37" s="337"/>
      <c r="E37" s="337"/>
      <c r="F37" s="337"/>
      <c r="G37" s="337"/>
      <c r="H37" s="338"/>
      <c r="I37" s="30"/>
      <c r="Q37" s="4"/>
      <c r="R37" s="4"/>
      <c r="T37" s="4"/>
    </row>
    <row r="38" spans="1:22" x14ac:dyDescent="0.25">
      <c r="A38" s="339"/>
      <c r="B38" s="340"/>
      <c r="C38" s="340"/>
      <c r="D38" s="340"/>
      <c r="E38" s="340"/>
      <c r="F38" s="340"/>
      <c r="G38" s="340"/>
      <c r="H38" s="341"/>
      <c r="I38" s="30"/>
      <c r="Q38" s="28"/>
      <c r="R38" s="28"/>
      <c r="T38" s="12"/>
    </row>
    <row r="39" spans="1:22" x14ac:dyDescent="0.25">
      <c r="A39" s="339"/>
      <c r="B39" s="340"/>
      <c r="C39" s="340"/>
      <c r="D39" s="340"/>
      <c r="E39" s="340"/>
      <c r="F39" s="340"/>
      <c r="G39" s="340"/>
      <c r="H39" s="341"/>
      <c r="I39" s="30"/>
      <c r="Q39" s="28"/>
      <c r="R39" s="28"/>
      <c r="T39" s="12"/>
    </row>
    <row r="40" spans="1:22" x14ac:dyDescent="0.25">
      <c r="A40" s="339"/>
      <c r="B40" s="340"/>
      <c r="C40" s="340"/>
      <c r="D40" s="340"/>
      <c r="E40" s="340"/>
      <c r="F40" s="340"/>
      <c r="G40" s="340"/>
      <c r="H40" s="341"/>
      <c r="I40" s="30"/>
      <c r="Q40" s="15"/>
      <c r="R40" s="15"/>
      <c r="S40" s="7"/>
      <c r="T40" s="13"/>
    </row>
    <row r="41" spans="1:22" x14ac:dyDescent="0.25">
      <c r="A41" s="339"/>
      <c r="B41" s="340"/>
      <c r="C41" s="340"/>
      <c r="D41" s="340"/>
      <c r="E41" s="340"/>
      <c r="F41" s="340"/>
      <c r="G41" s="340"/>
      <c r="H41" s="341"/>
      <c r="I41" s="30"/>
      <c r="T41" s="2"/>
    </row>
    <row r="42" spans="1:22" x14ac:dyDescent="0.25">
      <c r="A42" s="339"/>
      <c r="B42" s="340"/>
      <c r="C42" s="340"/>
      <c r="D42" s="340"/>
      <c r="E42" s="340"/>
      <c r="F42" s="340"/>
      <c r="G42" s="340"/>
      <c r="H42" s="341"/>
      <c r="I42" s="30"/>
      <c r="T42" s="12"/>
    </row>
    <row r="43" spans="1:22" x14ac:dyDescent="0.25">
      <c r="A43" s="339"/>
      <c r="B43" s="340"/>
      <c r="C43" s="340"/>
      <c r="D43" s="340"/>
      <c r="E43" s="340"/>
      <c r="F43" s="340"/>
      <c r="G43" s="340"/>
      <c r="H43" s="341"/>
      <c r="I43" s="30"/>
    </row>
    <row r="44" spans="1:22" x14ac:dyDescent="0.25">
      <c r="A44" s="339"/>
      <c r="B44" s="340"/>
      <c r="C44" s="340"/>
      <c r="D44" s="340"/>
      <c r="E44" s="340"/>
      <c r="F44" s="340"/>
      <c r="G44" s="340"/>
      <c r="H44" s="341"/>
      <c r="I44" s="30"/>
    </row>
    <row r="45" spans="1:22" x14ac:dyDescent="0.25">
      <c r="A45" s="339"/>
      <c r="B45" s="340"/>
      <c r="C45" s="340"/>
      <c r="D45" s="340"/>
      <c r="E45" s="340"/>
      <c r="F45" s="340"/>
      <c r="G45" s="340"/>
      <c r="H45" s="341"/>
      <c r="I45" s="30"/>
    </row>
    <row r="46" spans="1:22" x14ac:dyDescent="0.25">
      <c r="A46" s="339"/>
      <c r="B46" s="340"/>
      <c r="C46" s="340"/>
      <c r="D46" s="340"/>
      <c r="E46" s="340"/>
      <c r="F46" s="340"/>
      <c r="G46" s="340"/>
      <c r="H46" s="341"/>
      <c r="I46" s="30"/>
    </row>
    <row r="47" spans="1:22" x14ac:dyDescent="0.25">
      <c r="A47" s="342"/>
      <c r="B47" s="343"/>
      <c r="C47" s="343"/>
      <c r="D47" s="343"/>
      <c r="E47" s="343"/>
      <c r="F47" s="343"/>
      <c r="G47" s="343"/>
      <c r="H47" s="344"/>
      <c r="I47" s="30"/>
    </row>
    <row r="49" spans="1:10" x14ac:dyDescent="0.25">
      <c r="A49" s="407" t="s">
        <v>76</v>
      </c>
      <c r="B49" s="407"/>
      <c r="C49" s="407"/>
      <c r="D49" s="407"/>
      <c r="E49" s="408" t="s">
        <v>22</v>
      </c>
      <c r="F49" s="408"/>
      <c r="G49" s="408"/>
    </row>
    <row r="50" spans="1:10" x14ac:dyDescent="0.25">
      <c r="A50" s="246"/>
      <c r="B50" s="246"/>
      <c r="C50" s="246"/>
      <c r="D50" s="246"/>
      <c r="E50" s="246"/>
      <c r="F50" s="246"/>
      <c r="G50" s="246"/>
    </row>
    <row r="51" spans="1:10" x14ac:dyDescent="0.25">
      <c r="A51" s="409" t="s">
        <v>23</v>
      </c>
      <c r="B51" s="409"/>
      <c r="C51" s="409"/>
      <c r="D51" s="409"/>
      <c r="E51" s="409" t="s">
        <v>22</v>
      </c>
      <c r="F51" s="409"/>
      <c r="G51" s="409"/>
      <c r="J51" s="16"/>
    </row>
  </sheetData>
  <sheetProtection algorithmName="SHA-512" hashValue="rnrkfaKRPOq+HQ0RJuvYWQ7Br1MAtZoM6YymUFYquPMn1FxvxYpWYmqAj0MnuJ4QN5ZmvByzg48XdCKqgvmFZQ==" saltValue="eUUo/HJuAAuDCQKgTBPRgg==" spinCount="100000" sheet="1" objects="1" scenarios="1" formatCells="0" formatColumns="0" formatRows="0"/>
  <mergeCells count="24">
    <mergeCell ref="I31:S31"/>
    <mergeCell ref="I32:S32"/>
    <mergeCell ref="B18:C18"/>
    <mergeCell ref="A15:B15"/>
    <mergeCell ref="A27:C27"/>
    <mergeCell ref="A30:B30"/>
    <mergeCell ref="A31:B31"/>
    <mergeCell ref="A20:D20"/>
    <mergeCell ref="A22:C22"/>
    <mergeCell ref="A37:H47"/>
    <mergeCell ref="A49:D49"/>
    <mergeCell ref="E49:G49"/>
    <mergeCell ref="A51:D51"/>
    <mergeCell ref="E51:G51"/>
    <mergeCell ref="B12:C12"/>
    <mergeCell ref="A1:C1"/>
    <mergeCell ref="D2:H2"/>
    <mergeCell ref="D1:H1"/>
    <mergeCell ref="D18:E18"/>
    <mergeCell ref="D12:E12"/>
    <mergeCell ref="D11:E11"/>
    <mergeCell ref="A5:C5"/>
    <mergeCell ref="A16:B16"/>
    <mergeCell ref="B11:C11"/>
  </mergeCells>
  <phoneticPr fontId="0" type="noConversion"/>
  <pageMargins left="0.75" right="0.75" top="1" bottom="1" header="0.5" footer="0.5"/>
  <pageSetup scale="90" orientation="portrait" r:id="rId1"/>
  <headerFooter alignWithMargins="0"/>
  <colBreaks count="1" manualBreakCount="1">
    <brk id="8"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7"/>
  <sheetViews>
    <sheetView tabSelected="1" zoomScaleNormal="100" workbookViewId="0">
      <selection activeCell="Q38" sqref="Q38"/>
    </sheetView>
  </sheetViews>
  <sheetFormatPr defaultRowHeight="13.2" x14ac:dyDescent="0.25"/>
  <cols>
    <col min="1" max="1" width="16.77734375" customWidth="1"/>
    <col min="2" max="2" width="15.21875" customWidth="1"/>
    <col min="3" max="3" width="12.77734375" customWidth="1"/>
    <col min="4" max="4" width="16" customWidth="1"/>
  </cols>
  <sheetData>
    <row r="1" spans="1:21" x14ac:dyDescent="0.25">
      <c r="A1" s="392" t="s">
        <v>30</v>
      </c>
      <c r="B1" s="392"/>
      <c r="C1" s="392"/>
      <c r="D1" s="397">
        <f>'HotWater-Storage Tank Units'!B1</f>
        <v>0</v>
      </c>
      <c r="E1" s="398"/>
      <c r="F1" s="398"/>
      <c r="G1" s="398"/>
      <c r="H1" s="398"/>
      <c r="I1" s="399"/>
      <c r="J1" s="11"/>
      <c r="M1" s="1" t="s">
        <v>24</v>
      </c>
    </row>
    <row r="2" spans="1:21" x14ac:dyDescent="0.25">
      <c r="D2" s="394">
        <f>'HotWater-Storage Tank Units'!B2</f>
        <v>0</v>
      </c>
      <c r="E2" s="395"/>
      <c r="F2" s="395"/>
      <c r="G2" s="395"/>
      <c r="H2" s="395"/>
      <c r="I2" s="396"/>
      <c r="M2" s="332" t="s">
        <v>98</v>
      </c>
      <c r="N2" s="332"/>
      <c r="O2" s="332"/>
      <c r="P2" s="332"/>
      <c r="Q2" s="332"/>
    </row>
    <row r="3" spans="1:21" x14ac:dyDescent="0.25">
      <c r="M3" s="333" t="s">
        <v>99</v>
      </c>
      <c r="N3" s="333"/>
      <c r="O3" s="333"/>
      <c r="P3" s="333"/>
      <c r="Q3" s="333"/>
    </row>
    <row r="4" spans="1:21" x14ac:dyDescent="0.25">
      <c r="M4" s="324" t="s">
        <v>102</v>
      </c>
      <c r="N4" s="324"/>
      <c r="O4" s="324"/>
      <c r="P4" s="324"/>
      <c r="Q4" s="324"/>
      <c r="R4" s="324"/>
    </row>
    <row r="5" spans="1:21" x14ac:dyDescent="0.25">
      <c r="A5" s="402" t="s">
        <v>141</v>
      </c>
      <c r="B5" s="402"/>
      <c r="C5" s="402"/>
      <c r="D5" s="402"/>
      <c r="E5" s="402"/>
      <c r="F5" s="64"/>
      <c r="M5" s="324" t="s">
        <v>103</v>
      </c>
      <c r="N5" s="324"/>
      <c r="O5" s="324"/>
      <c r="P5" s="324"/>
      <c r="Q5" s="324"/>
      <c r="R5" s="324"/>
    </row>
    <row r="6" spans="1:21" x14ac:dyDescent="0.25">
      <c r="M6" s="323" t="s">
        <v>26</v>
      </c>
      <c r="N6" s="323"/>
      <c r="O6" s="323"/>
      <c r="P6" s="323"/>
      <c r="Q6" s="323"/>
      <c r="R6" s="323"/>
    </row>
    <row r="7" spans="1:21" x14ac:dyDescent="0.25">
      <c r="A7" s="65" t="s">
        <v>104</v>
      </c>
      <c r="B7" s="65" t="s">
        <v>93</v>
      </c>
      <c r="C7" s="65" t="s">
        <v>91</v>
      </c>
      <c r="H7" s="419" t="s">
        <v>219</v>
      </c>
      <c r="I7" s="420"/>
      <c r="J7" s="421"/>
    </row>
    <row r="8" spans="1:21" ht="13.8" thickBot="1" x14ac:dyDescent="0.3">
      <c r="A8" s="66" t="s">
        <v>105</v>
      </c>
      <c r="B8" s="66" t="s">
        <v>92</v>
      </c>
      <c r="C8" s="66" t="s">
        <v>92</v>
      </c>
      <c r="H8" s="314" t="s">
        <v>220</v>
      </c>
      <c r="I8" s="418"/>
      <c r="J8" s="257"/>
    </row>
    <row r="9" spans="1:21" ht="14.4" thickTop="1" thickBot="1" x14ac:dyDescent="0.3">
      <c r="A9" s="256"/>
      <c r="B9" s="256"/>
      <c r="C9" s="67">
        <f>PRODUCT(A9*B9)</f>
        <v>0</v>
      </c>
      <c r="H9" s="314" t="s">
        <v>221</v>
      </c>
      <c r="I9" s="418"/>
      <c r="J9" s="215">
        <f>PRODUCT(J8/12)</f>
        <v>0</v>
      </c>
    </row>
    <row r="10" spans="1:21" ht="13.8" thickTop="1" x14ac:dyDescent="0.25">
      <c r="A10" s="4"/>
      <c r="B10" s="4"/>
      <c r="C10" s="4"/>
      <c r="O10" s="323" t="s">
        <v>28</v>
      </c>
      <c r="P10" s="323"/>
      <c r="Q10" s="323"/>
      <c r="R10" s="323"/>
      <c r="S10" s="323"/>
      <c r="T10" s="323"/>
      <c r="U10" s="323"/>
    </row>
    <row r="11" spans="1:21" x14ac:dyDescent="0.25">
      <c r="A11" s="68" t="s">
        <v>114</v>
      </c>
      <c r="B11" s="433" t="s">
        <v>125</v>
      </c>
      <c r="C11" s="433"/>
      <c r="D11" s="435" t="s">
        <v>121</v>
      </c>
      <c r="E11" s="435"/>
      <c r="F11" s="6"/>
      <c r="O11" s="323" t="s">
        <v>27</v>
      </c>
      <c r="P11" s="323"/>
      <c r="Q11" s="323"/>
      <c r="R11" s="323"/>
      <c r="S11" s="323"/>
      <c r="T11" s="323"/>
      <c r="U11" s="323"/>
    </row>
    <row r="12" spans="1:21" ht="13.8" thickBot="1" x14ac:dyDescent="0.3">
      <c r="A12" s="49" t="s">
        <v>217</v>
      </c>
      <c r="B12" s="424" t="s">
        <v>122</v>
      </c>
      <c r="C12" s="424"/>
      <c r="D12" s="424" t="s">
        <v>123</v>
      </c>
      <c r="E12" s="424"/>
      <c r="F12" s="20"/>
      <c r="O12" s="323" t="s">
        <v>29</v>
      </c>
      <c r="P12" s="323"/>
      <c r="Q12" s="323"/>
      <c r="R12" s="323"/>
      <c r="S12" s="323"/>
      <c r="T12" s="323"/>
      <c r="U12" s="323"/>
    </row>
    <row r="13" spans="1:21" ht="14.4" thickTop="1" thickBot="1" x14ac:dyDescent="0.3">
      <c r="A13" s="50"/>
      <c r="B13" s="434"/>
      <c r="C13" s="434"/>
      <c r="D13" s="422" t="e">
        <f>PRODUCT(0.1*C9)/(A13*B13*0.8)</f>
        <v>#DIV/0!</v>
      </c>
      <c r="E13" s="423"/>
      <c r="F13" s="40"/>
      <c r="O13" s="324" t="s">
        <v>101</v>
      </c>
      <c r="P13" s="324"/>
      <c r="Q13" s="324"/>
      <c r="R13" s="324"/>
      <c r="S13" s="324"/>
      <c r="T13" s="324"/>
      <c r="U13" s="324"/>
    </row>
    <row r="14" spans="1:21" ht="13.8" thickTop="1" x14ac:dyDescent="0.25">
      <c r="O14" s="323"/>
      <c r="P14" s="323"/>
      <c r="Q14" s="323"/>
      <c r="R14" s="323"/>
      <c r="S14" s="323"/>
      <c r="T14" s="323"/>
      <c r="U14" s="323"/>
    </row>
    <row r="15" spans="1:21" x14ac:dyDescent="0.25">
      <c r="O15" s="331" t="s">
        <v>233</v>
      </c>
      <c r="P15" s="331"/>
      <c r="Q15" s="331"/>
      <c r="R15" s="331"/>
      <c r="S15" s="331"/>
      <c r="T15" s="331"/>
      <c r="U15" s="331"/>
    </row>
    <row r="16" spans="1:21" x14ac:dyDescent="0.25">
      <c r="O16" s="324" t="s">
        <v>97</v>
      </c>
      <c r="P16" s="324"/>
      <c r="Q16" s="324"/>
      <c r="R16" s="324"/>
      <c r="S16" s="324"/>
      <c r="T16" s="324"/>
      <c r="U16" s="324"/>
    </row>
    <row r="17" spans="1:21" x14ac:dyDescent="0.25">
      <c r="A17" s="402" t="s">
        <v>142</v>
      </c>
      <c r="B17" s="402"/>
      <c r="C17" s="402"/>
      <c r="D17" s="402"/>
      <c r="O17" s="307"/>
      <c r="P17" s="307"/>
      <c r="Q17" s="307"/>
      <c r="R17" s="307"/>
      <c r="S17" s="307"/>
      <c r="T17" s="307"/>
      <c r="U17" s="307"/>
    </row>
    <row r="18" spans="1:21" x14ac:dyDescent="0.25">
      <c r="A18" s="64"/>
      <c r="B18" s="64"/>
      <c r="C18" s="64"/>
      <c r="D18" s="64"/>
      <c r="O18" s="323" t="s">
        <v>89</v>
      </c>
      <c r="P18" s="323"/>
      <c r="Q18" s="323"/>
      <c r="R18" s="323"/>
      <c r="S18" s="323"/>
      <c r="T18" s="323"/>
      <c r="U18" s="323"/>
    </row>
    <row r="19" spans="1:21" x14ac:dyDescent="0.25">
      <c r="A19" s="217" t="s">
        <v>218</v>
      </c>
      <c r="B19" s="232"/>
      <c r="C19" s="232"/>
      <c r="D19" s="232"/>
      <c r="E19" s="232"/>
      <c r="F19" s="232"/>
      <c r="G19" s="426"/>
      <c r="H19" s="427"/>
      <c r="O19" s="324" t="s">
        <v>112</v>
      </c>
      <c r="P19" s="324"/>
      <c r="Q19" s="324"/>
      <c r="R19" s="324"/>
      <c r="S19" s="324"/>
      <c r="T19" s="324"/>
      <c r="U19" s="324"/>
    </row>
    <row r="20" spans="1:21" x14ac:dyDescent="0.25">
      <c r="A20" s="220"/>
      <c r="B20" s="220"/>
      <c r="C20" s="220"/>
      <c r="D20" s="216"/>
      <c r="E20" s="218"/>
      <c r="F20" s="219" t="s">
        <v>134</v>
      </c>
      <c r="G20" s="221" t="s">
        <v>227</v>
      </c>
      <c r="H20" s="233" t="s">
        <v>134</v>
      </c>
      <c r="O20" s="6"/>
      <c r="P20" s="6"/>
      <c r="Q20" s="6"/>
      <c r="R20" s="6"/>
      <c r="S20" s="6"/>
      <c r="T20" s="6"/>
      <c r="U20" s="6"/>
    </row>
    <row r="21" spans="1:21" x14ac:dyDescent="0.25">
      <c r="A21" s="230" t="s">
        <v>128</v>
      </c>
      <c r="B21" s="230" t="s">
        <v>130</v>
      </c>
      <c r="C21" s="230" t="s">
        <v>131</v>
      </c>
      <c r="D21" s="424" t="s">
        <v>129</v>
      </c>
      <c r="E21" s="424"/>
      <c r="F21" s="230" t="s">
        <v>222</v>
      </c>
      <c r="G21" s="221" t="s">
        <v>224</v>
      </c>
      <c r="H21" s="230" t="s">
        <v>133</v>
      </c>
    </row>
    <row r="22" spans="1:21" ht="13.8" thickBot="1" x14ac:dyDescent="0.3">
      <c r="A22" s="231" t="s">
        <v>126</v>
      </c>
      <c r="B22" s="231" t="s">
        <v>127</v>
      </c>
      <c r="C22" s="231" t="s">
        <v>127</v>
      </c>
      <c r="D22" s="425" t="s">
        <v>226</v>
      </c>
      <c r="E22" s="425"/>
      <c r="F22" s="231" t="s">
        <v>223</v>
      </c>
      <c r="G22" s="221" t="s">
        <v>196</v>
      </c>
      <c r="H22" s="45" t="s">
        <v>132</v>
      </c>
    </row>
    <row r="23" spans="1:21" ht="14.4" thickTop="1" thickBot="1" x14ac:dyDescent="0.3">
      <c r="A23" s="256"/>
      <c r="B23" s="50"/>
      <c r="C23" s="50"/>
      <c r="D23" s="429"/>
      <c r="E23" s="430"/>
      <c r="F23" s="258"/>
      <c r="G23" s="259"/>
      <c r="H23" s="70">
        <f>PRODUCT(B23*C23*D23*0.8*F23*G23)/0.1</f>
        <v>0</v>
      </c>
    </row>
    <row r="24" spans="1:21" ht="14.4" thickTop="1" thickBot="1" x14ac:dyDescent="0.3">
      <c r="A24" s="256"/>
      <c r="B24" s="50"/>
      <c r="C24" s="50"/>
      <c r="D24" s="429"/>
      <c r="E24" s="430"/>
      <c r="F24" s="258"/>
      <c r="G24" s="259"/>
      <c r="H24" s="70">
        <f>PRODUCT(B24*C24*D24*0.8*F24*G24)/0.1</f>
        <v>0</v>
      </c>
    </row>
    <row r="25" spans="1:21" ht="14.4" thickTop="1" thickBot="1" x14ac:dyDescent="0.3">
      <c r="A25" s="256"/>
      <c r="B25" s="50"/>
      <c r="C25" s="50"/>
      <c r="D25" s="429"/>
      <c r="E25" s="430"/>
      <c r="F25" s="258"/>
      <c r="G25" s="259"/>
      <c r="H25" s="70">
        <f>PRODUCT(B25*C25*D25*0.8*F25*G25)/0.1</f>
        <v>0</v>
      </c>
    </row>
    <row r="26" spans="1:21" ht="14.4" thickTop="1" thickBot="1" x14ac:dyDescent="0.3">
      <c r="A26" s="260"/>
      <c r="B26" s="55"/>
      <c r="C26" s="55"/>
      <c r="D26" s="431"/>
      <c r="E26" s="432"/>
      <c r="F26" s="261"/>
      <c r="G26" s="262"/>
      <c r="H26" s="71">
        <f>PRODUCT(B26*C26*D26*0.8*F26*G26)/0.1</f>
        <v>0</v>
      </c>
    </row>
    <row r="27" spans="1:21" ht="13.8" thickBot="1" x14ac:dyDescent="0.3">
      <c r="A27" s="314" t="s">
        <v>225</v>
      </c>
      <c r="B27" s="428"/>
      <c r="C27" s="428"/>
      <c r="D27" s="428"/>
      <c r="E27" s="428"/>
      <c r="F27" s="428"/>
      <c r="G27" s="418"/>
      <c r="H27" s="72">
        <f>SUM(H23:H26)</f>
        <v>0</v>
      </c>
      <c r="I27" s="269" t="s">
        <v>213</v>
      </c>
      <c r="J27" s="324"/>
      <c r="K27" s="324"/>
      <c r="L27" s="324"/>
      <c r="M27" s="324"/>
      <c r="N27" s="324"/>
      <c r="O27" s="324"/>
      <c r="P27" s="324"/>
      <c r="Q27" s="324"/>
    </row>
    <row r="28" spans="1:21" ht="13.8" thickTop="1" x14ac:dyDescent="0.25">
      <c r="I28" s="324" t="s">
        <v>154</v>
      </c>
      <c r="J28" s="324"/>
      <c r="K28" s="324"/>
      <c r="L28" s="324"/>
      <c r="M28" s="324"/>
      <c r="N28" s="324"/>
      <c r="O28" s="324"/>
      <c r="P28" s="324"/>
      <c r="Q28" s="324"/>
    </row>
    <row r="31" spans="1:21" x14ac:dyDescent="0.25">
      <c r="A31" s="34"/>
      <c r="B31" s="34"/>
      <c r="C31" s="34"/>
      <c r="D31" s="34"/>
      <c r="E31" s="34"/>
      <c r="F31" s="34"/>
      <c r="G31" s="34"/>
    </row>
    <row r="32" spans="1:21" x14ac:dyDescent="0.25">
      <c r="A32" s="1" t="s">
        <v>39</v>
      </c>
    </row>
    <row r="33" spans="1:9" x14ac:dyDescent="0.25">
      <c r="A33" s="336"/>
      <c r="B33" s="337"/>
      <c r="C33" s="337"/>
      <c r="D33" s="337"/>
      <c r="E33" s="337"/>
      <c r="F33" s="337"/>
      <c r="G33" s="337"/>
      <c r="H33" s="337"/>
      <c r="I33" s="338"/>
    </row>
    <row r="34" spans="1:9" x14ac:dyDescent="0.25">
      <c r="A34" s="339"/>
      <c r="B34" s="340"/>
      <c r="C34" s="340"/>
      <c r="D34" s="340"/>
      <c r="E34" s="340"/>
      <c r="F34" s="340"/>
      <c r="G34" s="340"/>
      <c r="H34" s="340"/>
      <c r="I34" s="341"/>
    </row>
    <row r="35" spans="1:9" x14ac:dyDescent="0.25">
      <c r="A35" s="339"/>
      <c r="B35" s="340"/>
      <c r="C35" s="340"/>
      <c r="D35" s="340"/>
      <c r="E35" s="340"/>
      <c r="F35" s="340"/>
      <c r="G35" s="340"/>
      <c r="H35" s="340"/>
      <c r="I35" s="341"/>
    </row>
    <row r="36" spans="1:9" x14ac:dyDescent="0.25">
      <c r="A36" s="339"/>
      <c r="B36" s="340"/>
      <c r="C36" s="340"/>
      <c r="D36" s="340"/>
      <c r="E36" s="340"/>
      <c r="F36" s="340"/>
      <c r="G36" s="340"/>
      <c r="H36" s="340"/>
      <c r="I36" s="341"/>
    </row>
    <row r="37" spans="1:9" x14ac:dyDescent="0.25">
      <c r="A37" s="339"/>
      <c r="B37" s="340"/>
      <c r="C37" s="340"/>
      <c r="D37" s="340"/>
      <c r="E37" s="340"/>
      <c r="F37" s="340"/>
      <c r="G37" s="340"/>
      <c r="H37" s="340"/>
      <c r="I37" s="341"/>
    </row>
    <row r="38" spans="1:9" x14ac:dyDescent="0.25">
      <c r="A38" s="339"/>
      <c r="B38" s="340"/>
      <c r="C38" s="340"/>
      <c r="D38" s="340"/>
      <c r="E38" s="340"/>
      <c r="F38" s="340"/>
      <c r="G38" s="340"/>
      <c r="H38" s="340"/>
      <c r="I38" s="341"/>
    </row>
    <row r="39" spans="1:9" x14ac:dyDescent="0.25">
      <c r="A39" s="339"/>
      <c r="B39" s="340"/>
      <c r="C39" s="340"/>
      <c r="D39" s="340"/>
      <c r="E39" s="340"/>
      <c r="F39" s="340"/>
      <c r="G39" s="340"/>
      <c r="H39" s="340"/>
      <c r="I39" s="341"/>
    </row>
    <row r="40" spans="1:9" x14ac:dyDescent="0.25">
      <c r="A40" s="339"/>
      <c r="B40" s="340"/>
      <c r="C40" s="340"/>
      <c r="D40" s="340"/>
      <c r="E40" s="340"/>
      <c r="F40" s="340"/>
      <c r="G40" s="340"/>
      <c r="H40" s="340"/>
      <c r="I40" s="341"/>
    </row>
    <row r="41" spans="1:9" x14ac:dyDescent="0.25">
      <c r="A41" s="339"/>
      <c r="B41" s="340"/>
      <c r="C41" s="340"/>
      <c r="D41" s="340"/>
      <c r="E41" s="340"/>
      <c r="F41" s="340"/>
      <c r="G41" s="340"/>
      <c r="H41" s="340"/>
      <c r="I41" s="341"/>
    </row>
    <row r="42" spans="1:9" x14ac:dyDescent="0.25">
      <c r="A42" s="339"/>
      <c r="B42" s="340"/>
      <c r="C42" s="340"/>
      <c r="D42" s="340"/>
      <c r="E42" s="340"/>
      <c r="F42" s="340"/>
      <c r="G42" s="340"/>
      <c r="H42" s="340"/>
      <c r="I42" s="341"/>
    </row>
    <row r="43" spans="1:9" x14ac:dyDescent="0.25">
      <c r="A43" s="342"/>
      <c r="B43" s="343"/>
      <c r="C43" s="343"/>
      <c r="D43" s="343"/>
      <c r="E43" s="343"/>
      <c r="F43" s="343"/>
      <c r="G43" s="343"/>
      <c r="H43" s="343"/>
      <c r="I43" s="344"/>
    </row>
    <row r="45" spans="1:9" x14ac:dyDescent="0.25">
      <c r="A45" s="407" t="s">
        <v>76</v>
      </c>
      <c r="B45" s="407"/>
      <c r="C45" s="407"/>
      <c r="D45" s="407"/>
      <c r="E45" s="408" t="s">
        <v>22</v>
      </c>
      <c r="F45" s="408"/>
      <c r="G45" s="408"/>
      <c r="H45" s="408"/>
      <c r="I45" s="408"/>
    </row>
    <row r="46" spans="1:9" x14ac:dyDescent="0.25">
      <c r="A46" s="246"/>
      <c r="B46" s="246"/>
      <c r="C46" s="246"/>
      <c r="D46" s="246"/>
      <c r="E46" s="246"/>
      <c r="F46" s="246"/>
      <c r="G46" s="246"/>
      <c r="H46" s="246"/>
      <c r="I46" s="246"/>
    </row>
    <row r="47" spans="1:9" x14ac:dyDescent="0.25">
      <c r="A47" s="409" t="s">
        <v>23</v>
      </c>
      <c r="B47" s="409"/>
      <c r="C47" s="409"/>
      <c r="D47" s="409"/>
      <c r="E47" s="409" t="s">
        <v>22</v>
      </c>
      <c r="F47" s="409"/>
      <c r="G47" s="409"/>
      <c r="H47" s="409"/>
      <c r="I47" s="409"/>
    </row>
  </sheetData>
  <sheetProtection algorithmName="SHA-512" hashValue="5uacDF0hX9ilmcs2B/LfDZuwq34CqmFX2wwbmnUfaZvv3RAnEDh1O5HXoRiFT0LGw8qPsL7UzxMwWILDEYMFGg==" saltValue="8RWTzAIDSa3/ifOofru6EQ==" spinCount="100000" sheet="1" objects="1" scenarios="1" formatCells="0" formatColumns="0" formatRows="0"/>
  <mergeCells count="44">
    <mergeCell ref="A47:D47"/>
    <mergeCell ref="E47:I47"/>
    <mergeCell ref="I27:Q27"/>
    <mergeCell ref="I28:Q28"/>
    <mergeCell ref="D11:E11"/>
    <mergeCell ref="A1:C1"/>
    <mergeCell ref="D1:I1"/>
    <mergeCell ref="D2:I2"/>
    <mergeCell ref="A45:D45"/>
    <mergeCell ref="E45:I45"/>
    <mergeCell ref="A33:I43"/>
    <mergeCell ref="A27:G27"/>
    <mergeCell ref="D23:E23"/>
    <mergeCell ref="D24:E24"/>
    <mergeCell ref="D25:E25"/>
    <mergeCell ref="D26:E26"/>
    <mergeCell ref="A5:E5"/>
    <mergeCell ref="B11:C11"/>
    <mergeCell ref="B12:C12"/>
    <mergeCell ref="B13:C13"/>
    <mergeCell ref="D12:E12"/>
    <mergeCell ref="O10:U10"/>
    <mergeCell ref="D13:E13"/>
    <mergeCell ref="A17:D17"/>
    <mergeCell ref="D21:E21"/>
    <mergeCell ref="D22:E22"/>
    <mergeCell ref="O16:U16"/>
    <mergeCell ref="O17:U17"/>
    <mergeCell ref="O18:U18"/>
    <mergeCell ref="O19:U19"/>
    <mergeCell ref="O11:U11"/>
    <mergeCell ref="O12:U12"/>
    <mergeCell ref="O13:U13"/>
    <mergeCell ref="O14:U14"/>
    <mergeCell ref="O15:U15"/>
    <mergeCell ref="G19:H19"/>
    <mergeCell ref="H8:I8"/>
    <mergeCell ref="H9:I9"/>
    <mergeCell ref="H7:J7"/>
    <mergeCell ref="M2:Q2"/>
    <mergeCell ref="M3:Q3"/>
    <mergeCell ref="M4:R4"/>
    <mergeCell ref="M5:R5"/>
    <mergeCell ref="M6:R6"/>
  </mergeCells>
  <pageMargins left="0.7" right="0.7" top="0.75" bottom="0.75" header="0.3" footer="0.3"/>
  <pageSetup scale="81" orientation="portrait"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Info.</vt:lpstr>
      <vt:lpstr>HotWater-Storage Tank Units</vt:lpstr>
      <vt:lpstr>HotWater-Tankless Units</vt:lpstr>
      <vt:lpstr>Refrigeration Storage</vt:lpstr>
      <vt:lpstr>Dry Storage Room</vt:lpstr>
      <vt:lpstr>Dry Storage Shelving</vt:lpstr>
      <vt:lpstr>'Dry Storage Room'!Print_Area</vt:lpstr>
      <vt:lpstr>'Dry Storage Shelving'!Print_Area</vt:lpstr>
      <vt:lpstr>'HotWater-Storage Tank Units'!Print_Area</vt:lpstr>
      <vt:lpstr>'HotWater-Tankless Units'!Print_Area</vt:lpstr>
      <vt:lpstr>Info.!Print_Area</vt:lpstr>
      <vt:lpstr>'Refrigeration Storage'!Print_Area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Michigan Dept. of Agriculture</dc:creator>
  <cp:lastModifiedBy>Garvin, Amanda (MDARD)</cp:lastModifiedBy>
  <cp:lastPrinted>2019-03-01T15:25:22Z</cp:lastPrinted>
  <dcterms:created xsi:type="dcterms:W3CDTF">2001-05-07T11:40:15Z</dcterms:created>
  <dcterms:modified xsi:type="dcterms:W3CDTF">2019-03-01T15:42:05Z</dcterms:modified>
</cp:coreProperties>
</file>