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nkerC\Documents\Web Updates\FY 2018\PPT\"/>
    </mc:Choice>
  </mc:AlternateContent>
  <bookViews>
    <workbookView xWindow="0" yWindow="0" windowWidth="15360" windowHeight="6765"/>
  </bookViews>
  <sheets>
    <sheet name="ISD Operating" sheetId="5" r:id="rId1"/>
  </sheets>
  <externalReferences>
    <externalReference r:id="rId2"/>
    <externalReference r:id="rId3"/>
  </externalReferences>
  <definedNames>
    <definedName name="\k">#N/A</definedName>
    <definedName name="_50_MACOMB" localSheetId="0">#REF!</definedName>
    <definedName name="_50_MACOMB">#REF!</definedName>
    <definedName name="_xlnm._FilterDatabase" localSheetId="0" hidden="1">'ISD Operating'!$A$5:$AL$64</definedName>
    <definedName name="AA4408FRONT" localSheetId="0">#REF!</definedName>
    <definedName name="AA4408FRONT">#REF!</definedName>
    <definedName name="ABACKUP" localSheetId="0">#REF!</definedName>
    <definedName name="ABACKUP">#REF!</definedName>
    <definedName name="ACLEAR" localSheetId="0">#REF!,#REF!,#REF!,#REF!,#REF!,#REF!,#REF!,#REF!,#REF!,#REF!,#REF!,#REF!,#REF!,#REF!,#REF!,#REF!,#REF!,#REF!,#REF!,#REF!,#REF!,#REF!,#REF!</definedName>
    <definedName name="ACLEAR">#REF!,#REF!,#REF!,#REF!,#REF!,#REF!,#REF!,#REF!,#REF!,#REF!,#REF!,#REF!,#REF!,#REF!,#REF!,#REF!,#REF!,#REF!,#REF!,#REF!,#REF!,#REF!,#REF!</definedName>
    <definedName name="ADJLEVY">#N/A</definedName>
    <definedName name="ADJSEV">#N/A</definedName>
    <definedName name="ASCHOOLS" localSheetId="0">#REF!,#REF!,#REF!</definedName>
    <definedName name="ASCHOOLS">#REF!,#REF!,#REF!</definedName>
    <definedName name="BACKUP" localSheetId="0">#REF!</definedName>
    <definedName name="BACKUP">#REF!</definedName>
    <definedName name="BACKUPAREA" localSheetId="0">#REF!</definedName>
    <definedName name="BACKUPAREA">#REF!</definedName>
    <definedName name="BF" localSheetId="0">#REF!</definedName>
    <definedName name="BF">#REF!</definedName>
    <definedName name="CALRATE">#N/A</definedName>
    <definedName name="CLEAR" localSheetId="0">#REF!,#REF!,#REF!,#REF!,#REF!,#REF!,#REF!,#REF!,#REF!,#REF!,#REF!,#REF!,#REF!,#REF!,#REF!,#REF!,#REF!,#REF!,#REF!,#REF!,#REF!,#REF!,#REF!</definedName>
    <definedName name="CLEAR">#REF!,#REF!,#REF!,#REF!,#REF!,#REF!,#REF!,#REF!,#REF!,#REF!,#REF!,#REF!,#REF!,#REF!,#REF!,#REF!,#REF!,#REF!,#REF!,#REF!,#REF!,#REF!,#REF!</definedName>
    <definedName name="CLEAR98" localSheetId="0">#REF!,#REF!,#REF!,#REF!,#REF!,#REF!,#REF!,#REF!,#REF!,#REF!,#REF!,#REF!,#REF!,#REF!,#REF!,#REF!,#REF!,#REF!,#REF!,#REF!,#REF!,#REF!,#REF!</definedName>
    <definedName name="CLEAR98">#REF!,#REF!,#REF!,#REF!,#REF!,#REF!,#REF!,#REF!,#REF!,#REF!,#REF!,#REF!,#REF!,#REF!,#REF!,#REF!,#REF!,#REF!,#REF!,#REF!,#REF!,#REF!,#REF!</definedName>
    <definedName name="COLUMNS" localSheetId="0">#REF!</definedName>
    <definedName name="COLUMNS">#REF!</definedName>
    <definedName name="COLUMNS.SCHOOLS" localSheetId="0">#REF!</definedName>
    <definedName name="COLUMNS.SCHOOLS">#REF!</definedName>
    <definedName name="COUNTY" localSheetId="0">#REF!</definedName>
    <definedName name="COUNTY">#REF!</definedName>
    <definedName name="dontuse" localSheetId="0">#REF!</definedName>
    <definedName name="dontuse">#REF!</definedName>
    <definedName name="FRON4408FRONT" localSheetId="0">#REF!</definedName>
    <definedName name="FRON4408FRONT">#REF!</definedName>
    <definedName name="FRONT4408" localSheetId="0">#REF!</definedName>
    <definedName name="FRONT4408">#REF!</definedName>
    <definedName name="front4408front" localSheetId="0">#REF!</definedName>
    <definedName name="front4408front">#REF!</definedName>
    <definedName name="HighlightRegion">'[1]Mtg. Worksheet'!$D$5:$D$6,'[1]Mtg. Worksheet'!$E$9:$E$11,'[1]Mtg. Worksheet'!$H$9:$H$11,'[1]Mtg. Worksheet'!$H$15:$H$16,'[1]Mtg. Worksheet'!$E$21:$E$21,'[1]Mtg. Worksheet'!$H$21:$H$23</definedName>
    <definedName name="LANDSCAPE">'[2]CIU (2)'!$A$1:$M$48</definedName>
    <definedName name="LASTYEARS" localSheetId="0">#REF!</definedName>
    <definedName name="LASTYEARS">#REF!</definedName>
    <definedName name="LEVY">#N/A</definedName>
    <definedName name="m" localSheetId="0">#REF!</definedName>
    <definedName name="m">#REF!</definedName>
    <definedName name="NEWINPUT" localSheetId="0">#REF!</definedName>
    <definedName name="NEWINPUT">#REF!</definedName>
    <definedName name="OUTPUTLEVY">#N/A</definedName>
    <definedName name="OVERANDOVER">#N/A</definedName>
    <definedName name="PAGE1">'[2]CIU (2)'!$A$2:$F$44</definedName>
    <definedName name="PAGE2">'[2]CIU (2)'!$G$2:$M$44</definedName>
    <definedName name="PassWords" localSheetId="0">#REF!</definedName>
    <definedName name="PassWords">#REF!</definedName>
    <definedName name="_xlnm.Print_Area" localSheetId="0">'ISD Operating'!$A$1:$AL$84</definedName>
    <definedName name="Print_Area_MI" localSheetId="0">#REF!</definedName>
    <definedName name="Print_Area_MI">#REF!</definedName>
    <definedName name="_xlnm.Print_Titles" localSheetId="0">'ISD Operating'!$A:$C,'ISD Operating'!$1:$5</definedName>
    <definedName name="RATE">#N/A</definedName>
    <definedName name="SCCHOOLCODES" localSheetId="0">#REF!</definedName>
    <definedName name="SCCHOOLCODES">#REF!</definedName>
    <definedName name="SCHOOLCODES" localSheetId="0">#REF!</definedName>
    <definedName name="SCHOOLCODES">#REF!</definedName>
    <definedName name="SCHOOLS" localSheetId="0">#REF!</definedName>
    <definedName name="SCHOOLS">#REF!</definedName>
    <definedName name="SCHOOLTVCLEAR" localSheetId="0">#REF!,#REF!,#REF!,#REF!,#REF!,#REF!,#REF!,#REF!,#REF!,#REF!,#REF!,#REF!,#REF!,#REF!,#REF!,#REF!,#REF!,#REF!,#REF!,#REF!,#REF!</definedName>
    <definedName name="SCHOOLTVCLEAR">#REF!,#REF!,#REF!,#REF!,#REF!,#REF!,#REF!,#REF!,#REF!,#REF!,#REF!,#REF!,#REF!,#REF!,#REF!,#REF!,#REF!,#REF!,#REF!,#REF!,#REF!</definedName>
    <definedName name="SEV">#N/A</definedName>
    <definedName name="Table8" localSheetId="0">#REF!</definedName>
    <definedName name="Table8">#REF!</definedName>
    <definedName name="TWP" localSheetId="0">#REF!</definedName>
    <definedName name="TWP">#REF!</definedName>
    <definedName name="VILLAGES" localSheetId="0">#REF!</definedName>
    <definedName name="VILLAGES">#REF!</definedName>
    <definedName name="Z_6A40749F_4820_4111_8864_DD4DDBF47CC0_.wvu.FilterData" localSheetId="0" hidden="1">'ISD Operating'!$A$5:$AE$64</definedName>
    <definedName name="Z_6A40749F_4820_4111_8864_DD4DDBF47CC0_.wvu.PrintTitles" localSheetId="0" hidden="1">'ISD Operating'!$1:$5</definedName>
    <definedName name="Z_90226B3D_8F64_468D_AA9A_6B23087DFE78_.wvu.FilterData" localSheetId="0" hidden="1">'ISD Operating'!$A$5:$AE$64</definedName>
    <definedName name="Z_945622DF_486E_4077_B18A_6F3C5E9C2D10_.wvu.FilterData" localSheetId="0" hidden="1">'ISD Operating'!$A$5:$AE$64</definedName>
    <definedName name="Z_945622DF_486E_4077_B18A_6F3C5E9C2D10_.wvu.PrintTitles" localSheetId="0" hidden="1">'ISD Operating'!$1:$5</definedName>
    <definedName name="Z_BB6D01F5_3105_4DA5_9BFD_5A28AF163BFB_.wvu.PrintTitles" localSheetId="0" hidden="1">'ISD Operating'!$1:$5</definedName>
    <definedName name="Z_E2F08F7D_2BDF_46F0_863B_6E463CDDAAA8_.wvu.FilterData" localSheetId="0" hidden="1">'ISD Operating'!$A$5:$AE$64</definedName>
    <definedName name="Z_E2F08F7D_2BDF_46F0_863B_6E463CDDAAA8_.wvu.PrintTitles" localSheetId="0" hidden="1">'ISD Operating'!$1:$5</definedName>
    <definedName name="Z_F16F5C03_B329_4BC0_AE6E_045E1962392D_.wvu.FilterData" localSheetId="0" hidden="1">'ISD Operating'!$A$5:$AE$64</definedName>
    <definedName name="ZBACKUP" localSheetId="0">#REF!</definedName>
    <definedName name="ZBACKUP">#REF!</definedName>
    <definedName name="ZZDONTUSE" localSheetId="0">#REF!</definedName>
    <definedName name="ZZDONTUSE">#REF!</definedName>
  </definedNames>
  <calcPr calcId="152511" calcOnSave="0"/>
  <customWorkbookViews>
    <customWorkbookView name="Yearling, Julia (TREASURY) - Personal View" guid="{BB6D01F5-3105-4DA5-9BFD-5A28AF163BFB}" mergeInterval="0" personalView="1" xWindow="25" yWindow="25" windowWidth="1627" windowHeight="974" activeSheetId="1"/>
    <customWorkbookView name="Barnes, Brian (TREASURY) - Personal View" guid="{6A40749F-4820-4111-8864-DD4DDBF47CC0}" mergeInterval="0" personalView="1" maximized="1" xWindow="-8" yWindow="-8" windowWidth="1936" windowHeight="1056" activeSheetId="1"/>
    <customWorkbookView name="Cole, Evah (Treasury) - Personal View" guid="{945622DF-486E-4077-B18A-6F3C5E9C2D10}" mergeInterval="0" personalView="1" maximized="1" xWindow="-9" yWindow="-9" windowWidth="1938" windowHeight="1050" activeSheetId="1"/>
    <customWorkbookView name="Kolka, Carolyn (Treasury) - Personal View" guid="{E2F08F7D-2BDF-46F0-863B-6E463CDDAAA8}" mergeInterval="0" personalView="1" maximized="1" xWindow="1672" yWindow="-8" windowWidth="1696" windowHeight="1066" activeSheetId="1"/>
  </customWorkbookViews>
</workbook>
</file>

<file path=xl/calcChain.xml><?xml version="1.0" encoding="utf-8"?>
<calcChain xmlns="http://schemas.openxmlformats.org/spreadsheetml/2006/main">
  <c r="AC65" i="5" l="1"/>
  <c r="AD65" i="5"/>
  <c r="V65" i="5"/>
  <c r="W65" i="5"/>
  <c r="O65" i="5"/>
  <c r="P65" i="5"/>
  <c r="H65" i="5"/>
  <c r="I65" i="5"/>
  <c r="AL7" i="5" l="1"/>
  <c r="AL9" i="5"/>
  <c r="AL19" i="5"/>
  <c r="AL20" i="5"/>
  <c r="AL21" i="5"/>
  <c r="AL22" i="5"/>
  <c r="AL23" i="5"/>
  <c r="AL24" i="5"/>
  <c r="AL25" i="5"/>
  <c r="AL27" i="5"/>
  <c r="AL29" i="5"/>
  <c r="AL30" i="5"/>
  <c r="AL31" i="5"/>
  <c r="AL34" i="5"/>
  <c r="AL36" i="5"/>
  <c r="AL38" i="5"/>
  <c r="AL39" i="5"/>
  <c r="AL40" i="5"/>
  <c r="AL41" i="5"/>
  <c r="AL42" i="5"/>
  <c r="AL45" i="5"/>
  <c r="AL46" i="5"/>
  <c r="AL50" i="5"/>
  <c r="AL52" i="5"/>
  <c r="AL53" i="5"/>
  <c r="AL54" i="5"/>
  <c r="AL55" i="5"/>
  <c r="AL56" i="5"/>
  <c r="AL58" i="5"/>
  <c r="AL62" i="5"/>
  <c r="AL63" i="5"/>
  <c r="AK8" i="5"/>
  <c r="AK10" i="5"/>
  <c r="AK11" i="5"/>
  <c r="AK12" i="5"/>
  <c r="AK13" i="5"/>
  <c r="AK14" i="5"/>
  <c r="AK15" i="5"/>
  <c r="AK16" i="5"/>
  <c r="AK17" i="5"/>
  <c r="AK18" i="5"/>
  <c r="AK26" i="5"/>
  <c r="AK28" i="5"/>
  <c r="AK32" i="5"/>
  <c r="AK33" i="5"/>
  <c r="AK35" i="5"/>
  <c r="AK37" i="5"/>
  <c r="AK43" i="5"/>
  <c r="AK44" i="5"/>
  <c r="AK47" i="5"/>
  <c r="AK48" i="5"/>
  <c r="AK49" i="5"/>
  <c r="AK51" i="5"/>
  <c r="AK57" i="5"/>
  <c r="AK59" i="5"/>
  <c r="AK60" i="5"/>
  <c r="AK61" i="5"/>
  <c r="AK64" i="5"/>
  <c r="AK6" i="5"/>
  <c r="AF65" i="5" l="1"/>
  <c r="Y65" i="5"/>
  <c r="R65" i="5"/>
  <c r="K65" i="5"/>
  <c r="AD47" i="5" l="1"/>
  <c r="F29" i="5" l="1"/>
  <c r="F30" i="5"/>
  <c r="F31" i="5"/>
  <c r="F32" i="5"/>
  <c r="F48" i="5"/>
  <c r="F49" i="5"/>
  <c r="V49" i="5" l="1"/>
  <c r="X49" i="5" s="1"/>
  <c r="Z49" i="5" s="1"/>
  <c r="O49" i="5"/>
  <c r="Q49" i="5" s="1"/>
  <c r="S49" i="5" s="1"/>
  <c r="H49" i="5"/>
  <c r="J49" i="5" s="1"/>
  <c r="L49" i="5" s="1"/>
  <c r="O32" i="5"/>
  <c r="Q32" i="5" s="1"/>
  <c r="S32" i="5" s="1"/>
  <c r="H32" i="5"/>
  <c r="J32" i="5" s="1"/>
  <c r="L32" i="5" s="1"/>
  <c r="V31" i="5"/>
  <c r="X31" i="5" s="1"/>
  <c r="Z31" i="5" s="1"/>
  <c r="O30" i="5"/>
  <c r="Q30" i="5" s="1"/>
  <c r="S30" i="5" s="1"/>
  <c r="H30" i="5"/>
  <c r="J30" i="5" s="1"/>
  <c r="L30" i="5" s="1"/>
  <c r="V29" i="5"/>
  <c r="X29" i="5" s="1"/>
  <c r="Z29" i="5" s="1"/>
  <c r="AC48" i="5" l="1"/>
  <c r="AE48" i="5" s="1"/>
  <c r="AG48" i="5" s="1"/>
  <c r="AC30" i="5"/>
  <c r="AE30" i="5" s="1"/>
  <c r="AG30" i="5" s="1"/>
  <c r="AC32" i="5"/>
  <c r="AE32" i="5" s="1"/>
  <c r="AG32" i="5" s="1"/>
  <c r="V48" i="5"/>
  <c r="X48" i="5" s="1"/>
  <c r="Z48" i="5" s="1"/>
  <c r="AC49" i="5"/>
  <c r="AE49" i="5" s="1"/>
  <c r="AG49" i="5" s="1"/>
  <c r="AI49" i="5" s="1"/>
  <c r="AL49" i="5" s="1"/>
  <c r="AC31" i="5"/>
  <c r="AE31" i="5" s="1"/>
  <c r="AG31" i="5" s="1"/>
  <c r="AC29" i="5"/>
  <c r="AE29" i="5" s="1"/>
  <c r="AG29" i="5" s="1"/>
  <c r="V30" i="5"/>
  <c r="X30" i="5" s="1"/>
  <c r="V32" i="5"/>
  <c r="X32" i="5" s="1"/>
  <c r="H29" i="5"/>
  <c r="J29" i="5" s="1"/>
  <c r="L29" i="5" s="1"/>
  <c r="O29" i="5"/>
  <c r="Q29" i="5" s="1"/>
  <c r="S29" i="5" s="1"/>
  <c r="H31" i="5"/>
  <c r="J31" i="5" s="1"/>
  <c r="L31" i="5" s="1"/>
  <c r="O31" i="5"/>
  <c r="Q31" i="5" s="1"/>
  <c r="S31" i="5" s="1"/>
  <c r="H48" i="5"/>
  <c r="J48" i="5" s="1"/>
  <c r="L48" i="5" s="1"/>
  <c r="O48" i="5"/>
  <c r="Q48" i="5" s="1"/>
  <c r="S48" i="5" s="1"/>
  <c r="AI48" i="5" l="1"/>
  <c r="AL48" i="5" s="1"/>
  <c r="AI29" i="5"/>
  <c r="AK29" i="5" s="1"/>
  <c r="AI31" i="5"/>
  <c r="AK31" i="5" s="1"/>
  <c r="Z32" i="5"/>
  <c r="AI32" i="5" s="1"/>
  <c r="AL32" i="5" s="1"/>
  <c r="Z30" i="5"/>
  <c r="AI30" i="5" s="1"/>
  <c r="AK30" i="5" s="1"/>
  <c r="F6" i="5" l="1"/>
  <c r="AC6" i="5"/>
  <c r="AE6" i="5" s="1"/>
  <c r="F64" i="5"/>
  <c r="AC64" i="5"/>
  <c r="AE64" i="5" s="1"/>
  <c r="AG64" i="5" s="1"/>
  <c r="F63" i="5"/>
  <c r="AC63" i="5"/>
  <c r="AE63" i="5" s="1"/>
  <c r="AG63" i="5" s="1"/>
  <c r="F62" i="5"/>
  <c r="AC62" i="5"/>
  <c r="AE62" i="5" s="1"/>
  <c r="AG62" i="5" s="1"/>
  <c r="F61" i="5"/>
  <c r="AC61" i="5"/>
  <c r="AE61" i="5" s="1"/>
  <c r="AG61" i="5" s="1"/>
  <c r="F60" i="5"/>
  <c r="AC60" i="5"/>
  <c r="AE60" i="5" s="1"/>
  <c r="AG60" i="5" s="1"/>
  <c r="F59" i="5"/>
  <c r="AC59" i="5"/>
  <c r="AE59" i="5" s="1"/>
  <c r="AG59" i="5" s="1"/>
  <c r="F58" i="5"/>
  <c r="AC58" i="5"/>
  <c r="AE58" i="5" s="1"/>
  <c r="AG58" i="5" s="1"/>
  <c r="F57" i="5"/>
  <c r="AC57" i="5"/>
  <c r="AE57" i="5" s="1"/>
  <c r="AG57" i="5" s="1"/>
  <c r="F56" i="5"/>
  <c r="AC56" i="5"/>
  <c r="AE56" i="5" s="1"/>
  <c r="AG56" i="5" s="1"/>
  <c r="F55" i="5"/>
  <c r="AC55" i="5"/>
  <c r="AE55" i="5" s="1"/>
  <c r="AG55" i="5" s="1"/>
  <c r="F54" i="5"/>
  <c r="AC54" i="5"/>
  <c r="AE54" i="5" s="1"/>
  <c r="AG54" i="5" s="1"/>
  <c r="F53" i="5"/>
  <c r="AC53" i="5"/>
  <c r="AE53" i="5" s="1"/>
  <c r="AG53" i="5" s="1"/>
  <c r="F52" i="5"/>
  <c r="AC52" i="5"/>
  <c r="AE52" i="5" s="1"/>
  <c r="AG52" i="5" s="1"/>
  <c r="F51" i="5"/>
  <c r="AC51" i="5"/>
  <c r="AE51" i="5" s="1"/>
  <c r="AG51" i="5" s="1"/>
  <c r="F50" i="5"/>
  <c r="AC50" i="5"/>
  <c r="AE50" i="5" s="1"/>
  <c r="AG50" i="5" s="1"/>
  <c r="F47" i="5"/>
  <c r="AC47" i="5"/>
  <c r="AE47" i="5" s="1"/>
  <c r="AG47" i="5" s="1"/>
  <c r="F46" i="5"/>
  <c r="AC46" i="5"/>
  <c r="AE46" i="5" s="1"/>
  <c r="AG46" i="5" s="1"/>
  <c r="F44" i="5"/>
  <c r="AC44" i="5"/>
  <c r="AE44" i="5" s="1"/>
  <c r="AG44" i="5" s="1"/>
  <c r="F43" i="5"/>
  <c r="AC43" i="5"/>
  <c r="AE43" i="5" s="1"/>
  <c r="AG43" i="5" s="1"/>
  <c r="F42" i="5"/>
  <c r="AC42" i="5"/>
  <c r="AE42" i="5" s="1"/>
  <c r="AG42" i="5" s="1"/>
  <c r="F41" i="5"/>
  <c r="AC41" i="5"/>
  <c r="AE41" i="5" s="1"/>
  <c r="AG41" i="5" s="1"/>
  <c r="F40" i="5"/>
  <c r="AC40" i="5"/>
  <c r="AE40" i="5" s="1"/>
  <c r="AG40" i="5" s="1"/>
  <c r="F39" i="5"/>
  <c r="AC39" i="5"/>
  <c r="AE39" i="5" s="1"/>
  <c r="AG39" i="5" s="1"/>
  <c r="F38" i="5"/>
  <c r="AC38" i="5"/>
  <c r="AE38" i="5" s="1"/>
  <c r="AG38" i="5" s="1"/>
  <c r="F37" i="5"/>
  <c r="AC37" i="5"/>
  <c r="AE37" i="5" s="1"/>
  <c r="AG37" i="5" s="1"/>
  <c r="F36" i="5"/>
  <c r="AC36" i="5"/>
  <c r="AE36" i="5" s="1"/>
  <c r="AG36" i="5" s="1"/>
  <c r="F35" i="5"/>
  <c r="AC35" i="5"/>
  <c r="AE35" i="5" s="1"/>
  <c r="AG35" i="5" s="1"/>
  <c r="F34" i="5"/>
  <c r="AC34" i="5"/>
  <c r="AE34" i="5" s="1"/>
  <c r="AG34" i="5" s="1"/>
  <c r="F33" i="5"/>
  <c r="AC33" i="5"/>
  <c r="AE33" i="5" s="1"/>
  <c r="AG33" i="5" s="1"/>
  <c r="F28" i="5"/>
  <c r="AC28" i="5"/>
  <c r="AE28" i="5" s="1"/>
  <c r="AG28" i="5" s="1"/>
  <c r="F27" i="5"/>
  <c r="AC27" i="5"/>
  <c r="AE27" i="5" s="1"/>
  <c r="AG27" i="5" s="1"/>
  <c r="F26" i="5"/>
  <c r="AC26" i="5"/>
  <c r="AE26" i="5" s="1"/>
  <c r="AG26" i="5" s="1"/>
  <c r="F25" i="5"/>
  <c r="AC25" i="5"/>
  <c r="AE25" i="5" s="1"/>
  <c r="AG25" i="5" s="1"/>
  <c r="F24" i="5"/>
  <c r="AC24" i="5"/>
  <c r="AE24" i="5" s="1"/>
  <c r="AG24" i="5" s="1"/>
  <c r="F23" i="5"/>
  <c r="AC23" i="5"/>
  <c r="AE23" i="5" s="1"/>
  <c r="AG23" i="5" s="1"/>
  <c r="F22" i="5"/>
  <c r="AC22" i="5"/>
  <c r="AE22" i="5" s="1"/>
  <c r="AG22" i="5" s="1"/>
  <c r="F21" i="5"/>
  <c r="AC21" i="5"/>
  <c r="AE21" i="5" s="1"/>
  <c r="AG21" i="5" s="1"/>
  <c r="F20" i="5"/>
  <c r="AC20" i="5"/>
  <c r="AE20" i="5" s="1"/>
  <c r="AG20" i="5" s="1"/>
  <c r="F19" i="5"/>
  <c r="AC19" i="5"/>
  <c r="AE19" i="5" s="1"/>
  <c r="AG19" i="5" s="1"/>
  <c r="F18" i="5"/>
  <c r="AC18" i="5"/>
  <c r="AE18" i="5" s="1"/>
  <c r="AG18" i="5" s="1"/>
  <c r="F17" i="5"/>
  <c r="AC17" i="5"/>
  <c r="AE17" i="5" s="1"/>
  <c r="AG17" i="5" s="1"/>
  <c r="F16" i="5"/>
  <c r="AC16" i="5"/>
  <c r="AE16" i="5" s="1"/>
  <c r="AG16" i="5" s="1"/>
  <c r="F15" i="5"/>
  <c r="AC15" i="5"/>
  <c r="AE15" i="5" s="1"/>
  <c r="AG15" i="5" s="1"/>
  <c r="F14" i="5"/>
  <c r="AC14" i="5"/>
  <c r="AE14" i="5" s="1"/>
  <c r="AG14" i="5" s="1"/>
  <c r="F13" i="5"/>
  <c r="AC13" i="5"/>
  <c r="AE13" i="5" s="1"/>
  <c r="AG13" i="5" s="1"/>
  <c r="F12" i="5"/>
  <c r="AC12" i="5"/>
  <c r="AE12" i="5" s="1"/>
  <c r="AG12" i="5" s="1"/>
  <c r="F11" i="5"/>
  <c r="AC11" i="5"/>
  <c r="AE11" i="5" s="1"/>
  <c r="AG11" i="5" s="1"/>
  <c r="F10" i="5"/>
  <c r="AC10" i="5"/>
  <c r="AE10" i="5" s="1"/>
  <c r="AG10" i="5" s="1"/>
  <c r="F9" i="5"/>
  <c r="AC9" i="5"/>
  <c r="AE9" i="5" s="1"/>
  <c r="AG9" i="5" s="1"/>
  <c r="F8" i="5"/>
  <c r="AC8" i="5"/>
  <c r="AE8" i="5" s="1"/>
  <c r="AG8" i="5" s="1"/>
  <c r="F7" i="5"/>
  <c r="AC7" i="5"/>
  <c r="AE7" i="5" s="1"/>
  <c r="AG7" i="5" s="1"/>
  <c r="F45" i="5"/>
  <c r="AC45" i="5"/>
  <c r="AE45" i="5" s="1"/>
  <c r="AG45" i="5" s="1"/>
  <c r="V45" i="5" l="1"/>
  <c r="X45" i="5" s="1"/>
  <c r="Z45" i="5" s="1"/>
  <c r="H45" i="5"/>
  <c r="J45" i="5" s="1"/>
  <c r="L45" i="5" s="1"/>
  <c r="O45" i="5"/>
  <c r="Q45" i="5" s="1"/>
  <c r="S45" i="5" s="1"/>
  <c r="O7" i="5"/>
  <c r="Q7" i="5" s="1"/>
  <c r="S7" i="5" s="1"/>
  <c r="H7" i="5"/>
  <c r="J7" i="5" s="1"/>
  <c r="L7" i="5" s="1"/>
  <c r="V7" i="5"/>
  <c r="X7" i="5" s="1"/>
  <c r="Z7" i="5" s="1"/>
  <c r="O8" i="5"/>
  <c r="Q8" i="5" s="1"/>
  <c r="S8" i="5" s="1"/>
  <c r="H8" i="5"/>
  <c r="J8" i="5" s="1"/>
  <c r="L8" i="5" s="1"/>
  <c r="V8" i="5"/>
  <c r="X8" i="5" s="1"/>
  <c r="Z8" i="5" s="1"/>
  <c r="V9" i="5"/>
  <c r="X9" i="5" s="1"/>
  <c r="Z9" i="5" s="1"/>
  <c r="O9" i="5"/>
  <c r="Q9" i="5" s="1"/>
  <c r="S9" i="5" s="1"/>
  <c r="H9" i="5"/>
  <c r="J9" i="5" s="1"/>
  <c r="L9" i="5" s="1"/>
  <c r="V10" i="5"/>
  <c r="X10" i="5" s="1"/>
  <c r="Z10" i="5" s="1"/>
  <c r="O10" i="5"/>
  <c r="Q10" i="5" s="1"/>
  <c r="S10" i="5" s="1"/>
  <c r="H10" i="5"/>
  <c r="J10" i="5" s="1"/>
  <c r="L10" i="5" s="1"/>
  <c r="H11" i="5"/>
  <c r="J11" i="5" s="1"/>
  <c r="L11" i="5" s="1"/>
  <c r="O11" i="5"/>
  <c r="Q11" i="5" s="1"/>
  <c r="S11" i="5" s="1"/>
  <c r="V11" i="5"/>
  <c r="X11" i="5" s="1"/>
  <c r="Z11" i="5" s="1"/>
  <c r="V12" i="5"/>
  <c r="X12" i="5" s="1"/>
  <c r="Z12" i="5" s="1"/>
  <c r="H12" i="5"/>
  <c r="J12" i="5" s="1"/>
  <c r="L12" i="5" s="1"/>
  <c r="O12" i="5"/>
  <c r="Q12" i="5" s="1"/>
  <c r="S12" i="5" s="1"/>
  <c r="V13" i="5"/>
  <c r="X13" i="5" s="1"/>
  <c r="Z13" i="5" s="1"/>
  <c r="H13" i="5"/>
  <c r="J13" i="5" s="1"/>
  <c r="L13" i="5" s="1"/>
  <c r="O13" i="5"/>
  <c r="Q13" i="5" s="1"/>
  <c r="S13" i="5" s="1"/>
  <c r="V14" i="5"/>
  <c r="X14" i="5" s="1"/>
  <c r="Z14" i="5" s="1"/>
  <c r="H14" i="5"/>
  <c r="J14" i="5" s="1"/>
  <c r="L14" i="5" s="1"/>
  <c r="O14" i="5"/>
  <c r="Q14" i="5" s="1"/>
  <c r="S14" i="5" s="1"/>
  <c r="V15" i="5"/>
  <c r="X15" i="5" s="1"/>
  <c r="Z15" i="5" s="1"/>
  <c r="H15" i="5"/>
  <c r="J15" i="5" s="1"/>
  <c r="L15" i="5" s="1"/>
  <c r="O15" i="5"/>
  <c r="Q15" i="5" s="1"/>
  <c r="S15" i="5" s="1"/>
  <c r="O16" i="5"/>
  <c r="Q16" i="5" s="1"/>
  <c r="S16" i="5" s="1"/>
  <c r="H16" i="5"/>
  <c r="J16" i="5" s="1"/>
  <c r="L16" i="5" s="1"/>
  <c r="V16" i="5"/>
  <c r="X16" i="5" s="1"/>
  <c r="Z16" i="5" s="1"/>
  <c r="H17" i="5"/>
  <c r="J17" i="5" s="1"/>
  <c r="L17" i="5" s="1"/>
  <c r="O17" i="5"/>
  <c r="Q17" i="5" s="1"/>
  <c r="S17" i="5" s="1"/>
  <c r="V17" i="5"/>
  <c r="X17" i="5" s="1"/>
  <c r="Z17" i="5" s="1"/>
  <c r="V18" i="5"/>
  <c r="X18" i="5" s="1"/>
  <c r="Z18" i="5" s="1"/>
  <c r="O18" i="5"/>
  <c r="Q18" i="5" s="1"/>
  <c r="S18" i="5" s="1"/>
  <c r="H18" i="5"/>
  <c r="J18" i="5" s="1"/>
  <c r="L18" i="5" s="1"/>
  <c r="H19" i="5"/>
  <c r="J19" i="5" s="1"/>
  <c r="L19" i="5" s="1"/>
  <c r="O19" i="5"/>
  <c r="Q19" i="5" s="1"/>
  <c r="S19" i="5" s="1"/>
  <c r="V19" i="5"/>
  <c r="X19" i="5" s="1"/>
  <c r="Z19" i="5" s="1"/>
  <c r="O20" i="5"/>
  <c r="Q20" i="5" s="1"/>
  <c r="S20" i="5" s="1"/>
  <c r="H20" i="5"/>
  <c r="J20" i="5" s="1"/>
  <c r="L20" i="5" s="1"/>
  <c r="V20" i="5"/>
  <c r="X20" i="5" s="1"/>
  <c r="Z20" i="5" s="1"/>
  <c r="V21" i="5"/>
  <c r="X21" i="5" s="1"/>
  <c r="Z21" i="5" s="1"/>
  <c r="H21" i="5"/>
  <c r="J21" i="5" s="1"/>
  <c r="L21" i="5" s="1"/>
  <c r="O21" i="5"/>
  <c r="Q21" i="5" s="1"/>
  <c r="S21" i="5" s="1"/>
  <c r="H22" i="5"/>
  <c r="J22" i="5" s="1"/>
  <c r="L22" i="5" s="1"/>
  <c r="O22" i="5"/>
  <c r="Q22" i="5" s="1"/>
  <c r="S22" i="5" s="1"/>
  <c r="V22" i="5"/>
  <c r="X22" i="5" s="1"/>
  <c r="Z22" i="5" s="1"/>
  <c r="V23" i="5"/>
  <c r="X23" i="5" s="1"/>
  <c r="Z23" i="5" s="1"/>
  <c r="O23" i="5"/>
  <c r="Q23" i="5" s="1"/>
  <c r="S23" i="5" s="1"/>
  <c r="H23" i="5"/>
  <c r="J23" i="5" s="1"/>
  <c r="L23" i="5" s="1"/>
  <c r="O24" i="5"/>
  <c r="Q24" i="5" s="1"/>
  <c r="S24" i="5" s="1"/>
  <c r="H24" i="5"/>
  <c r="J24" i="5" s="1"/>
  <c r="L24" i="5" s="1"/>
  <c r="V24" i="5"/>
  <c r="X24" i="5" s="1"/>
  <c r="Z24" i="5" s="1"/>
  <c r="V25" i="5"/>
  <c r="X25" i="5" s="1"/>
  <c r="Z25" i="5" s="1"/>
  <c r="O25" i="5"/>
  <c r="Q25" i="5" s="1"/>
  <c r="S25" i="5" s="1"/>
  <c r="H25" i="5"/>
  <c r="J25" i="5" s="1"/>
  <c r="L25" i="5" s="1"/>
  <c r="V26" i="5"/>
  <c r="X26" i="5" s="1"/>
  <c r="Z26" i="5" s="1"/>
  <c r="H26" i="5"/>
  <c r="J26" i="5" s="1"/>
  <c r="L26" i="5" s="1"/>
  <c r="O26" i="5"/>
  <c r="Q26" i="5" s="1"/>
  <c r="S26" i="5" s="1"/>
  <c r="H27" i="5"/>
  <c r="J27" i="5" s="1"/>
  <c r="L27" i="5" s="1"/>
  <c r="O27" i="5"/>
  <c r="Q27" i="5" s="1"/>
  <c r="S27" i="5" s="1"/>
  <c r="V27" i="5"/>
  <c r="X27" i="5" s="1"/>
  <c r="Z27" i="5" s="1"/>
  <c r="H28" i="5"/>
  <c r="J28" i="5" s="1"/>
  <c r="L28" i="5" s="1"/>
  <c r="O28" i="5"/>
  <c r="Q28" i="5" s="1"/>
  <c r="S28" i="5" s="1"/>
  <c r="V28" i="5"/>
  <c r="X28" i="5" s="1"/>
  <c r="Z28" i="5" s="1"/>
  <c r="O33" i="5"/>
  <c r="Q33" i="5" s="1"/>
  <c r="S33" i="5" s="1"/>
  <c r="H33" i="5"/>
  <c r="J33" i="5" s="1"/>
  <c r="L33" i="5" s="1"/>
  <c r="V33" i="5"/>
  <c r="X33" i="5" s="1"/>
  <c r="Z33" i="5" s="1"/>
  <c r="O34" i="5"/>
  <c r="Q34" i="5" s="1"/>
  <c r="S34" i="5" s="1"/>
  <c r="H34" i="5"/>
  <c r="J34" i="5" s="1"/>
  <c r="L34" i="5" s="1"/>
  <c r="V34" i="5"/>
  <c r="X34" i="5" s="1"/>
  <c r="Z34" i="5" s="1"/>
  <c r="H35" i="5"/>
  <c r="J35" i="5" s="1"/>
  <c r="L35" i="5" s="1"/>
  <c r="O35" i="5"/>
  <c r="Q35" i="5" s="1"/>
  <c r="S35" i="5" s="1"/>
  <c r="V35" i="5"/>
  <c r="X35" i="5" s="1"/>
  <c r="Z35" i="5" s="1"/>
  <c r="H36" i="5"/>
  <c r="J36" i="5" s="1"/>
  <c r="L36" i="5" s="1"/>
  <c r="V36" i="5"/>
  <c r="X36" i="5" s="1"/>
  <c r="Z36" i="5" s="1"/>
  <c r="O36" i="5"/>
  <c r="Q36" i="5" s="1"/>
  <c r="S36" i="5" s="1"/>
  <c r="H37" i="5"/>
  <c r="J37" i="5" s="1"/>
  <c r="L37" i="5" s="1"/>
  <c r="V37" i="5"/>
  <c r="X37" i="5" s="1"/>
  <c r="Z37" i="5" s="1"/>
  <c r="O37" i="5"/>
  <c r="Q37" i="5" s="1"/>
  <c r="S37" i="5" s="1"/>
  <c r="V38" i="5"/>
  <c r="X38" i="5" s="1"/>
  <c r="Z38" i="5" s="1"/>
  <c r="O38" i="5"/>
  <c r="Q38" i="5" s="1"/>
  <c r="S38" i="5" s="1"/>
  <c r="H38" i="5"/>
  <c r="J38" i="5" s="1"/>
  <c r="L38" i="5" s="1"/>
  <c r="H39" i="5"/>
  <c r="J39" i="5" s="1"/>
  <c r="L39" i="5" s="1"/>
  <c r="O39" i="5"/>
  <c r="Q39" i="5" s="1"/>
  <c r="S39" i="5" s="1"/>
  <c r="V39" i="5"/>
  <c r="X39" i="5" s="1"/>
  <c r="Z39" i="5" s="1"/>
  <c r="O40" i="5"/>
  <c r="Q40" i="5" s="1"/>
  <c r="S40" i="5" s="1"/>
  <c r="V40" i="5"/>
  <c r="X40" i="5" s="1"/>
  <c r="Z40" i="5" s="1"/>
  <c r="H40" i="5"/>
  <c r="J40" i="5" s="1"/>
  <c r="L40" i="5" s="1"/>
  <c r="O41" i="5"/>
  <c r="Q41" i="5" s="1"/>
  <c r="S41" i="5" s="1"/>
  <c r="V41" i="5"/>
  <c r="X41" i="5" s="1"/>
  <c r="Z41" i="5" s="1"/>
  <c r="H41" i="5"/>
  <c r="J41" i="5" s="1"/>
  <c r="L41" i="5" s="1"/>
  <c r="H42" i="5"/>
  <c r="J42" i="5" s="1"/>
  <c r="L42" i="5" s="1"/>
  <c r="O42" i="5"/>
  <c r="Q42" i="5" s="1"/>
  <c r="S42" i="5" s="1"/>
  <c r="V42" i="5"/>
  <c r="X42" i="5" s="1"/>
  <c r="Z42" i="5" s="1"/>
  <c r="O43" i="5"/>
  <c r="Q43" i="5" s="1"/>
  <c r="S43" i="5" s="1"/>
  <c r="V43" i="5"/>
  <c r="X43" i="5" s="1"/>
  <c r="Z43" i="5" s="1"/>
  <c r="H43" i="5"/>
  <c r="J43" i="5" s="1"/>
  <c r="L43" i="5" s="1"/>
  <c r="V44" i="5"/>
  <c r="X44" i="5" s="1"/>
  <c r="Z44" i="5" s="1"/>
  <c r="H44" i="5"/>
  <c r="J44" i="5" s="1"/>
  <c r="L44" i="5" s="1"/>
  <c r="O44" i="5"/>
  <c r="Q44" i="5" s="1"/>
  <c r="S44" i="5" s="1"/>
  <c r="H46" i="5"/>
  <c r="J46" i="5" s="1"/>
  <c r="L46" i="5" s="1"/>
  <c r="O46" i="5"/>
  <c r="Q46" i="5" s="1"/>
  <c r="S46" i="5" s="1"/>
  <c r="V46" i="5"/>
  <c r="X46" i="5" s="1"/>
  <c r="Z46" i="5" s="1"/>
  <c r="H47" i="5"/>
  <c r="J47" i="5" s="1"/>
  <c r="L47" i="5" s="1"/>
  <c r="V47" i="5"/>
  <c r="X47" i="5" s="1"/>
  <c r="Z47" i="5" s="1"/>
  <c r="O47" i="5"/>
  <c r="Q47" i="5" s="1"/>
  <c r="S47" i="5" s="1"/>
  <c r="H50" i="5"/>
  <c r="J50" i="5" s="1"/>
  <c r="L50" i="5" s="1"/>
  <c r="V50" i="5"/>
  <c r="X50" i="5" s="1"/>
  <c r="Z50" i="5" s="1"/>
  <c r="O50" i="5"/>
  <c r="Q50" i="5" s="1"/>
  <c r="S50" i="5" s="1"/>
  <c r="O51" i="5"/>
  <c r="Q51" i="5" s="1"/>
  <c r="S51" i="5" s="1"/>
  <c r="V51" i="5"/>
  <c r="X51" i="5" s="1"/>
  <c r="Z51" i="5" s="1"/>
  <c r="H51" i="5"/>
  <c r="J51" i="5" s="1"/>
  <c r="L51" i="5" s="1"/>
  <c r="O52" i="5"/>
  <c r="Q52" i="5" s="1"/>
  <c r="S52" i="5" s="1"/>
  <c r="H52" i="5"/>
  <c r="J52" i="5" s="1"/>
  <c r="L52" i="5" s="1"/>
  <c r="V52" i="5"/>
  <c r="X52" i="5" s="1"/>
  <c r="Z52" i="5" s="1"/>
  <c r="V53" i="5"/>
  <c r="X53" i="5" s="1"/>
  <c r="Z53" i="5" s="1"/>
  <c r="H53" i="5"/>
  <c r="J53" i="5" s="1"/>
  <c r="L53" i="5" s="1"/>
  <c r="O53" i="5"/>
  <c r="Q53" i="5" s="1"/>
  <c r="S53" i="5" s="1"/>
  <c r="H54" i="5"/>
  <c r="J54" i="5" s="1"/>
  <c r="L54" i="5" s="1"/>
  <c r="V54" i="5"/>
  <c r="X54" i="5" s="1"/>
  <c r="Z54" i="5" s="1"/>
  <c r="O54" i="5"/>
  <c r="Q54" i="5" s="1"/>
  <c r="S54" i="5" s="1"/>
  <c r="H55" i="5"/>
  <c r="J55" i="5" s="1"/>
  <c r="L55" i="5" s="1"/>
  <c r="V55" i="5"/>
  <c r="X55" i="5" s="1"/>
  <c r="Z55" i="5" s="1"/>
  <c r="O55" i="5"/>
  <c r="Q55" i="5" s="1"/>
  <c r="S55" i="5" s="1"/>
  <c r="V56" i="5"/>
  <c r="X56" i="5" s="1"/>
  <c r="Z56" i="5" s="1"/>
  <c r="H56" i="5"/>
  <c r="J56" i="5" s="1"/>
  <c r="L56" i="5" s="1"/>
  <c r="O56" i="5"/>
  <c r="Q56" i="5" s="1"/>
  <c r="S56" i="5" s="1"/>
  <c r="V57" i="5"/>
  <c r="X57" i="5" s="1"/>
  <c r="Z57" i="5" s="1"/>
  <c r="H57" i="5"/>
  <c r="J57" i="5" s="1"/>
  <c r="L57" i="5" s="1"/>
  <c r="O57" i="5"/>
  <c r="Q57" i="5" s="1"/>
  <c r="S57" i="5" s="1"/>
  <c r="V58" i="5"/>
  <c r="X58" i="5" s="1"/>
  <c r="Z58" i="5" s="1"/>
  <c r="O58" i="5"/>
  <c r="Q58" i="5" s="1"/>
  <c r="S58" i="5" s="1"/>
  <c r="H58" i="5"/>
  <c r="J58" i="5" s="1"/>
  <c r="L58" i="5" s="1"/>
  <c r="V59" i="5"/>
  <c r="X59" i="5" s="1"/>
  <c r="Z59" i="5" s="1"/>
  <c r="H59" i="5"/>
  <c r="J59" i="5" s="1"/>
  <c r="L59" i="5" s="1"/>
  <c r="O59" i="5"/>
  <c r="Q59" i="5" s="1"/>
  <c r="S59" i="5" s="1"/>
  <c r="O60" i="5"/>
  <c r="Q60" i="5" s="1"/>
  <c r="S60" i="5" s="1"/>
  <c r="V60" i="5"/>
  <c r="X60" i="5" s="1"/>
  <c r="Z60" i="5" s="1"/>
  <c r="H60" i="5"/>
  <c r="J60" i="5" s="1"/>
  <c r="L60" i="5" s="1"/>
  <c r="V61" i="5"/>
  <c r="X61" i="5" s="1"/>
  <c r="Z61" i="5" s="1"/>
  <c r="H61" i="5"/>
  <c r="J61" i="5" s="1"/>
  <c r="L61" i="5" s="1"/>
  <c r="O61" i="5"/>
  <c r="Q61" i="5" s="1"/>
  <c r="S61" i="5" s="1"/>
  <c r="H62" i="5"/>
  <c r="J62" i="5" s="1"/>
  <c r="L62" i="5" s="1"/>
  <c r="O62" i="5"/>
  <c r="Q62" i="5" s="1"/>
  <c r="S62" i="5" s="1"/>
  <c r="V62" i="5"/>
  <c r="X62" i="5" s="1"/>
  <c r="Z62" i="5" s="1"/>
  <c r="O63" i="5"/>
  <c r="Q63" i="5" s="1"/>
  <c r="S63" i="5" s="1"/>
  <c r="H63" i="5"/>
  <c r="J63" i="5" s="1"/>
  <c r="L63" i="5" s="1"/>
  <c r="V63" i="5"/>
  <c r="X63" i="5" s="1"/>
  <c r="Z63" i="5" s="1"/>
  <c r="V64" i="5"/>
  <c r="X64" i="5" s="1"/>
  <c r="Z64" i="5" s="1"/>
  <c r="H64" i="5"/>
  <c r="J64" i="5" s="1"/>
  <c r="L64" i="5" s="1"/>
  <c r="O64" i="5"/>
  <c r="Q64" i="5" s="1"/>
  <c r="S64" i="5" s="1"/>
  <c r="AG6" i="5"/>
  <c r="AG65" i="5" s="1"/>
  <c r="AE65" i="5"/>
  <c r="V6" i="5"/>
  <c r="X6" i="5" s="1"/>
  <c r="H6" i="5"/>
  <c r="J6" i="5" s="1"/>
  <c r="O6" i="5"/>
  <c r="Q6" i="5" s="1"/>
  <c r="AI51" i="5" l="1"/>
  <c r="AL51" i="5" s="1"/>
  <c r="AI40" i="5"/>
  <c r="AK40" i="5" s="1"/>
  <c r="AI28" i="5"/>
  <c r="AL28" i="5" s="1"/>
  <c r="AI24" i="5"/>
  <c r="AK24" i="5" s="1"/>
  <c r="AI20" i="5"/>
  <c r="AK20" i="5" s="1"/>
  <c r="AI16" i="5"/>
  <c r="AL16" i="5" s="1"/>
  <c r="AI8" i="5"/>
  <c r="AL8" i="5" s="1"/>
  <c r="AI61" i="5"/>
  <c r="AL61" i="5" s="1"/>
  <c r="AI58" i="5"/>
  <c r="AK58" i="5" s="1"/>
  <c r="AI57" i="5"/>
  <c r="AL57" i="5" s="1"/>
  <c r="AI53" i="5"/>
  <c r="AK53" i="5" s="1"/>
  <c r="AI50" i="5"/>
  <c r="AK50" i="5" s="1"/>
  <c r="AI46" i="5"/>
  <c r="AK46" i="5" s="1"/>
  <c r="AI43" i="5"/>
  <c r="AL43" i="5" s="1"/>
  <c r="AI37" i="5"/>
  <c r="AL37" i="5" s="1"/>
  <c r="AI27" i="5"/>
  <c r="AK27" i="5" s="1"/>
  <c r="AI26" i="5"/>
  <c r="AL26" i="5" s="1"/>
  <c r="AI23" i="5"/>
  <c r="AK23" i="5" s="1"/>
  <c r="AI19" i="5"/>
  <c r="AK19" i="5" s="1"/>
  <c r="AI14" i="5"/>
  <c r="AL14" i="5" s="1"/>
  <c r="AI11" i="5"/>
  <c r="AL11" i="5" s="1"/>
  <c r="AI7" i="5"/>
  <c r="AK7" i="5" s="1"/>
  <c r="AI45" i="5"/>
  <c r="AK45" i="5" s="1"/>
  <c r="AI63" i="5"/>
  <c r="AK63" i="5" s="1"/>
  <c r="AI62" i="5"/>
  <c r="AK62" i="5" s="1"/>
  <c r="AI60" i="5"/>
  <c r="AL60" i="5" s="1"/>
  <c r="AI59" i="5"/>
  <c r="AL59" i="5" s="1"/>
  <c r="AI54" i="5"/>
  <c r="AK54" i="5" s="1"/>
  <c r="AI44" i="5"/>
  <c r="AL44" i="5" s="1"/>
  <c r="AI41" i="5"/>
  <c r="AK41" i="5" s="1"/>
  <c r="AI39" i="5"/>
  <c r="AK39" i="5" s="1"/>
  <c r="AI35" i="5"/>
  <c r="AL35" i="5" s="1"/>
  <c r="AI33" i="5"/>
  <c r="AL33" i="5" s="1"/>
  <c r="AI25" i="5"/>
  <c r="AK25" i="5" s="1"/>
  <c r="AI17" i="5"/>
  <c r="AL17" i="5" s="1"/>
  <c r="AI12" i="5"/>
  <c r="AL12" i="5" s="1"/>
  <c r="AI9" i="5"/>
  <c r="AK9" i="5" s="1"/>
  <c r="AI47" i="5"/>
  <c r="AL47" i="5" s="1"/>
  <c r="AI42" i="5"/>
  <c r="AK42" i="5" s="1"/>
  <c r="AI15" i="5"/>
  <c r="AL15" i="5" s="1"/>
  <c r="AI64" i="5"/>
  <c r="AL64" i="5" s="1"/>
  <c r="AI56" i="5"/>
  <c r="AK56" i="5" s="1"/>
  <c r="AI55" i="5"/>
  <c r="AK55" i="5" s="1"/>
  <c r="AI52" i="5"/>
  <c r="AK52" i="5" s="1"/>
  <c r="AI38" i="5"/>
  <c r="AK38" i="5" s="1"/>
  <c r="AI36" i="5"/>
  <c r="AK36" i="5" s="1"/>
  <c r="AI34" i="5"/>
  <c r="AK34" i="5" s="1"/>
  <c r="AI22" i="5"/>
  <c r="AK22" i="5" s="1"/>
  <c r="AI21" i="5"/>
  <c r="AK21" i="5" s="1"/>
  <c r="AI18" i="5"/>
  <c r="AL18" i="5" s="1"/>
  <c r="AI13" i="5"/>
  <c r="AL13" i="5" s="1"/>
  <c r="AI10" i="5"/>
  <c r="AL10" i="5" s="1"/>
  <c r="S6" i="5"/>
  <c r="S65" i="5" s="1"/>
  <c r="Q65" i="5"/>
  <c r="L6" i="5"/>
  <c r="J65" i="5"/>
  <c r="Z6" i="5"/>
  <c r="Z65" i="5" s="1"/>
  <c r="X65" i="5"/>
  <c r="AK65" i="5" l="1"/>
  <c r="L65" i="5"/>
  <c r="AI6" i="5"/>
  <c r="AL6" i="5" s="1"/>
  <c r="AI65" i="5" l="1"/>
  <c r="AL65" i="5"/>
</calcChain>
</file>

<file path=xl/connections.xml><?xml version="1.0" encoding="utf-8"?>
<connections xmlns="http://schemas.openxmlformats.org/spreadsheetml/2006/main">
  <connection id="1" sourceFile="V:\ORTA\PPT\FY 2017\TIF Data\TIF - Compiled 2016 TIF Detailed Capture Data - ALL.xlsx" keepAlive="1" name="TIF - Compiled 2016 TIF Detailed Capture Data - ALL" type="5" refreshedVersion="0" new="1" background="1">
    <dbPr connection="Provider=Microsoft.ACE.OLEDB.12.0;Password=&quot;&quot;;User ID=Admin;Data Source=V:\ORTA\PPT\FY 2017\TIF Data\TIF - Compiled 2016 TIF Detailed Capture Data - AL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heet1$" commandType="3"/>
  </connection>
</connections>
</file>

<file path=xl/sharedStrings.xml><?xml version="1.0" encoding="utf-8"?>
<sst xmlns="http://schemas.openxmlformats.org/spreadsheetml/2006/main" count="223" uniqueCount="162">
  <si>
    <t>MDE Code</t>
  </si>
  <si>
    <t>ISD Name</t>
  </si>
  <si>
    <t>Allegan ISD</t>
  </si>
  <si>
    <t>03000</t>
  </si>
  <si>
    <t>Alpena-Montmorency-Alcona ISD</t>
  </si>
  <si>
    <t>04000</t>
  </si>
  <si>
    <t>Barry ISD</t>
  </si>
  <si>
    <t>08000</t>
  </si>
  <si>
    <t>Bay-Arenac ISD</t>
  </si>
  <si>
    <t>09000</t>
  </si>
  <si>
    <t>Berrien ISD</t>
  </si>
  <si>
    <t>Branch ISD</t>
  </si>
  <si>
    <t>Calhoun ISD</t>
  </si>
  <si>
    <t>Lewis Cass ISD</t>
  </si>
  <si>
    <t>Charlevoix-Emmet ISD</t>
  </si>
  <si>
    <t>Cheboygan-Otsego-Presque Isle ISD</t>
  </si>
  <si>
    <t>Eastern Upper Peninsula ISD</t>
  </si>
  <si>
    <t>Clare-Gladwin ISD</t>
  </si>
  <si>
    <t>Clinton ISD</t>
  </si>
  <si>
    <t>Delta-Schoolcraft ISD</t>
  </si>
  <si>
    <t>Dickinson-Iron ISD</t>
  </si>
  <si>
    <t>Eaton ISD</t>
  </si>
  <si>
    <t>Genesee ISD</t>
  </si>
  <si>
    <t>Gogebic-Ontonagon ISD</t>
  </si>
  <si>
    <t>Traverse Bay ISD</t>
  </si>
  <si>
    <t>Gratiot-Isabella ISD</t>
  </si>
  <si>
    <t>Hillsdale ISD</t>
  </si>
  <si>
    <t>Copper Country ISD</t>
  </si>
  <si>
    <t>Huron ISD</t>
  </si>
  <si>
    <t>Ingham ISD (Lansing School District) No Voc Ed</t>
  </si>
  <si>
    <t>Ionia ISD (Lakewood School District) No Voc Ed</t>
  </si>
  <si>
    <t>Iosco ISD</t>
  </si>
  <si>
    <t>Kalamazoo ISD</t>
  </si>
  <si>
    <t>Kent ISD</t>
  </si>
  <si>
    <t>Lapeer ISD</t>
  </si>
  <si>
    <t>Lenawee ISD</t>
  </si>
  <si>
    <t>Livingston ISD</t>
  </si>
  <si>
    <t>Macomb ISD</t>
  </si>
  <si>
    <t>Manistee ISD</t>
  </si>
  <si>
    <t>Marquette-Alger ISD</t>
  </si>
  <si>
    <t>West Shore ISD</t>
  </si>
  <si>
    <t>Mecosta-Osceola ISD</t>
  </si>
  <si>
    <t>Menominee ISD</t>
  </si>
  <si>
    <t>Midland ISD</t>
  </si>
  <si>
    <t>Monroe ISD</t>
  </si>
  <si>
    <t>Montcalm ISD (Greenville, Tri County) No Voc Ed</t>
  </si>
  <si>
    <t>Muskegon ISD</t>
  </si>
  <si>
    <t>Newaygo ISD</t>
  </si>
  <si>
    <t>Oakland ISD</t>
  </si>
  <si>
    <t>Ottawa ISD</t>
  </si>
  <si>
    <t>C.O.O.R. ISD</t>
  </si>
  <si>
    <t>Saginaw ISD</t>
  </si>
  <si>
    <t>St. Clair ISD</t>
  </si>
  <si>
    <t>St. Joseph ISD</t>
  </si>
  <si>
    <t>Sanilac ISD</t>
  </si>
  <si>
    <t>Shiawassee ISD</t>
  </si>
  <si>
    <t>Tuscola ISD</t>
  </si>
  <si>
    <t>Van Buren ISD</t>
  </si>
  <si>
    <t>Washtenaw ISD</t>
  </si>
  <si>
    <t>Wayne ISD</t>
  </si>
  <si>
    <t>Wexford-Missaukee</t>
  </si>
  <si>
    <t>ISD Allocated Millage: Lowest of 2012 -2015 Rate</t>
  </si>
  <si>
    <t>Special Education Millage: Lowest of 2012 -2015 Rate</t>
  </si>
  <si>
    <t>Vocational Education Millage: Lowest of 2012 -2015 Rate</t>
  </si>
  <si>
    <t>Enhancement Millage: Lowest of 2012 -2015 Rate</t>
  </si>
  <si>
    <t>County Location</t>
  </si>
  <si>
    <t>Allegan</t>
  </si>
  <si>
    <t>Alpena</t>
  </si>
  <si>
    <t>Barry</t>
  </si>
  <si>
    <t>Bay</t>
  </si>
  <si>
    <t>Berrien</t>
  </si>
  <si>
    <t>Branch</t>
  </si>
  <si>
    <t>Calhoun</t>
  </si>
  <si>
    <t>Charlevoix</t>
  </si>
  <si>
    <t>Cheboygan</t>
  </si>
  <si>
    <t>Clare</t>
  </si>
  <si>
    <t>Clinton</t>
  </si>
  <si>
    <t>Delta</t>
  </si>
  <si>
    <t>Dickinson</t>
  </si>
  <si>
    <t>Eaton</t>
  </si>
  <si>
    <t>Genesee</t>
  </si>
  <si>
    <t>Gogebic</t>
  </si>
  <si>
    <t>Gratiot</t>
  </si>
  <si>
    <t>Hillsdale</t>
  </si>
  <si>
    <t>Huron</t>
  </si>
  <si>
    <t>Ingham</t>
  </si>
  <si>
    <t>Ionia</t>
  </si>
  <si>
    <t>Iosco</t>
  </si>
  <si>
    <t>Jackson</t>
  </si>
  <si>
    <t>Kalamazoo</t>
  </si>
  <si>
    <t>Cass</t>
  </si>
  <si>
    <t>Chippewa</t>
  </si>
  <si>
    <t>Grand Traverse</t>
  </si>
  <si>
    <t>Houghton</t>
  </si>
  <si>
    <t>Jackson ISD</t>
  </si>
  <si>
    <t>Kent</t>
  </si>
  <si>
    <t>Lapeer</t>
  </si>
  <si>
    <t>Lenawee</t>
  </si>
  <si>
    <t>Livingston</t>
  </si>
  <si>
    <t>Macomb</t>
  </si>
  <si>
    <t>Manistee</t>
  </si>
  <si>
    <t>Marquette</t>
  </si>
  <si>
    <t>Mecosta</t>
  </si>
  <si>
    <t>Menominee</t>
  </si>
  <si>
    <t>Midland</t>
  </si>
  <si>
    <t>Monroe</t>
  </si>
  <si>
    <t>Montcalm</t>
  </si>
  <si>
    <t>Muskegon</t>
  </si>
  <si>
    <t>Newaygo</t>
  </si>
  <si>
    <t>Oakland</t>
  </si>
  <si>
    <t>Ottawa</t>
  </si>
  <si>
    <t>Saginaw</t>
  </si>
  <si>
    <t>Roscommon</t>
  </si>
  <si>
    <t>St. Clair</t>
  </si>
  <si>
    <t>St. Joseph</t>
  </si>
  <si>
    <t>Sanilac</t>
  </si>
  <si>
    <t>Shiawassee</t>
  </si>
  <si>
    <t>Tuscola</t>
  </si>
  <si>
    <t>Van Buren</t>
  </si>
  <si>
    <t>Washtenaw</t>
  </si>
  <si>
    <t>Wayne</t>
  </si>
  <si>
    <t>Wexford</t>
  </si>
  <si>
    <t>Total</t>
  </si>
  <si>
    <t>Unadjusted ISD Enhancement Millage PPT Reimbursement</t>
  </si>
  <si>
    <t>Ingham ISD (Excluding Lansing School District) Voc Ed</t>
  </si>
  <si>
    <t>Ionia ISD (Excluding Lakewood School District) Voc Ed</t>
  </si>
  <si>
    <t>ISD Allocated Millage Unadjusted Reimbursement</t>
  </si>
  <si>
    <t>TIF Capture of ISD Allocated Millage</t>
  </si>
  <si>
    <t>Special Education Millage Unadjusted Reimbursement</t>
  </si>
  <si>
    <t>TIF Capture of ISD Special Education Millage</t>
  </si>
  <si>
    <t>Vocational Education Millage Unadjusted Reimbursement</t>
  </si>
  <si>
    <t>TIF Capture of ISD Vocational Education Millage</t>
  </si>
  <si>
    <t>TIF Capture of ISD Enhancement Education Millage</t>
  </si>
  <si>
    <t>ISD Enhancement Millage 2016 PPT Recalculated Reimbursement</t>
  </si>
  <si>
    <t>ISD Enhancement Millage 2016 PPT Reimbursement</t>
  </si>
  <si>
    <t>ISD Enhancement Millage 2016 PPT Adjustment</t>
  </si>
  <si>
    <t>Recalculation of 2016 Personal Property Tax Reimbursements to Intermediate School Districts for Operating Millages</t>
  </si>
  <si>
    <t>Montcalm ISD (Excluding Greenville, Tri County) Voc Ed</t>
  </si>
  <si>
    <t>Winter</t>
  </si>
  <si>
    <t>Summer</t>
  </si>
  <si>
    <t>Summer or Winter Levy?</t>
  </si>
  <si>
    <t>November 2016 PPT Reimbursement Adjustment</t>
  </si>
  <si>
    <t>February 2016 PPT Reimbursement Adjustment</t>
  </si>
  <si>
    <t>ISD Operating Millage 
2016 PPT Adjustment</t>
  </si>
  <si>
    <r>
      <t>Disbursements Per Section 17(4)(a)(</t>
    </r>
    <r>
      <rPr>
        <b/>
        <i/>
        <sz val="11"/>
        <rFont val="Calibri"/>
        <family val="2"/>
      </rPr>
      <t>ii</t>
    </r>
    <r>
      <rPr>
        <b/>
        <sz val="11"/>
        <rFont val="Calibri"/>
        <family val="2"/>
      </rPr>
      <t>) of 2014 Public Act 86</t>
    </r>
  </si>
  <si>
    <t>2016 Personal Property Exemption Loss (PPEL) from County Equalization From NonIC or IC Reports</t>
  </si>
  <si>
    <t xml:space="preserve">2016 PPEL for Renaissance Zone Property </t>
  </si>
  <si>
    <t>2016 PPEL 
Adjusted for Renaissance Zone Property</t>
  </si>
  <si>
    <t>ISD ALLOCATED MILLAGE - 2016 PPT Reimbursement Recalculation</t>
  </si>
  <si>
    <t>ISD Allocated Millage 
2016 PPT Recalculated Reimbursement</t>
  </si>
  <si>
    <t>ISD Allocated Millage 
2016 PPT Reimbursement</t>
  </si>
  <si>
    <t>ISD Allocated Millage 
2016 PPT Adjustment</t>
  </si>
  <si>
    <t>Special Education Millage
 2016 PPT Recalculated Reimbursement</t>
  </si>
  <si>
    <t>Special Education Millage 
2016 PPT Reimbursement</t>
  </si>
  <si>
    <t>Special Education Millage
 2016 PPT Adjustment</t>
  </si>
  <si>
    <t>ISD Vocational Education Millage 
2016 PPT Recalculated Reimbursement</t>
  </si>
  <si>
    <t>ISD Vocational Education Millage 
2016 PPT Reimbursement</t>
  </si>
  <si>
    <t>ISD Vocational Education Millage 
2016 PPT Adjustment</t>
  </si>
  <si>
    <t>ISD SPECIAL EDUCATION MILLAGE - 2016 PPT Reimbursement Recalculation</t>
  </si>
  <si>
    <t>ISD VOCATION EDUCATION MILLAGE - 2016 PPT Reimbursement Recalculation</t>
  </si>
  <si>
    <t>ISD ENHANCEMENT MILLAGE - 2016 PPT Reimbursement Recalculation</t>
  </si>
  <si>
    <t>TOTAL 2016 PPT Reimbursement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</si>
</sst>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"/>
    <numFmt numFmtId="165" formatCode="00000"/>
    <numFmt numFmtId="166" formatCode="m/d/yy"/>
  </numFmts>
  <fonts count="17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i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u/>
      <sz val="1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wrapText="1"/>
    </xf>
    <xf numFmtId="43" fontId="0" fillId="0" borderId="0" xfId="1" applyFont="1"/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1" applyNumberFormat="1" applyFont="1"/>
    <xf numFmtId="43" fontId="3" fillId="0" borderId="0" xfId="1" applyFont="1" applyAlignment="1">
      <alignment horizontal="center"/>
    </xf>
    <xf numFmtId="43" fontId="2" fillId="0" borderId="0" xfId="1" applyFont="1"/>
    <xf numFmtId="0" fontId="6" fillId="0" borderId="0" xfId="0" applyFont="1"/>
    <xf numFmtId="43" fontId="6" fillId="0" borderId="0" xfId="1" applyFont="1"/>
    <xf numFmtId="0" fontId="3" fillId="0" borderId="0" xfId="0" applyFont="1" applyAlignment="1"/>
    <xf numFmtId="0" fontId="7" fillId="0" borderId="0" xfId="0" applyFont="1"/>
    <xf numFmtId="166" fontId="7" fillId="0" borderId="0" xfId="0" applyNumberFormat="1" applyFont="1"/>
    <xf numFmtId="18" fontId="7" fillId="0" borderId="0" xfId="0" applyNumberFormat="1" applyFont="1" applyAlignment="1">
      <alignment wrapText="1"/>
    </xf>
    <xf numFmtId="43" fontId="3" fillId="0" borderId="0" xfId="1" applyFont="1" applyAlignment="1"/>
    <xf numFmtId="40" fontId="3" fillId="0" borderId="0" xfId="0" applyNumberFormat="1" applyFont="1" applyAlignment="1"/>
    <xf numFmtId="40" fontId="3" fillId="0" borderId="0" xfId="0" applyNumberFormat="1" applyFont="1" applyAlignment="1">
      <alignment horizontal="center"/>
    </xf>
    <xf numFmtId="40" fontId="0" fillId="0" borderId="0" xfId="1" applyNumberFormat="1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40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3" fontId="10" fillId="0" borderId="0" xfId="1" applyFont="1"/>
    <xf numFmtId="0" fontId="11" fillId="0" borderId="0" xfId="0" applyFont="1"/>
    <xf numFmtId="43" fontId="11" fillId="0" borderId="0" xfId="1" applyFont="1"/>
    <xf numFmtId="165" fontId="9" fillId="0" borderId="0" xfId="0" applyNumberFormat="1" applyFont="1"/>
    <xf numFmtId="0" fontId="9" fillId="0" borderId="0" xfId="0" applyFont="1" applyAlignment="1">
      <alignment wrapText="1"/>
    </xf>
    <xf numFmtId="40" fontId="9" fillId="0" borderId="0" xfId="1" applyNumberFormat="1" applyFont="1"/>
    <xf numFmtId="164" fontId="9" fillId="0" borderId="0" xfId="1" applyNumberFormat="1" applyFont="1"/>
    <xf numFmtId="43" fontId="9" fillId="0" borderId="0" xfId="1" applyFont="1"/>
    <xf numFmtId="164" fontId="9" fillId="0" borderId="0" xfId="0" applyNumberFormat="1" applyFont="1"/>
    <xf numFmtId="0" fontId="12" fillId="0" borderId="1" xfId="0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center" wrapText="1"/>
    </xf>
    <xf numFmtId="40" fontId="12" fillId="0" borderId="1" xfId="1" applyNumberFormat="1" applyFont="1" applyBorder="1" applyAlignment="1">
      <alignment horizontal="center" wrapText="1"/>
    </xf>
    <xf numFmtId="40" fontId="10" fillId="0" borderId="2" xfId="0" applyNumberFormat="1" applyFont="1" applyBorder="1" applyAlignment="1">
      <alignment horizontal="center" wrapText="1"/>
    </xf>
    <xf numFmtId="164" fontId="12" fillId="0" borderId="1" xfId="1" applyNumberFormat="1" applyFont="1" applyBorder="1" applyAlignment="1">
      <alignment horizontal="center" wrapText="1"/>
    </xf>
    <xf numFmtId="43" fontId="12" fillId="0" borderId="1" xfId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43" fontId="13" fillId="0" borderId="1" xfId="1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1" xfId="0" applyFont="1" applyFill="1" applyBorder="1"/>
    <xf numFmtId="49" fontId="9" fillId="0" borderId="1" xfId="0" quotePrefix="1" applyNumberFormat="1" applyFont="1" applyFill="1" applyBorder="1"/>
    <xf numFmtId="0" fontId="9" fillId="0" borderId="1" xfId="0" applyFont="1" applyFill="1" applyBorder="1" applyAlignment="1">
      <alignment wrapText="1"/>
    </xf>
    <xf numFmtId="43" fontId="9" fillId="0" borderId="1" xfId="1" applyFont="1" applyFill="1" applyBorder="1"/>
    <xf numFmtId="164" fontId="9" fillId="0" borderId="1" xfId="1" applyNumberFormat="1" applyFont="1" applyFill="1" applyBorder="1"/>
    <xf numFmtId="0" fontId="11" fillId="0" borderId="1" xfId="0" applyFont="1" applyFill="1" applyBorder="1" applyAlignment="1">
      <alignment horizontal="center" wrapText="1"/>
    </xf>
    <xf numFmtId="43" fontId="11" fillId="0" borderId="1" xfId="1" applyFont="1" applyFill="1" applyBorder="1"/>
    <xf numFmtId="0" fontId="11" fillId="0" borderId="1" xfId="0" applyFont="1" applyFill="1" applyBorder="1" applyAlignment="1">
      <alignment horizontal="center"/>
    </xf>
    <xf numFmtId="49" fontId="9" fillId="0" borderId="1" xfId="0" applyNumberFormat="1" applyFont="1" applyFill="1" applyBorder="1"/>
    <xf numFmtId="0" fontId="14" fillId="0" borderId="1" xfId="0" applyFont="1" applyFill="1" applyBorder="1" applyAlignment="1">
      <alignment wrapText="1"/>
    </xf>
    <xf numFmtId="43" fontId="14" fillId="0" borderId="1" xfId="1" applyFont="1" applyFill="1" applyBorder="1"/>
    <xf numFmtId="164" fontId="14" fillId="0" borderId="1" xfId="1" applyNumberFormat="1" applyFont="1" applyFill="1" applyBorder="1"/>
    <xf numFmtId="0" fontId="15" fillId="0" borderId="1" xfId="0" applyFont="1" applyFill="1" applyBorder="1" applyAlignment="1">
      <alignment horizontal="center"/>
    </xf>
    <xf numFmtId="0" fontId="10" fillId="0" borderId="1" xfId="0" applyFont="1" applyFill="1" applyBorder="1"/>
    <xf numFmtId="165" fontId="10" fillId="0" borderId="1" xfId="0" applyNumberFormat="1" applyFont="1" applyBorder="1"/>
    <xf numFmtId="0" fontId="10" fillId="0" borderId="1" xfId="0" applyFont="1" applyBorder="1" applyAlignment="1">
      <alignment wrapText="1"/>
    </xf>
    <xf numFmtId="40" fontId="10" fillId="0" borderId="1" xfId="1" applyNumberFormat="1" applyFont="1" applyFill="1" applyBorder="1"/>
    <xf numFmtId="164" fontId="10" fillId="0" borderId="1" xfId="1" applyNumberFormat="1" applyFont="1" applyFill="1" applyBorder="1"/>
    <xf numFmtId="43" fontId="10" fillId="0" borderId="1" xfId="1" applyFont="1" applyFill="1" applyBorder="1"/>
    <xf numFmtId="164" fontId="10" fillId="0" borderId="1" xfId="0" applyNumberFormat="1" applyFont="1" applyFill="1" applyBorder="1"/>
    <xf numFmtId="0" fontId="13" fillId="0" borderId="1" xfId="0" applyFont="1" applyFill="1" applyBorder="1"/>
    <xf numFmtId="0" fontId="10" fillId="0" borderId="0" xfId="0" applyFont="1"/>
    <xf numFmtId="0" fontId="10" fillId="0" borderId="0" xfId="0" applyFont="1" applyAlignment="1">
      <alignment horizontal="right"/>
    </xf>
    <xf numFmtId="0" fontId="16" fillId="0" borderId="0" xfId="0" applyFont="1"/>
    <xf numFmtId="0" fontId="9" fillId="0" borderId="0" xfId="0" applyFont="1" applyFill="1" applyBorder="1"/>
    <xf numFmtId="0" fontId="5" fillId="0" borderId="0" xfId="0" applyFont="1"/>
    <xf numFmtId="165" fontId="5" fillId="0" borderId="0" xfId="0" applyNumberFormat="1" applyFont="1"/>
    <xf numFmtId="0" fontId="5" fillId="0" borderId="0" xfId="0" applyFont="1" applyAlignment="1">
      <alignment wrapText="1"/>
    </xf>
    <xf numFmtId="43" fontId="12" fillId="5" borderId="1" xfId="1" applyFont="1" applyFill="1" applyBorder="1" applyAlignment="1">
      <alignment horizontal="center" wrapText="1"/>
    </xf>
    <xf numFmtId="43" fontId="12" fillId="7" borderId="1" xfId="1" applyFont="1" applyFill="1" applyBorder="1" applyAlignment="1">
      <alignment horizontal="center" wrapText="1"/>
    </xf>
    <xf numFmtId="43" fontId="12" fillId="6" borderId="1" xfId="1" applyFont="1" applyFill="1" applyBorder="1" applyAlignment="1">
      <alignment horizontal="center" wrapText="1"/>
    </xf>
    <xf numFmtId="43" fontId="12" fillId="8" borderId="1" xfId="1" applyFont="1" applyFill="1" applyBorder="1" applyAlignment="1">
      <alignment horizontal="center" wrapText="1"/>
    </xf>
    <xf numFmtId="43" fontId="12" fillId="9" borderId="1" xfId="1" applyFont="1" applyFill="1" applyBorder="1" applyAlignment="1">
      <alignment horizontal="center" wrapText="1"/>
    </xf>
    <xf numFmtId="43" fontId="12" fillId="10" borderId="1" xfId="1" applyFont="1" applyFill="1" applyBorder="1" applyAlignment="1">
      <alignment horizontal="center" wrapText="1"/>
    </xf>
    <xf numFmtId="43" fontId="12" fillId="4" borderId="1" xfId="1" applyFont="1" applyFill="1" applyBorder="1" applyAlignment="1">
      <alignment horizontal="center" wrapText="1"/>
    </xf>
    <xf numFmtId="43" fontId="12" fillId="12" borderId="1" xfId="1" applyFont="1" applyFill="1" applyBorder="1" applyAlignment="1">
      <alignment horizontal="center" wrapText="1"/>
    </xf>
    <xf numFmtId="43" fontId="12" fillId="11" borderId="1" xfId="1" applyFont="1" applyFill="1" applyBorder="1" applyAlignment="1">
      <alignment horizontal="center" wrapText="1"/>
    </xf>
    <xf numFmtId="43" fontId="12" fillId="13" borderId="1" xfId="1" applyFont="1" applyFill="1" applyBorder="1" applyAlignment="1">
      <alignment horizontal="center" wrapText="1"/>
    </xf>
    <xf numFmtId="43" fontId="12" fillId="3" borderId="1" xfId="1" applyFont="1" applyFill="1" applyBorder="1" applyAlignment="1">
      <alignment horizontal="center" wrapText="1"/>
    </xf>
    <xf numFmtId="43" fontId="12" fillId="14" borderId="1" xfId="1" applyFont="1" applyFill="1" applyBorder="1" applyAlignment="1">
      <alignment horizontal="center" wrapText="1"/>
    </xf>
    <xf numFmtId="43" fontId="10" fillId="2" borderId="1" xfId="1" applyFont="1" applyFill="1" applyBorder="1" applyAlignment="1">
      <alignment horizontal="center" wrapText="1"/>
    </xf>
    <xf numFmtId="164" fontId="10" fillId="7" borderId="0" xfId="0" applyNumberFormat="1" applyFont="1" applyFill="1" applyAlignment="1">
      <alignment horizontal="center"/>
    </xf>
    <xf numFmtId="164" fontId="10" fillId="8" borderId="0" xfId="0" applyNumberFormat="1" applyFont="1" applyFill="1" applyAlignment="1">
      <alignment horizontal="center"/>
    </xf>
    <xf numFmtId="164" fontId="10" fillId="4" borderId="0" xfId="0" applyNumberFormat="1" applyFont="1" applyFill="1" applyAlignment="1">
      <alignment horizontal="center"/>
    </xf>
    <xf numFmtId="164" fontId="10" fillId="3" borderId="0" xfId="0" applyNumberFormat="1" applyFont="1" applyFill="1" applyAlignment="1">
      <alignment horizontal="center"/>
    </xf>
    <xf numFmtId="43" fontId="10" fillId="2" borderId="0" xfId="1" applyFont="1" applyFill="1" applyAlignment="1">
      <alignment horizontal="center"/>
    </xf>
  </cellXfs>
  <cellStyles count="6">
    <cellStyle name="Comma" xfId="1" builtinId="3"/>
    <cellStyle name="Comma 2" xfId="3"/>
    <cellStyle name="Comma 2 2" xfId="5"/>
    <cellStyle name="Normal" xfId="0" builtinId="0"/>
    <cellStyle name="Normal 2" xfId="4"/>
    <cellStyle name="Normal 2 2 2" xfId="2"/>
  </cellStyles>
  <dxfs count="1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Amortization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ATE%20NO.'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th"/>
      <sheetName val="401(k)"/>
      <sheetName val="Weight"/>
      <sheetName val="Mortgage2"/>
      <sheetName val="Mortgage"/>
      <sheetName val="car loans"/>
      <sheetName val="Sheet1"/>
      <sheetName val="CC"/>
      <sheetName val="Pay rates "/>
      <sheetName val="Mtg. Worksheet"/>
      <sheetName val="Equity est."/>
      <sheetName val="Exponent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D5" t="str">
            <v>Your Name</v>
          </cell>
        </row>
        <row r="6">
          <cell r="D6" t="str">
            <v>Worksheet Date</v>
          </cell>
        </row>
        <row r="9">
          <cell r="E9">
            <v>1100</v>
          </cell>
          <cell r="H9">
            <v>8014</v>
          </cell>
        </row>
        <row r="10">
          <cell r="E10">
            <v>330</v>
          </cell>
        </row>
        <row r="11">
          <cell r="E11">
            <v>0</v>
          </cell>
          <cell r="H11">
            <v>0</v>
          </cell>
        </row>
        <row r="15">
          <cell r="H15">
            <v>30</v>
          </cell>
        </row>
        <row r="16">
          <cell r="H16">
            <v>6.7500000000000004E-2</v>
          </cell>
        </row>
        <row r="21">
          <cell r="E21">
            <v>3000</v>
          </cell>
          <cell r="H21">
            <v>30</v>
          </cell>
        </row>
        <row r="22">
          <cell r="H22">
            <v>6.7500000000000004E-2</v>
          </cell>
        </row>
        <row r="23">
          <cell r="H23">
            <v>157500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U (2)"/>
      <sheetName val="CIU"/>
      <sheetName val="Sheet1"/>
      <sheetName val="Sheet2"/>
      <sheetName val="Sheet3"/>
      <sheetName val="NEW YEAR CHECK LIST"/>
      <sheetName val="INPUT"/>
      <sheetName val="BACK UP"/>
      <sheetName val="1997"/>
      <sheetName val="TV-ALL"/>
      <sheetName val="TV-CIU"/>
      <sheetName val="L-4408 FR"/>
      <sheetName val="L-4408 FR-AUTH"/>
      <sheetName val="L-4408 B"/>
      <sheetName val="L-4408a FR"/>
      <sheetName val="L-4408a FR-AUTH"/>
      <sheetName val="L-4408a B"/>
      <sheetName val="VLG-ALL"/>
      <sheetName val="VLG-CIU"/>
      <sheetName val="Recap"/>
      <sheetName val="Recap CIU"/>
      <sheetName val="CO.AUTH.SHEET"/>
      <sheetName val="SPEC. ASSMT"/>
      <sheetName val="4013 DETAIL"/>
      <sheetName val="4016 DETAIL"/>
      <sheetName val="AUTHORITIES"/>
      <sheetName val="MILLAGE RATE CHANGES"/>
      <sheetName val="MILLAGE BREAKDOWN"/>
      <sheetName val="Instructions"/>
    </sheetNames>
    <sheetDataSet>
      <sheetData sheetId="0">
        <row r="1">
          <cell r="A1" t="str">
            <v>**WE'RE THIS CLOSE TO A NUMBER**</v>
          </cell>
        </row>
        <row r="2">
          <cell r="B2" t="str">
            <v>TWP</v>
          </cell>
          <cell r="C2" t="str">
            <v>TAXALBE VALUE</v>
          </cell>
          <cell r="E2" t="str">
            <v>TAX RATE</v>
          </cell>
          <cell r="F2" t="str">
            <v>TAX LEVIED</v>
          </cell>
          <cell r="H2" t="str">
            <v>TWP</v>
          </cell>
          <cell r="I2" t="str">
            <v>TAXABLE VALUE</v>
          </cell>
          <cell r="J2" t="e">
            <v>#REF!</v>
          </cell>
          <cell r="K2" t="str">
            <v>TAX RATE</v>
          </cell>
          <cell r="L2" t="str">
            <v>TAX LEVIED</v>
          </cell>
          <cell r="M2" t="str">
            <v>TOTALS</v>
          </cell>
        </row>
        <row r="3">
          <cell r="A3">
            <v>1</v>
          </cell>
          <cell r="B3" t="str">
            <v>Alcona</v>
          </cell>
          <cell r="C3">
            <v>49483224</v>
          </cell>
          <cell r="E3">
            <v>36.535007581559356</v>
          </cell>
          <cell r="F3">
            <v>1510970.62</v>
          </cell>
          <cell r="G3">
            <v>43</v>
          </cell>
          <cell r="H3" t="str">
            <v>Lake</v>
          </cell>
          <cell r="I3">
            <v>23141920</v>
          </cell>
          <cell r="K3">
            <v>46.301200591826436</v>
          </cell>
          <cell r="L3">
            <v>932647.16</v>
          </cell>
        </row>
        <row r="4">
          <cell r="A4">
            <v>2</v>
          </cell>
          <cell r="B4" t="str">
            <v>Alger</v>
          </cell>
          <cell r="C4">
            <v>43003343</v>
          </cell>
          <cell r="E4">
            <v>47.99811140264142</v>
          </cell>
          <cell r="F4">
            <v>1806059.19</v>
          </cell>
          <cell r="G4">
            <v>44</v>
          </cell>
          <cell r="H4" t="str">
            <v>Lapeer</v>
          </cell>
          <cell r="I4">
            <v>270816841</v>
          </cell>
          <cell r="K4">
            <v>43.661633384166088</v>
          </cell>
          <cell r="L4">
            <v>10199404.58</v>
          </cell>
        </row>
        <row r="5">
          <cell r="A5">
            <v>3</v>
          </cell>
          <cell r="B5" t="str">
            <v>Allegan</v>
          </cell>
          <cell r="C5">
            <v>599244073</v>
          </cell>
          <cell r="E5">
            <v>48.54960671092028</v>
          </cell>
          <cell r="F5">
            <v>25497599.629999999</v>
          </cell>
          <cell r="G5">
            <v>45</v>
          </cell>
          <cell r="H5" t="str">
            <v>Leelanau</v>
          </cell>
          <cell r="I5">
            <v>106931026</v>
          </cell>
          <cell r="K5">
            <v>34.279119195957215</v>
          </cell>
          <cell r="L5">
            <v>3023915.23</v>
          </cell>
          <cell r="M5" t="str">
            <v>TAXABLE VALUE</v>
          </cell>
        </row>
        <row r="6">
          <cell r="A6">
            <v>4</v>
          </cell>
          <cell r="B6" t="str">
            <v>Alpena</v>
          </cell>
          <cell r="C6">
            <v>148377015</v>
          </cell>
          <cell r="E6">
            <v>47.881300685284714</v>
          </cell>
          <cell r="F6">
            <v>6214222.3799999999</v>
          </cell>
          <cell r="G6">
            <v>46</v>
          </cell>
          <cell r="H6" t="str">
            <v>Lenawee</v>
          </cell>
          <cell r="I6">
            <v>420734092</v>
          </cell>
          <cell r="K6">
            <v>47.734213399564489</v>
          </cell>
          <cell r="L6">
            <v>17559006.379999999</v>
          </cell>
          <cell r="M6">
            <v>67144267525</v>
          </cell>
        </row>
        <row r="7">
          <cell r="A7">
            <v>5</v>
          </cell>
          <cell r="B7" t="str">
            <v>Antrim</v>
          </cell>
          <cell r="C7">
            <v>97801799</v>
          </cell>
          <cell r="E7">
            <v>42.836729659747874</v>
          </cell>
          <cell r="F7">
            <v>3602698.43</v>
          </cell>
          <cell r="G7">
            <v>47</v>
          </cell>
          <cell r="H7" t="str">
            <v>Livingston</v>
          </cell>
          <cell r="I7">
            <v>753267990</v>
          </cell>
          <cell r="K7">
            <v>43.708853697606351</v>
          </cell>
          <cell r="L7">
            <v>28404872.43</v>
          </cell>
        </row>
        <row r="8">
          <cell r="A8">
            <v>6</v>
          </cell>
          <cell r="B8" t="str">
            <v>Arenac</v>
          </cell>
          <cell r="C8">
            <v>53719646</v>
          </cell>
          <cell r="E8">
            <v>47.655209716013395</v>
          </cell>
          <cell r="F8">
            <v>2237703.12</v>
          </cell>
          <cell r="G8">
            <v>48</v>
          </cell>
          <cell r="H8" t="str">
            <v>Luce</v>
          </cell>
          <cell r="I8">
            <v>19768785</v>
          </cell>
          <cell r="K8">
            <v>42.813425306613425</v>
          </cell>
          <cell r="L8">
            <v>727756.69</v>
          </cell>
          <cell r="M8" t="str">
            <v>TAX LEVIED</v>
          </cell>
        </row>
        <row r="9">
          <cell r="A9">
            <v>7</v>
          </cell>
          <cell r="B9" t="str">
            <v>Baraga</v>
          </cell>
          <cell r="C9">
            <v>31098626</v>
          </cell>
          <cell r="E9">
            <v>53.635973370656316</v>
          </cell>
          <cell r="F9">
            <v>1481413.32</v>
          </cell>
          <cell r="G9">
            <v>49</v>
          </cell>
          <cell r="H9" t="str">
            <v>Mackinac</v>
          </cell>
          <cell r="I9">
            <v>168687094</v>
          </cell>
          <cell r="K9">
            <v>37.670085620183841</v>
          </cell>
          <cell r="L9">
            <v>5342334.71</v>
          </cell>
          <cell r="M9">
            <v>2983193146.330781</v>
          </cell>
        </row>
        <row r="10">
          <cell r="A10">
            <v>8</v>
          </cell>
          <cell r="B10" t="str">
            <v>Barry</v>
          </cell>
          <cell r="C10">
            <v>128231090</v>
          </cell>
          <cell r="E10">
            <v>48.909868347839833</v>
          </cell>
          <cell r="F10">
            <v>5502379.1900000004</v>
          </cell>
          <cell r="G10">
            <v>50</v>
          </cell>
          <cell r="H10" t="str">
            <v>Macomb</v>
          </cell>
          <cell r="I10">
            <v>5628038736</v>
          </cell>
          <cell r="K10">
            <v>47.887309895729189</v>
          </cell>
          <cell r="L10">
            <v>235743402.64000002</v>
          </cell>
        </row>
        <row r="11">
          <cell r="A11">
            <v>9</v>
          </cell>
          <cell r="B11" t="str">
            <v>Bay</v>
          </cell>
          <cell r="C11">
            <v>733437939</v>
          </cell>
          <cell r="E11">
            <v>51.18486310537039</v>
          </cell>
          <cell r="F11">
            <v>33140292.870000001</v>
          </cell>
          <cell r="G11">
            <v>51</v>
          </cell>
          <cell r="H11" t="str">
            <v>Manistee</v>
          </cell>
          <cell r="I11">
            <v>175830595</v>
          </cell>
          <cell r="K11">
            <v>44.8010611008852</v>
          </cell>
          <cell r="L11">
            <v>6822413.6600000001</v>
          </cell>
          <cell r="M11" t="str">
            <v>TAX RATE</v>
          </cell>
        </row>
        <row r="12">
          <cell r="A12">
            <v>10</v>
          </cell>
          <cell r="B12" t="str">
            <v>Benzie</v>
          </cell>
          <cell r="C12">
            <v>60519997</v>
          </cell>
          <cell r="E12">
            <v>42.712828653973659</v>
          </cell>
          <cell r="F12">
            <v>2221860.2799999998</v>
          </cell>
          <cell r="G12">
            <v>52</v>
          </cell>
          <cell r="H12" t="str">
            <v>Marquette</v>
          </cell>
          <cell r="I12">
            <v>350363956</v>
          </cell>
          <cell r="K12">
            <v>51.145131224628599</v>
          </cell>
          <cell r="L12">
            <v>15817226.77</v>
          </cell>
          <cell r="M12">
            <v>50.42960294741529</v>
          </cell>
        </row>
        <row r="13">
          <cell r="A13">
            <v>11</v>
          </cell>
          <cell r="B13" t="str">
            <v>Berrien</v>
          </cell>
          <cell r="C13">
            <v>1331831185</v>
          </cell>
          <cell r="E13">
            <v>37.85015522068587</v>
          </cell>
          <cell r="F13">
            <v>42419029.969999999</v>
          </cell>
          <cell r="G13">
            <v>53</v>
          </cell>
          <cell r="H13" t="str">
            <v>Mason</v>
          </cell>
          <cell r="I13">
            <v>414882469</v>
          </cell>
          <cell r="K13">
            <v>42.303407773057771</v>
          </cell>
          <cell r="L13">
            <v>15061647.450000001</v>
          </cell>
        </row>
        <row r="14">
          <cell r="A14">
            <v>12</v>
          </cell>
          <cell r="B14" t="str">
            <v>Branch</v>
          </cell>
          <cell r="C14">
            <v>147585229</v>
          </cell>
          <cell r="E14">
            <v>51.895084934278891</v>
          </cell>
          <cell r="F14">
            <v>6773436.6200000001</v>
          </cell>
          <cell r="G14">
            <v>54</v>
          </cell>
          <cell r="H14" t="str">
            <v>Mecosta</v>
          </cell>
          <cell r="I14">
            <v>154794275</v>
          </cell>
          <cell r="K14">
            <v>48.058624067330648</v>
          </cell>
          <cell r="L14">
            <v>6510434.2199999997</v>
          </cell>
        </row>
        <row r="15">
          <cell r="A15">
            <v>13</v>
          </cell>
          <cell r="B15" t="str">
            <v>Calhoun</v>
          </cell>
          <cell r="C15">
            <v>842738994</v>
          </cell>
          <cell r="E15">
            <v>55.012564203241311</v>
          </cell>
          <cell r="F15">
            <v>41304799.049999997</v>
          </cell>
          <cell r="G15">
            <v>55</v>
          </cell>
          <cell r="H15" t="str">
            <v>Menominee</v>
          </cell>
          <cell r="I15">
            <v>87713257</v>
          </cell>
          <cell r="K15">
            <v>53.284646037029496</v>
          </cell>
          <cell r="L15">
            <v>4147490.31</v>
          </cell>
          <cell r="M15" t="str">
            <v>STATE AVERAGE</v>
          </cell>
        </row>
        <row r="16">
          <cell r="A16">
            <v>14</v>
          </cell>
          <cell r="B16" t="str">
            <v>Cass</v>
          </cell>
          <cell r="C16">
            <v>139639794</v>
          </cell>
          <cell r="E16">
            <v>46.695167954773694</v>
          </cell>
          <cell r="F16">
            <v>5682664.8700000001</v>
          </cell>
          <cell r="G16">
            <v>56</v>
          </cell>
          <cell r="H16" t="str">
            <v>Midland</v>
          </cell>
          <cell r="I16">
            <v>1428366981</v>
          </cell>
          <cell r="K16">
            <v>46.703185759234515</v>
          </cell>
          <cell r="L16">
            <v>58139086.559999995</v>
          </cell>
          <cell r="M16" t="str">
            <v>TAX RATE</v>
          </cell>
        </row>
        <row r="17">
          <cell r="A17">
            <v>15</v>
          </cell>
          <cell r="B17" t="str">
            <v>Charlevoix</v>
          </cell>
          <cell r="C17">
            <v>212115038</v>
          </cell>
          <cell r="E17">
            <v>42.537354131393556</v>
          </cell>
          <cell r="F17">
            <v>7750122.2600000007</v>
          </cell>
          <cell r="G17">
            <v>57</v>
          </cell>
          <cell r="H17" t="str">
            <v>Missaukee</v>
          </cell>
          <cell r="I17">
            <v>66301489</v>
          </cell>
          <cell r="K17">
            <v>45.403287911075424</v>
          </cell>
          <cell r="L17">
            <v>2612496.66</v>
          </cell>
          <cell r="M17" t="str">
            <v>WITHOUT WAYNE</v>
          </cell>
        </row>
        <row r="18">
          <cell r="A18">
            <v>16</v>
          </cell>
          <cell r="B18" t="str">
            <v>Cheboygan</v>
          </cell>
          <cell r="C18">
            <v>128069165</v>
          </cell>
          <cell r="E18">
            <v>44.457078798007309</v>
          </cell>
          <cell r="F18">
            <v>4925165.97</v>
          </cell>
          <cell r="G18">
            <v>58</v>
          </cell>
          <cell r="H18" t="str">
            <v>Monroe</v>
          </cell>
          <cell r="I18">
            <v>1950655315</v>
          </cell>
          <cell r="K18">
            <v>46.237044903035567</v>
          </cell>
          <cell r="L18">
            <v>78488605.5</v>
          </cell>
          <cell r="M18" t="str">
            <v>OR OAKLAND</v>
          </cell>
        </row>
        <row r="19">
          <cell r="A19">
            <v>17</v>
          </cell>
          <cell r="B19" t="str">
            <v>Chippewa</v>
          </cell>
          <cell r="C19">
            <v>167447179</v>
          </cell>
          <cell r="E19">
            <v>47.632672772588187</v>
          </cell>
          <cell r="F19">
            <v>6971273.6100000003</v>
          </cell>
          <cell r="G19">
            <v>59</v>
          </cell>
          <cell r="H19" t="str">
            <v>Montcalm</v>
          </cell>
          <cell r="I19">
            <v>217479815</v>
          </cell>
          <cell r="K19">
            <v>49.246638869820636</v>
          </cell>
          <cell r="L19">
            <v>9405271.0207804013</v>
          </cell>
          <cell r="M19">
            <v>47.893781860631414</v>
          </cell>
        </row>
        <row r="20">
          <cell r="A20">
            <v>18</v>
          </cell>
          <cell r="B20" t="str">
            <v>Clare</v>
          </cell>
          <cell r="C20">
            <v>133964091</v>
          </cell>
          <cell r="E20">
            <v>44.074980630443719</v>
          </cell>
          <cell r="F20">
            <v>5100680.17</v>
          </cell>
          <cell r="G20">
            <v>60</v>
          </cell>
          <cell r="H20" t="str">
            <v>Montmorency</v>
          </cell>
          <cell r="I20">
            <v>85878249</v>
          </cell>
          <cell r="K20">
            <v>38.958227990885099</v>
          </cell>
          <cell r="L20">
            <v>2830394.91</v>
          </cell>
        </row>
        <row r="21">
          <cell r="A21">
            <v>19</v>
          </cell>
          <cell r="B21" t="str">
            <v>Clinton</v>
          </cell>
          <cell r="C21">
            <v>207831656</v>
          </cell>
          <cell r="E21">
            <v>47.910767048884992</v>
          </cell>
          <cell r="F21">
            <v>8710384.120000001</v>
          </cell>
          <cell r="G21">
            <v>61</v>
          </cell>
          <cell r="H21" t="str">
            <v>Muskegon</v>
          </cell>
          <cell r="I21">
            <v>810773874</v>
          </cell>
          <cell r="K21">
            <v>49.698566204662875</v>
          </cell>
          <cell r="L21">
            <v>35429655.809999995</v>
          </cell>
        </row>
        <row r="22">
          <cell r="A22">
            <v>20</v>
          </cell>
          <cell r="B22" t="str">
            <v>Crawford</v>
          </cell>
          <cell r="C22">
            <v>119465349</v>
          </cell>
          <cell r="E22">
            <v>43.796722880707449</v>
          </cell>
          <cell r="F22">
            <v>4515398.6900000004</v>
          </cell>
          <cell r="G22">
            <v>62</v>
          </cell>
          <cell r="H22" t="str">
            <v>Newaygo</v>
          </cell>
          <cell r="I22">
            <v>175080762</v>
          </cell>
          <cell r="K22">
            <v>52.56778035955773</v>
          </cell>
          <cell r="L22">
            <v>8153122.4700000007</v>
          </cell>
          <cell r="M22" t="str">
            <v>COUNTY WITH</v>
          </cell>
        </row>
        <row r="23">
          <cell r="A23">
            <v>21</v>
          </cell>
          <cell r="B23" t="str">
            <v>Delta</v>
          </cell>
          <cell r="C23">
            <v>256048129</v>
          </cell>
          <cell r="E23">
            <v>45.067319800645762</v>
          </cell>
          <cell r="F23">
            <v>10003114.140000001</v>
          </cell>
          <cell r="G23">
            <v>63</v>
          </cell>
          <cell r="H23" t="str">
            <v>Oakland</v>
          </cell>
          <cell r="I23">
            <v>11847890397</v>
          </cell>
          <cell r="K23">
            <v>49.711353369806162</v>
          </cell>
          <cell r="L23">
            <v>517887323.82999998</v>
          </cell>
          <cell r="M23" t="str">
            <v>SMALLEST RATE</v>
          </cell>
        </row>
        <row r="24">
          <cell r="A24">
            <v>22</v>
          </cell>
          <cell r="B24" t="str">
            <v>Dickinson</v>
          </cell>
          <cell r="C24">
            <v>194779115</v>
          </cell>
          <cell r="E24">
            <v>52.581763501697807</v>
          </cell>
          <cell r="F24">
            <v>9073154.6699999999</v>
          </cell>
          <cell r="G24">
            <v>64</v>
          </cell>
          <cell r="H24" t="str">
            <v>Oceana</v>
          </cell>
          <cell r="I24">
            <v>73472288</v>
          </cell>
          <cell r="K24">
            <v>49.812036995499582</v>
          </cell>
          <cell r="L24">
            <v>3218970.6</v>
          </cell>
          <cell r="M24" t="str">
            <v>LEELANAU</v>
          </cell>
        </row>
        <row r="25">
          <cell r="A25">
            <v>23</v>
          </cell>
          <cell r="B25" t="str">
            <v>Eaton</v>
          </cell>
          <cell r="C25">
            <v>560595498</v>
          </cell>
          <cell r="E25">
            <v>49.350242780579734</v>
          </cell>
          <cell r="F25">
            <v>24301950.940000001</v>
          </cell>
          <cell r="G25">
            <v>65</v>
          </cell>
          <cell r="H25" t="str">
            <v>Ogemaw</v>
          </cell>
          <cell r="I25">
            <v>93644523</v>
          </cell>
          <cell r="K25">
            <v>43.048526265652505</v>
          </cell>
          <cell r="L25">
            <v>3469391.57</v>
          </cell>
          <cell r="M25">
            <v>34.2791</v>
          </cell>
        </row>
        <row r="26">
          <cell r="A26">
            <v>24</v>
          </cell>
          <cell r="B26" t="str">
            <v>Emmet</v>
          </cell>
          <cell r="C26">
            <v>245655087</v>
          </cell>
          <cell r="E26">
            <v>41.916403921242633</v>
          </cell>
          <cell r="F26">
            <v>8823047.3300000001</v>
          </cell>
          <cell r="G26">
            <v>66</v>
          </cell>
          <cell r="H26" t="str">
            <v>Ontonagon</v>
          </cell>
          <cell r="I26">
            <v>52886898</v>
          </cell>
          <cell r="J26">
            <v>6822413.6600000001</v>
          </cell>
          <cell r="K26">
            <v>50.663294678390855</v>
          </cell>
          <cell r="L26">
            <v>2362103.11</v>
          </cell>
        </row>
        <row r="27">
          <cell r="A27">
            <v>25</v>
          </cell>
          <cell r="B27" t="str">
            <v>Genesee</v>
          </cell>
          <cell r="C27">
            <v>2591079708</v>
          </cell>
          <cell r="E27">
            <v>49.318602246565852</v>
          </cell>
          <cell r="F27">
            <v>112241951.26000001</v>
          </cell>
          <cell r="G27">
            <v>67</v>
          </cell>
          <cell r="H27" t="str">
            <v>Osceola</v>
          </cell>
          <cell r="I27">
            <v>117031978</v>
          </cell>
          <cell r="K27">
            <v>48.642761109275618</v>
          </cell>
          <cell r="L27">
            <v>4990566.68</v>
          </cell>
        </row>
        <row r="28">
          <cell r="A28">
            <v>26</v>
          </cell>
          <cell r="B28" t="str">
            <v>Gladwin</v>
          </cell>
          <cell r="C28">
            <v>57706870</v>
          </cell>
          <cell r="E28">
            <v>48.816040273887673</v>
          </cell>
          <cell r="F28">
            <v>2470779.67</v>
          </cell>
          <cell r="G28">
            <v>68</v>
          </cell>
          <cell r="H28" t="str">
            <v>Oscoda</v>
          </cell>
          <cell r="I28">
            <v>38742566</v>
          </cell>
          <cell r="K28">
            <v>38.003214242443313</v>
          </cell>
          <cell r="L28">
            <v>1239886.6399999999</v>
          </cell>
          <cell r="M28" t="str">
            <v>COUNTY WITH</v>
          </cell>
        </row>
        <row r="29">
          <cell r="A29">
            <v>27</v>
          </cell>
          <cell r="B29" t="str">
            <v>Gogebic</v>
          </cell>
          <cell r="C29">
            <v>98888730</v>
          </cell>
          <cell r="E29">
            <v>52.594571393524824</v>
          </cell>
          <cell r="F29">
            <v>4607677.99</v>
          </cell>
          <cell r="G29">
            <v>69</v>
          </cell>
          <cell r="H29" t="str">
            <v>Otsego</v>
          </cell>
          <cell r="I29">
            <v>293942806</v>
          </cell>
          <cell r="K29">
            <v>39.23132150408879</v>
          </cell>
          <cell r="L29">
            <v>9768107.8900000006</v>
          </cell>
          <cell r="M29" t="str">
            <v>LARGEST RATE</v>
          </cell>
        </row>
        <row r="30">
          <cell r="A30">
            <v>28</v>
          </cell>
          <cell r="B30" t="str">
            <v>Grand Traverse</v>
          </cell>
          <cell r="C30">
            <v>581284583</v>
          </cell>
          <cell r="E30">
            <v>46.544343802078785</v>
          </cell>
          <cell r="F30">
            <v>23567801.98</v>
          </cell>
          <cell r="G30">
            <v>70</v>
          </cell>
          <cell r="H30" t="str">
            <v>Ottawa</v>
          </cell>
          <cell r="I30">
            <v>1573816915</v>
          </cell>
          <cell r="K30">
            <v>44.507783251268464</v>
          </cell>
          <cell r="L30">
            <v>60604200.640000001</v>
          </cell>
          <cell r="M30" t="str">
            <v>WAYNE</v>
          </cell>
        </row>
        <row r="31">
          <cell r="A31">
            <v>29</v>
          </cell>
          <cell r="B31" t="str">
            <v>Gratiot</v>
          </cell>
          <cell r="C31">
            <v>138020091</v>
          </cell>
          <cell r="E31">
            <v>47.867525359043562</v>
          </cell>
          <cell r="F31">
            <v>5778559.6600000001</v>
          </cell>
          <cell r="G31">
            <v>71</v>
          </cell>
          <cell r="H31" t="str">
            <v>Presque Isle</v>
          </cell>
          <cell r="I31">
            <v>59902408</v>
          </cell>
          <cell r="K31">
            <v>42.280517804893584</v>
          </cell>
          <cell r="L31">
            <v>2173290.38</v>
          </cell>
          <cell r="M31">
            <v>59.847200000000001</v>
          </cell>
        </row>
        <row r="32">
          <cell r="A32">
            <v>30</v>
          </cell>
          <cell r="B32" t="str">
            <v>Hillsdale</v>
          </cell>
          <cell r="C32">
            <v>151692699</v>
          </cell>
          <cell r="E32">
            <v>47.907201150135769</v>
          </cell>
          <cell r="F32">
            <v>6357016.4499999993</v>
          </cell>
          <cell r="G32">
            <v>72</v>
          </cell>
          <cell r="H32" t="str">
            <v>Roscommon</v>
          </cell>
          <cell r="I32">
            <v>93614470</v>
          </cell>
          <cell r="K32">
            <v>37.934695138475924</v>
          </cell>
          <cell r="L32">
            <v>2989549.56</v>
          </cell>
        </row>
        <row r="33">
          <cell r="A33">
            <v>31</v>
          </cell>
          <cell r="B33" t="str">
            <v>Houghton</v>
          </cell>
          <cell r="C33">
            <v>132300803</v>
          </cell>
          <cell r="E33">
            <v>53.250862113059128</v>
          </cell>
          <cell r="F33">
            <v>6251327</v>
          </cell>
          <cell r="G33">
            <v>73</v>
          </cell>
          <cell r="H33" t="str">
            <v>Saginaw</v>
          </cell>
          <cell r="I33">
            <v>1179995800</v>
          </cell>
          <cell r="K33">
            <v>45.882090732865329</v>
          </cell>
          <cell r="L33">
            <v>47060699.56000001</v>
          </cell>
        </row>
        <row r="34">
          <cell r="A34">
            <v>32</v>
          </cell>
          <cell r="B34" t="str">
            <v>Huron</v>
          </cell>
          <cell r="C34">
            <v>161224562</v>
          </cell>
          <cell r="E34">
            <v>51.252104514943575</v>
          </cell>
          <cell r="F34">
            <v>7295750.7300000004</v>
          </cell>
          <cell r="G34">
            <v>74</v>
          </cell>
          <cell r="H34" t="str">
            <v>St. Clair</v>
          </cell>
          <cell r="I34">
            <v>1464963109</v>
          </cell>
          <cell r="K34">
            <v>45.539001401570438</v>
          </cell>
          <cell r="L34">
            <v>57923178.419999994</v>
          </cell>
        </row>
        <row r="35">
          <cell r="A35">
            <v>33</v>
          </cell>
          <cell r="B35" t="str">
            <v>Ingham</v>
          </cell>
          <cell r="C35">
            <v>1721056355</v>
          </cell>
          <cell r="E35">
            <v>57.406642875444945</v>
          </cell>
          <cell r="F35">
            <v>88473729.409999996</v>
          </cell>
          <cell r="G35">
            <v>75</v>
          </cell>
          <cell r="H35" t="str">
            <v>St. Joseph</v>
          </cell>
          <cell r="I35">
            <v>308095989</v>
          </cell>
          <cell r="K35">
            <v>49.991908054343412</v>
          </cell>
          <cell r="L35">
            <v>13553730.42</v>
          </cell>
        </row>
        <row r="36">
          <cell r="A36">
            <v>34</v>
          </cell>
          <cell r="B36" t="str">
            <v>Ionia</v>
          </cell>
          <cell r="C36">
            <v>154458244</v>
          </cell>
          <cell r="E36">
            <v>47.377340208529112</v>
          </cell>
          <cell r="F36">
            <v>6391071.3099999996</v>
          </cell>
          <cell r="G36">
            <v>76</v>
          </cell>
          <cell r="H36" t="str">
            <v>Sanilac</v>
          </cell>
          <cell r="I36">
            <v>124486529</v>
          </cell>
          <cell r="K36">
            <v>49.305098658506253</v>
          </cell>
          <cell r="L36">
            <v>5390901.419999999</v>
          </cell>
        </row>
        <row r="37">
          <cell r="A37">
            <v>35</v>
          </cell>
          <cell r="B37" t="str">
            <v>Iosco</v>
          </cell>
          <cell r="C37">
            <v>134662402</v>
          </cell>
          <cell r="E37">
            <v>38.782437224014465</v>
          </cell>
          <cell r="F37">
            <v>4414561.74</v>
          </cell>
          <cell r="G37">
            <v>77</v>
          </cell>
          <cell r="H37" t="str">
            <v>Schoolcraft</v>
          </cell>
          <cell r="I37">
            <v>56578255</v>
          </cell>
          <cell r="K37">
            <v>47.19403311395871</v>
          </cell>
          <cell r="L37">
            <v>2330686.5099999998</v>
          </cell>
        </row>
        <row r="38">
          <cell r="A38">
            <v>36</v>
          </cell>
          <cell r="B38" t="str">
            <v>Iron</v>
          </cell>
          <cell r="C38">
            <v>93823920</v>
          </cell>
          <cell r="E38">
            <v>50.174331982718272</v>
          </cell>
          <cell r="F38">
            <v>4144608.99</v>
          </cell>
          <cell r="G38">
            <v>78</v>
          </cell>
          <cell r="H38" t="str">
            <v>Shiawassee</v>
          </cell>
          <cell r="I38">
            <v>199763491</v>
          </cell>
          <cell r="K38">
            <v>48.615387513427066</v>
          </cell>
          <cell r="L38">
            <v>8512998.5800000001</v>
          </cell>
        </row>
        <row r="39">
          <cell r="A39">
            <v>37</v>
          </cell>
          <cell r="B39" t="str">
            <v>Isabella</v>
          </cell>
          <cell r="C39">
            <v>220914940</v>
          </cell>
          <cell r="E39">
            <v>50.277617349012246</v>
          </cell>
          <cell r="F39">
            <v>9781587.1799999997</v>
          </cell>
          <cell r="G39">
            <v>79</v>
          </cell>
          <cell r="H39" t="str">
            <v>Tuscola</v>
          </cell>
          <cell r="I39">
            <v>139241097</v>
          </cell>
          <cell r="J39">
            <v>0</v>
          </cell>
          <cell r="K39">
            <v>52.032666275244885</v>
          </cell>
          <cell r="L39">
            <v>6409638.9500000011</v>
          </cell>
        </row>
        <row r="40">
          <cell r="A40">
            <v>38</v>
          </cell>
          <cell r="B40" t="str">
            <v>Jackson</v>
          </cell>
          <cell r="C40">
            <v>661852355</v>
          </cell>
          <cell r="E40">
            <v>49.945050418382209</v>
          </cell>
          <cell r="F40">
            <v>29085135.109999999</v>
          </cell>
          <cell r="G40">
            <v>80</v>
          </cell>
          <cell r="H40" t="str">
            <v>Van Buren</v>
          </cell>
          <cell r="I40">
            <v>376610176</v>
          </cell>
          <cell r="K40">
            <v>53.487770033064649</v>
          </cell>
          <cell r="L40">
            <v>17884377.430000003</v>
          </cell>
        </row>
        <row r="41">
          <cell r="A41">
            <v>39</v>
          </cell>
          <cell r="B41" t="str">
            <v>Kalamazoo</v>
          </cell>
          <cell r="C41">
            <v>1844131710</v>
          </cell>
          <cell r="E41">
            <v>52.902008463375971</v>
          </cell>
          <cell r="F41">
            <v>86493481.070000008</v>
          </cell>
          <cell r="G41">
            <v>81</v>
          </cell>
          <cell r="H41" t="str">
            <v>Washtenaw</v>
          </cell>
          <cell r="I41">
            <v>2915413849</v>
          </cell>
          <cell r="K41">
            <v>51.784217433070168</v>
          </cell>
          <cell r="L41">
            <v>133479941.56999999</v>
          </cell>
        </row>
        <row r="42">
          <cell r="A42">
            <v>40</v>
          </cell>
          <cell r="B42" t="str">
            <v>Kalkaska</v>
          </cell>
          <cell r="C42">
            <v>175999614</v>
          </cell>
          <cell r="E42">
            <v>39.731498979310267</v>
          </cell>
          <cell r="F42">
            <v>5936730.7999999998</v>
          </cell>
          <cell r="G42">
            <v>82</v>
          </cell>
          <cell r="H42" t="str">
            <v>Wayne</v>
          </cell>
          <cell r="I42">
            <v>12442584261</v>
          </cell>
          <cell r="K42">
            <v>59.84720393897922</v>
          </cell>
          <cell r="L42">
            <v>669998372.23000002</v>
          </cell>
        </row>
        <row r="43">
          <cell r="A43">
            <v>41</v>
          </cell>
          <cell r="B43" t="str">
            <v>Kent</v>
          </cell>
          <cell r="C43">
            <v>4665557155</v>
          </cell>
          <cell r="E43">
            <v>45.827467244906146</v>
          </cell>
          <cell r="F43">
            <v>185817324.76999998</v>
          </cell>
          <cell r="G43">
            <v>83</v>
          </cell>
          <cell r="H43" t="str">
            <v>Wexford</v>
          </cell>
          <cell r="I43">
            <v>158969450</v>
          </cell>
          <cell r="K43">
            <v>54.762237335538366</v>
          </cell>
          <cell r="L43">
            <v>7751706.0499999998</v>
          </cell>
        </row>
        <row r="44">
          <cell r="A44">
            <v>42</v>
          </cell>
          <cell r="B44" t="str">
            <v>Keweenaw</v>
          </cell>
          <cell r="C44">
            <v>5775747</v>
          </cell>
          <cell r="E44">
            <v>34.363875703004304</v>
          </cell>
          <cell r="F44">
            <v>163822.57</v>
          </cell>
        </row>
        <row r="45">
          <cell r="B45" t="str">
            <v>TOTALS</v>
          </cell>
        </row>
        <row r="46">
          <cell r="B46" t="str">
            <v>TV</v>
          </cell>
          <cell r="C46">
            <v>67144267525</v>
          </cell>
          <cell r="H46" t="str">
            <v>TAX</v>
          </cell>
          <cell r="I46">
            <v>2983193146.330781</v>
          </cell>
        </row>
        <row r="48">
          <cell r="F48" t="str">
            <v xml:space="preserve">           TAX RATE THUS FAR</v>
          </cell>
          <cell r="I48">
            <v>50.42960294741529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3"/>
  <sheetViews>
    <sheetView tabSelected="1"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/>
    </sheetView>
  </sheetViews>
  <sheetFormatPr defaultRowHeight="15"/>
  <cols>
    <col min="1" max="1" width="48.7109375" customWidth="1"/>
    <col min="2" max="2" width="10" style="4" customWidth="1"/>
    <col min="3" max="3" width="19.140625" style="1" customWidth="1"/>
    <col min="4" max="6" width="18.140625" style="19" customWidth="1"/>
    <col min="7" max="7" width="18.140625" style="7" bestFit="1" customWidth="1"/>
    <col min="8" max="9" width="18.140625" style="2" customWidth="1"/>
    <col min="10" max="12" width="20.28515625" style="9" customWidth="1"/>
    <col min="13" max="13" width="4.85546875" style="7" customWidth="1"/>
    <col min="14" max="14" width="18.140625" style="7" customWidth="1"/>
    <col min="15" max="16" width="18.140625" style="2" customWidth="1"/>
    <col min="17" max="19" width="20.28515625" style="9" customWidth="1"/>
    <col min="20" max="20" width="4.85546875" style="7" customWidth="1"/>
    <col min="21" max="21" width="19.7109375" style="3" customWidth="1"/>
    <col min="22" max="23" width="18.140625" style="2" customWidth="1"/>
    <col min="24" max="26" width="20.28515625" style="9" customWidth="1"/>
    <col min="27" max="27" width="4.85546875" style="7" customWidth="1"/>
    <col min="28" max="28" width="18.140625" style="3" customWidth="1"/>
    <col min="29" max="29" width="20.28515625" style="2" customWidth="1"/>
    <col min="30" max="30" width="18.140625" style="2" customWidth="1"/>
    <col min="31" max="33" width="20.28515625" style="9" customWidth="1"/>
    <col min="34" max="34" width="4.85546875" style="7" customWidth="1"/>
    <col min="35" max="35" width="15.28515625" style="9" customWidth="1"/>
    <col min="36" max="36" width="9.140625" style="10"/>
    <col min="37" max="38" width="15.28515625" style="11" customWidth="1"/>
  </cols>
  <sheetData>
    <row r="1" spans="1:38" ht="18.75">
      <c r="A1" s="20" t="s">
        <v>136</v>
      </c>
      <c r="B1" s="12"/>
      <c r="C1" s="12"/>
      <c r="D1" s="17"/>
      <c r="E1" s="17"/>
      <c r="F1" s="17"/>
      <c r="G1" s="12"/>
      <c r="H1" s="16"/>
      <c r="I1" s="16"/>
      <c r="J1" s="16"/>
      <c r="K1" s="16"/>
      <c r="L1" s="16"/>
      <c r="M1" s="12"/>
      <c r="N1" s="12"/>
      <c r="O1" s="16"/>
      <c r="P1" s="16"/>
      <c r="Q1" s="16"/>
      <c r="R1" s="16"/>
      <c r="S1" s="16"/>
      <c r="T1" s="12"/>
      <c r="U1" s="12"/>
      <c r="V1" s="16"/>
      <c r="W1" s="16"/>
      <c r="X1" s="16"/>
      <c r="Y1" s="16"/>
      <c r="Z1" s="16"/>
      <c r="AA1" s="12"/>
      <c r="AB1" s="12"/>
      <c r="AC1" s="16"/>
      <c r="AD1" s="16"/>
      <c r="AE1" s="16"/>
      <c r="AF1" s="16"/>
      <c r="AG1" s="16"/>
      <c r="AH1" s="12"/>
    </row>
    <row r="2" spans="1:38" ht="18.75">
      <c r="A2" s="21" t="s">
        <v>144</v>
      </c>
      <c r="B2" s="5"/>
      <c r="C2" s="5"/>
      <c r="D2" s="18"/>
      <c r="E2" s="18"/>
      <c r="F2" s="18"/>
      <c r="G2" s="6"/>
      <c r="H2" s="8"/>
      <c r="I2" s="8"/>
      <c r="J2" s="8"/>
      <c r="K2" s="8"/>
      <c r="L2" s="8"/>
      <c r="M2" s="6"/>
      <c r="N2" s="6"/>
      <c r="O2" s="8"/>
      <c r="P2" s="8"/>
      <c r="Q2" s="8"/>
      <c r="R2" s="8"/>
      <c r="S2" s="8"/>
      <c r="T2" s="6"/>
      <c r="U2" s="6"/>
      <c r="V2" s="8"/>
      <c r="W2" s="8"/>
      <c r="X2" s="8"/>
      <c r="Y2" s="8"/>
      <c r="Z2" s="8"/>
      <c r="AA2" s="6"/>
      <c r="AB2" s="6"/>
      <c r="AC2" s="8"/>
      <c r="AD2" s="8"/>
      <c r="AE2" s="8"/>
      <c r="AF2" s="8"/>
      <c r="AG2" s="8"/>
      <c r="AH2" s="6"/>
    </row>
    <row r="3" spans="1:38" s="22" customFormat="1" ht="12.75">
      <c r="B3" s="23"/>
      <c r="C3" s="23"/>
      <c r="D3" s="24"/>
      <c r="E3" s="24"/>
      <c r="F3" s="24"/>
      <c r="G3" s="85" t="s">
        <v>148</v>
      </c>
      <c r="H3" s="85"/>
      <c r="I3" s="85"/>
      <c r="J3" s="85"/>
      <c r="K3" s="85"/>
      <c r="L3" s="85"/>
      <c r="M3" s="25"/>
      <c r="N3" s="86" t="s">
        <v>158</v>
      </c>
      <c r="O3" s="86"/>
      <c r="P3" s="86"/>
      <c r="Q3" s="86"/>
      <c r="R3" s="86"/>
      <c r="S3" s="86"/>
      <c r="T3" s="25"/>
      <c r="U3" s="87" t="s">
        <v>159</v>
      </c>
      <c r="V3" s="87"/>
      <c r="W3" s="87"/>
      <c r="X3" s="87"/>
      <c r="Y3" s="87"/>
      <c r="Z3" s="87"/>
      <c r="AA3" s="25"/>
      <c r="AB3" s="88" t="s">
        <v>160</v>
      </c>
      <c r="AC3" s="88"/>
      <c r="AD3" s="88"/>
      <c r="AE3" s="88"/>
      <c r="AF3" s="88"/>
      <c r="AG3" s="88"/>
      <c r="AH3" s="25"/>
      <c r="AI3" s="89" t="s">
        <v>161</v>
      </c>
      <c r="AJ3" s="89"/>
      <c r="AK3" s="89"/>
      <c r="AL3" s="89"/>
    </row>
    <row r="4" spans="1:38" s="22" customFormat="1" ht="12.75">
      <c r="B4" s="29"/>
      <c r="C4" s="30"/>
      <c r="D4" s="31"/>
      <c r="E4" s="31"/>
      <c r="F4" s="31"/>
      <c r="G4" s="32"/>
      <c r="H4" s="33"/>
      <c r="I4" s="33"/>
      <c r="J4" s="26"/>
      <c r="K4" s="26"/>
      <c r="L4" s="26"/>
      <c r="M4" s="32"/>
      <c r="N4" s="32"/>
      <c r="O4" s="33"/>
      <c r="P4" s="33"/>
      <c r="Q4" s="26"/>
      <c r="R4" s="26"/>
      <c r="S4" s="26"/>
      <c r="T4" s="32"/>
      <c r="U4" s="34"/>
      <c r="V4" s="33"/>
      <c r="W4" s="33"/>
      <c r="X4" s="26"/>
      <c r="Y4" s="26"/>
      <c r="Z4" s="26"/>
      <c r="AA4" s="32"/>
      <c r="AB4" s="34"/>
      <c r="AC4" s="33"/>
      <c r="AD4" s="33"/>
      <c r="AE4" s="26"/>
      <c r="AF4" s="26"/>
      <c r="AG4" s="26"/>
      <c r="AH4" s="32"/>
      <c r="AI4" s="26"/>
      <c r="AJ4" s="27"/>
      <c r="AK4" s="28"/>
      <c r="AL4" s="28"/>
    </row>
    <row r="5" spans="1:38" s="43" customFormat="1" ht="76.5">
      <c r="A5" s="35" t="s">
        <v>1</v>
      </c>
      <c r="B5" s="36" t="s">
        <v>0</v>
      </c>
      <c r="C5" s="35" t="s">
        <v>65</v>
      </c>
      <c r="D5" s="37" t="s">
        <v>145</v>
      </c>
      <c r="E5" s="38" t="s">
        <v>146</v>
      </c>
      <c r="F5" s="38" t="s">
        <v>147</v>
      </c>
      <c r="G5" s="39" t="s">
        <v>61</v>
      </c>
      <c r="H5" s="40" t="s">
        <v>126</v>
      </c>
      <c r="I5" s="40" t="s">
        <v>127</v>
      </c>
      <c r="J5" s="74" t="s">
        <v>149</v>
      </c>
      <c r="K5" s="72" t="s">
        <v>150</v>
      </c>
      <c r="L5" s="73" t="s">
        <v>151</v>
      </c>
      <c r="M5" s="39"/>
      <c r="N5" s="39" t="s">
        <v>62</v>
      </c>
      <c r="O5" s="40" t="s">
        <v>128</v>
      </c>
      <c r="P5" s="40" t="s">
        <v>129</v>
      </c>
      <c r="Q5" s="77" t="s">
        <v>152</v>
      </c>
      <c r="R5" s="76" t="s">
        <v>153</v>
      </c>
      <c r="S5" s="75" t="s">
        <v>154</v>
      </c>
      <c r="T5" s="39"/>
      <c r="U5" s="39" t="s">
        <v>63</v>
      </c>
      <c r="V5" s="40" t="s">
        <v>130</v>
      </c>
      <c r="W5" s="40" t="s">
        <v>131</v>
      </c>
      <c r="X5" s="81" t="s">
        <v>155</v>
      </c>
      <c r="Y5" s="79" t="s">
        <v>156</v>
      </c>
      <c r="Z5" s="78" t="s">
        <v>157</v>
      </c>
      <c r="AA5" s="39"/>
      <c r="AB5" s="39" t="s">
        <v>64</v>
      </c>
      <c r="AC5" s="40" t="s">
        <v>123</v>
      </c>
      <c r="AD5" s="40" t="s">
        <v>132</v>
      </c>
      <c r="AE5" s="83" t="s">
        <v>133</v>
      </c>
      <c r="AF5" s="80" t="s">
        <v>134</v>
      </c>
      <c r="AG5" s="82" t="s">
        <v>135</v>
      </c>
      <c r="AH5" s="39"/>
      <c r="AI5" s="84" t="s">
        <v>143</v>
      </c>
      <c r="AJ5" s="41" t="s">
        <v>140</v>
      </c>
      <c r="AK5" s="42" t="s">
        <v>141</v>
      </c>
      <c r="AL5" s="42" t="s">
        <v>142</v>
      </c>
    </row>
    <row r="6" spans="1:38" s="22" customFormat="1" ht="12.75">
      <c r="A6" s="44" t="s">
        <v>2</v>
      </c>
      <c r="B6" s="45" t="s">
        <v>3</v>
      </c>
      <c r="C6" s="46" t="s">
        <v>66</v>
      </c>
      <c r="D6" s="47">
        <v>60991654</v>
      </c>
      <c r="E6" s="47">
        <v>606188.5</v>
      </c>
      <c r="F6" s="47">
        <f t="shared" ref="F6:F37" si="0">D6-E6</f>
        <v>60385465.5</v>
      </c>
      <c r="G6" s="48">
        <v>0.1157</v>
      </c>
      <c r="H6" s="47">
        <f t="shared" ref="H6:H18" si="1">MAX(ROUND(F6*G6/1000,2),0)</f>
        <v>6986.6</v>
      </c>
      <c r="I6" s="47"/>
      <c r="J6" s="47">
        <f t="shared" ref="J6:J37" si="2">+H6-I6</f>
        <v>6986.6</v>
      </c>
      <c r="K6" s="47">
        <v>6986.6</v>
      </c>
      <c r="L6" s="47">
        <f>J6-K6</f>
        <v>0</v>
      </c>
      <c r="M6" s="47"/>
      <c r="N6" s="48">
        <v>2.5297000000000001</v>
      </c>
      <c r="O6" s="47">
        <f t="shared" ref="O6:O36" si="3">MAX(ROUND(F6*N6/1000,2),0)</f>
        <v>152757.10999999999</v>
      </c>
      <c r="P6" s="47"/>
      <c r="Q6" s="47">
        <f t="shared" ref="Q6:Q37" si="4">+O6-P6</f>
        <v>152757.10999999999</v>
      </c>
      <c r="R6" s="47">
        <v>152757.10999999999</v>
      </c>
      <c r="S6" s="47">
        <f>Q6-R6</f>
        <v>0</v>
      </c>
      <c r="T6" s="47"/>
      <c r="U6" s="48">
        <v>1.4762999999999999</v>
      </c>
      <c r="V6" s="47">
        <f t="shared" ref="V6:V30" si="5">MAX(ROUND(F6*U6/1000,2),0)</f>
        <v>89147.06</v>
      </c>
      <c r="W6" s="47"/>
      <c r="X6" s="47">
        <f t="shared" ref="X6:X37" si="6">+V6-W6</f>
        <v>89147.06</v>
      </c>
      <c r="Y6" s="47">
        <v>89147.06</v>
      </c>
      <c r="Z6" s="47">
        <f>X6-Y6</f>
        <v>0</v>
      </c>
      <c r="AA6" s="47"/>
      <c r="AB6" s="48">
        <v>0</v>
      </c>
      <c r="AC6" s="47">
        <f t="shared" ref="AC6:AC37" si="7">MAX(ROUND((D6*AB6)/1000,2),0)</f>
        <v>0</v>
      </c>
      <c r="AD6" s="47"/>
      <c r="AE6" s="47">
        <f t="shared" ref="AE6:AE37" si="8">+AC6-AD6</f>
        <v>0</v>
      </c>
      <c r="AF6" s="47">
        <v>0</v>
      </c>
      <c r="AG6" s="47">
        <f>AE6-AF6</f>
        <v>0</v>
      </c>
      <c r="AH6" s="47"/>
      <c r="AI6" s="47">
        <f>L6+S6+Z6+AG6</f>
        <v>0</v>
      </c>
      <c r="AJ6" s="49" t="s">
        <v>138</v>
      </c>
      <c r="AK6" s="50">
        <f>IF(AJ6="Summer",AI6,)</f>
        <v>0</v>
      </c>
      <c r="AL6" s="50">
        <f>IF(AJ6="winter",AI6,)</f>
        <v>0</v>
      </c>
    </row>
    <row r="7" spans="1:38" s="22" customFormat="1" ht="12.75">
      <c r="A7" s="44" t="s">
        <v>4</v>
      </c>
      <c r="B7" s="45" t="s">
        <v>5</v>
      </c>
      <c r="C7" s="46" t="s">
        <v>67</v>
      </c>
      <c r="D7" s="47">
        <v>32537669</v>
      </c>
      <c r="E7" s="47">
        <v>423725</v>
      </c>
      <c r="F7" s="47">
        <f t="shared" si="0"/>
        <v>32113944</v>
      </c>
      <c r="G7" s="48">
        <v>0.21390000000000001</v>
      </c>
      <c r="H7" s="47">
        <f t="shared" si="1"/>
        <v>6869.17</v>
      </c>
      <c r="I7" s="47"/>
      <c r="J7" s="47">
        <f t="shared" si="2"/>
        <v>6869.17</v>
      </c>
      <c r="K7" s="47">
        <v>6869.17</v>
      </c>
      <c r="L7" s="47">
        <f t="shared" ref="L7:L64" si="9">J7-K7</f>
        <v>0</v>
      </c>
      <c r="M7" s="47"/>
      <c r="N7" s="48">
        <v>1.9742999999999999</v>
      </c>
      <c r="O7" s="47">
        <f t="shared" si="3"/>
        <v>63402.559999999998</v>
      </c>
      <c r="P7" s="47"/>
      <c r="Q7" s="47">
        <f t="shared" si="4"/>
        <v>63402.559999999998</v>
      </c>
      <c r="R7" s="47">
        <v>63402.559999999998</v>
      </c>
      <c r="S7" s="47">
        <f t="shared" ref="S7:S64" si="10">Q7-R7</f>
        <v>0</v>
      </c>
      <c r="T7" s="47"/>
      <c r="U7" s="48">
        <v>0</v>
      </c>
      <c r="V7" s="47">
        <f t="shared" si="5"/>
        <v>0</v>
      </c>
      <c r="W7" s="47"/>
      <c r="X7" s="47">
        <f t="shared" si="6"/>
        <v>0</v>
      </c>
      <c r="Y7" s="47">
        <v>0</v>
      </c>
      <c r="Z7" s="47">
        <f t="shared" ref="Z7:Z64" si="11">X7-Y7</f>
        <v>0</v>
      </c>
      <c r="AA7" s="47"/>
      <c r="AB7" s="48">
        <v>0</v>
      </c>
      <c r="AC7" s="47">
        <f t="shared" si="7"/>
        <v>0</v>
      </c>
      <c r="AD7" s="47"/>
      <c r="AE7" s="47">
        <f t="shared" si="8"/>
        <v>0</v>
      </c>
      <c r="AF7" s="47">
        <v>0</v>
      </c>
      <c r="AG7" s="47">
        <f t="shared" ref="AG7:AG64" si="12">AE7-AF7</f>
        <v>0</v>
      </c>
      <c r="AH7" s="47"/>
      <c r="AI7" s="47">
        <f t="shared" ref="AI7:AI64" si="13">L7+S7+Z7+AG7</f>
        <v>0</v>
      </c>
      <c r="AJ7" s="49" t="s">
        <v>139</v>
      </c>
      <c r="AK7" s="50">
        <f t="shared" ref="AK7:AK64" si="14">IF(AJ7="Summer",AI7,)</f>
        <v>0</v>
      </c>
      <c r="AL7" s="50">
        <f t="shared" ref="AL7:AL64" si="15">IF(AJ7="winter",AI7,)</f>
        <v>0</v>
      </c>
    </row>
    <row r="8" spans="1:38" s="22" customFormat="1" ht="12.75">
      <c r="A8" s="44" t="s">
        <v>6</v>
      </c>
      <c r="B8" s="45" t="s">
        <v>7</v>
      </c>
      <c r="C8" s="46" t="s">
        <v>68</v>
      </c>
      <c r="D8" s="47">
        <v>5525677</v>
      </c>
      <c r="E8" s="47">
        <v>0</v>
      </c>
      <c r="F8" s="47">
        <f t="shared" si="0"/>
        <v>5525677</v>
      </c>
      <c r="G8" s="48">
        <v>0.1196</v>
      </c>
      <c r="H8" s="47">
        <f t="shared" si="1"/>
        <v>660.87</v>
      </c>
      <c r="I8" s="47"/>
      <c r="J8" s="47">
        <f t="shared" si="2"/>
        <v>660.87</v>
      </c>
      <c r="K8" s="47">
        <v>660.87</v>
      </c>
      <c r="L8" s="47">
        <f t="shared" si="9"/>
        <v>0</v>
      </c>
      <c r="M8" s="47"/>
      <c r="N8" s="48">
        <v>1.8285999999999998</v>
      </c>
      <c r="O8" s="47">
        <f t="shared" si="3"/>
        <v>10104.25</v>
      </c>
      <c r="P8" s="47"/>
      <c r="Q8" s="47">
        <f t="shared" si="4"/>
        <v>10104.25</v>
      </c>
      <c r="R8" s="47">
        <v>10104.25</v>
      </c>
      <c r="S8" s="47">
        <f t="shared" si="10"/>
        <v>0</v>
      </c>
      <c r="T8" s="47"/>
      <c r="U8" s="48">
        <v>0</v>
      </c>
      <c r="V8" s="47">
        <f t="shared" si="5"/>
        <v>0</v>
      </c>
      <c r="W8" s="47"/>
      <c r="X8" s="47">
        <f t="shared" si="6"/>
        <v>0</v>
      </c>
      <c r="Y8" s="47">
        <v>0</v>
      </c>
      <c r="Z8" s="47">
        <f t="shared" si="11"/>
        <v>0</v>
      </c>
      <c r="AA8" s="47"/>
      <c r="AB8" s="48">
        <v>0</v>
      </c>
      <c r="AC8" s="47">
        <f t="shared" si="7"/>
        <v>0</v>
      </c>
      <c r="AD8" s="47"/>
      <c r="AE8" s="47">
        <f t="shared" si="8"/>
        <v>0</v>
      </c>
      <c r="AF8" s="47">
        <v>0</v>
      </c>
      <c r="AG8" s="47">
        <f t="shared" si="12"/>
        <v>0</v>
      </c>
      <c r="AH8" s="47"/>
      <c r="AI8" s="47">
        <f t="shared" si="13"/>
        <v>0</v>
      </c>
      <c r="AJ8" s="49" t="s">
        <v>138</v>
      </c>
      <c r="AK8" s="50">
        <f t="shared" si="14"/>
        <v>0</v>
      </c>
      <c r="AL8" s="50">
        <f t="shared" si="15"/>
        <v>0</v>
      </c>
    </row>
    <row r="9" spans="1:38" s="22" customFormat="1" ht="12.75">
      <c r="A9" s="44" t="s">
        <v>8</v>
      </c>
      <c r="B9" s="45" t="s">
        <v>9</v>
      </c>
      <c r="C9" s="46" t="s">
        <v>69</v>
      </c>
      <c r="D9" s="47">
        <v>63089017.5</v>
      </c>
      <c r="E9" s="47">
        <v>1462050</v>
      </c>
      <c r="F9" s="47">
        <f t="shared" si="0"/>
        <v>61626967.5</v>
      </c>
      <c r="G9" s="48">
        <v>0.18909999999999999</v>
      </c>
      <c r="H9" s="47">
        <f t="shared" si="1"/>
        <v>11653.66</v>
      </c>
      <c r="I9" s="47"/>
      <c r="J9" s="47">
        <f t="shared" si="2"/>
        <v>11653.66</v>
      </c>
      <c r="K9" s="47">
        <v>11653.66</v>
      </c>
      <c r="L9" s="47">
        <f t="shared" si="9"/>
        <v>0</v>
      </c>
      <c r="M9" s="47"/>
      <c r="N9" s="48">
        <v>2.8403</v>
      </c>
      <c r="O9" s="47">
        <f t="shared" si="3"/>
        <v>175039.08</v>
      </c>
      <c r="P9" s="47"/>
      <c r="Q9" s="47">
        <f t="shared" si="4"/>
        <v>175039.08</v>
      </c>
      <c r="R9" s="47">
        <v>175039.08</v>
      </c>
      <c r="S9" s="47">
        <f t="shared" si="10"/>
        <v>0</v>
      </c>
      <c r="T9" s="47"/>
      <c r="U9" s="48">
        <v>1.8938999999999999</v>
      </c>
      <c r="V9" s="47">
        <f t="shared" si="5"/>
        <v>116715.31</v>
      </c>
      <c r="W9" s="47"/>
      <c r="X9" s="47">
        <f t="shared" si="6"/>
        <v>116715.31</v>
      </c>
      <c r="Y9" s="47">
        <v>116715.31</v>
      </c>
      <c r="Z9" s="47">
        <f t="shared" si="11"/>
        <v>0</v>
      </c>
      <c r="AA9" s="47"/>
      <c r="AB9" s="48">
        <v>0</v>
      </c>
      <c r="AC9" s="47">
        <f t="shared" si="7"/>
        <v>0</v>
      </c>
      <c r="AD9" s="47"/>
      <c r="AE9" s="47">
        <f t="shared" si="8"/>
        <v>0</v>
      </c>
      <c r="AF9" s="47">
        <v>0</v>
      </c>
      <c r="AG9" s="47">
        <f t="shared" si="12"/>
        <v>0</v>
      </c>
      <c r="AH9" s="47"/>
      <c r="AI9" s="47">
        <f t="shared" si="13"/>
        <v>0</v>
      </c>
      <c r="AJ9" s="49" t="s">
        <v>139</v>
      </c>
      <c r="AK9" s="50">
        <f t="shared" si="14"/>
        <v>0</v>
      </c>
      <c r="AL9" s="50">
        <f t="shared" si="15"/>
        <v>0</v>
      </c>
    </row>
    <row r="10" spans="1:38" s="22" customFormat="1" ht="12.75">
      <c r="A10" s="44" t="s">
        <v>10</v>
      </c>
      <c r="B10" s="45">
        <v>11000</v>
      </c>
      <c r="C10" s="46" t="s">
        <v>70</v>
      </c>
      <c r="D10" s="47">
        <v>61185178</v>
      </c>
      <c r="E10" s="47">
        <v>9034816.25</v>
      </c>
      <c r="F10" s="47">
        <f t="shared" si="0"/>
        <v>52150361.75</v>
      </c>
      <c r="G10" s="48">
        <v>0.17449999999999999</v>
      </c>
      <c r="H10" s="47">
        <f t="shared" si="1"/>
        <v>9100.24</v>
      </c>
      <c r="I10" s="47">
        <v>137.53</v>
      </c>
      <c r="J10" s="47">
        <f t="shared" si="2"/>
        <v>8962.7099999999991</v>
      </c>
      <c r="K10" s="47">
        <v>8962.7099999999991</v>
      </c>
      <c r="L10" s="47">
        <f t="shared" si="9"/>
        <v>0</v>
      </c>
      <c r="M10" s="47"/>
      <c r="N10" s="48">
        <v>2.1953999999999998</v>
      </c>
      <c r="O10" s="47">
        <f t="shared" si="3"/>
        <v>114490.9</v>
      </c>
      <c r="P10" s="47">
        <v>1730.28</v>
      </c>
      <c r="Q10" s="47">
        <f t="shared" si="4"/>
        <v>112760.62</v>
      </c>
      <c r="R10" s="47">
        <v>112760.62</v>
      </c>
      <c r="S10" s="47">
        <f t="shared" si="10"/>
        <v>0</v>
      </c>
      <c r="T10" s="47"/>
      <c r="U10" s="48">
        <v>0</v>
      </c>
      <c r="V10" s="47">
        <f t="shared" si="5"/>
        <v>0</v>
      </c>
      <c r="W10" s="47"/>
      <c r="X10" s="47">
        <f t="shared" si="6"/>
        <v>0</v>
      </c>
      <c r="Y10" s="47">
        <v>0</v>
      </c>
      <c r="Z10" s="47">
        <f t="shared" si="11"/>
        <v>0</v>
      </c>
      <c r="AA10" s="47"/>
      <c r="AB10" s="48">
        <v>0</v>
      </c>
      <c r="AC10" s="47">
        <f t="shared" si="7"/>
        <v>0</v>
      </c>
      <c r="AD10" s="47"/>
      <c r="AE10" s="47">
        <f t="shared" si="8"/>
        <v>0</v>
      </c>
      <c r="AF10" s="47">
        <v>0</v>
      </c>
      <c r="AG10" s="47">
        <f t="shared" si="12"/>
        <v>0</v>
      </c>
      <c r="AH10" s="47"/>
      <c r="AI10" s="47">
        <f t="shared" si="13"/>
        <v>0</v>
      </c>
      <c r="AJ10" s="51" t="s">
        <v>138</v>
      </c>
      <c r="AK10" s="50">
        <f t="shared" si="14"/>
        <v>0</v>
      </c>
      <c r="AL10" s="50">
        <f t="shared" si="15"/>
        <v>0</v>
      </c>
    </row>
    <row r="11" spans="1:38" s="22" customFormat="1" ht="12.75">
      <c r="A11" s="44" t="s">
        <v>11</v>
      </c>
      <c r="B11" s="45">
        <v>12000</v>
      </c>
      <c r="C11" s="46" t="s">
        <v>71</v>
      </c>
      <c r="D11" s="47">
        <v>33309685</v>
      </c>
      <c r="E11" s="47">
        <v>197249</v>
      </c>
      <c r="F11" s="47">
        <f t="shared" si="0"/>
        <v>33112436</v>
      </c>
      <c r="G11" s="48">
        <v>0.1716</v>
      </c>
      <c r="H11" s="47">
        <f t="shared" si="1"/>
        <v>5682.09</v>
      </c>
      <c r="I11" s="47"/>
      <c r="J11" s="47">
        <f t="shared" si="2"/>
        <v>5682.09</v>
      </c>
      <c r="K11" s="47">
        <v>5682.09</v>
      </c>
      <c r="L11" s="47">
        <f t="shared" si="9"/>
        <v>0</v>
      </c>
      <c r="M11" s="47"/>
      <c r="N11" s="48">
        <v>3.8239999999999998</v>
      </c>
      <c r="O11" s="47">
        <f t="shared" si="3"/>
        <v>126621.96</v>
      </c>
      <c r="P11" s="47"/>
      <c r="Q11" s="47">
        <f t="shared" si="4"/>
        <v>126621.96</v>
      </c>
      <c r="R11" s="47">
        <v>126621.96</v>
      </c>
      <c r="S11" s="47">
        <f t="shared" si="10"/>
        <v>0</v>
      </c>
      <c r="T11" s="47"/>
      <c r="U11" s="48">
        <v>4.2104999999999997</v>
      </c>
      <c r="V11" s="47">
        <f t="shared" si="5"/>
        <v>139419.91</v>
      </c>
      <c r="W11" s="47"/>
      <c r="X11" s="47">
        <f t="shared" si="6"/>
        <v>139419.91</v>
      </c>
      <c r="Y11" s="47">
        <v>139419.91</v>
      </c>
      <c r="Z11" s="47">
        <f t="shared" si="11"/>
        <v>0</v>
      </c>
      <c r="AA11" s="47"/>
      <c r="AB11" s="48">
        <v>0</v>
      </c>
      <c r="AC11" s="47">
        <f t="shared" si="7"/>
        <v>0</v>
      </c>
      <c r="AD11" s="47"/>
      <c r="AE11" s="47">
        <f t="shared" si="8"/>
        <v>0</v>
      </c>
      <c r="AF11" s="47">
        <v>0</v>
      </c>
      <c r="AG11" s="47">
        <f t="shared" si="12"/>
        <v>0</v>
      </c>
      <c r="AH11" s="47"/>
      <c r="AI11" s="47">
        <f t="shared" si="13"/>
        <v>0</v>
      </c>
      <c r="AJ11" s="51" t="s">
        <v>138</v>
      </c>
      <c r="AK11" s="50">
        <f t="shared" si="14"/>
        <v>0</v>
      </c>
      <c r="AL11" s="50">
        <f t="shared" si="15"/>
        <v>0</v>
      </c>
    </row>
    <row r="12" spans="1:38" s="22" customFormat="1" ht="12.75">
      <c r="A12" s="44" t="s">
        <v>12</v>
      </c>
      <c r="B12" s="45">
        <v>13000</v>
      </c>
      <c r="C12" s="46" t="s">
        <v>72</v>
      </c>
      <c r="D12" s="47">
        <v>240306768.5</v>
      </c>
      <c r="E12" s="47">
        <v>19748519.5</v>
      </c>
      <c r="F12" s="47">
        <f t="shared" si="0"/>
        <v>220558249</v>
      </c>
      <c r="G12" s="48">
        <v>0.25190000000000001</v>
      </c>
      <c r="H12" s="47">
        <f t="shared" si="1"/>
        <v>55558.62</v>
      </c>
      <c r="I12" s="47">
        <v>3323.6</v>
      </c>
      <c r="J12" s="47">
        <f t="shared" si="2"/>
        <v>52235.020000000004</v>
      </c>
      <c r="K12" s="47">
        <v>52040.800000000003</v>
      </c>
      <c r="L12" s="47">
        <f t="shared" si="9"/>
        <v>194.22000000000116</v>
      </c>
      <c r="M12" s="47"/>
      <c r="N12" s="48">
        <v>4.5</v>
      </c>
      <c r="O12" s="47">
        <f t="shared" si="3"/>
        <v>992512.12</v>
      </c>
      <c r="P12" s="47">
        <v>59373.43</v>
      </c>
      <c r="Q12" s="47">
        <f t="shared" si="4"/>
        <v>933138.69</v>
      </c>
      <c r="R12" s="47">
        <v>929669.0199999999</v>
      </c>
      <c r="S12" s="47">
        <f t="shared" si="10"/>
        <v>3469.6700000000419</v>
      </c>
      <c r="T12" s="47"/>
      <c r="U12" s="48">
        <v>1.4537999999999998</v>
      </c>
      <c r="V12" s="47">
        <f t="shared" si="5"/>
        <v>320647.58</v>
      </c>
      <c r="W12" s="47">
        <v>19181.580000000002</v>
      </c>
      <c r="X12" s="47">
        <f t="shared" si="6"/>
        <v>301466</v>
      </c>
      <c r="Y12" s="47">
        <v>300345.07</v>
      </c>
      <c r="Z12" s="47">
        <f t="shared" si="11"/>
        <v>1120.929999999993</v>
      </c>
      <c r="AA12" s="47"/>
      <c r="AB12" s="48">
        <v>0</v>
      </c>
      <c r="AC12" s="47">
        <f t="shared" si="7"/>
        <v>0</v>
      </c>
      <c r="AD12" s="47"/>
      <c r="AE12" s="47">
        <f t="shared" si="8"/>
        <v>0</v>
      </c>
      <c r="AF12" s="47">
        <v>0</v>
      </c>
      <c r="AG12" s="47">
        <f t="shared" si="12"/>
        <v>0</v>
      </c>
      <c r="AH12" s="47"/>
      <c r="AI12" s="47">
        <f t="shared" si="13"/>
        <v>4784.8200000000361</v>
      </c>
      <c r="AJ12" s="51" t="s">
        <v>138</v>
      </c>
      <c r="AK12" s="50">
        <f t="shared" si="14"/>
        <v>0</v>
      </c>
      <c r="AL12" s="50">
        <f t="shared" si="15"/>
        <v>4784.8200000000361</v>
      </c>
    </row>
    <row r="13" spans="1:38" s="22" customFormat="1" ht="12.75">
      <c r="A13" s="44" t="s">
        <v>13</v>
      </c>
      <c r="B13" s="45">
        <v>14000</v>
      </c>
      <c r="C13" s="46" t="s">
        <v>90</v>
      </c>
      <c r="D13" s="47">
        <v>14733739</v>
      </c>
      <c r="E13" s="47">
        <v>9500</v>
      </c>
      <c r="F13" s="47">
        <f t="shared" si="0"/>
        <v>14724239</v>
      </c>
      <c r="G13" s="48">
        <v>0.2026</v>
      </c>
      <c r="H13" s="47">
        <f t="shared" si="1"/>
        <v>2983.13</v>
      </c>
      <c r="I13" s="47"/>
      <c r="J13" s="47">
        <f t="shared" si="2"/>
        <v>2983.13</v>
      </c>
      <c r="K13" s="47">
        <v>2983.13</v>
      </c>
      <c r="L13" s="47">
        <f t="shared" si="9"/>
        <v>0</v>
      </c>
      <c r="M13" s="47"/>
      <c r="N13" s="48">
        <v>2.0291000000000001</v>
      </c>
      <c r="O13" s="47">
        <f t="shared" si="3"/>
        <v>29876.95</v>
      </c>
      <c r="P13" s="47"/>
      <c r="Q13" s="47">
        <f t="shared" si="4"/>
        <v>29876.95</v>
      </c>
      <c r="R13" s="47">
        <v>29876.95</v>
      </c>
      <c r="S13" s="47">
        <f t="shared" si="10"/>
        <v>0</v>
      </c>
      <c r="T13" s="47"/>
      <c r="U13" s="48">
        <v>0</v>
      </c>
      <c r="V13" s="47">
        <f t="shared" si="5"/>
        <v>0</v>
      </c>
      <c r="W13" s="47"/>
      <c r="X13" s="47">
        <f t="shared" si="6"/>
        <v>0</v>
      </c>
      <c r="Y13" s="47">
        <v>0</v>
      </c>
      <c r="Z13" s="47">
        <f t="shared" si="11"/>
        <v>0</v>
      </c>
      <c r="AA13" s="47"/>
      <c r="AB13" s="48">
        <v>0</v>
      </c>
      <c r="AC13" s="47">
        <f t="shared" si="7"/>
        <v>0</v>
      </c>
      <c r="AD13" s="47"/>
      <c r="AE13" s="47">
        <f t="shared" si="8"/>
        <v>0</v>
      </c>
      <c r="AF13" s="47">
        <v>0</v>
      </c>
      <c r="AG13" s="47">
        <f t="shared" si="12"/>
        <v>0</v>
      </c>
      <c r="AH13" s="47"/>
      <c r="AI13" s="47">
        <f t="shared" si="13"/>
        <v>0</v>
      </c>
      <c r="AJ13" s="51" t="s">
        <v>138</v>
      </c>
      <c r="AK13" s="50">
        <f t="shared" si="14"/>
        <v>0</v>
      </c>
      <c r="AL13" s="50">
        <f t="shared" si="15"/>
        <v>0</v>
      </c>
    </row>
    <row r="14" spans="1:38" s="22" customFormat="1" ht="12.75">
      <c r="A14" s="44" t="s">
        <v>14</v>
      </c>
      <c r="B14" s="45">
        <v>15000</v>
      </c>
      <c r="C14" s="46" t="s">
        <v>73</v>
      </c>
      <c r="D14" s="47">
        <v>52428386</v>
      </c>
      <c r="E14" s="47">
        <v>0</v>
      </c>
      <c r="F14" s="47">
        <f t="shared" si="0"/>
        <v>52428386</v>
      </c>
      <c r="G14" s="48">
        <v>0.2</v>
      </c>
      <c r="H14" s="47">
        <f t="shared" si="1"/>
        <v>10485.68</v>
      </c>
      <c r="I14" s="47"/>
      <c r="J14" s="47">
        <f t="shared" si="2"/>
        <v>10485.68</v>
      </c>
      <c r="K14" s="47">
        <v>10485.68</v>
      </c>
      <c r="L14" s="47">
        <f t="shared" si="9"/>
        <v>0</v>
      </c>
      <c r="M14" s="47"/>
      <c r="N14" s="48">
        <v>1.8312999999999999</v>
      </c>
      <c r="O14" s="47">
        <f t="shared" si="3"/>
        <v>96012.1</v>
      </c>
      <c r="P14" s="47"/>
      <c r="Q14" s="47">
        <f t="shared" si="4"/>
        <v>96012.1</v>
      </c>
      <c r="R14" s="47">
        <v>96012.1</v>
      </c>
      <c r="S14" s="47">
        <f t="shared" si="10"/>
        <v>0</v>
      </c>
      <c r="T14" s="47"/>
      <c r="U14" s="48">
        <v>0.75</v>
      </c>
      <c r="V14" s="47">
        <f t="shared" si="5"/>
        <v>39321.29</v>
      </c>
      <c r="W14" s="47"/>
      <c r="X14" s="47">
        <f t="shared" si="6"/>
        <v>39321.29</v>
      </c>
      <c r="Y14" s="47">
        <v>39321.29</v>
      </c>
      <c r="Z14" s="47">
        <f t="shared" si="11"/>
        <v>0</v>
      </c>
      <c r="AA14" s="47"/>
      <c r="AB14" s="48">
        <v>0</v>
      </c>
      <c r="AC14" s="47">
        <f t="shared" si="7"/>
        <v>0</v>
      </c>
      <c r="AD14" s="47"/>
      <c r="AE14" s="47">
        <f t="shared" si="8"/>
        <v>0</v>
      </c>
      <c r="AF14" s="47">
        <v>0</v>
      </c>
      <c r="AG14" s="47">
        <f t="shared" si="12"/>
        <v>0</v>
      </c>
      <c r="AH14" s="47"/>
      <c r="AI14" s="47">
        <f t="shared" si="13"/>
        <v>0</v>
      </c>
      <c r="AJ14" s="51" t="s">
        <v>138</v>
      </c>
      <c r="AK14" s="50">
        <f t="shared" si="14"/>
        <v>0</v>
      </c>
      <c r="AL14" s="50">
        <f t="shared" si="15"/>
        <v>0</v>
      </c>
    </row>
    <row r="15" spans="1:38" s="22" customFormat="1" ht="12.75">
      <c r="A15" s="44" t="s">
        <v>15</v>
      </c>
      <c r="B15" s="45">
        <v>16000</v>
      </c>
      <c r="C15" s="46" t="s">
        <v>74</v>
      </c>
      <c r="D15" s="47">
        <v>32103247</v>
      </c>
      <c r="E15" s="47">
        <v>8700</v>
      </c>
      <c r="F15" s="47">
        <f t="shared" si="0"/>
        <v>32094547</v>
      </c>
      <c r="G15" s="48">
        <v>0.25969999999999999</v>
      </c>
      <c r="H15" s="47">
        <f t="shared" si="1"/>
        <v>8334.9500000000007</v>
      </c>
      <c r="I15" s="47">
        <v>784.74</v>
      </c>
      <c r="J15" s="47">
        <f t="shared" si="2"/>
        <v>7550.2100000000009</v>
      </c>
      <c r="K15" s="47">
        <v>7550.2100000000009</v>
      </c>
      <c r="L15" s="47">
        <f t="shared" si="9"/>
        <v>0</v>
      </c>
      <c r="M15" s="47"/>
      <c r="N15" s="48">
        <v>1.4876000000000003</v>
      </c>
      <c r="O15" s="47">
        <f t="shared" si="3"/>
        <v>47743.85</v>
      </c>
      <c r="P15" s="47">
        <v>4495.08</v>
      </c>
      <c r="Q15" s="47">
        <f t="shared" si="4"/>
        <v>43248.77</v>
      </c>
      <c r="R15" s="47">
        <v>43248.77</v>
      </c>
      <c r="S15" s="47">
        <f t="shared" si="10"/>
        <v>0</v>
      </c>
      <c r="T15" s="47"/>
      <c r="U15" s="48">
        <v>0</v>
      </c>
      <c r="V15" s="47">
        <f t="shared" si="5"/>
        <v>0</v>
      </c>
      <c r="W15" s="47"/>
      <c r="X15" s="47">
        <f t="shared" si="6"/>
        <v>0</v>
      </c>
      <c r="Y15" s="47">
        <v>0</v>
      </c>
      <c r="Z15" s="47">
        <f t="shared" si="11"/>
        <v>0</v>
      </c>
      <c r="AA15" s="47"/>
      <c r="AB15" s="48">
        <v>0</v>
      </c>
      <c r="AC15" s="47">
        <f t="shared" si="7"/>
        <v>0</v>
      </c>
      <c r="AD15" s="47"/>
      <c r="AE15" s="47">
        <f t="shared" si="8"/>
        <v>0</v>
      </c>
      <c r="AF15" s="47">
        <v>0</v>
      </c>
      <c r="AG15" s="47">
        <f t="shared" si="12"/>
        <v>0</v>
      </c>
      <c r="AH15" s="47"/>
      <c r="AI15" s="47">
        <f t="shared" si="13"/>
        <v>0</v>
      </c>
      <c r="AJ15" s="51" t="s">
        <v>138</v>
      </c>
      <c r="AK15" s="50">
        <f t="shared" si="14"/>
        <v>0</v>
      </c>
      <c r="AL15" s="50">
        <f t="shared" si="15"/>
        <v>0</v>
      </c>
    </row>
    <row r="16" spans="1:38" s="22" customFormat="1" ht="12.75">
      <c r="A16" s="44" t="s">
        <v>16</v>
      </c>
      <c r="B16" s="45">
        <v>17000</v>
      </c>
      <c r="C16" s="46" t="s">
        <v>91</v>
      </c>
      <c r="D16" s="47">
        <v>23262544</v>
      </c>
      <c r="E16" s="47">
        <v>0</v>
      </c>
      <c r="F16" s="47">
        <f t="shared" si="0"/>
        <v>23262544</v>
      </c>
      <c r="G16" s="48">
        <v>0.2</v>
      </c>
      <c r="H16" s="47">
        <f t="shared" si="1"/>
        <v>4652.51</v>
      </c>
      <c r="I16" s="47"/>
      <c r="J16" s="47">
        <f t="shared" si="2"/>
        <v>4652.51</v>
      </c>
      <c r="K16" s="47">
        <v>4652.51</v>
      </c>
      <c r="L16" s="47">
        <f t="shared" si="9"/>
        <v>0</v>
      </c>
      <c r="M16" s="47"/>
      <c r="N16" s="48">
        <v>0.77270000000000005</v>
      </c>
      <c r="O16" s="47">
        <f t="shared" si="3"/>
        <v>17974.97</v>
      </c>
      <c r="P16" s="47"/>
      <c r="Q16" s="47">
        <f t="shared" si="4"/>
        <v>17974.97</v>
      </c>
      <c r="R16" s="47">
        <v>17974.97</v>
      </c>
      <c r="S16" s="47">
        <f t="shared" si="10"/>
        <v>0</v>
      </c>
      <c r="T16" s="47"/>
      <c r="U16" s="48">
        <v>0</v>
      </c>
      <c r="V16" s="47">
        <f t="shared" si="5"/>
        <v>0</v>
      </c>
      <c r="W16" s="47"/>
      <c r="X16" s="47">
        <f t="shared" si="6"/>
        <v>0</v>
      </c>
      <c r="Y16" s="47">
        <v>0</v>
      </c>
      <c r="Z16" s="47">
        <f t="shared" si="11"/>
        <v>0</v>
      </c>
      <c r="AA16" s="47"/>
      <c r="AB16" s="48">
        <v>0</v>
      </c>
      <c r="AC16" s="47">
        <f t="shared" si="7"/>
        <v>0</v>
      </c>
      <c r="AD16" s="47"/>
      <c r="AE16" s="47">
        <f t="shared" si="8"/>
        <v>0</v>
      </c>
      <c r="AF16" s="47">
        <v>0</v>
      </c>
      <c r="AG16" s="47">
        <f t="shared" si="12"/>
        <v>0</v>
      </c>
      <c r="AH16" s="47"/>
      <c r="AI16" s="47">
        <f t="shared" si="13"/>
        <v>0</v>
      </c>
      <c r="AJ16" s="51" t="s">
        <v>138</v>
      </c>
      <c r="AK16" s="50">
        <f t="shared" si="14"/>
        <v>0</v>
      </c>
      <c r="AL16" s="50">
        <f t="shared" si="15"/>
        <v>0</v>
      </c>
    </row>
    <row r="17" spans="1:38" s="22" customFormat="1" ht="12.75">
      <c r="A17" s="44" t="s">
        <v>17</v>
      </c>
      <c r="B17" s="45">
        <v>18000</v>
      </c>
      <c r="C17" s="46" t="s">
        <v>75</v>
      </c>
      <c r="D17" s="47">
        <v>24402302</v>
      </c>
      <c r="E17" s="47">
        <v>522668.5</v>
      </c>
      <c r="F17" s="47">
        <f t="shared" si="0"/>
        <v>23879633.5</v>
      </c>
      <c r="G17" s="48">
        <v>0.40749999999999997</v>
      </c>
      <c r="H17" s="47">
        <f t="shared" si="1"/>
        <v>9730.9500000000007</v>
      </c>
      <c r="I17" s="47"/>
      <c r="J17" s="47">
        <f t="shared" si="2"/>
        <v>9730.9500000000007</v>
      </c>
      <c r="K17" s="47">
        <v>9730.9500000000007</v>
      </c>
      <c r="L17" s="47">
        <f t="shared" si="9"/>
        <v>0</v>
      </c>
      <c r="M17" s="47"/>
      <c r="N17" s="48">
        <v>1.631</v>
      </c>
      <c r="O17" s="47">
        <f t="shared" si="3"/>
        <v>38947.68</v>
      </c>
      <c r="P17" s="47"/>
      <c r="Q17" s="47">
        <f t="shared" si="4"/>
        <v>38947.68</v>
      </c>
      <c r="R17" s="47">
        <v>38947.68</v>
      </c>
      <c r="S17" s="47">
        <f t="shared" si="10"/>
        <v>0</v>
      </c>
      <c r="T17" s="47"/>
      <c r="U17" s="48">
        <v>0</v>
      </c>
      <c r="V17" s="47">
        <f t="shared" si="5"/>
        <v>0</v>
      </c>
      <c r="W17" s="47"/>
      <c r="X17" s="47">
        <f t="shared" si="6"/>
        <v>0</v>
      </c>
      <c r="Y17" s="47">
        <v>0</v>
      </c>
      <c r="Z17" s="47">
        <f t="shared" si="11"/>
        <v>0</v>
      </c>
      <c r="AA17" s="47"/>
      <c r="AB17" s="48">
        <v>0</v>
      </c>
      <c r="AC17" s="47">
        <f t="shared" si="7"/>
        <v>0</v>
      </c>
      <c r="AD17" s="47"/>
      <c r="AE17" s="47">
        <f t="shared" si="8"/>
        <v>0</v>
      </c>
      <c r="AF17" s="47">
        <v>0</v>
      </c>
      <c r="AG17" s="47">
        <f t="shared" si="12"/>
        <v>0</v>
      </c>
      <c r="AH17" s="47"/>
      <c r="AI17" s="47">
        <f t="shared" si="13"/>
        <v>0</v>
      </c>
      <c r="AJ17" s="51" t="s">
        <v>138</v>
      </c>
      <c r="AK17" s="50">
        <f t="shared" si="14"/>
        <v>0</v>
      </c>
      <c r="AL17" s="50">
        <f t="shared" si="15"/>
        <v>0</v>
      </c>
    </row>
    <row r="18" spans="1:38" s="22" customFormat="1" ht="12.75">
      <c r="A18" s="44" t="s">
        <v>18</v>
      </c>
      <c r="B18" s="45">
        <v>19000</v>
      </c>
      <c r="C18" s="46" t="s">
        <v>76</v>
      </c>
      <c r="D18" s="47">
        <v>13267987</v>
      </c>
      <c r="E18" s="47">
        <v>2684720</v>
      </c>
      <c r="F18" s="47">
        <f t="shared" si="0"/>
        <v>10583267</v>
      </c>
      <c r="G18" s="48">
        <v>0.2</v>
      </c>
      <c r="H18" s="47">
        <f t="shared" si="1"/>
        <v>2116.65</v>
      </c>
      <c r="I18" s="47"/>
      <c r="J18" s="47">
        <f t="shared" si="2"/>
        <v>2116.65</v>
      </c>
      <c r="K18" s="47">
        <v>2116.65</v>
      </c>
      <c r="L18" s="47">
        <f t="shared" si="9"/>
        <v>0</v>
      </c>
      <c r="M18" s="47"/>
      <c r="N18" s="48">
        <v>2.6044999999999998</v>
      </c>
      <c r="O18" s="47">
        <f t="shared" si="3"/>
        <v>27564.12</v>
      </c>
      <c r="P18" s="47"/>
      <c r="Q18" s="47">
        <f t="shared" si="4"/>
        <v>27564.12</v>
      </c>
      <c r="R18" s="47">
        <v>27564.12</v>
      </c>
      <c r="S18" s="47">
        <f t="shared" si="10"/>
        <v>0</v>
      </c>
      <c r="T18" s="47"/>
      <c r="U18" s="48">
        <v>0.95700000000000007</v>
      </c>
      <c r="V18" s="47">
        <f t="shared" si="5"/>
        <v>10128.19</v>
      </c>
      <c r="W18" s="47"/>
      <c r="X18" s="47">
        <f t="shared" si="6"/>
        <v>10128.19</v>
      </c>
      <c r="Y18" s="47">
        <v>10128.19</v>
      </c>
      <c r="Z18" s="47">
        <f t="shared" si="11"/>
        <v>0</v>
      </c>
      <c r="AA18" s="47"/>
      <c r="AB18" s="48">
        <v>0</v>
      </c>
      <c r="AC18" s="47">
        <f t="shared" si="7"/>
        <v>0</v>
      </c>
      <c r="AD18" s="47"/>
      <c r="AE18" s="47">
        <f t="shared" si="8"/>
        <v>0</v>
      </c>
      <c r="AF18" s="47">
        <v>0</v>
      </c>
      <c r="AG18" s="47">
        <f t="shared" si="12"/>
        <v>0</v>
      </c>
      <c r="AH18" s="47"/>
      <c r="AI18" s="47">
        <f t="shared" si="13"/>
        <v>0</v>
      </c>
      <c r="AJ18" s="51" t="s">
        <v>138</v>
      </c>
      <c r="AK18" s="50">
        <f t="shared" si="14"/>
        <v>0</v>
      </c>
      <c r="AL18" s="50">
        <f t="shared" si="15"/>
        <v>0</v>
      </c>
    </row>
    <row r="19" spans="1:38" s="22" customFormat="1" ht="12.75">
      <c r="A19" s="44" t="s">
        <v>19</v>
      </c>
      <c r="B19" s="45">
        <v>21000</v>
      </c>
      <c r="C19" s="46" t="s">
        <v>77</v>
      </c>
      <c r="D19" s="47">
        <v>111003870</v>
      </c>
      <c r="E19" s="47">
        <v>33405</v>
      </c>
      <c r="F19" s="47">
        <f t="shared" si="0"/>
        <v>110970465</v>
      </c>
      <c r="G19" s="48">
        <v>0.1346</v>
      </c>
      <c r="H19" s="47">
        <f>MAX(ROUND(F19*G19/1000,2),0)+0.01</f>
        <v>14936.630000000001</v>
      </c>
      <c r="I19" s="47"/>
      <c r="J19" s="47">
        <f t="shared" si="2"/>
        <v>14936.630000000001</v>
      </c>
      <c r="K19" s="47">
        <v>14936.630000000001</v>
      </c>
      <c r="L19" s="47">
        <f t="shared" si="9"/>
        <v>0</v>
      </c>
      <c r="M19" s="47"/>
      <c r="N19" s="48">
        <v>1.3502000000000001</v>
      </c>
      <c r="O19" s="47">
        <f t="shared" si="3"/>
        <v>149832.32000000001</v>
      </c>
      <c r="P19" s="47"/>
      <c r="Q19" s="47">
        <f t="shared" si="4"/>
        <v>149832.32000000001</v>
      </c>
      <c r="R19" s="47">
        <v>149832.32000000001</v>
      </c>
      <c r="S19" s="47">
        <f t="shared" si="10"/>
        <v>0</v>
      </c>
      <c r="T19" s="47"/>
      <c r="U19" s="48">
        <v>0.90029999999999999</v>
      </c>
      <c r="V19" s="47">
        <f t="shared" si="5"/>
        <v>99906.71</v>
      </c>
      <c r="W19" s="47"/>
      <c r="X19" s="47">
        <f t="shared" si="6"/>
        <v>99906.71</v>
      </c>
      <c r="Y19" s="47">
        <v>99906.71</v>
      </c>
      <c r="Z19" s="47">
        <f t="shared" si="11"/>
        <v>0</v>
      </c>
      <c r="AA19" s="47"/>
      <c r="AB19" s="48">
        <v>0</v>
      </c>
      <c r="AC19" s="47">
        <f t="shared" si="7"/>
        <v>0</v>
      </c>
      <c r="AD19" s="47"/>
      <c r="AE19" s="47">
        <f t="shared" si="8"/>
        <v>0</v>
      </c>
      <c r="AF19" s="47">
        <v>0</v>
      </c>
      <c r="AG19" s="47">
        <f t="shared" si="12"/>
        <v>0</v>
      </c>
      <c r="AH19" s="47"/>
      <c r="AI19" s="47">
        <f t="shared" si="13"/>
        <v>0</v>
      </c>
      <c r="AJ19" s="51" t="s">
        <v>139</v>
      </c>
      <c r="AK19" s="50">
        <f t="shared" si="14"/>
        <v>0</v>
      </c>
      <c r="AL19" s="50">
        <f t="shared" si="15"/>
        <v>0</v>
      </c>
    </row>
    <row r="20" spans="1:38" s="22" customFormat="1" ht="12.75">
      <c r="A20" s="44" t="s">
        <v>20</v>
      </c>
      <c r="B20" s="45">
        <v>22000</v>
      </c>
      <c r="C20" s="46" t="s">
        <v>78</v>
      </c>
      <c r="D20" s="47">
        <v>101700724</v>
      </c>
      <c r="E20" s="47">
        <v>10619275</v>
      </c>
      <c r="F20" s="47">
        <f t="shared" si="0"/>
        <v>91081449</v>
      </c>
      <c r="G20" s="48">
        <v>0.1671</v>
      </c>
      <c r="H20" s="47">
        <f t="shared" ref="H20:H25" si="16">MAX(ROUND(F20*G20/1000,2),0)</f>
        <v>15219.71</v>
      </c>
      <c r="I20" s="47"/>
      <c r="J20" s="47">
        <f t="shared" si="2"/>
        <v>15219.71</v>
      </c>
      <c r="K20" s="47">
        <v>15219.71</v>
      </c>
      <c r="L20" s="47">
        <f t="shared" si="9"/>
        <v>0</v>
      </c>
      <c r="M20" s="47"/>
      <c r="N20" s="48">
        <v>0.98260000000000003</v>
      </c>
      <c r="O20" s="47">
        <f t="shared" si="3"/>
        <v>89496.63</v>
      </c>
      <c r="P20" s="47"/>
      <c r="Q20" s="47">
        <f t="shared" si="4"/>
        <v>89496.63</v>
      </c>
      <c r="R20" s="47">
        <v>89496.63</v>
      </c>
      <c r="S20" s="47">
        <f t="shared" si="10"/>
        <v>0</v>
      </c>
      <c r="T20" s="47"/>
      <c r="U20" s="48">
        <v>0.98270000000000002</v>
      </c>
      <c r="V20" s="47">
        <f t="shared" si="5"/>
        <v>89505.74</v>
      </c>
      <c r="W20" s="47"/>
      <c r="X20" s="47">
        <f t="shared" si="6"/>
        <v>89505.74</v>
      </c>
      <c r="Y20" s="47">
        <v>89505.74</v>
      </c>
      <c r="Z20" s="47">
        <f t="shared" si="11"/>
        <v>0</v>
      </c>
      <c r="AA20" s="47"/>
      <c r="AB20" s="48">
        <v>0</v>
      </c>
      <c r="AC20" s="47">
        <f t="shared" si="7"/>
        <v>0</v>
      </c>
      <c r="AD20" s="47"/>
      <c r="AE20" s="47">
        <f t="shared" si="8"/>
        <v>0</v>
      </c>
      <c r="AF20" s="47">
        <v>0</v>
      </c>
      <c r="AG20" s="47">
        <f t="shared" si="12"/>
        <v>0</v>
      </c>
      <c r="AH20" s="47"/>
      <c r="AI20" s="47">
        <f t="shared" si="13"/>
        <v>0</v>
      </c>
      <c r="AJ20" s="51" t="s">
        <v>139</v>
      </c>
      <c r="AK20" s="50">
        <f t="shared" si="14"/>
        <v>0</v>
      </c>
      <c r="AL20" s="50">
        <f t="shared" si="15"/>
        <v>0</v>
      </c>
    </row>
    <row r="21" spans="1:38" s="22" customFormat="1" ht="12.75">
      <c r="A21" s="44" t="s">
        <v>21</v>
      </c>
      <c r="B21" s="45">
        <v>23000</v>
      </c>
      <c r="C21" s="46" t="s">
        <v>79</v>
      </c>
      <c r="D21" s="47">
        <v>-6938734</v>
      </c>
      <c r="E21" s="47">
        <v>0</v>
      </c>
      <c r="F21" s="47">
        <f t="shared" si="0"/>
        <v>-6938734</v>
      </c>
      <c r="G21" s="48">
        <v>0.18429999999999999</v>
      </c>
      <c r="H21" s="47">
        <f t="shared" si="16"/>
        <v>0</v>
      </c>
      <c r="I21" s="47"/>
      <c r="J21" s="47">
        <f t="shared" si="2"/>
        <v>0</v>
      </c>
      <c r="K21" s="47">
        <v>0</v>
      </c>
      <c r="L21" s="47">
        <f t="shared" si="9"/>
        <v>0</v>
      </c>
      <c r="M21" s="47"/>
      <c r="N21" s="48">
        <v>2.7704</v>
      </c>
      <c r="O21" s="47">
        <f t="shared" si="3"/>
        <v>0</v>
      </c>
      <c r="P21" s="47"/>
      <c r="Q21" s="47">
        <f t="shared" si="4"/>
        <v>0</v>
      </c>
      <c r="R21" s="47">
        <v>0</v>
      </c>
      <c r="S21" s="47">
        <f t="shared" si="10"/>
        <v>0</v>
      </c>
      <c r="T21" s="47"/>
      <c r="U21" s="48">
        <v>0.92310000000000003</v>
      </c>
      <c r="V21" s="47">
        <f t="shared" si="5"/>
        <v>0</v>
      </c>
      <c r="W21" s="47"/>
      <c r="X21" s="47">
        <f t="shared" si="6"/>
        <v>0</v>
      </c>
      <c r="Y21" s="47">
        <v>0</v>
      </c>
      <c r="Z21" s="47">
        <f t="shared" si="11"/>
        <v>0</v>
      </c>
      <c r="AA21" s="47"/>
      <c r="AB21" s="48">
        <v>0</v>
      </c>
      <c r="AC21" s="47">
        <f t="shared" si="7"/>
        <v>0</v>
      </c>
      <c r="AD21" s="47"/>
      <c r="AE21" s="47">
        <f t="shared" si="8"/>
        <v>0</v>
      </c>
      <c r="AF21" s="47">
        <v>0</v>
      </c>
      <c r="AG21" s="47">
        <f t="shared" si="12"/>
        <v>0</v>
      </c>
      <c r="AH21" s="47"/>
      <c r="AI21" s="47">
        <f t="shared" si="13"/>
        <v>0</v>
      </c>
      <c r="AJ21" s="51" t="s">
        <v>139</v>
      </c>
      <c r="AK21" s="50">
        <f t="shared" si="14"/>
        <v>0</v>
      </c>
      <c r="AL21" s="50">
        <f t="shared" si="15"/>
        <v>0</v>
      </c>
    </row>
    <row r="22" spans="1:38" s="22" customFormat="1" ht="12.75">
      <c r="A22" s="44" t="s">
        <v>22</v>
      </c>
      <c r="B22" s="45">
        <v>25000</v>
      </c>
      <c r="C22" s="46" t="s">
        <v>80</v>
      </c>
      <c r="D22" s="47">
        <v>123202831</v>
      </c>
      <c r="E22" s="47">
        <v>-1618700</v>
      </c>
      <c r="F22" s="47">
        <f t="shared" si="0"/>
        <v>124821531</v>
      </c>
      <c r="G22" s="48">
        <v>0.16350000000000001</v>
      </c>
      <c r="H22" s="47">
        <f t="shared" si="16"/>
        <v>20408.32</v>
      </c>
      <c r="I22" s="47"/>
      <c r="J22" s="47">
        <f t="shared" si="2"/>
        <v>20408.32</v>
      </c>
      <c r="K22" s="47">
        <v>20408.32</v>
      </c>
      <c r="L22" s="47">
        <f t="shared" si="9"/>
        <v>0</v>
      </c>
      <c r="M22" s="47"/>
      <c r="N22" s="48">
        <v>2.4077999999999999</v>
      </c>
      <c r="O22" s="47">
        <f t="shared" si="3"/>
        <v>300545.28000000003</v>
      </c>
      <c r="P22" s="47"/>
      <c r="Q22" s="47">
        <f t="shared" si="4"/>
        <v>300545.28000000003</v>
      </c>
      <c r="R22" s="47">
        <v>300545.28000000003</v>
      </c>
      <c r="S22" s="47">
        <f t="shared" si="10"/>
        <v>0</v>
      </c>
      <c r="T22" s="47"/>
      <c r="U22" s="48">
        <v>0.96279999999999999</v>
      </c>
      <c r="V22" s="47">
        <f t="shared" si="5"/>
        <v>120178.17</v>
      </c>
      <c r="W22" s="47"/>
      <c r="X22" s="47">
        <f t="shared" si="6"/>
        <v>120178.17</v>
      </c>
      <c r="Y22" s="47">
        <v>120178.17</v>
      </c>
      <c r="Z22" s="47">
        <f t="shared" si="11"/>
        <v>0</v>
      </c>
      <c r="AA22" s="47"/>
      <c r="AB22" s="48">
        <v>0</v>
      </c>
      <c r="AC22" s="47">
        <f t="shared" si="7"/>
        <v>0</v>
      </c>
      <c r="AD22" s="47"/>
      <c r="AE22" s="47">
        <f t="shared" si="8"/>
        <v>0</v>
      </c>
      <c r="AF22" s="47">
        <v>0</v>
      </c>
      <c r="AG22" s="47">
        <f t="shared" si="12"/>
        <v>0</v>
      </c>
      <c r="AH22" s="47"/>
      <c r="AI22" s="47">
        <f t="shared" si="13"/>
        <v>0</v>
      </c>
      <c r="AJ22" s="51" t="s">
        <v>139</v>
      </c>
      <c r="AK22" s="50">
        <f t="shared" si="14"/>
        <v>0</v>
      </c>
      <c r="AL22" s="50">
        <f t="shared" si="15"/>
        <v>0</v>
      </c>
    </row>
    <row r="23" spans="1:38" s="22" customFormat="1" ht="12.75">
      <c r="A23" s="44" t="s">
        <v>23</v>
      </c>
      <c r="B23" s="45">
        <v>27000</v>
      </c>
      <c r="C23" s="46" t="s">
        <v>81</v>
      </c>
      <c r="D23" s="47">
        <v>-358230</v>
      </c>
      <c r="E23" s="47">
        <v>418355.5</v>
      </c>
      <c r="F23" s="47">
        <f t="shared" si="0"/>
        <v>-776585.5</v>
      </c>
      <c r="G23" s="48">
        <v>0.32</v>
      </c>
      <c r="H23" s="47">
        <f t="shared" si="16"/>
        <v>0</v>
      </c>
      <c r="I23" s="47"/>
      <c r="J23" s="47">
        <f t="shared" si="2"/>
        <v>0</v>
      </c>
      <c r="K23" s="47">
        <v>0</v>
      </c>
      <c r="L23" s="47">
        <f t="shared" si="9"/>
        <v>0</v>
      </c>
      <c r="M23" s="47"/>
      <c r="N23" s="48">
        <v>2.2999999999999998</v>
      </c>
      <c r="O23" s="47">
        <f t="shared" si="3"/>
        <v>0</v>
      </c>
      <c r="P23" s="47"/>
      <c r="Q23" s="47">
        <f t="shared" si="4"/>
        <v>0</v>
      </c>
      <c r="R23" s="47">
        <v>0</v>
      </c>
      <c r="S23" s="47">
        <f t="shared" si="10"/>
        <v>0</v>
      </c>
      <c r="T23" s="47"/>
      <c r="U23" s="48">
        <v>1</v>
      </c>
      <c r="V23" s="47">
        <f t="shared" si="5"/>
        <v>0</v>
      </c>
      <c r="W23" s="47"/>
      <c r="X23" s="47">
        <f t="shared" si="6"/>
        <v>0</v>
      </c>
      <c r="Y23" s="47">
        <v>0</v>
      </c>
      <c r="Z23" s="47">
        <f t="shared" si="11"/>
        <v>0</v>
      </c>
      <c r="AA23" s="47"/>
      <c r="AB23" s="48">
        <v>0</v>
      </c>
      <c r="AC23" s="47">
        <f t="shared" si="7"/>
        <v>0</v>
      </c>
      <c r="AD23" s="47"/>
      <c r="AE23" s="47">
        <f t="shared" si="8"/>
        <v>0</v>
      </c>
      <c r="AF23" s="47">
        <v>0</v>
      </c>
      <c r="AG23" s="47">
        <f t="shared" si="12"/>
        <v>0</v>
      </c>
      <c r="AH23" s="47"/>
      <c r="AI23" s="47">
        <f t="shared" si="13"/>
        <v>0</v>
      </c>
      <c r="AJ23" s="51" t="s">
        <v>139</v>
      </c>
      <c r="AK23" s="50">
        <f t="shared" si="14"/>
        <v>0</v>
      </c>
      <c r="AL23" s="50">
        <f t="shared" si="15"/>
        <v>0</v>
      </c>
    </row>
    <row r="24" spans="1:38" s="22" customFormat="1" ht="12.75">
      <c r="A24" s="44" t="s">
        <v>24</v>
      </c>
      <c r="B24" s="45">
        <v>28000</v>
      </c>
      <c r="C24" s="46" t="s">
        <v>92</v>
      </c>
      <c r="D24" s="47">
        <v>25894877</v>
      </c>
      <c r="E24" s="47">
        <v>8129882.5</v>
      </c>
      <c r="F24" s="47">
        <f t="shared" si="0"/>
        <v>17764994.5</v>
      </c>
      <c r="G24" s="48">
        <v>0.1976</v>
      </c>
      <c r="H24" s="47">
        <f t="shared" si="16"/>
        <v>3510.36</v>
      </c>
      <c r="I24" s="47"/>
      <c r="J24" s="47">
        <f t="shared" si="2"/>
        <v>3510.36</v>
      </c>
      <c r="K24" s="47">
        <v>3510.36</v>
      </c>
      <c r="L24" s="47">
        <f t="shared" si="9"/>
        <v>0</v>
      </c>
      <c r="M24" s="47"/>
      <c r="N24" s="48">
        <v>2</v>
      </c>
      <c r="O24" s="47">
        <f t="shared" si="3"/>
        <v>35529.99</v>
      </c>
      <c r="P24" s="47"/>
      <c r="Q24" s="47">
        <f t="shared" si="4"/>
        <v>35529.99</v>
      </c>
      <c r="R24" s="47">
        <v>35529.99</v>
      </c>
      <c r="S24" s="47">
        <f t="shared" si="10"/>
        <v>0</v>
      </c>
      <c r="T24" s="47"/>
      <c r="U24" s="48">
        <v>0.73360000000000003</v>
      </c>
      <c r="V24" s="47">
        <f t="shared" si="5"/>
        <v>13032.4</v>
      </c>
      <c r="W24" s="47"/>
      <c r="X24" s="47">
        <f t="shared" si="6"/>
        <v>13032.4</v>
      </c>
      <c r="Y24" s="47">
        <v>13032.4</v>
      </c>
      <c r="Z24" s="47">
        <f t="shared" si="11"/>
        <v>0</v>
      </c>
      <c r="AA24" s="47"/>
      <c r="AB24" s="48">
        <v>0</v>
      </c>
      <c r="AC24" s="47">
        <f t="shared" si="7"/>
        <v>0</v>
      </c>
      <c r="AD24" s="47"/>
      <c r="AE24" s="47">
        <f t="shared" si="8"/>
        <v>0</v>
      </c>
      <c r="AF24" s="47">
        <v>0</v>
      </c>
      <c r="AG24" s="47">
        <f t="shared" si="12"/>
        <v>0</v>
      </c>
      <c r="AH24" s="47"/>
      <c r="AI24" s="47">
        <f t="shared" si="13"/>
        <v>0</v>
      </c>
      <c r="AJ24" s="51" t="s">
        <v>139</v>
      </c>
      <c r="AK24" s="50">
        <f t="shared" si="14"/>
        <v>0</v>
      </c>
      <c r="AL24" s="50">
        <f t="shared" si="15"/>
        <v>0</v>
      </c>
    </row>
    <row r="25" spans="1:38" s="22" customFormat="1" ht="12.75">
      <c r="A25" s="44" t="s">
        <v>25</v>
      </c>
      <c r="B25" s="45">
        <v>29000</v>
      </c>
      <c r="C25" s="46" t="s">
        <v>82</v>
      </c>
      <c r="D25" s="47">
        <v>32215501.5</v>
      </c>
      <c r="E25" s="47">
        <v>989637.5</v>
      </c>
      <c r="F25" s="47">
        <f t="shared" si="0"/>
        <v>31225864</v>
      </c>
      <c r="G25" s="48">
        <v>0.26400000000000001</v>
      </c>
      <c r="H25" s="47">
        <f t="shared" si="16"/>
        <v>8243.6299999999992</v>
      </c>
      <c r="I25" s="47">
        <v>358.21</v>
      </c>
      <c r="J25" s="47">
        <f t="shared" si="2"/>
        <v>7885.4199999999992</v>
      </c>
      <c r="K25" s="47">
        <v>7885.4199999999992</v>
      </c>
      <c r="L25" s="47">
        <f t="shared" si="9"/>
        <v>0</v>
      </c>
      <c r="M25" s="47"/>
      <c r="N25" s="48">
        <v>4.0345000000000004</v>
      </c>
      <c r="O25" s="47">
        <f t="shared" si="3"/>
        <v>125980.75</v>
      </c>
      <c r="P25" s="47">
        <v>5474.17</v>
      </c>
      <c r="Q25" s="47">
        <f t="shared" si="4"/>
        <v>120506.58</v>
      </c>
      <c r="R25" s="47">
        <v>120506.58</v>
      </c>
      <c r="S25" s="47">
        <f t="shared" si="10"/>
        <v>0</v>
      </c>
      <c r="T25" s="47"/>
      <c r="U25" s="48">
        <v>0</v>
      </c>
      <c r="V25" s="47">
        <f t="shared" si="5"/>
        <v>0</v>
      </c>
      <c r="W25" s="47"/>
      <c r="X25" s="47">
        <f t="shared" si="6"/>
        <v>0</v>
      </c>
      <c r="Y25" s="47">
        <v>0</v>
      </c>
      <c r="Z25" s="47">
        <f t="shared" si="11"/>
        <v>0</v>
      </c>
      <c r="AA25" s="47"/>
      <c r="AB25" s="48">
        <v>0</v>
      </c>
      <c r="AC25" s="47">
        <f t="shared" si="7"/>
        <v>0</v>
      </c>
      <c r="AD25" s="47"/>
      <c r="AE25" s="47">
        <f t="shared" si="8"/>
        <v>0</v>
      </c>
      <c r="AF25" s="47">
        <v>0</v>
      </c>
      <c r="AG25" s="47">
        <f t="shared" si="12"/>
        <v>0</v>
      </c>
      <c r="AH25" s="47"/>
      <c r="AI25" s="47">
        <f t="shared" si="13"/>
        <v>0</v>
      </c>
      <c r="AJ25" s="51" t="s">
        <v>139</v>
      </c>
      <c r="AK25" s="50">
        <f t="shared" si="14"/>
        <v>0</v>
      </c>
      <c r="AL25" s="50">
        <f t="shared" si="15"/>
        <v>0</v>
      </c>
    </row>
    <row r="26" spans="1:38" s="22" customFormat="1" ht="12.75">
      <c r="A26" s="44" t="s">
        <v>26</v>
      </c>
      <c r="B26" s="45">
        <v>30000</v>
      </c>
      <c r="C26" s="46" t="s">
        <v>83</v>
      </c>
      <c r="D26" s="47">
        <v>33521000</v>
      </c>
      <c r="E26" s="47">
        <v>0</v>
      </c>
      <c r="F26" s="47">
        <f t="shared" si="0"/>
        <v>33521000</v>
      </c>
      <c r="G26" s="48">
        <v>0.26740000000000003</v>
      </c>
      <c r="H26" s="47">
        <f>MAX(ROUND(F26*G26/1000,2),0)-0.01</f>
        <v>8963.51</v>
      </c>
      <c r="I26" s="47"/>
      <c r="J26" s="47">
        <f t="shared" si="2"/>
        <v>8963.51</v>
      </c>
      <c r="K26" s="47">
        <v>8963.51</v>
      </c>
      <c r="L26" s="47">
        <f t="shared" si="9"/>
        <v>0</v>
      </c>
      <c r="M26" s="47"/>
      <c r="N26" s="48">
        <v>3</v>
      </c>
      <c r="O26" s="47">
        <f t="shared" si="3"/>
        <v>100563</v>
      </c>
      <c r="P26" s="47"/>
      <c r="Q26" s="47">
        <f t="shared" si="4"/>
        <v>100563</v>
      </c>
      <c r="R26" s="47">
        <v>100563</v>
      </c>
      <c r="S26" s="47">
        <f t="shared" si="10"/>
        <v>0</v>
      </c>
      <c r="T26" s="47"/>
      <c r="U26" s="48">
        <v>0.89180000000000015</v>
      </c>
      <c r="V26" s="47">
        <f t="shared" si="5"/>
        <v>29894.03</v>
      </c>
      <c r="W26" s="47"/>
      <c r="X26" s="47">
        <f t="shared" si="6"/>
        <v>29894.03</v>
      </c>
      <c r="Y26" s="47">
        <v>29894.03</v>
      </c>
      <c r="Z26" s="47">
        <f t="shared" si="11"/>
        <v>0</v>
      </c>
      <c r="AA26" s="47"/>
      <c r="AB26" s="48">
        <v>0</v>
      </c>
      <c r="AC26" s="47">
        <f t="shared" si="7"/>
        <v>0</v>
      </c>
      <c r="AD26" s="47"/>
      <c r="AE26" s="47">
        <f t="shared" si="8"/>
        <v>0</v>
      </c>
      <c r="AF26" s="47">
        <v>0</v>
      </c>
      <c r="AG26" s="47">
        <f t="shared" si="12"/>
        <v>0</v>
      </c>
      <c r="AH26" s="47"/>
      <c r="AI26" s="47">
        <f t="shared" si="13"/>
        <v>0</v>
      </c>
      <c r="AJ26" s="49" t="s">
        <v>138</v>
      </c>
      <c r="AK26" s="50">
        <f t="shared" si="14"/>
        <v>0</v>
      </c>
      <c r="AL26" s="50">
        <f t="shared" si="15"/>
        <v>0</v>
      </c>
    </row>
    <row r="27" spans="1:38" s="22" customFormat="1" ht="12.75">
      <c r="A27" s="44" t="s">
        <v>27</v>
      </c>
      <c r="B27" s="45">
        <v>31000</v>
      </c>
      <c r="C27" s="46" t="s">
        <v>93</v>
      </c>
      <c r="D27" s="47">
        <v>2565063</v>
      </c>
      <c r="E27" s="47">
        <v>0</v>
      </c>
      <c r="F27" s="47">
        <f t="shared" si="0"/>
        <v>2565063</v>
      </c>
      <c r="G27" s="48">
        <v>0.39900000000000002</v>
      </c>
      <c r="H27" s="47">
        <f t="shared" ref="H27:H49" si="17">MAX(ROUND(F27*G27/1000,2),0)</f>
        <v>1023.46</v>
      </c>
      <c r="I27" s="47"/>
      <c r="J27" s="47">
        <f t="shared" si="2"/>
        <v>1023.46</v>
      </c>
      <c r="K27" s="47">
        <v>1023.46</v>
      </c>
      <c r="L27" s="47">
        <f t="shared" si="9"/>
        <v>0</v>
      </c>
      <c r="M27" s="47"/>
      <c r="N27" s="48">
        <v>1.9424000000000001</v>
      </c>
      <c r="O27" s="47">
        <f t="shared" si="3"/>
        <v>4982.38</v>
      </c>
      <c r="P27" s="47"/>
      <c r="Q27" s="47">
        <f t="shared" si="4"/>
        <v>4982.38</v>
      </c>
      <c r="R27" s="47">
        <v>4982.38</v>
      </c>
      <c r="S27" s="47">
        <f t="shared" si="10"/>
        <v>0</v>
      </c>
      <c r="T27" s="47"/>
      <c r="U27" s="48">
        <v>0</v>
      </c>
      <c r="V27" s="47">
        <f t="shared" si="5"/>
        <v>0</v>
      </c>
      <c r="W27" s="47"/>
      <c r="X27" s="47">
        <f t="shared" si="6"/>
        <v>0</v>
      </c>
      <c r="Y27" s="47">
        <v>0</v>
      </c>
      <c r="Z27" s="47">
        <f t="shared" si="11"/>
        <v>0</v>
      </c>
      <c r="AA27" s="47"/>
      <c r="AB27" s="48">
        <v>0</v>
      </c>
      <c r="AC27" s="47">
        <f t="shared" si="7"/>
        <v>0</v>
      </c>
      <c r="AD27" s="47"/>
      <c r="AE27" s="47">
        <f t="shared" si="8"/>
        <v>0</v>
      </c>
      <c r="AF27" s="47">
        <v>0</v>
      </c>
      <c r="AG27" s="47">
        <f t="shared" si="12"/>
        <v>0</v>
      </c>
      <c r="AH27" s="47"/>
      <c r="AI27" s="47">
        <f t="shared" si="13"/>
        <v>0</v>
      </c>
      <c r="AJ27" s="51" t="s">
        <v>139</v>
      </c>
      <c r="AK27" s="50">
        <f t="shared" si="14"/>
        <v>0</v>
      </c>
      <c r="AL27" s="50">
        <f t="shared" si="15"/>
        <v>0</v>
      </c>
    </row>
    <row r="28" spans="1:38" s="22" customFormat="1" ht="12.75">
      <c r="A28" s="44" t="s">
        <v>28</v>
      </c>
      <c r="B28" s="45">
        <v>32000</v>
      </c>
      <c r="C28" s="46" t="s">
        <v>84</v>
      </c>
      <c r="D28" s="47">
        <v>-104075467</v>
      </c>
      <c r="E28" s="47">
        <v>0</v>
      </c>
      <c r="F28" s="47">
        <f t="shared" si="0"/>
        <v>-104075467</v>
      </c>
      <c r="G28" s="48">
        <v>0.1169</v>
      </c>
      <c r="H28" s="47">
        <f t="shared" si="17"/>
        <v>0</v>
      </c>
      <c r="I28" s="47"/>
      <c r="J28" s="47">
        <f t="shared" si="2"/>
        <v>0</v>
      </c>
      <c r="K28" s="47">
        <v>0</v>
      </c>
      <c r="L28" s="47">
        <f t="shared" si="9"/>
        <v>0</v>
      </c>
      <c r="M28" s="47"/>
      <c r="N28" s="48">
        <v>3.2886000000000002</v>
      </c>
      <c r="O28" s="47">
        <f t="shared" si="3"/>
        <v>0</v>
      </c>
      <c r="P28" s="47"/>
      <c r="Q28" s="47">
        <f t="shared" si="4"/>
        <v>0</v>
      </c>
      <c r="R28" s="47">
        <v>0</v>
      </c>
      <c r="S28" s="47">
        <f t="shared" si="10"/>
        <v>0</v>
      </c>
      <c r="T28" s="47"/>
      <c r="U28" s="48">
        <v>1.3431</v>
      </c>
      <c r="V28" s="47">
        <f t="shared" si="5"/>
        <v>0</v>
      </c>
      <c r="W28" s="47"/>
      <c r="X28" s="47">
        <f t="shared" si="6"/>
        <v>0</v>
      </c>
      <c r="Y28" s="47">
        <v>0</v>
      </c>
      <c r="Z28" s="47">
        <f t="shared" si="11"/>
        <v>0</v>
      </c>
      <c r="AA28" s="47"/>
      <c r="AB28" s="48">
        <v>0</v>
      </c>
      <c r="AC28" s="47">
        <f t="shared" si="7"/>
        <v>0</v>
      </c>
      <c r="AD28" s="47"/>
      <c r="AE28" s="47">
        <f t="shared" si="8"/>
        <v>0</v>
      </c>
      <c r="AF28" s="47">
        <v>0</v>
      </c>
      <c r="AG28" s="47">
        <f t="shared" si="12"/>
        <v>0</v>
      </c>
      <c r="AH28" s="47"/>
      <c r="AI28" s="47">
        <f t="shared" si="13"/>
        <v>0</v>
      </c>
      <c r="AJ28" s="51" t="s">
        <v>138</v>
      </c>
      <c r="AK28" s="50">
        <f t="shared" si="14"/>
        <v>0</v>
      </c>
      <c r="AL28" s="50">
        <f t="shared" si="15"/>
        <v>0</v>
      </c>
    </row>
    <row r="29" spans="1:38" s="22" customFormat="1" ht="12.75">
      <c r="A29" s="44" t="s">
        <v>124</v>
      </c>
      <c r="B29" s="45">
        <v>33000</v>
      </c>
      <c r="C29" s="46" t="s">
        <v>85</v>
      </c>
      <c r="D29" s="47">
        <v>36673584.5</v>
      </c>
      <c r="E29" s="47">
        <v>1110180</v>
      </c>
      <c r="F29" s="47">
        <f t="shared" si="0"/>
        <v>35563404.5</v>
      </c>
      <c r="G29" s="48">
        <v>0.18940000000000001</v>
      </c>
      <c r="H29" s="47">
        <f t="shared" si="17"/>
        <v>6735.71</v>
      </c>
      <c r="I29" s="47">
        <v>674.25</v>
      </c>
      <c r="J29" s="47">
        <f t="shared" si="2"/>
        <v>6061.46</v>
      </c>
      <c r="K29" s="47">
        <v>6061.46</v>
      </c>
      <c r="L29" s="47">
        <f t="shared" si="9"/>
        <v>0</v>
      </c>
      <c r="M29" s="47"/>
      <c r="N29" s="48">
        <v>4.5061999999999998</v>
      </c>
      <c r="O29" s="47">
        <f t="shared" si="3"/>
        <v>160255.81</v>
      </c>
      <c r="P29" s="47">
        <v>16041.85</v>
      </c>
      <c r="Q29" s="47">
        <f t="shared" si="4"/>
        <v>144213.96</v>
      </c>
      <c r="R29" s="47">
        <v>144213.96</v>
      </c>
      <c r="S29" s="47">
        <f t="shared" si="10"/>
        <v>0</v>
      </c>
      <c r="T29" s="47"/>
      <c r="U29" s="48">
        <v>1.2925000000000002</v>
      </c>
      <c r="V29" s="47">
        <f t="shared" si="5"/>
        <v>45965.7</v>
      </c>
      <c r="W29" s="47"/>
      <c r="X29" s="47">
        <f t="shared" si="6"/>
        <v>45965.7</v>
      </c>
      <c r="Y29" s="47">
        <v>45965.7</v>
      </c>
      <c r="Z29" s="47">
        <f t="shared" si="11"/>
        <v>0</v>
      </c>
      <c r="AA29" s="47"/>
      <c r="AB29" s="48">
        <v>0</v>
      </c>
      <c r="AC29" s="47">
        <f t="shared" si="7"/>
        <v>0</v>
      </c>
      <c r="AD29" s="47"/>
      <c r="AE29" s="47">
        <f t="shared" si="8"/>
        <v>0</v>
      </c>
      <c r="AF29" s="47">
        <v>0</v>
      </c>
      <c r="AG29" s="47">
        <f t="shared" si="12"/>
        <v>0</v>
      </c>
      <c r="AH29" s="47"/>
      <c r="AI29" s="47">
        <f t="shared" si="13"/>
        <v>0</v>
      </c>
      <c r="AJ29" s="51" t="s">
        <v>139</v>
      </c>
      <c r="AK29" s="50">
        <f t="shared" si="14"/>
        <v>0</v>
      </c>
      <c r="AL29" s="50">
        <f t="shared" si="15"/>
        <v>0</v>
      </c>
    </row>
    <row r="30" spans="1:38" s="22" customFormat="1" ht="12.75">
      <c r="A30" s="44" t="s">
        <v>29</v>
      </c>
      <c r="B30" s="45">
        <v>33001</v>
      </c>
      <c r="C30" s="46" t="s">
        <v>85</v>
      </c>
      <c r="D30" s="47">
        <v>31866350</v>
      </c>
      <c r="E30" s="47">
        <v>1608000</v>
      </c>
      <c r="F30" s="47">
        <f t="shared" si="0"/>
        <v>30258350</v>
      </c>
      <c r="G30" s="48">
        <v>0.18940000000000001</v>
      </c>
      <c r="H30" s="47">
        <f t="shared" si="17"/>
        <v>5730.93</v>
      </c>
      <c r="I30" s="47"/>
      <c r="J30" s="47">
        <f t="shared" si="2"/>
        <v>5730.93</v>
      </c>
      <c r="K30" s="47">
        <v>5730.93</v>
      </c>
      <c r="L30" s="47">
        <f t="shared" si="9"/>
        <v>0</v>
      </c>
      <c r="M30" s="47"/>
      <c r="N30" s="48">
        <v>4.5061999999999998</v>
      </c>
      <c r="O30" s="47">
        <f t="shared" si="3"/>
        <v>136350.18</v>
      </c>
      <c r="P30" s="47"/>
      <c r="Q30" s="47">
        <f t="shared" si="4"/>
        <v>136350.18</v>
      </c>
      <c r="R30" s="47">
        <v>136350.18</v>
      </c>
      <c r="S30" s="47">
        <f t="shared" si="10"/>
        <v>0</v>
      </c>
      <c r="T30" s="47"/>
      <c r="U30" s="48">
        <v>0</v>
      </c>
      <c r="V30" s="47">
        <f t="shared" si="5"/>
        <v>0</v>
      </c>
      <c r="W30" s="47"/>
      <c r="X30" s="47">
        <f t="shared" si="6"/>
        <v>0</v>
      </c>
      <c r="Y30" s="47">
        <v>0</v>
      </c>
      <c r="Z30" s="47">
        <f t="shared" si="11"/>
        <v>0</v>
      </c>
      <c r="AA30" s="47"/>
      <c r="AB30" s="48">
        <v>0</v>
      </c>
      <c r="AC30" s="47">
        <f t="shared" si="7"/>
        <v>0</v>
      </c>
      <c r="AD30" s="47"/>
      <c r="AE30" s="47">
        <f t="shared" si="8"/>
        <v>0</v>
      </c>
      <c r="AF30" s="47">
        <v>0</v>
      </c>
      <c r="AG30" s="47">
        <f t="shared" si="12"/>
        <v>0</v>
      </c>
      <c r="AH30" s="47"/>
      <c r="AI30" s="47">
        <f t="shared" si="13"/>
        <v>0</v>
      </c>
      <c r="AJ30" s="51" t="s">
        <v>139</v>
      </c>
      <c r="AK30" s="50">
        <f t="shared" si="14"/>
        <v>0</v>
      </c>
      <c r="AL30" s="50">
        <f t="shared" si="15"/>
        <v>0</v>
      </c>
    </row>
    <row r="31" spans="1:38" s="22" customFormat="1" ht="12.75">
      <c r="A31" s="44" t="s">
        <v>125</v>
      </c>
      <c r="B31" s="45">
        <v>34000</v>
      </c>
      <c r="C31" s="46" t="s">
        <v>86</v>
      </c>
      <c r="D31" s="47">
        <v>15326015</v>
      </c>
      <c r="E31" s="47">
        <v>-22800</v>
      </c>
      <c r="F31" s="47">
        <f t="shared" si="0"/>
        <v>15348815</v>
      </c>
      <c r="G31" s="48">
        <v>0.13189999999999999</v>
      </c>
      <c r="H31" s="47">
        <f t="shared" si="17"/>
        <v>2024.51</v>
      </c>
      <c r="I31" s="47"/>
      <c r="J31" s="47">
        <f t="shared" si="2"/>
        <v>2024.51</v>
      </c>
      <c r="K31" s="47">
        <v>2024.51</v>
      </c>
      <c r="L31" s="47">
        <f t="shared" si="9"/>
        <v>0</v>
      </c>
      <c r="M31" s="47"/>
      <c r="N31" s="48">
        <v>4.3408999999999995</v>
      </c>
      <c r="O31" s="47">
        <f t="shared" si="3"/>
        <v>66627.67</v>
      </c>
      <c r="P31" s="47"/>
      <c r="Q31" s="47">
        <f t="shared" si="4"/>
        <v>66627.67</v>
      </c>
      <c r="R31" s="47">
        <v>66627.67</v>
      </c>
      <c r="S31" s="47">
        <f t="shared" si="10"/>
        <v>0</v>
      </c>
      <c r="T31" s="47"/>
      <c r="U31" s="48">
        <v>1</v>
      </c>
      <c r="V31" s="47">
        <f>MAX(ROUND(F31*U31/1000,2),0)-0.01</f>
        <v>15348.81</v>
      </c>
      <c r="W31" s="47"/>
      <c r="X31" s="47">
        <f t="shared" si="6"/>
        <v>15348.81</v>
      </c>
      <c r="Y31" s="47">
        <v>15348.81</v>
      </c>
      <c r="Z31" s="47">
        <f t="shared" si="11"/>
        <v>0</v>
      </c>
      <c r="AA31" s="47"/>
      <c r="AB31" s="48">
        <v>0</v>
      </c>
      <c r="AC31" s="47">
        <f t="shared" si="7"/>
        <v>0</v>
      </c>
      <c r="AD31" s="47"/>
      <c r="AE31" s="47">
        <f t="shared" si="8"/>
        <v>0</v>
      </c>
      <c r="AF31" s="47">
        <v>0</v>
      </c>
      <c r="AG31" s="47">
        <f t="shared" si="12"/>
        <v>0</v>
      </c>
      <c r="AH31" s="47"/>
      <c r="AI31" s="47">
        <f t="shared" si="13"/>
        <v>0</v>
      </c>
      <c r="AJ31" s="51" t="s">
        <v>139</v>
      </c>
      <c r="AK31" s="50">
        <f t="shared" si="14"/>
        <v>0</v>
      </c>
      <c r="AL31" s="50">
        <f t="shared" si="15"/>
        <v>0</v>
      </c>
    </row>
    <row r="32" spans="1:38" s="22" customFormat="1" ht="12.75">
      <c r="A32" s="44" t="s">
        <v>30</v>
      </c>
      <c r="B32" s="45">
        <v>34001</v>
      </c>
      <c r="C32" s="46" t="s">
        <v>86</v>
      </c>
      <c r="D32" s="47">
        <v>1273151</v>
      </c>
      <c r="E32" s="47">
        <v>1506500</v>
      </c>
      <c r="F32" s="47">
        <f t="shared" si="0"/>
        <v>-233349</v>
      </c>
      <c r="G32" s="48">
        <v>0.13189999999999999</v>
      </c>
      <c r="H32" s="47">
        <f t="shared" si="17"/>
        <v>0</v>
      </c>
      <c r="I32" s="47"/>
      <c r="J32" s="47">
        <f t="shared" si="2"/>
        <v>0</v>
      </c>
      <c r="K32" s="47">
        <v>0</v>
      </c>
      <c r="L32" s="47">
        <f t="shared" si="9"/>
        <v>0</v>
      </c>
      <c r="M32" s="47"/>
      <c r="N32" s="48">
        <v>4.3408999999999995</v>
      </c>
      <c r="O32" s="47">
        <f t="shared" si="3"/>
        <v>0</v>
      </c>
      <c r="P32" s="47"/>
      <c r="Q32" s="47">
        <f t="shared" si="4"/>
        <v>0</v>
      </c>
      <c r="R32" s="47">
        <v>0</v>
      </c>
      <c r="S32" s="47">
        <f t="shared" si="10"/>
        <v>0</v>
      </c>
      <c r="T32" s="47"/>
      <c r="U32" s="48">
        <v>0</v>
      </c>
      <c r="V32" s="47">
        <f>MAX(ROUND(F32*U32/1000,2),0)</f>
        <v>0</v>
      </c>
      <c r="W32" s="47"/>
      <c r="X32" s="47">
        <f t="shared" si="6"/>
        <v>0</v>
      </c>
      <c r="Y32" s="47">
        <v>0</v>
      </c>
      <c r="Z32" s="47">
        <f t="shared" si="11"/>
        <v>0</v>
      </c>
      <c r="AA32" s="47"/>
      <c r="AB32" s="48">
        <v>0</v>
      </c>
      <c r="AC32" s="47">
        <f t="shared" si="7"/>
        <v>0</v>
      </c>
      <c r="AD32" s="47"/>
      <c r="AE32" s="47">
        <f t="shared" si="8"/>
        <v>0</v>
      </c>
      <c r="AF32" s="47">
        <v>0</v>
      </c>
      <c r="AG32" s="47">
        <f t="shared" si="12"/>
        <v>0</v>
      </c>
      <c r="AH32" s="47"/>
      <c r="AI32" s="47">
        <f t="shared" si="13"/>
        <v>0</v>
      </c>
      <c r="AJ32" s="51" t="s">
        <v>138</v>
      </c>
      <c r="AK32" s="50">
        <f t="shared" si="14"/>
        <v>0</v>
      </c>
      <c r="AL32" s="50">
        <f t="shared" si="15"/>
        <v>0</v>
      </c>
    </row>
    <row r="33" spans="1:38" s="22" customFormat="1" ht="12.75">
      <c r="A33" s="44" t="s">
        <v>31</v>
      </c>
      <c r="B33" s="52">
        <v>35000</v>
      </c>
      <c r="C33" s="46" t="s">
        <v>87</v>
      </c>
      <c r="D33" s="47">
        <v>17126010</v>
      </c>
      <c r="E33" s="47">
        <v>0</v>
      </c>
      <c r="F33" s="47">
        <f t="shared" si="0"/>
        <v>17126010</v>
      </c>
      <c r="G33" s="48">
        <v>0.21210000000000001</v>
      </c>
      <c r="H33" s="47">
        <f t="shared" si="17"/>
        <v>3632.43</v>
      </c>
      <c r="I33" s="47"/>
      <c r="J33" s="47">
        <f t="shared" si="2"/>
        <v>3632.43</v>
      </c>
      <c r="K33" s="47">
        <v>3632.43</v>
      </c>
      <c r="L33" s="47">
        <f t="shared" si="9"/>
        <v>0</v>
      </c>
      <c r="M33" s="47"/>
      <c r="N33" s="48">
        <v>0.6371</v>
      </c>
      <c r="O33" s="47">
        <f t="shared" si="3"/>
        <v>10910.98</v>
      </c>
      <c r="P33" s="47"/>
      <c r="Q33" s="47">
        <f t="shared" si="4"/>
        <v>10910.98</v>
      </c>
      <c r="R33" s="47">
        <v>10910.98</v>
      </c>
      <c r="S33" s="47">
        <f t="shared" si="10"/>
        <v>0</v>
      </c>
      <c r="T33" s="47"/>
      <c r="U33" s="48">
        <v>0</v>
      </c>
      <c r="V33" s="47">
        <f>MAX(ROUND(F33*U33/1000,2),0)</f>
        <v>0</v>
      </c>
      <c r="W33" s="47"/>
      <c r="X33" s="47">
        <f t="shared" si="6"/>
        <v>0</v>
      </c>
      <c r="Y33" s="47">
        <v>0</v>
      </c>
      <c r="Z33" s="47">
        <f t="shared" si="11"/>
        <v>0</v>
      </c>
      <c r="AA33" s="47"/>
      <c r="AB33" s="48">
        <v>0</v>
      </c>
      <c r="AC33" s="47">
        <f t="shared" si="7"/>
        <v>0</v>
      </c>
      <c r="AD33" s="47"/>
      <c r="AE33" s="47">
        <f t="shared" si="8"/>
        <v>0</v>
      </c>
      <c r="AF33" s="47">
        <v>0</v>
      </c>
      <c r="AG33" s="47">
        <f t="shared" si="12"/>
        <v>0</v>
      </c>
      <c r="AH33" s="47"/>
      <c r="AI33" s="47">
        <f t="shared" si="13"/>
        <v>0</v>
      </c>
      <c r="AJ33" s="49" t="s">
        <v>138</v>
      </c>
      <c r="AK33" s="50">
        <f t="shared" si="14"/>
        <v>0</v>
      </c>
      <c r="AL33" s="50">
        <f t="shared" si="15"/>
        <v>0</v>
      </c>
    </row>
    <row r="34" spans="1:38" s="22" customFormat="1" ht="12.75">
      <c r="A34" s="44" t="s">
        <v>94</v>
      </c>
      <c r="B34" s="52">
        <v>38000</v>
      </c>
      <c r="C34" s="46" t="s">
        <v>88</v>
      </c>
      <c r="D34" s="47">
        <v>119328315</v>
      </c>
      <c r="E34" s="47">
        <v>6390970.5</v>
      </c>
      <c r="F34" s="47">
        <f t="shared" si="0"/>
        <v>112937344.5</v>
      </c>
      <c r="G34" s="48">
        <v>0.3422</v>
      </c>
      <c r="H34" s="47">
        <f t="shared" si="17"/>
        <v>38647.160000000003</v>
      </c>
      <c r="I34" s="47"/>
      <c r="J34" s="47">
        <f t="shared" si="2"/>
        <v>38647.160000000003</v>
      </c>
      <c r="K34" s="47">
        <v>38647.160000000003</v>
      </c>
      <c r="L34" s="47">
        <f t="shared" si="9"/>
        <v>0</v>
      </c>
      <c r="M34" s="47"/>
      <c r="N34" s="48">
        <v>6.2763999999999998</v>
      </c>
      <c r="O34" s="47">
        <f t="shared" si="3"/>
        <v>708839.95</v>
      </c>
      <c r="P34" s="47"/>
      <c r="Q34" s="47">
        <f t="shared" si="4"/>
        <v>708839.95</v>
      </c>
      <c r="R34" s="47">
        <v>708839.95</v>
      </c>
      <c r="S34" s="47">
        <f t="shared" si="10"/>
        <v>0</v>
      </c>
      <c r="T34" s="47"/>
      <c r="U34" s="48">
        <v>2.1414000000000004</v>
      </c>
      <c r="V34" s="47">
        <f>MAX(ROUND(F34*U34/1000,2),0)</f>
        <v>241844.03</v>
      </c>
      <c r="W34" s="47"/>
      <c r="X34" s="47">
        <f t="shared" si="6"/>
        <v>241844.03</v>
      </c>
      <c r="Y34" s="47">
        <v>241844.03</v>
      </c>
      <c r="Z34" s="47">
        <f t="shared" si="11"/>
        <v>0</v>
      </c>
      <c r="AA34" s="47"/>
      <c r="AB34" s="48">
        <v>0</v>
      </c>
      <c r="AC34" s="47">
        <f t="shared" si="7"/>
        <v>0</v>
      </c>
      <c r="AD34" s="47"/>
      <c r="AE34" s="47">
        <f t="shared" si="8"/>
        <v>0</v>
      </c>
      <c r="AF34" s="47">
        <v>0</v>
      </c>
      <c r="AG34" s="47">
        <f t="shared" si="12"/>
        <v>0</v>
      </c>
      <c r="AH34" s="47"/>
      <c r="AI34" s="47">
        <f t="shared" si="13"/>
        <v>0</v>
      </c>
      <c r="AJ34" s="51" t="s">
        <v>139</v>
      </c>
      <c r="AK34" s="50">
        <f t="shared" si="14"/>
        <v>0</v>
      </c>
      <c r="AL34" s="50">
        <f t="shared" si="15"/>
        <v>0</v>
      </c>
    </row>
    <row r="35" spans="1:38" s="22" customFormat="1" ht="12.75">
      <c r="A35" s="44" t="s">
        <v>32</v>
      </c>
      <c r="B35" s="52">
        <v>39000</v>
      </c>
      <c r="C35" s="46" t="s">
        <v>89</v>
      </c>
      <c r="D35" s="47">
        <v>299289670</v>
      </c>
      <c r="E35" s="47">
        <v>11169352</v>
      </c>
      <c r="F35" s="47">
        <f t="shared" si="0"/>
        <v>288120318</v>
      </c>
      <c r="G35" s="48">
        <v>0.14460000000000001</v>
      </c>
      <c r="H35" s="47">
        <f t="shared" si="17"/>
        <v>41662.199999999997</v>
      </c>
      <c r="I35" s="47">
        <v>332.5</v>
      </c>
      <c r="J35" s="47">
        <f t="shared" si="2"/>
        <v>41329.699999999997</v>
      </c>
      <c r="K35" s="47">
        <v>41329.699999999997</v>
      </c>
      <c r="L35" s="47">
        <f t="shared" si="9"/>
        <v>0</v>
      </c>
      <c r="M35" s="47"/>
      <c r="N35" s="48">
        <v>2.8970000000000002</v>
      </c>
      <c r="O35" s="47">
        <f t="shared" si="3"/>
        <v>834684.56</v>
      </c>
      <c r="P35" s="47">
        <v>137.32</v>
      </c>
      <c r="Q35" s="47">
        <f t="shared" si="4"/>
        <v>834547.24000000011</v>
      </c>
      <c r="R35" s="47">
        <v>834547.24000000011</v>
      </c>
      <c r="S35" s="47">
        <f t="shared" si="10"/>
        <v>0</v>
      </c>
      <c r="T35" s="47"/>
      <c r="U35" s="48">
        <v>0</v>
      </c>
      <c r="V35" s="47">
        <f>MAX(ROUND(F35*U35/1000,2),0)</f>
        <v>0</v>
      </c>
      <c r="W35" s="47"/>
      <c r="X35" s="47">
        <f t="shared" si="6"/>
        <v>0</v>
      </c>
      <c r="Y35" s="47">
        <v>0</v>
      </c>
      <c r="Z35" s="47">
        <f t="shared" si="11"/>
        <v>0</v>
      </c>
      <c r="AA35" s="47"/>
      <c r="AB35" s="48">
        <v>1.5</v>
      </c>
      <c r="AC35" s="47">
        <f t="shared" si="7"/>
        <v>448934.51</v>
      </c>
      <c r="AD35" s="47">
        <v>71.099999999999994</v>
      </c>
      <c r="AE35" s="47">
        <f t="shared" si="8"/>
        <v>448863.41000000003</v>
      </c>
      <c r="AF35" s="47">
        <v>448863.41000000003</v>
      </c>
      <c r="AG35" s="47">
        <f t="shared" si="12"/>
        <v>0</v>
      </c>
      <c r="AH35" s="47"/>
      <c r="AI35" s="47">
        <f t="shared" si="13"/>
        <v>0</v>
      </c>
      <c r="AJ35" s="51" t="s">
        <v>138</v>
      </c>
      <c r="AK35" s="50">
        <f t="shared" si="14"/>
        <v>0</v>
      </c>
      <c r="AL35" s="50">
        <f t="shared" si="15"/>
        <v>0</v>
      </c>
    </row>
    <row r="36" spans="1:38" s="22" customFormat="1" ht="12.75">
      <c r="A36" s="44" t="s">
        <v>33</v>
      </c>
      <c r="B36" s="52">
        <v>41000</v>
      </c>
      <c r="C36" s="46" t="s">
        <v>95</v>
      </c>
      <c r="D36" s="47">
        <v>446944992</v>
      </c>
      <c r="E36" s="47">
        <v>66822741.5</v>
      </c>
      <c r="F36" s="47">
        <f t="shared" si="0"/>
        <v>380122250.5</v>
      </c>
      <c r="G36" s="48">
        <v>8.9800000000000005E-2</v>
      </c>
      <c r="H36" s="47">
        <f t="shared" si="17"/>
        <v>34134.980000000003</v>
      </c>
      <c r="I36" s="47">
        <v>1234.6199999999999</v>
      </c>
      <c r="J36" s="47">
        <f t="shared" si="2"/>
        <v>32900.36</v>
      </c>
      <c r="K36" s="47">
        <v>32900.36</v>
      </c>
      <c r="L36" s="47">
        <f t="shared" si="9"/>
        <v>0</v>
      </c>
      <c r="M36" s="47"/>
      <c r="N36" s="48">
        <v>3.7099000000000006</v>
      </c>
      <c r="O36" s="47">
        <f t="shared" si="3"/>
        <v>1410215.54</v>
      </c>
      <c r="P36" s="47">
        <v>51005.85</v>
      </c>
      <c r="Q36" s="47">
        <f t="shared" si="4"/>
        <v>1359209.69</v>
      </c>
      <c r="R36" s="47">
        <v>1359209.69</v>
      </c>
      <c r="S36" s="47">
        <f t="shared" si="10"/>
        <v>0</v>
      </c>
      <c r="T36" s="47"/>
      <c r="U36" s="48">
        <v>0.89059999999999995</v>
      </c>
      <c r="V36" s="47">
        <f>MAX(ROUND(F36*U36/1000,2),0)-0.01</f>
        <v>338536.87</v>
      </c>
      <c r="W36" s="47">
        <v>12244.49</v>
      </c>
      <c r="X36" s="47">
        <f t="shared" si="6"/>
        <v>326292.38</v>
      </c>
      <c r="Y36" s="47">
        <v>326292.38</v>
      </c>
      <c r="Z36" s="47">
        <f t="shared" si="11"/>
        <v>0</v>
      </c>
      <c r="AA36" s="47"/>
      <c r="AB36" s="48">
        <v>0</v>
      </c>
      <c r="AC36" s="47">
        <f t="shared" si="7"/>
        <v>0</v>
      </c>
      <c r="AD36" s="47"/>
      <c r="AE36" s="47">
        <f t="shared" si="8"/>
        <v>0</v>
      </c>
      <c r="AF36" s="47">
        <v>0</v>
      </c>
      <c r="AG36" s="47">
        <f t="shared" si="12"/>
        <v>0</v>
      </c>
      <c r="AH36" s="47"/>
      <c r="AI36" s="47">
        <f t="shared" si="13"/>
        <v>0</v>
      </c>
      <c r="AJ36" s="49" t="s">
        <v>139</v>
      </c>
      <c r="AK36" s="50">
        <f t="shared" si="14"/>
        <v>0</v>
      </c>
      <c r="AL36" s="50">
        <f t="shared" si="15"/>
        <v>0</v>
      </c>
    </row>
    <row r="37" spans="1:38" s="22" customFormat="1" ht="12.75">
      <c r="A37" s="44" t="s">
        <v>34</v>
      </c>
      <c r="B37" s="52">
        <v>44000</v>
      </c>
      <c r="C37" s="46" t="s">
        <v>96</v>
      </c>
      <c r="D37" s="47">
        <v>42045381</v>
      </c>
      <c r="E37" s="47">
        <v>796700</v>
      </c>
      <c r="F37" s="47">
        <f t="shared" si="0"/>
        <v>41248681</v>
      </c>
      <c r="G37" s="48">
        <v>0.18659999999999999</v>
      </c>
      <c r="H37" s="47">
        <f t="shared" si="17"/>
        <v>7697</v>
      </c>
      <c r="I37" s="47"/>
      <c r="J37" s="47">
        <f t="shared" si="2"/>
        <v>7697</v>
      </c>
      <c r="K37" s="47">
        <v>7697</v>
      </c>
      <c r="L37" s="47">
        <f t="shared" si="9"/>
        <v>0</v>
      </c>
      <c r="M37" s="47"/>
      <c r="N37" s="48">
        <v>0.83099999999999996</v>
      </c>
      <c r="O37" s="47">
        <f>MAX(ROUND(F37*N37/1000,2),0)+0.01</f>
        <v>34277.660000000003</v>
      </c>
      <c r="P37" s="47"/>
      <c r="Q37" s="47">
        <f t="shared" si="4"/>
        <v>34277.660000000003</v>
      </c>
      <c r="R37" s="47">
        <v>34277.660000000003</v>
      </c>
      <c r="S37" s="47">
        <f t="shared" si="10"/>
        <v>0</v>
      </c>
      <c r="T37" s="47"/>
      <c r="U37" s="48">
        <v>1.9118999999999999</v>
      </c>
      <c r="V37" s="47">
        <f t="shared" ref="V37:V64" si="18">MAX(ROUND(F37*U37/1000,2),0)</f>
        <v>78863.350000000006</v>
      </c>
      <c r="W37" s="47"/>
      <c r="X37" s="47">
        <f t="shared" si="6"/>
        <v>78863.350000000006</v>
      </c>
      <c r="Y37" s="47">
        <v>78863.350000000006</v>
      </c>
      <c r="Z37" s="47">
        <f t="shared" si="11"/>
        <v>0</v>
      </c>
      <c r="AA37" s="47"/>
      <c r="AB37" s="48">
        <v>0</v>
      </c>
      <c r="AC37" s="47">
        <f t="shared" si="7"/>
        <v>0</v>
      </c>
      <c r="AD37" s="47"/>
      <c r="AE37" s="47">
        <f t="shared" si="8"/>
        <v>0</v>
      </c>
      <c r="AF37" s="47">
        <v>0</v>
      </c>
      <c r="AG37" s="47">
        <f t="shared" si="12"/>
        <v>0</v>
      </c>
      <c r="AH37" s="47"/>
      <c r="AI37" s="47">
        <f t="shared" si="13"/>
        <v>0</v>
      </c>
      <c r="AJ37" s="51" t="s">
        <v>138</v>
      </c>
      <c r="AK37" s="50">
        <f t="shared" si="14"/>
        <v>0</v>
      </c>
      <c r="AL37" s="50">
        <f t="shared" si="15"/>
        <v>0</v>
      </c>
    </row>
    <row r="38" spans="1:38" s="22" customFormat="1" ht="12.75">
      <c r="A38" s="44" t="s">
        <v>35</v>
      </c>
      <c r="B38" s="52">
        <v>46000</v>
      </c>
      <c r="C38" s="46" t="s">
        <v>97</v>
      </c>
      <c r="D38" s="47">
        <v>70839539</v>
      </c>
      <c r="E38" s="47">
        <v>1108750</v>
      </c>
      <c r="F38" s="47">
        <f t="shared" ref="F38:F64" si="19">D38-E38</f>
        <v>69730789</v>
      </c>
      <c r="G38" s="48">
        <v>0.25629999999999997</v>
      </c>
      <c r="H38" s="47">
        <f t="shared" si="17"/>
        <v>17872</v>
      </c>
      <c r="I38" s="47"/>
      <c r="J38" s="47">
        <f t="shared" ref="J38:J64" si="20">+H38-I38</f>
        <v>17872</v>
      </c>
      <c r="K38" s="47">
        <v>17872</v>
      </c>
      <c r="L38" s="47">
        <f t="shared" si="9"/>
        <v>0</v>
      </c>
      <c r="M38" s="47"/>
      <c r="N38" s="48">
        <v>4.1042000000000005</v>
      </c>
      <c r="O38" s="47">
        <f>MAX(ROUND(F38*N38/1000,2),0)</f>
        <v>286189.09999999998</v>
      </c>
      <c r="P38" s="47"/>
      <c r="Q38" s="47">
        <f t="shared" ref="Q38:Q64" si="21">+O38-P38</f>
        <v>286189.09999999998</v>
      </c>
      <c r="R38" s="47">
        <v>286189.09999999998</v>
      </c>
      <c r="S38" s="47">
        <f t="shared" si="10"/>
        <v>0</v>
      </c>
      <c r="T38" s="47"/>
      <c r="U38" s="48">
        <v>2.9191000000000003</v>
      </c>
      <c r="V38" s="47">
        <f t="shared" si="18"/>
        <v>203551.15</v>
      </c>
      <c r="W38" s="47"/>
      <c r="X38" s="47">
        <f t="shared" ref="X38:X64" si="22">+V38-W38</f>
        <v>203551.15</v>
      </c>
      <c r="Y38" s="47">
        <v>203551.15</v>
      </c>
      <c r="Z38" s="47">
        <f t="shared" si="11"/>
        <v>0</v>
      </c>
      <c r="AA38" s="47"/>
      <c r="AB38" s="48">
        <v>0</v>
      </c>
      <c r="AC38" s="47">
        <f t="shared" ref="AC38:AC64" si="23">MAX(ROUND((D38*AB38)/1000,2),0)</f>
        <v>0</v>
      </c>
      <c r="AD38" s="47"/>
      <c r="AE38" s="47">
        <f t="shared" ref="AE38:AE64" si="24">+AC38-AD38</f>
        <v>0</v>
      </c>
      <c r="AF38" s="47">
        <v>0</v>
      </c>
      <c r="AG38" s="47">
        <f t="shared" si="12"/>
        <v>0</v>
      </c>
      <c r="AH38" s="47"/>
      <c r="AI38" s="47">
        <f t="shared" si="13"/>
        <v>0</v>
      </c>
      <c r="AJ38" s="49" t="s">
        <v>139</v>
      </c>
      <c r="AK38" s="50">
        <f t="shared" si="14"/>
        <v>0</v>
      </c>
      <c r="AL38" s="50">
        <f t="shared" si="15"/>
        <v>0</v>
      </c>
    </row>
    <row r="39" spans="1:38" s="22" customFormat="1" ht="12.75">
      <c r="A39" s="44" t="s">
        <v>36</v>
      </c>
      <c r="B39" s="52">
        <v>47000</v>
      </c>
      <c r="C39" s="46" t="s">
        <v>98</v>
      </c>
      <c r="D39" s="47">
        <v>68937030</v>
      </c>
      <c r="E39" s="47">
        <v>-32300</v>
      </c>
      <c r="F39" s="47">
        <f t="shared" si="19"/>
        <v>68969330</v>
      </c>
      <c r="G39" s="48">
        <v>6.6900000000000001E-2</v>
      </c>
      <c r="H39" s="47">
        <f t="shared" si="17"/>
        <v>4614.05</v>
      </c>
      <c r="I39" s="47"/>
      <c r="J39" s="47">
        <f t="shared" si="20"/>
        <v>4614.05</v>
      </c>
      <c r="K39" s="47">
        <v>4614.05</v>
      </c>
      <c r="L39" s="47">
        <f t="shared" si="9"/>
        <v>0</v>
      </c>
      <c r="M39" s="47"/>
      <c r="N39" s="48">
        <v>2.2665000000000002</v>
      </c>
      <c r="O39" s="47">
        <f>MAX(ROUND(F39*N39/1000,2),0)-0.01</f>
        <v>156318.97999999998</v>
      </c>
      <c r="P39" s="47"/>
      <c r="Q39" s="47">
        <f t="shared" si="21"/>
        <v>156318.97999999998</v>
      </c>
      <c r="R39" s="47">
        <v>156318.97999999998</v>
      </c>
      <c r="S39" s="47">
        <f t="shared" si="10"/>
        <v>0</v>
      </c>
      <c r="T39" s="47"/>
      <c r="U39" s="48">
        <v>0</v>
      </c>
      <c r="V39" s="47">
        <f t="shared" si="18"/>
        <v>0</v>
      </c>
      <c r="W39" s="47"/>
      <c r="X39" s="47">
        <f t="shared" si="22"/>
        <v>0</v>
      </c>
      <c r="Y39" s="47">
        <v>0</v>
      </c>
      <c r="Z39" s="47">
        <f t="shared" si="11"/>
        <v>0</v>
      </c>
      <c r="AA39" s="47"/>
      <c r="AB39" s="48">
        <v>0</v>
      </c>
      <c r="AC39" s="47">
        <f t="shared" si="23"/>
        <v>0</v>
      </c>
      <c r="AD39" s="47"/>
      <c r="AE39" s="47">
        <f t="shared" si="24"/>
        <v>0</v>
      </c>
      <c r="AF39" s="47">
        <v>0</v>
      </c>
      <c r="AG39" s="47">
        <f t="shared" si="12"/>
        <v>0</v>
      </c>
      <c r="AH39" s="47"/>
      <c r="AI39" s="47">
        <f t="shared" si="13"/>
        <v>0</v>
      </c>
      <c r="AJ39" s="49" t="s">
        <v>139</v>
      </c>
      <c r="AK39" s="50">
        <f t="shared" si="14"/>
        <v>0</v>
      </c>
      <c r="AL39" s="50">
        <f t="shared" si="15"/>
        <v>0</v>
      </c>
    </row>
    <row r="40" spans="1:38" s="22" customFormat="1" ht="12.75">
      <c r="A40" s="44" t="s">
        <v>37</v>
      </c>
      <c r="B40" s="52">
        <v>50000</v>
      </c>
      <c r="C40" s="46" t="s">
        <v>99</v>
      </c>
      <c r="D40" s="47">
        <v>834300882</v>
      </c>
      <c r="E40" s="47">
        <v>32727097.875</v>
      </c>
      <c r="F40" s="47">
        <f t="shared" si="19"/>
        <v>801573784.125</v>
      </c>
      <c r="G40" s="48">
        <v>0.20230000000000001</v>
      </c>
      <c r="H40" s="47">
        <f t="shared" si="17"/>
        <v>162158.38</v>
      </c>
      <c r="I40" s="47">
        <v>6.04</v>
      </c>
      <c r="J40" s="47">
        <f t="shared" si="20"/>
        <v>162152.34</v>
      </c>
      <c r="K40" s="47">
        <v>162152.34</v>
      </c>
      <c r="L40" s="47">
        <f t="shared" si="9"/>
        <v>0</v>
      </c>
      <c r="M40" s="47"/>
      <c r="N40" s="48">
        <v>2.7406999999999999</v>
      </c>
      <c r="O40" s="47">
        <f>MAX(ROUND(F40*N40/1000,2),0)</f>
        <v>2196873.27</v>
      </c>
      <c r="P40" s="47">
        <v>81.819999999999993</v>
      </c>
      <c r="Q40" s="47">
        <f t="shared" si="21"/>
        <v>2196791.4500000002</v>
      </c>
      <c r="R40" s="47">
        <v>2196791.4500000002</v>
      </c>
      <c r="S40" s="47">
        <f t="shared" si="10"/>
        <v>0</v>
      </c>
      <c r="T40" s="47"/>
      <c r="U40" s="48">
        <v>0</v>
      </c>
      <c r="V40" s="47">
        <f t="shared" si="18"/>
        <v>0</v>
      </c>
      <c r="W40" s="47"/>
      <c r="X40" s="47">
        <f t="shared" si="22"/>
        <v>0</v>
      </c>
      <c r="Y40" s="47">
        <v>0</v>
      </c>
      <c r="Z40" s="47">
        <f t="shared" si="11"/>
        <v>0</v>
      </c>
      <c r="AA40" s="47"/>
      <c r="AB40" s="48">
        <v>0</v>
      </c>
      <c r="AC40" s="47">
        <f t="shared" si="23"/>
        <v>0</v>
      </c>
      <c r="AD40" s="47"/>
      <c r="AE40" s="47">
        <f t="shared" si="24"/>
        <v>0</v>
      </c>
      <c r="AF40" s="47">
        <v>0</v>
      </c>
      <c r="AG40" s="47">
        <f t="shared" si="12"/>
        <v>0</v>
      </c>
      <c r="AH40" s="47"/>
      <c r="AI40" s="47">
        <f t="shared" si="13"/>
        <v>0</v>
      </c>
      <c r="AJ40" s="51" t="s">
        <v>139</v>
      </c>
      <c r="AK40" s="50">
        <f t="shared" si="14"/>
        <v>0</v>
      </c>
      <c r="AL40" s="50">
        <f t="shared" si="15"/>
        <v>0</v>
      </c>
    </row>
    <row r="41" spans="1:38" s="22" customFormat="1" ht="12.75">
      <c r="A41" s="44" t="s">
        <v>38</v>
      </c>
      <c r="B41" s="52">
        <v>51000</v>
      </c>
      <c r="C41" s="46" t="s">
        <v>100</v>
      </c>
      <c r="D41" s="47">
        <v>33955468</v>
      </c>
      <c r="E41" s="47">
        <v>599075</v>
      </c>
      <c r="F41" s="47">
        <f t="shared" si="19"/>
        <v>33356393</v>
      </c>
      <c r="G41" s="48">
        <v>0.3</v>
      </c>
      <c r="H41" s="47">
        <f t="shared" si="17"/>
        <v>10006.92</v>
      </c>
      <c r="I41" s="47"/>
      <c r="J41" s="47">
        <f t="shared" si="20"/>
        <v>10006.92</v>
      </c>
      <c r="K41" s="47">
        <v>10006.92</v>
      </c>
      <c r="L41" s="47">
        <f t="shared" si="9"/>
        <v>0</v>
      </c>
      <c r="M41" s="47"/>
      <c r="N41" s="48">
        <v>2</v>
      </c>
      <c r="O41" s="47">
        <f>MAX(ROUND(F41*N41/1000,2),0)-0.01</f>
        <v>66712.78</v>
      </c>
      <c r="P41" s="47"/>
      <c r="Q41" s="47">
        <f t="shared" si="21"/>
        <v>66712.78</v>
      </c>
      <c r="R41" s="47">
        <v>66712.78</v>
      </c>
      <c r="S41" s="47">
        <f t="shared" si="10"/>
        <v>0</v>
      </c>
      <c r="T41" s="47"/>
      <c r="U41" s="48">
        <v>0</v>
      </c>
      <c r="V41" s="47">
        <f t="shared" si="18"/>
        <v>0</v>
      </c>
      <c r="W41" s="47"/>
      <c r="X41" s="47">
        <f t="shared" si="22"/>
        <v>0</v>
      </c>
      <c r="Y41" s="47">
        <v>0</v>
      </c>
      <c r="Z41" s="47">
        <f t="shared" si="11"/>
        <v>0</v>
      </c>
      <c r="AA41" s="47"/>
      <c r="AB41" s="48">
        <v>0</v>
      </c>
      <c r="AC41" s="47">
        <f t="shared" si="23"/>
        <v>0</v>
      </c>
      <c r="AD41" s="47"/>
      <c r="AE41" s="47">
        <f t="shared" si="24"/>
        <v>0</v>
      </c>
      <c r="AF41" s="47">
        <v>0</v>
      </c>
      <c r="AG41" s="47">
        <f t="shared" si="12"/>
        <v>0</v>
      </c>
      <c r="AH41" s="47"/>
      <c r="AI41" s="47">
        <f t="shared" si="13"/>
        <v>0</v>
      </c>
      <c r="AJ41" s="51" t="s">
        <v>139</v>
      </c>
      <c r="AK41" s="50">
        <f t="shared" si="14"/>
        <v>0</v>
      </c>
      <c r="AL41" s="50">
        <f t="shared" si="15"/>
        <v>0</v>
      </c>
    </row>
    <row r="42" spans="1:38" s="22" customFormat="1" ht="12.75">
      <c r="A42" s="44" t="s">
        <v>39</v>
      </c>
      <c r="B42" s="52">
        <v>52000</v>
      </c>
      <c r="C42" s="46" t="s">
        <v>101</v>
      </c>
      <c r="D42" s="47">
        <v>23503402</v>
      </c>
      <c r="E42" s="47">
        <v>2594500</v>
      </c>
      <c r="F42" s="47">
        <f t="shared" si="19"/>
        <v>20908902</v>
      </c>
      <c r="G42" s="48">
        <v>0.20480000000000001</v>
      </c>
      <c r="H42" s="47">
        <f t="shared" si="17"/>
        <v>4282.1400000000003</v>
      </c>
      <c r="I42" s="47"/>
      <c r="J42" s="47">
        <f t="shared" si="20"/>
        <v>4282.1400000000003</v>
      </c>
      <c r="K42" s="47">
        <v>4282.1400000000003</v>
      </c>
      <c r="L42" s="47">
        <f t="shared" si="9"/>
        <v>0</v>
      </c>
      <c r="M42" s="47"/>
      <c r="N42" s="48">
        <v>2</v>
      </c>
      <c r="O42" s="47">
        <f>MAX(ROUND(F42*N42/1000,2),0)+0.01</f>
        <v>41817.810000000005</v>
      </c>
      <c r="P42" s="47"/>
      <c r="Q42" s="47">
        <f t="shared" si="21"/>
        <v>41817.810000000005</v>
      </c>
      <c r="R42" s="47">
        <v>41817.810000000005</v>
      </c>
      <c r="S42" s="47">
        <f t="shared" si="10"/>
        <v>0</v>
      </c>
      <c r="T42" s="47"/>
      <c r="U42" s="48">
        <v>0</v>
      </c>
      <c r="V42" s="47">
        <f t="shared" si="18"/>
        <v>0</v>
      </c>
      <c r="W42" s="47"/>
      <c r="X42" s="47">
        <f t="shared" si="22"/>
        <v>0</v>
      </c>
      <c r="Y42" s="47">
        <v>0</v>
      </c>
      <c r="Z42" s="47">
        <f t="shared" si="11"/>
        <v>0</v>
      </c>
      <c r="AA42" s="47"/>
      <c r="AB42" s="48">
        <v>0</v>
      </c>
      <c r="AC42" s="47">
        <f t="shared" si="23"/>
        <v>0</v>
      </c>
      <c r="AD42" s="47"/>
      <c r="AE42" s="47">
        <f t="shared" si="24"/>
        <v>0</v>
      </c>
      <c r="AF42" s="47">
        <v>0</v>
      </c>
      <c r="AG42" s="47">
        <f t="shared" si="12"/>
        <v>0</v>
      </c>
      <c r="AH42" s="47"/>
      <c r="AI42" s="47">
        <f t="shared" si="13"/>
        <v>0</v>
      </c>
      <c r="AJ42" s="51" t="s">
        <v>139</v>
      </c>
      <c r="AK42" s="50">
        <f t="shared" si="14"/>
        <v>0</v>
      </c>
      <c r="AL42" s="50">
        <f t="shared" si="15"/>
        <v>0</v>
      </c>
    </row>
    <row r="43" spans="1:38" s="22" customFormat="1" ht="12.75">
      <c r="A43" s="44" t="s">
        <v>40</v>
      </c>
      <c r="B43" s="52">
        <v>53000</v>
      </c>
      <c r="C43" s="46" t="s">
        <v>100</v>
      </c>
      <c r="D43" s="47">
        <v>59442708</v>
      </c>
      <c r="E43" s="47">
        <v>27620650.75</v>
      </c>
      <c r="F43" s="47">
        <f t="shared" si="19"/>
        <v>31822057.25</v>
      </c>
      <c r="G43" s="48">
        <v>0.27600000000000002</v>
      </c>
      <c r="H43" s="47">
        <f t="shared" si="17"/>
        <v>8782.89</v>
      </c>
      <c r="I43" s="47"/>
      <c r="J43" s="47">
        <f t="shared" si="20"/>
        <v>8782.89</v>
      </c>
      <c r="K43" s="47">
        <v>8782.89</v>
      </c>
      <c r="L43" s="47">
        <f t="shared" si="9"/>
        <v>0</v>
      </c>
      <c r="M43" s="47"/>
      <c r="N43" s="48">
        <v>2.3750999999999998</v>
      </c>
      <c r="O43" s="47">
        <f t="shared" ref="O43:O51" si="25">MAX(ROUND(F43*N43/1000,2),0)</f>
        <v>75580.570000000007</v>
      </c>
      <c r="P43" s="47"/>
      <c r="Q43" s="47">
        <f t="shared" si="21"/>
        <v>75580.570000000007</v>
      </c>
      <c r="R43" s="47">
        <v>75580.570000000007</v>
      </c>
      <c r="S43" s="47">
        <f t="shared" si="10"/>
        <v>0</v>
      </c>
      <c r="T43" s="47"/>
      <c r="U43" s="48">
        <v>0.92089999999999994</v>
      </c>
      <c r="V43" s="47">
        <f t="shared" si="18"/>
        <v>29304.93</v>
      </c>
      <c r="W43" s="47"/>
      <c r="X43" s="47">
        <f t="shared" si="22"/>
        <v>29304.93</v>
      </c>
      <c r="Y43" s="47">
        <v>29304.93</v>
      </c>
      <c r="Z43" s="47">
        <f t="shared" si="11"/>
        <v>0</v>
      </c>
      <c r="AA43" s="47"/>
      <c r="AB43" s="48">
        <v>0</v>
      </c>
      <c r="AC43" s="47">
        <f t="shared" si="23"/>
        <v>0</v>
      </c>
      <c r="AD43" s="47"/>
      <c r="AE43" s="47">
        <f t="shared" si="24"/>
        <v>0</v>
      </c>
      <c r="AF43" s="47">
        <v>0</v>
      </c>
      <c r="AG43" s="47">
        <f t="shared" si="12"/>
        <v>0</v>
      </c>
      <c r="AH43" s="47"/>
      <c r="AI43" s="47">
        <f t="shared" si="13"/>
        <v>0</v>
      </c>
      <c r="AJ43" s="51" t="s">
        <v>138</v>
      </c>
      <c r="AK43" s="50">
        <f t="shared" si="14"/>
        <v>0</v>
      </c>
      <c r="AL43" s="50">
        <f t="shared" si="15"/>
        <v>0</v>
      </c>
    </row>
    <row r="44" spans="1:38" s="22" customFormat="1" ht="12.75">
      <c r="A44" s="44" t="s">
        <v>41</v>
      </c>
      <c r="B44" s="52">
        <v>54000</v>
      </c>
      <c r="C44" s="46" t="s">
        <v>102</v>
      </c>
      <c r="D44" s="47">
        <v>68612041</v>
      </c>
      <c r="E44" s="47">
        <v>750850</v>
      </c>
      <c r="F44" s="47">
        <f t="shared" si="19"/>
        <v>67861191</v>
      </c>
      <c r="G44" s="48">
        <v>0.24940000000000004</v>
      </c>
      <c r="H44" s="47">
        <f t="shared" si="17"/>
        <v>16924.580000000002</v>
      </c>
      <c r="I44" s="47"/>
      <c r="J44" s="47">
        <f t="shared" si="20"/>
        <v>16924.580000000002</v>
      </c>
      <c r="K44" s="47">
        <v>16924.580000000002</v>
      </c>
      <c r="L44" s="47">
        <f t="shared" si="9"/>
        <v>0</v>
      </c>
      <c r="M44" s="47"/>
      <c r="N44" s="48">
        <v>3.3395000000000006</v>
      </c>
      <c r="O44" s="47">
        <f t="shared" si="25"/>
        <v>226622.45</v>
      </c>
      <c r="P44" s="47"/>
      <c r="Q44" s="47">
        <f t="shared" si="21"/>
        <v>226622.45</v>
      </c>
      <c r="R44" s="47">
        <v>226622.45</v>
      </c>
      <c r="S44" s="47">
        <f t="shared" si="10"/>
        <v>0</v>
      </c>
      <c r="T44" s="47"/>
      <c r="U44" s="48">
        <v>1.4969999999999999</v>
      </c>
      <c r="V44" s="47">
        <f t="shared" si="18"/>
        <v>101588.2</v>
      </c>
      <c r="W44" s="47"/>
      <c r="X44" s="47">
        <f t="shared" si="22"/>
        <v>101588.2</v>
      </c>
      <c r="Y44" s="47">
        <v>101588.2</v>
      </c>
      <c r="Z44" s="47">
        <f t="shared" si="11"/>
        <v>0</v>
      </c>
      <c r="AA44" s="47"/>
      <c r="AB44" s="48">
        <v>0</v>
      </c>
      <c r="AC44" s="47">
        <f t="shared" si="23"/>
        <v>0</v>
      </c>
      <c r="AD44" s="47"/>
      <c r="AE44" s="47">
        <f t="shared" si="24"/>
        <v>0</v>
      </c>
      <c r="AF44" s="47">
        <v>0</v>
      </c>
      <c r="AG44" s="47">
        <f t="shared" si="12"/>
        <v>0</v>
      </c>
      <c r="AH44" s="47"/>
      <c r="AI44" s="47">
        <f t="shared" si="13"/>
        <v>0</v>
      </c>
      <c r="AJ44" s="49" t="s">
        <v>138</v>
      </c>
      <c r="AK44" s="50">
        <f t="shared" si="14"/>
        <v>0</v>
      </c>
      <c r="AL44" s="50">
        <f t="shared" si="15"/>
        <v>0</v>
      </c>
    </row>
    <row r="45" spans="1:38" s="22" customFormat="1" ht="12.75">
      <c r="A45" s="44" t="s">
        <v>42</v>
      </c>
      <c r="B45" s="52">
        <v>55000</v>
      </c>
      <c r="C45" s="46" t="s">
        <v>103</v>
      </c>
      <c r="D45" s="47">
        <v>14585759</v>
      </c>
      <c r="E45" s="47">
        <v>0</v>
      </c>
      <c r="F45" s="47">
        <f t="shared" si="19"/>
        <v>14585759</v>
      </c>
      <c r="G45" s="48">
        <v>0.37369999999999992</v>
      </c>
      <c r="H45" s="47">
        <f t="shared" si="17"/>
        <v>5450.7</v>
      </c>
      <c r="I45" s="47"/>
      <c r="J45" s="47">
        <f t="shared" si="20"/>
        <v>5450.7</v>
      </c>
      <c r="K45" s="47">
        <v>5450.7</v>
      </c>
      <c r="L45" s="47">
        <f t="shared" si="9"/>
        <v>0</v>
      </c>
      <c r="M45" s="47"/>
      <c r="N45" s="48">
        <v>1.87</v>
      </c>
      <c r="O45" s="47">
        <f t="shared" si="25"/>
        <v>27275.37</v>
      </c>
      <c r="P45" s="47"/>
      <c r="Q45" s="47">
        <f t="shared" si="21"/>
        <v>27275.37</v>
      </c>
      <c r="R45" s="47">
        <v>27275.37</v>
      </c>
      <c r="S45" s="47">
        <f t="shared" si="10"/>
        <v>0</v>
      </c>
      <c r="T45" s="47"/>
      <c r="U45" s="48">
        <v>0</v>
      </c>
      <c r="V45" s="47">
        <f t="shared" si="18"/>
        <v>0</v>
      </c>
      <c r="W45" s="47"/>
      <c r="X45" s="47">
        <f t="shared" si="22"/>
        <v>0</v>
      </c>
      <c r="Y45" s="47">
        <v>0</v>
      </c>
      <c r="Z45" s="47">
        <f t="shared" si="11"/>
        <v>0</v>
      </c>
      <c r="AA45" s="47"/>
      <c r="AB45" s="48">
        <v>0</v>
      </c>
      <c r="AC45" s="47">
        <f t="shared" si="23"/>
        <v>0</v>
      </c>
      <c r="AD45" s="47"/>
      <c r="AE45" s="47">
        <f t="shared" si="24"/>
        <v>0</v>
      </c>
      <c r="AF45" s="47">
        <v>0</v>
      </c>
      <c r="AG45" s="47">
        <f t="shared" si="12"/>
        <v>0</v>
      </c>
      <c r="AH45" s="47"/>
      <c r="AI45" s="47">
        <f t="shared" si="13"/>
        <v>0</v>
      </c>
      <c r="AJ45" s="51" t="s">
        <v>139</v>
      </c>
      <c r="AK45" s="50">
        <f t="shared" si="14"/>
        <v>0</v>
      </c>
      <c r="AL45" s="50">
        <f t="shared" si="15"/>
        <v>0</v>
      </c>
    </row>
    <row r="46" spans="1:38" s="22" customFormat="1" ht="12.75">
      <c r="A46" s="44" t="s">
        <v>43</v>
      </c>
      <c r="B46" s="52">
        <v>56000</v>
      </c>
      <c r="C46" s="46" t="s">
        <v>104</v>
      </c>
      <c r="D46" s="47">
        <v>377740558</v>
      </c>
      <c r="E46" s="47">
        <v>55776050</v>
      </c>
      <c r="F46" s="47">
        <f t="shared" si="19"/>
        <v>321964508</v>
      </c>
      <c r="G46" s="48">
        <v>0.19589999999999999</v>
      </c>
      <c r="H46" s="47">
        <f t="shared" si="17"/>
        <v>63072.85</v>
      </c>
      <c r="I46" s="47">
        <v>0.49</v>
      </c>
      <c r="J46" s="47">
        <f t="shared" si="20"/>
        <v>63072.36</v>
      </c>
      <c r="K46" s="47">
        <v>63072.36</v>
      </c>
      <c r="L46" s="47">
        <f t="shared" si="9"/>
        <v>0</v>
      </c>
      <c r="M46" s="47"/>
      <c r="N46" s="48">
        <v>0.97970000000000002</v>
      </c>
      <c r="O46" s="47">
        <f t="shared" si="25"/>
        <v>315428.63</v>
      </c>
      <c r="P46" s="47">
        <v>2.4500000000000002</v>
      </c>
      <c r="Q46" s="47">
        <f t="shared" si="21"/>
        <v>315426.18</v>
      </c>
      <c r="R46" s="47">
        <v>315426.18</v>
      </c>
      <c r="S46" s="47">
        <f t="shared" si="10"/>
        <v>0</v>
      </c>
      <c r="T46" s="47"/>
      <c r="U46" s="48">
        <v>0</v>
      </c>
      <c r="V46" s="47">
        <f t="shared" si="18"/>
        <v>0</v>
      </c>
      <c r="W46" s="47"/>
      <c r="X46" s="47">
        <f t="shared" si="22"/>
        <v>0</v>
      </c>
      <c r="Y46" s="47">
        <v>0</v>
      </c>
      <c r="Z46" s="47">
        <f t="shared" si="11"/>
        <v>0</v>
      </c>
      <c r="AA46" s="47"/>
      <c r="AB46" s="48">
        <v>1.5</v>
      </c>
      <c r="AC46" s="47">
        <f t="shared" si="23"/>
        <v>566610.84</v>
      </c>
      <c r="AD46" s="47">
        <v>3.75</v>
      </c>
      <c r="AE46" s="47">
        <f t="shared" si="24"/>
        <v>566607.09</v>
      </c>
      <c r="AF46" s="47">
        <v>566607.09</v>
      </c>
      <c r="AG46" s="47">
        <f t="shared" si="12"/>
        <v>0</v>
      </c>
      <c r="AH46" s="47"/>
      <c r="AI46" s="47">
        <f t="shared" si="13"/>
        <v>0</v>
      </c>
      <c r="AJ46" s="51" t="s">
        <v>139</v>
      </c>
      <c r="AK46" s="50">
        <f t="shared" si="14"/>
        <v>0</v>
      </c>
      <c r="AL46" s="50">
        <f t="shared" si="15"/>
        <v>0</v>
      </c>
    </row>
    <row r="47" spans="1:38" s="22" customFormat="1" ht="12.75">
      <c r="A47" s="44" t="s">
        <v>44</v>
      </c>
      <c r="B47" s="52">
        <v>58000</v>
      </c>
      <c r="C47" s="46" t="s">
        <v>105</v>
      </c>
      <c r="D47" s="47">
        <v>114188632.5</v>
      </c>
      <c r="E47" s="47">
        <v>-4079890</v>
      </c>
      <c r="F47" s="47">
        <f t="shared" si="19"/>
        <v>118268522.5</v>
      </c>
      <c r="G47" s="48">
        <v>0.28970000000000001</v>
      </c>
      <c r="H47" s="47">
        <f t="shared" si="17"/>
        <v>34262.39</v>
      </c>
      <c r="I47" s="47">
        <v>137.54</v>
      </c>
      <c r="J47" s="47">
        <f t="shared" si="20"/>
        <v>34124.85</v>
      </c>
      <c r="K47" s="47">
        <v>34124.85</v>
      </c>
      <c r="L47" s="47">
        <f t="shared" si="9"/>
        <v>0</v>
      </c>
      <c r="M47" s="47"/>
      <c r="N47" s="48">
        <v>3.4777999999999998</v>
      </c>
      <c r="O47" s="47">
        <f t="shared" si="25"/>
        <v>411314.27</v>
      </c>
      <c r="P47" s="47">
        <v>1651.14</v>
      </c>
      <c r="Q47" s="47">
        <f t="shared" si="21"/>
        <v>409663.13</v>
      </c>
      <c r="R47" s="47">
        <v>409663.13</v>
      </c>
      <c r="S47" s="47">
        <f t="shared" si="10"/>
        <v>0</v>
      </c>
      <c r="T47" s="47"/>
      <c r="U47" s="48">
        <v>0</v>
      </c>
      <c r="V47" s="47">
        <f t="shared" si="18"/>
        <v>0</v>
      </c>
      <c r="W47" s="47"/>
      <c r="X47" s="47">
        <f t="shared" si="22"/>
        <v>0</v>
      </c>
      <c r="Y47" s="47">
        <v>0</v>
      </c>
      <c r="Z47" s="47">
        <f t="shared" si="11"/>
        <v>0</v>
      </c>
      <c r="AA47" s="47"/>
      <c r="AB47" s="48">
        <v>0.98660000000000003</v>
      </c>
      <c r="AC47" s="47">
        <f t="shared" si="23"/>
        <v>112658.5</v>
      </c>
      <c r="AD47" s="47">
        <f>23.77+444.64</f>
        <v>468.40999999999997</v>
      </c>
      <c r="AE47" s="47">
        <f t="shared" si="24"/>
        <v>112190.09</v>
      </c>
      <c r="AF47" s="47">
        <v>112190.09</v>
      </c>
      <c r="AG47" s="47">
        <f t="shared" si="12"/>
        <v>0</v>
      </c>
      <c r="AH47" s="47"/>
      <c r="AI47" s="47">
        <f t="shared" si="13"/>
        <v>0</v>
      </c>
      <c r="AJ47" s="51" t="s">
        <v>138</v>
      </c>
      <c r="AK47" s="50">
        <f t="shared" si="14"/>
        <v>0</v>
      </c>
      <c r="AL47" s="50">
        <f t="shared" si="15"/>
        <v>0</v>
      </c>
    </row>
    <row r="48" spans="1:38" s="22" customFormat="1" ht="12.75">
      <c r="A48" s="44" t="s">
        <v>137</v>
      </c>
      <c r="B48" s="52">
        <v>59000</v>
      </c>
      <c r="C48" s="46" t="s">
        <v>106</v>
      </c>
      <c r="D48" s="47">
        <v>-11444700</v>
      </c>
      <c r="E48" s="47">
        <v>-327102</v>
      </c>
      <c r="F48" s="47">
        <f t="shared" si="19"/>
        <v>-11117598</v>
      </c>
      <c r="G48" s="48">
        <v>0.17470000000000002</v>
      </c>
      <c r="H48" s="47">
        <f t="shared" si="17"/>
        <v>0</v>
      </c>
      <c r="I48" s="47"/>
      <c r="J48" s="47">
        <f t="shared" si="20"/>
        <v>0</v>
      </c>
      <c r="K48" s="47">
        <v>0</v>
      </c>
      <c r="L48" s="47">
        <f t="shared" si="9"/>
        <v>0</v>
      </c>
      <c r="M48" s="47"/>
      <c r="N48" s="48">
        <v>2.1877999999999997</v>
      </c>
      <c r="O48" s="47">
        <f t="shared" si="25"/>
        <v>0</v>
      </c>
      <c r="P48" s="47"/>
      <c r="Q48" s="47">
        <f t="shared" si="21"/>
        <v>0</v>
      </c>
      <c r="R48" s="47">
        <v>0</v>
      </c>
      <c r="S48" s="47">
        <f t="shared" si="10"/>
        <v>0</v>
      </c>
      <c r="T48" s="47"/>
      <c r="U48" s="48">
        <v>1.3384</v>
      </c>
      <c r="V48" s="47">
        <f t="shared" si="18"/>
        <v>0</v>
      </c>
      <c r="W48" s="47"/>
      <c r="X48" s="47">
        <f t="shared" si="22"/>
        <v>0</v>
      </c>
      <c r="Y48" s="47">
        <v>0</v>
      </c>
      <c r="Z48" s="47">
        <f t="shared" si="11"/>
        <v>0</v>
      </c>
      <c r="AA48" s="47"/>
      <c r="AB48" s="48">
        <v>0</v>
      </c>
      <c r="AC48" s="47">
        <f t="shared" si="23"/>
        <v>0</v>
      </c>
      <c r="AD48" s="47"/>
      <c r="AE48" s="47">
        <f t="shared" si="24"/>
        <v>0</v>
      </c>
      <c r="AF48" s="47">
        <v>0</v>
      </c>
      <c r="AG48" s="47">
        <f t="shared" si="12"/>
        <v>0</v>
      </c>
      <c r="AH48" s="47"/>
      <c r="AI48" s="47">
        <f t="shared" si="13"/>
        <v>0</v>
      </c>
      <c r="AJ48" s="49" t="s">
        <v>138</v>
      </c>
      <c r="AK48" s="50">
        <f t="shared" si="14"/>
        <v>0</v>
      </c>
      <c r="AL48" s="50">
        <f t="shared" si="15"/>
        <v>0</v>
      </c>
    </row>
    <row r="49" spans="1:38" s="22" customFormat="1" ht="12.75">
      <c r="A49" s="44" t="s">
        <v>45</v>
      </c>
      <c r="B49" s="52">
        <v>59001</v>
      </c>
      <c r="C49" s="46" t="s">
        <v>106</v>
      </c>
      <c r="D49" s="47">
        <v>16526841</v>
      </c>
      <c r="E49" s="47">
        <v>961000</v>
      </c>
      <c r="F49" s="47">
        <f t="shared" si="19"/>
        <v>15565841</v>
      </c>
      <c r="G49" s="48">
        <v>0.17469999999999999</v>
      </c>
      <c r="H49" s="47">
        <f t="shared" si="17"/>
        <v>2719.35</v>
      </c>
      <c r="I49" s="47"/>
      <c r="J49" s="47">
        <f t="shared" si="20"/>
        <v>2719.35</v>
      </c>
      <c r="K49" s="47">
        <v>2719.35</v>
      </c>
      <c r="L49" s="47">
        <f t="shared" si="9"/>
        <v>0</v>
      </c>
      <c r="M49" s="47"/>
      <c r="N49" s="48">
        <v>2.1878000000000002</v>
      </c>
      <c r="O49" s="47">
        <f t="shared" si="25"/>
        <v>34054.949999999997</v>
      </c>
      <c r="P49" s="47"/>
      <c r="Q49" s="47">
        <f t="shared" si="21"/>
        <v>34054.949999999997</v>
      </c>
      <c r="R49" s="47">
        <v>34054.949999999997</v>
      </c>
      <c r="S49" s="47">
        <f t="shared" si="10"/>
        <v>0</v>
      </c>
      <c r="T49" s="47"/>
      <c r="U49" s="48">
        <v>0</v>
      </c>
      <c r="V49" s="47">
        <f t="shared" si="18"/>
        <v>0</v>
      </c>
      <c r="W49" s="47"/>
      <c r="X49" s="47">
        <f t="shared" si="22"/>
        <v>0</v>
      </c>
      <c r="Y49" s="47">
        <v>0</v>
      </c>
      <c r="Z49" s="47">
        <f t="shared" si="11"/>
        <v>0</v>
      </c>
      <c r="AA49" s="47"/>
      <c r="AB49" s="48">
        <v>0</v>
      </c>
      <c r="AC49" s="47">
        <f t="shared" si="23"/>
        <v>0</v>
      </c>
      <c r="AD49" s="47"/>
      <c r="AE49" s="47">
        <f t="shared" si="24"/>
        <v>0</v>
      </c>
      <c r="AF49" s="47">
        <v>0</v>
      </c>
      <c r="AG49" s="47">
        <f t="shared" si="12"/>
        <v>0</v>
      </c>
      <c r="AH49" s="47"/>
      <c r="AI49" s="47">
        <f t="shared" si="13"/>
        <v>0</v>
      </c>
      <c r="AJ49" s="49" t="s">
        <v>138</v>
      </c>
      <c r="AK49" s="50">
        <f t="shared" si="14"/>
        <v>0</v>
      </c>
      <c r="AL49" s="50">
        <f t="shared" si="15"/>
        <v>0</v>
      </c>
    </row>
    <row r="50" spans="1:38" s="22" customFormat="1" ht="12.75">
      <c r="A50" s="44" t="s">
        <v>46</v>
      </c>
      <c r="B50" s="52">
        <v>61000</v>
      </c>
      <c r="C50" s="46" t="s">
        <v>107</v>
      </c>
      <c r="D50" s="47">
        <v>137912129</v>
      </c>
      <c r="E50" s="47">
        <v>5392493</v>
      </c>
      <c r="F50" s="47">
        <f t="shared" si="19"/>
        <v>132519636</v>
      </c>
      <c r="G50" s="48">
        <v>0.4597</v>
      </c>
      <c r="H50" s="47">
        <f>MAX(ROUND(F50*G50/1000,2),0)-0.01</f>
        <v>60919.27</v>
      </c>
      <c r="I50" s="47">
        <v>835.12</v>
      </c>
      <c r="J50" s="47">
        <f t="shared" si="20"/>
        <v>60084.149999999994</v>
      </c>
      <c r="K50" s="47">
        <v>60084.149999999994</v>
      </c>
      <c r="L50" s="47">
        <f t="shared" si="9"/>
        <v>0</v>
      </c>
      <c r="M50" s="47"/>
      <c r="N50" s="48">
        <v>2.2987000000000002</v>
      </c>
      <c r="O50" s="47">
        <f t="shared" si="25"/>
        <v>304622.89</v>
      </c>
      <c r="P50" s="47">
        <v>4175.93</v>
      </c>
      <c r="Q50" s="47">
        <f t="shared" si="21"/>
        <v>300446.96000000002</v>
      </c>
      <c r="R50" s="47">
        <v>300446.96000000002</v>
      </c>
      <c r="S50" s="47">
        <f t="shared" si="10"/>
        <v>0</v>
      </c>
      <c r="T50" s="47"/>
      <c r="U50" s="48">
        <v>0.99960000000000004</v>
      </c>
      <c r="V50" s="47">
        <f t="shared" si="18"/>
        <v>132466.63</v>
      </c>
      <c r="W50" s="47">
        <v>1815.92</v>
      </c>
      <c r="X50" s="47">
        <f t="shared" si="22"/>
        <v>130650.71</v>
      </c>
      <c r="Y50" s="47">
        <v>130650.71</v>
      </c>
      <c r="Z50" s="47">
        <f t="shared" si="11"/>
        <v>0</v>
      </c>
      <c r="AA50" s="47"/>
      <c r="AB50" s="48">
        <v>0</v>
      </c>
      <c r="AC50" s="47">
        <f t="shared" si="23"/>
        <v>0</v>
      </c>
      <c r="AD50" s="47"/>
      <c r="AE50" s="47">
        <f t="shared" si="24"/>
        <v>0</v>
      </c>
      <c r="AF50" s="47">
        <v>0</v>
      </c>
      <c r="AG50" s="47">
        <f t="shared" si="12"/>
        <v>0</v>
      </c>
      <c r="AH50" s="47"/>
      <c r="AI50" s="47">
        <f t="shared" si="13"/>
        <v>0</v>
      </c>
      <c r="AJ50" s="51" t="s">
        <v>139</v>
      </c>
      <c r="AK50" s="50">
        <f t="shared" si="14"/>
        <v>0</v>
      </c>
      <c r="AL50" s="50">
        <f t="shared" si="15"/>
        <v>0</v>
      </c>
    </row>
    <row r="51" spans="1:38" s="22" customFormat="1" ht="12.75">
      <c r="A51" s="44" t="s">
        <v>47</v>
      </c>
      <c r="B51" s="52">
        <v>62000</v>
      </c>
      <c r="C51" s="46" t="s">
        <v>108</v>
      </c>
      <c r="D51" s="47">
        <v>39003161</v>
      </c>
      <c r="E51" s="47">
        <v>25742000</v>
      </c>
      <c r="F51" s="47">
        <f t="shared" si="19"/>
        <v>13261161</v>
      </c>
      <c r="G51" s="48">
        <v>0.1351</v>
      </c>
      <c r="H51" s="47">
        <f>MAX(ROUND(F51*G51/1000,2),0)+0.01</f>
        <v>1791.59</v>
      </c>
      <c r="I51" s="47">
        <v>1026.9100000000001</v>
      </c>
      <c r="J51" s="47">
        <f t="shared" si="20"/>
        <v>764.67999999999984</v>
      </c>
      <c r="K51" s="47">
        <v>764.67999999999984</v>
      </c>
      <c r="L51" s="47">
        <f t="shared" si="9"/>
        <v>0</v>
      </c>
      <c r="M51" s="47"/>
      <c r="N51" s="48">
        <v>2.9999999999999996</v>
      </c>
      <c r="O51" s="47">
        <f t="shared" si="25"/>
        <v>39783.480000000003</v>
      </c>
      <c r="P51" s="47">
        <v>22803.47</v>
      </c>
      <c r="Q51" s="47">
        <f t="shared" si="21"/>
        <v>16980.010000000002</v>
      </c>
      <c r="R51" s="47">
        <v>16980.010000000002</v>
      </c>
      <c r="S51" s="47">
        <f t="shared" si="10"/>
        <v>0</v>
      </c>
      <c r="T51" s="47"/>
      <c r="U51" s="48">
        <v>3</v>
      </c>
      <c r="V51" s="47">
        <f t="shared" si="18"/>
        <v>39783.480000000003</v>
      </c>
      <c r="W51" s="47">
        <v>22803.47</v>
      </c>
      <c r="X51" s="47">
        <f t="shared" si="22"/>
        <v>16980.010000000002</v>
      </c>
      <c r="Y51" s="47">
        <v>16980.010000000002</v>
      </c>
      <c r="Z51" s="47">
        <f t="shared" si="11"/>
        <v>0</v>
      </c>
      <c r="AA51" s="47"/>
      <c r="AB51" s="48">
        <v>0</v>
      </c>
      <c r="AC51" s="47">
        <f t="shared" si="23"/>
        <v>0</v>
      </c>
      <c r="AD51" s="47"/>
      <c r="AE51" s="47">
        <f t="shared" si="24"/>
        <v>0</v>
      </c>
      <c r="AF51" s="47">
        <v>0</v>
      </c>
      <c r="AG51" s="47">
        <f t="shared" si="12"/>
        <v>0</v>
      </c>
      <c r="AH51" s="47"/>
      <c r="AI51" s="47">
        <f t="shared" si="13"/>
        <v>0</v>
      </c>
      <c r="AJ51" s="51" t="s">
        <v>138</v>
      </c>
      <c r="AK51" s="50">
        <f t="shared" si="14"/>
        <v>0</v>
      </c>
      <c r="AL51" s="50">
        <f t="shared" si="15"/>
        <v>0</v>
      </c>
    </row>
    <row r="52" spans="1:38" s="22" customFormat="1" ht="12.75">
      <c r="A52" s="44" t="s">
        <v>48</v>
      </c>
      <c r="B52" s="52">
        <v>63000</v>
      </c>
      <c r="C52" s="46" t="s">
        <v>109</v>
      </c>
      <c r="D52" s="47">
        <v>647731848</v>
      </c>
      <c r="E52" s="47">
        <v>11983007.5</v>
      </c>
      <c r="F52" s="47">
        <f t="shared" si="19"/>
        <v>635748840.5</v>
      </c>
      <c r="G52" s="48">
        <v>0.19989999999999999</v>
      </c>
      <c r="H52" s="47">
        <f t="shared" ref="H52:H63" si="26">MAX(ROUND(F52*G52/1000,2),0)</f>
        <v>127086.19</v>
      </c>
      <c r="I52" s="47">
        <v>44.5</v>
      </c>
      <c r="J52" s="47">
        <f t="shared" si="20"/>
        <v>127041.69</v>
      </c>
      <c r="K52" s="47">
        <v>127041.69</v>
      </c>
      <c r="L52" s="47">
        <f t="shared" si="9"/>
        <v>0</v>
      </c>
      <c r="M52" s="47"/>
      <c r="N52" s="48">
        <v>2.5413999999999999</v>
      </c>
      <c r="O52" s="47">
        <f>MAX(ROUND(F52*N52/1000,2),0)+0.01</f>
        <v>1615692.11</v>
      </c>
      <c r="P52" s="47">
        <v>565.77</v>
      </c>
      <c r="Q52" s="47">
        <f t="shared" si="21"/>
        <v>1615126.34</v>
      </c>
      <c r="R52" s="47">
        <v>1615126.34</v>
      </c>
      <c r="S52" s="47">
        <f t="shared" si="10"/>
        <v>0</v>
      </c>
      <c r="T52" s="47"/>
      <c r="U52" s="48">
        <v>0.622</v>
      </c>
      <c r="V52" s="47">
        <f t="shared" si="18"/>
        <v>395435.78</v>
      </c>
      <c r="W52" s="47">
        <v>138.47</v>
      </c>
      <c r="X52" s="47">
        <f t="shared" si="22"/>
        <v>395297.31000000006</v>
      </c>
      <c r="Y52" s="47">
        <v>395297.31000000006</v>
      </c>
      <c r="Z52" s="47">
        <f t="shared" si="11"/>
        <v>0</v>
      </c>
      <c r="AA52" s="47"/>
      <c r="AB52" s="48">
        <v>0</v>
      </c>
      <c r="AC52" s="47">
        <f t="shared" si="23"/>
        <v>0</v>
      </c>
      <c r="AD52" s="47"/>
      <c r="AE52" s="47">
        <f t="shared" si="24"/>
        <v>0</v>
      </c>
      <c r="AF52" s="47">
        <v>0</v>
      </c>
      <c r="AG52" s="47">
        <f t="shared" si="12"/>
        <v>0</v>
      </c>
      <c r="AH52" s="47"/>
      <c r="AI52" s="47">
        <f t="shared" si="13"/>
        <v>0</v>
      </c>
      <c r="AJ52" s="51" t="s">
        <v>139</v>
      </c>
      <c r="AK52" s="50">
        <f t="shared" si="14"/>
        <v>0</v>
      </c>
      <c r="AL52" s="50">
        <f t="shared" si="15"/>
        <v>0</v>
      </c>
    </row>
    <row r="53" spans="1:38" s="22" customFormat="1" ht="12.75">
      <c r="A53" s="44" t="s">
        <v>49</v>
      </c>
      <c r="B53" s="52">
        <v>70000</v>
      </c>
      <c r="C53" s="46" t="s">
        <v>110</v>
      </c>
      <c r="D53" s="47">
        <v>304907275</v>
      </c>
      <c r="E53" s="47">
        <v>57037512.5</v>
      </c>
      <c r="F53" s="47">
        <f t="shared" si="19"/>
        <v>247869762.5</v>
      </c>
      <c r="G53" s="48">
        <v>0.10610000000000001</v>
      </c>
      <c r="H53" s="47">
        <f t="shared" si="26"/>
        <v>26298.98</v>
      </c>
      <c r="I53" s="47">
        <v>51.21</v>
      </c>
      <c r="J53" s="47">
        <f t="shared" si="20"/>
        <v>26247.77</v>
      </c>
      <c r="K53" s="47">
        <v>26247.77</v>
      </c>
      <c r="L53" s="47">
        <f t="shared" si="9"/>
        <v>0</v>
      </c>
      <c r="M53" s="47"/>
      <c r="N53" s="48">
        <v>4.375</v>
      </c>
      <c r="O53" s="47">
        <f t="shared" ref="O53:O60" si="27">MAX(ROUND(F53*N53/1000,2),0)</f>
        <v>1084430.21</v>
      </c>
      <c r="P53" s="47">
        <v>2111.81</v>
      </c>
      <c r="Q53" s="47">
        <f t="shared" si="21"/>
        <v>1082318.3999999999</v>
      </c>
      <c r="R53" s="47">
        <v>1082318.3999999999</v>
      </c>
      <c r="S53" s="47">
        <f t="shared" si="10"/>
        <v>0</v>
      </c>
      <c r="T53" s="47"/>
      <c r="U53" s="48">
        <v>1.0423</v>
      </c>
      <c r="V53" s="47">
        <f t="shared" si="18"/>
        <v>258354.65</v>
      </c>
      <c r="W53" s="47">
        <v>503.12</v>
      </c>
      <c r="X53" s="47">
        <f t="shared" si="22"/>
        <v>257851.53</v>
      </c>
      <c r="Y53" s="47">
        <v>257851.53</v>
      </c>
      <c r="Z53" s="47">
        <f t="shared" si="11"/>
        <v>0</v>
      </c>
      <c r="AA53" s="47"/>
      <c r="AB53" s="48">
        <v>0</v>
      </c>
      <c r="AC53" s="47">
        <f t="shared" si="23"/>
        <v>0</v>
      </c>
      <c r="AD53" s="47"/>
      <c r="AE53" s="47">
        <f t="shared" si="24"/>
        <v>0</v>
      </c>
      <c r="AF53" s="47">
        <v>0</v>
      </c>
      <c r="AG53" s="47">
        <f t="shared" si="12"/>
        <v>0</v>
      </c>
      <c r="AH53" s="47"/>
      <c r="AI53" s="47">
        <f t="shared" si="13"/>
        <v>0</v>
      </c>
      <c r="AJ53" s="49" t="s">
        <v>139</v>
      </c>
      <c r="AK53" s="50">
        <f t="shared" si="14"/>
        <v>0</v>
      </c>
      <c r="AL53" s="50">
        <f t="shared" si="15"/>
        <v>0</v>
      </c>
    </row>
    <row r="54" spans="1:38" s="22" customFormat="1" ht="12.75">
      <c r="A54" s="44" t="s">
        <v>50</v>
      </c>
      <c r="B54" s="52">
        <v>72000</v>
      </c>
      <c r="C54" s="46" t="s">
        <v>112</v>
      </c>
      <c r="D54" s="47">
        <v>33954814</v>
      </c>
      <c r="E54" s="47">
        <v>0</v>
      </c>
      <c r="F54" s="47">
        <f t="shared" si="19"/>
        <v>33954814</v>
      </c>
      <c r="G54" s="48">
        <v>0.25300000000000006</v>
      </c>
      <c r="H54" s="47">
        <f t="shared" si="26"/>
        <v>8590.57</v>
      </c>
      <c r="I54" s="47"/>
      <c r="J54" s="47">
        <f t="shared" si="20"/>
        <v>8590.57</v>
      </c>
      <c r="K54" s="47">
        <v>8590.57</v>
      </c>
      <c r="L54" s="47">
        <f t="shared" si="9"/>
        <v>0</v>
      </c>
      <c r="M54" s="47"/>
      <c r="N54" s="48">
        <v>0.63290000000000013</v>
      </c>
      <c r="O54" s="47">
        <f t="shared" si="27"/>
        <v>21490</v>
      </c>
      <c r="P54" s="47"/>
      <c r="Q54" s="47">
        <f t="shared" si="21"/>
        <v>21490</v>
      </c>
      <c r="R54" s="47">
        <v>21490</v>
      </c>
      <c r="S54" s="47">
        <f t="shared" si="10"/>
        <v>0</v>
      </c>
      <c r="T54" s="47"/>
      <c r="U54" s="48">
        <v>0</v>
      </c>
      <c r="V54" s="47">
        <f t="shared" si="18"/>
        <v>0</v>
      </c>
      <c r="W54" s="47"/>
      <c r="X54" s="47">
        <f t="shared" si="22"/>
        <v>0</v>
      </c>
      <c r="Y54" s="47">
        <v>0</v>
      </c>
      <c r="Z54" s="47">
        <f t="shared" si="11"/>
        <v>0</v>
      </c>
      <c r="AA54" s="47"/>
      <c r="AB54" s="48">
        <v>0</v>
      </c>
      <c r="AC54" s="47">
        <f t="shared" si="23"/>
        <v>0</v>
      </c>
      <c r="AD54" s="47"/>
      <c r="AE54" s="47">
        <f t="shared" si="24"/>
        <v>0</v>
      </c>
      <c r="AF54" s="47">
        <v>0</v>
      </c>
      <c r="AG54" s="47">
        <f t="shared" si="12"/>
        <v>0</v>
      </c>
      <c r="AH54" s="47"/>
      <c r="AI54" s="47">
        <f t="shared" si="13"/>
        <v>0</v>
      </c>
      <c r="AJ54" s="51" t="s">
        <v>139</v>
      </c>
      <c r="AK54" s="50">
        <f t="shared" si="14"/>
        <v>0</v>
      </c>
      <c r="AL54" s="50">
        <f t="shared" si="15"/>
        <v>0</v>
      </c>
    </row>
    <row r="55" spans="1:38" s="22" customFormat="1" ht="12.75">
      <c r="A55" s="44" t="s">
        <v>51</v>
      </c>
      <c r="B55" s="52">
        <v>73000</v>
      </c>
      <c r="C55" s="46" t="s">
        <v>111</v>
      </c>
      <c r="D55" s="47">
        <v>177062605</v>
      </c>
      <c r="E55" s="47">
        <v>9303075</v>
      </c>
      <c r="F55" s="47">
        <f t="shared" si="19"/>
        <v>167759530</v>
      </c>
      <c r="G55" s="48">
        <v>0.14549999999999999</v>
      </c>
      <c r="H55" s="47">
        <f t="shared" si="26"/>
        <v>24409.01</v>
      </c>
      <c r="I55" s="47"/>
      <c r="J55" s="47">
        <f t="shared" si="20"/>
        <v>24409.01</v>
      </c>
      <c r="K55" s="47">
        <v>24409.01</v>
      </c>
      <c r="L55" s="47">
        <f t="shared" si="9"/>
        <v>0</v>
      </c>
      <c r="M55" s="47"/>
      <c r="N55" s="48">
        <v>1.9417000000000004</v>
      </c>
      <c r="O55" s="47">
        <f t="shared" si="27"/>
        <v>325738.68</v>
      </c>
      <c r="P55" s="47"/>
      <c r="Q55" s="47">
        <f t="shared" si="21"/>
        <v>325738.68</v>
      </c>
      <c r="R55" s="47">
        <v>325738.68</v>
      </c>
      <c r="S55" s="47">
        <f t="shared" si="10"/>
        <v>0</v>
      </c>
      <c r="T55" s="47"/>
      <c r="U55" s="48">
        <v>0</v>
      </c>
      <c r="V55" s="47">
        <f t="shared" si="18"/>
        <v>0</v>
      </c>
      <c r="W55" s="47"/>
      <c r="X55" s="47">
        <f t="shared" si="22"/>
        <v>0</v>
      </c>
      <c r="Y55" s="47">
        <v>0</v>
      </c>
      <c r="Z55" s="47">
        <f t="shared" si="11"/>
        <v>0</v>
      </c>
      <c r="AA55" s="47"/>
      <c r="AB55" s="48">
        <v>0</v>
      </c>
      <c r="AC55" s="47">
        <f t="shared" si="23"/>
        <v>0</v>
      </c>
      <c r="AD55" s="47"/>
      <c r="AE55" s="47">
        <f t="shared" si="24"/>
        <v>0</v>
      </c>
      <c r="AF55" s="47">
        <v>0</v>
      </c>
      <c r="AG55" s="47">
        <f t="shared" si="12"/>
        <v>0</v>
      </c>
      <c r="AH55" s="47"/>
      <c r="AI55" s="47">
        <f t="shared" si="13"/>
        <v>0</v>
      </c>
      <c r="AJ55" s="51" t="s">
        <v>139</v>
      </c>
      <c r="AK55" s="50">
        <f t="shared" si="14"/>
        <v>0</v>
      </c>
      <c r="AL55" s="50">
        <f t="shared" si="15"/>
        <v>0</v>
      </c>
    </row>
    <row r="56" spans="1:38" s="22" customFormat="1" ht="12.75">
      <c r="A56" s="44" t="s">
        <v>52</v>
      </c>
      <c r="B56" s="52">
        <v>74000</v>
      </c>
      <c r="C56" s="46" t="s">
        <v>113</v>
      </c>
      <c r="D56" s="47">
        <v>117887782</v>
      </c>
      <c r="E56" s="47">
        <v>213925</v>
      </c>
      <c r="F56" s="47">
        <f t="shared" si="19"/>
        <v>117673857</v>
      </c>
      <c r="G56" s="48">
        <v>0.1938</v>
      </c>
      <c r="H56" s="47">
        <f t="shared" si="26"/>
        <v>22805.19</v>
      </c>
      <c r="I56" s="47"/>
      <c r="J56" s="47">
        <f t="shared" si="20"/>
        <v>22805.19</v>
      </c>
      <c r="K56" s="47">
        <v>22805.19</v>
      </c>
      <c r="L56" s="47">
        <f t="shared" si="9"/>
        <v>0</v>
      </c>
      <c r="M56" s="47"/>
      <c r="N56" s="48">
        <v>2.3113000000000001</v>
      </c>
      <c r="O56" s="47">
        <f t="shared" si="27"/>
        <v>271979.59000000003</v>
      </c>
      <c r="P56" s="47"/>
      <c r="Q56" s="47">
        <f t="shared" si="21"/>
        <v>271979.59000000003</v>
      </c>
      <c r="R56" s="47">
        <v>271979.59000000003</v>
      </c>
      <c r="S56" s="47">
        <f t="shared" si="10"/>
        <v>0</v>
      </c>
      <c r="T56" s="47"/>
      <c r="U56" s="48">
        <v>0.92449999999999999</v>
      </c>
      <c r="V56" s="47">
        <f t="shared" si="18"/>
        <v>108789.48</v>
      </c>
      <c r="W56" s="47"/>
      <c r="X56" s="47">
        <f t="shared" si="22"/>
        <v>108789.48</v>
      </c>
      <c r="Y56" s="47">
        <v>108789.48</v>
      </c>
      <c r="Z56" s="47">
        <f t="shared" si="11"/>
        <v>0</v>
      </c>
      <c r="AA56" s="47"/>
      <c r="AB56" s="48">
        <v>0</v>
      </c>
      <c r="AC56" s="47">
        <f t="shared" si="23"/>
        <v>0</v>
      </c>
      <c r="AD56" s="47"/>
      <c r="AE56" s="47">
        <f t="shared" si="24"/>
        <v>0</v>
      </c>
      <c r="AF56" s="47">
        <v>0</v>
      </c>
      <c r="AG56" s="47">
        <f t="shared" si="12"/>
        <v>0</v>
      </c>
      <c r="AH56" s="47"/>
      <c r="AI56" s="47">
        <f t="shared" si="13"/>
        <v>0</v>
      </c>
      <c r="AJ56" s="51" t="s">
        <v>139</v>
      </c>
      <c r="AK56" s="50">
        <f t="shared" si="14"/>
        <v>0</v>
      </c>
      <c r="AL56" s="50">
        <f t="shared" si="15"/>
        <v>0</v>
      </c>
    </row>
    <row r="57" spans="1:38" s="22" customFormat="1" ht="12.75">
      <c r="A57" s="44" t="s">
        <v>53</v>
      </c>
      <c r="B57" s="52">
        <v>75000</v>
      </c>
      <c r="C57" s="46" t="s">
        <v>114</v>
      </c>
      <c r="D57" s="47">
        <v>119141508</v>
      </c>
      <c r="E57" s="47">
        <v>498400</v>
      </c>
      <c r="F57" s="47">
        <f t="shared" si="19"/>
        <v>118643108</v>
      </c>
      <c r="G57" s="48">
        <v>0.2283</v>
      </c>
      <c r="H57" s="47">
        <f t="shared" si="26"/>
        <v>27086.22</v>
      </c>
      <c r="I57" s="47"/>
      <c r="J57" s="47">
        <f t="shared" si="20"/>
        <v>27086.22</v>
      </c>
      <c r="K57" s="47">
        <v>27086.22</v>
      </c>
      <c r="L57" s="47">
        <f t="shared" si="9"/>
        <v>0</v>
      </c>
      <c r="M57" s="47"/>
      <c r="N57" s="48">
        <v>2.4554</v>
      </c>
      <c r="O57" s="47">
        <f t="shared" si="27"/>
        <v>291316.28999999998</v>
      </c>
      <c r="P57" s="47"/>
      <c r="Q57" s="47">
        <f t="shared" si="21"/>
        <v>291316.28999999998</v>
      </c>
      <c r="R57" s="47">
        <v>291316.28999999998</v>
      </c>
      <c r="S57" s="47">
        <f t="shared" si="10"/>
        <v>0</v>
      </c>
      <c r="T57" s="47"/>
      <c r="U57" s="48">
        <v>0</v>
      </c>
      <c r="V57" s="47">
        <f t="shared" si="18"/>
        <v>0</v>
      </c>
      <c r="W57" s="47"/>
      <c r="X57" s="47">
        <f t="shared" si="22"/>
        <v>0</v>
      </c>
      <c r="Y57" s="47">
        <v>0</v>
      </c>
      <c r="Z57" s="47">
        <f t="shared" si="11"/>
        <v>0</v>
      </c>
      <c r="AA57" s="47"/>
      <c r="AB57" s="48">
        <v>0</v>
      </c>
      <c r="AC57" s="47">
        <f t="shared" si="23"/>
        <v>0</v>
      </c>
      <c r="AD57" s="47"/>
      <c r="AE57" s="47">
        <f t="shared" si="24"/>
        <v>0</v>
      </c>
      <c r="AF57" s="47">
        <v>0</v>
      </c>
      <c r="AG57" s="47">
        <f t="shared" si="12"/>
        <v>0</v>
      </c>
      <c r="AH57" s="47"/>
      <c r="AI57" s="47">
        <f t="shared" si="13"/>
        <v>0</v>
      </c>
      <c r="AJ57" s="51" t="s">
        <v>138</v>
      </c>
      <c r="AK57" s="50">
        <f t="shared" si="14"/>
        <v>0</v>
      </c>
      <c r="AL57" s="50">
        <f t="shared" si="15"/>
        <v>0</v>
      </c>
    </row>
    <row r="58" spans="1:38" s="22" customFormat="1" ht="12.75">
      <c r="A58" s="44" t="s">
        <v>54</v>
      </c>
      <c r="B58" s="52">
        <v>76000</v>
      </c>
      <c r="C58" s="46" t="s">
        <v>115</v>
      </c>
      <c r="D58" s="47">
        <v>31003669</v>
      </c>
      <c r="E58" s="47">
        <v>0</v>
      </c>
      <c r="F58" s="47">
        <f t="shared" si="19"/>
        <v>31003669</v>
      </c>
      <c r="G58" s="48">
        <v>0.2026</v>
      </c>
      <c r="H58" s="47">
        <f t="shared" si="26"/>
        <v>6281.34</v>
      </c>
      <c r="I58" s="47"/>
      <c r="J58" s="47">
        <f t="shared" si="20"/>
        <v>6281.34</v>
      </c>
      <c r="K58" s="47">
        <v>6281.34</v>
      </c>
      <c r="L58" s="47">
        <f t="shared" si="9"/>
        <v>0</v>
      </c>
      <c r="M58" s="47"/>
      <c r="N58" s="48">
        <v>0.7298</v>
      </c>
      <c r="O58" s="47">
        <f t="shared" si="27"/>
        <v>22626.48</v>
      </c>
      <c r="P58" s="47"/>
      <c r="Q58" s="47">
        <f t="shared" si="21"/>
        <v>22626.48</v>
      </c>
      <c r="R58" s="47">
        <v>22626.48</v>
      </c>
      <c r="S58" s="47">
        <f t="shared" si="10"/>
        <v>0</v>
      </c>
      <c r="T58" s="47"/>
      <c r="U58" s="48">
        <v>1.6227</v>
      </c>
      <c r="V58" s="47">
        <f t="shared" si="18"/>
        <v>50309.65</v>
      </c>
      <c r="W58" s="47"/>
      <c r="X58" s="47">
        <f t="shared" si="22"/>
        <v>50309.65</v>
      </c>
      <c r="Y58" s="47">
        <v>50309.65</v>
      </c>
      <c r="Z58" s="47">
        <f t="shared" si="11"/>
        <v>0</v>
      </c>
      <c r="AA58" s="47"/>
      <c r="AB58" s="48">
        <v>0</v>
      </c>
      <c r="AC58" s="47">
        <f t="shared" si="23"/>
        <v>0</v>
      </c>
      <c r="AD58" s="47"/>
      <c r="AE58" s="47">
        <f t="shared" si="24"/>
        <v>0</v>
      </c>
      <c r="AF58" s="47">
        <v>0</v>
      </c>
      <c r="AG58" s="47">
        <f t="shared" si="12"/>
        <v>0</v>
      </c>
      <c r="AH58" s="47"/>
      <c r="AI58" s="47">
        <f t="shared" si="13"/>
        <v>0</v>
      </c>
      <c r="AJ58" s="51" t="s">
        <v>139</v>
      </c>
      <c r="AK58" s="50">
        <f t="shared" si="14"/>
        <v>0</v>
      </c>
      <c r="AL58" s="50">
        <f t="shared" si="15"/>
        <v>0</v>
      </c>
    </row>
    <row r="59" spans="1:38" s="22" customFormat="1" ht="12.75">
      <c r="A59" s="44" t="s">
        <v>55</v>
      </c>
      <c r="B59" s="52">
        <v>78000</v>
      </c>
      <c r="C59" s="46" t="s">
        <v>116</v>
      </c>
      <c r="D59" s="47">
        <v>23896211</v>
      </c>
      <c r="E59" s="47">
        <v>0</v>
      </c>
      <c r="F59" s="47">
        <f t="shared" si="19"/>
        <v>23896211</v>
      </c>
      <c r="G59" s="48">
        <v>0.2238</v>
      </c>
      <c r="H59" s="47">
        <f t="shared" si="26"/>
        <v>5347.97</v>
      </c>
      <c r="I59" s="47">
        <v>40.51</v>
      </c>
      <c r="J59" s="47">
        <f t="shared" si="20"/>
        <v>5307.46</v>
      </c>
      <c r="K59" s="47">
        <v>5347.97</v>
      </c>
      <c r="L59" s="47">
        <f t="shared" si="9"/>
        <v>-40.510000000000218</v>
      </c>
      <c r="M59" s="47"/>
      <c r="N59" s="48">
        <v>3.6801999999999997</v>
      </c>
      <c r="O59" s="47">
        <f t="shared" si="27"/>
        <v>87942.84</v>
      </c>
      <c r="P59" s="47">
        <v>666.12</v>
      </c>
      <c r="Q59" s="47">
        <f t="shared" si="21"/>
        <v>87276.72</v>
      </c>
      <c r="R59" s="47">
        <v>87942.84</v>
      </c>
      <c r="S59" s="47">
        <f t="shared" si="10"/>
        <v>-666.11999999999534</v>
      </c>
      <c r="T59" s="47"/>
      <c r="U59" s="48">
        <v>0</v>
      </c>
      <c r="V59" s="47">
        <f t="shared" si="18"/>
        <v>0</v>
      </c>
      <c r="W59" s="47"/>
      <c r="X59" s="47">
        <f t="shared" si="22"/>
        <v>0</v>
      </c>
      <c r="Y59" s="47">
        <v>0</v>
      </c>
      <c r="Z59" s="47">
        <f t="shared" si="11"/>
        <v>0</v>
      </c>
      <c r="AA59" s="47"/>
      <c r="AB59" s="48">
        <v>0</v>
      </c>
      <c r="AC59" s="47">
        <f t="shared" si="23"/>
        <v>0</v>
      </c>
      <c r="AD59" s="47"/>
      <c r="AE59" s="47">
        <f t="shared" si="24"/>
        <v>0</v>
      </c>
      <c r="AF59" s="47">
        <v>0</v>
      </c>
      <c r="AG59" s="47">
        <f t="shared" si="12"/>
        <v>0</v>
      </c>
      <c r="AH59" s="47"/>
      <c r="AI59" s="47">
        <f t="shared" si="13"/>
        <v>-706.62999999999556</v>
      </c>
      <c r="AJ59" s="51" t="s">
        <v>138</v>
      </c>
      <c r="AK59" s="50">
        <f t="shared" si="14"/>
        <v>0</v>
      </c>
      <c r="AL59" s="50">
        <f t="shared" si="15"/>
        <v>-706.62999999999556</v>
      </c>
    </row>
    <row r="60" spans="1:38" s="22" customFormat="1" ht="12.75">
      <c r="A60" s="44" t="s">
        <v>56</v>
      </c>
      <c r="B60" s="52">
        <v>79000</v>
      </c>
      <c r="C60" s="46" t="s">
        <v>117</v>
      </c>
      <c r="D60" s="47">
        <v>-147512796.5</v>
      </c>
      <c r="E60" s="47">
        <v>1444558.5</v>
      </c>
      <c r="F60" s="47">
        <f t="shared" si="19"/>
        <v>-148957355</v>
      </c>
      <c r="G60" s="48">
        <v>0.1411</v>
      </c>
      <c r="H60" s="47">
        <f t="shared" si="26"/>
        <v>0</v>
      </c>
      <c r="I60" s="47"/>
      <c r="J60" s="47">
        <f t="shared" si="20"/>
        <v>0</v>
      </c>
      <c r="K60" s="47">
        <v>0</v>
      </c>
      <c r="L60" s="47">
        <f t="shared" si="9"/>
        <v>0</v>
      </c>
      <c r="M60" s="47"/>
      <c r="N60" s="48">
        <v>2.4501999999999993</v>
      </c>
      <c r="O60" s="47">
        <f t="shared" si="27"/>
        <v>0</v>
      </c>
      <c r="P60" s="47"/>
      <c r="Q60" s="47">
        <f t="shared" si="21"/>
        <v>0</v>
      </c>
      <c r="R60" s="47">
        <v>0</v>
      </c>
      <c r="S60" s="47">
        <f t="shared" si="10"/>
        <v>0</v>
      </c>
      <c r="T60" s="47"/>
      <c r="U60" s="48">
        <v>1.6495999999999997</v>
      </c>
      <c r="V60" s="47">
        <f t="shared" si="18"/>
        <v>0</v>
      </c>
      <c r="W60" s="47"/>
      <c r="X60" s="47">
        <f t="shared" si="22"/>
        <v>0</v>
      </c>
      <c r="Y60" s="47">
        <v>0</v>
      </c>
      <c r="Z60" s="47">
        <f t="shared" si="11"/>
        <v>0</v>
      </c>
      <c r="AA60" s="47"/>
      <c r="AB60" s="48">
        <v>0</v>
      </c>
      <c r="AC60" s="47">
        <f t="shared" si="23"/>
        <v>0</v>
      </c>
      <c r="AD60" s="47"/>
      <c r="AE60" s="47">
        <f t="shared" si="24"/>
        <v>0</v>
      </c>
      <c r="AF60" s="47">
        <v>0</v>
      </c>
      <c r="AG60" s="47">
        <f t="shared" si="12"/>
        <v>0</v>
      </c>
      <c r="AH60" s="47"/>
      <c r="AI60" s="47">
        <f t="shared" si="13"/>
        <v>0</v>
      </c>
      <c r="AJ60" s="49" t="s">
        <v>138</v>
      </c>
      <c r="AK60" s="50">
        <f t="shared" si="14"/>
        <v>0</v>
      </c>
      <c r="AL60" s="50">
        <f t="shared" si="15"/>
        <v>0</v>
      </c>
    </row>
    <row r="61" spans="1:38" s="22" customFormat="1" ht="12.75">
      <c r="A61" s="44" t="s">
        <v>57</v>
      </c>
      <c r="B61" s="52">
        <v>80000</v>
      </c>
      <c r="C61" s="46" t="s">
        <v>118</v>
      </c>
      <c r="D61" s="47">
        <v>36168291</v>
      </c>
      <c r="E61" s="47">
        <v>1357200</v>
      </c>
      <c r="F61" s="47">
        <f t="shared" si="19"/>
        <v>34811091</v>
      </c>
      <c r="G61" s="48">
        <v>0.1414</v>
      </c>
      <c r="H61" s="47">
        <f t="shared" si="26"/>
        <v>4922.29</v>
      </c>
      <c r="I61" s="47">
        <v>1.05</v>
      </c>
      <c r="J61" s="47">
        <f t="shared" si="20"/>
        <v>4921.24</v>
      </c>
      <c r="K61" s="47">
        <v>4921.24</v>
      </c>
      <c r="L61" s="47">
        <f t="shared" si="9"/>
        <v>0</v>
      </c>
      <c r="M61" s="47"/>
      <c r="N61" s="48">
        <v>3.3320999999999996</v>
      </c>
      <c r="O61" s="47">
        <f>MAX(ROUND(F61*N61/1000,2),0)-0.01</f>
        <v>115994.03</v>
      </c>
      <c r="P61" s="47">
        <v>24.66</v>
      </c>
      <c r="Q61" s="47">
        <f t="shared" si="21"/>
        <v>115969.37</v>
      </c>
      <c r="R61" s="47">
        <v>115969.37</v>
      </c>
      <c r="S61" s="47">
        <f t="shared" si="10"/>
        <v>0</v>
      </c>
      <c r="T61" s="47"/>
      <c r="U61" s="48">
        <v>2.4992999999999999</v>
      </c>
      <c r="V61" s="47">
        <f t="shared" si="18"/>
        <v>87003.36</v>
      </c>
      <c r="W61" s="47">
        <v>18.489999999999998</v>
      </c>
      <c r="X61" s="47">
        <f t="shared" si="22"/>
        <v>86984.87</v>
      </c>
      <c r="Y61" s="47">
        <v>86984.87</v>
      </c>
      <c r="Z61" s="47">
        <f t="shared" si="11"/>
        <v>0</v>
      </c>
      <c r="AA61" s="47"/>
      <c r="AB61" s="48">
        <v>0</v>
      </c>
      <c r="AC61" s="47">
        <f t="shared" si="23"/>
        <v>0</v>
      </c>
      <c r="AD61" s="47"/>
      <c r="AE61" s="47">
        <f t="shared" si="24"/>
        <v>0</v>
      </c>
      <c r="AF61" s="47">
        <v>0</v>
      </c>
      <c r="AG61" s="47">
        <f t="shared" si="12"/>
        <v>0</v>
      </c>
      <c r="AH61" s="47"/>
      <c r="AI61" s="47">
        <f t="shared" si="13"/>
        <v>0</v>
      </c>
      <c r="AJ61" s="51" t="s">
        <v>138</v>
      </c>
      <c r="AK61" s="50">
        <f t="shared" si="14"/>
        <v>0</v>
      </c>
      <c r="AL61" s="50">
        <f t="shared" si="15"/>
        <v>0</v>
      </c>
    </row>
    <row r="62" spans="1:38" s="22" customFormat="1" ht="12.75">
      <c r="A62" s="44" t="s">
        <v>58</v>
      </c>
      <c r="B62" s="52">
        <v>81000</v>
      </c>
      <c r="C62" s="46" t="s">
        <v>119</v>
      </c>
      <c r="D62" s="47">
        <v>148478355</v>
      </c>
      <c r="E62" s="47">
        <v>0</v>
      </c>
      <c r="F62" s="47">
        <f t="shared" si="19"/>
        <v>148478355</v>
      </c>
      <c r="G62" s="48">
        <v>9.8400000000000001E-2</v>
      </c>
      <c r="H62" s="47">
        <f t="shared" si="26"/>
        <v>14610.27</v>
      </c>
      <c r="I62" s="47">
        <v>273.83</v>
      </c>
      <c r="J62" s="47">
        <f t="shared" si="20"/>
        <v>14336.44</v>
      </c>
      <c r="K62" s="47">
        <v>14336.44</v>
      </c>
      <c r="L62" s="47">
        <f t="shared" si="9"/>
        <v>0</v>
      </c>
      <c r="M62" s="47"/>
      <c r="N62" s="48">
        <v>3.8760999999999997</v>
      </c>
      <c r="O62" s="47">
        <f>MAX(ROUND(F62*N62/1000,2),0)</f>
        <v>575516.94999999995</v>
      </c>
      <c r="P62" s="47">
        <v>10786.41</v>
      </c>
      <c r="Q62" s="47">
        <f t="shared" si="21"/>
        <v>564730.53999999992</v>
      </c>
      <c r="R62" s="47">
        <v>564730.53999999992</v>
      </c>
      <c r="S62" s="47">
        <f t="shared" si="10"/>
        <v>0</v>
      </c>
      <c r="T62" s="47"/>
      <c r="U62" s="48">
        <v>0</v>
      </c>
      <c r="V62" s="47">
        <f t="shared" si="18"/>
        <v>0</v>
      </c>
      <c r="W62" s="47"/>
      <c r="X62" s="47">
        <f t="shared" si="22"/>
        <v>0</v>
      </c>
      <c r="Y62" s="47">
        <v>0</v>
      </c>
      <c r="Z62" s="47">
        <f t="shared" si="11"/>
        <v>0</v>
      </c>
      <c r="AA62" s="47"/>
      <c r="AB62" s="48">
        <v>0</v>
      </c>
      <c r="AC62" s="47">
        <f t="shared" si="23"/>
        <v>0</v>
      </c>
      <c r="AD62" s="47"/>
      <c r="AE62" s="47">
        <f t="shared" si="24"/>
        <v>0</v>
      </c>
      <c r="AF62" s="47">
        <v>0</v>
      </c>
      <c r="AG62" s="47">
        <f t="shared" si="12"/>
        <v>0</v>
      </c>
      <c r="AH62" s="47"/>
      <c r="AI62" s="47">
        <f t="shared" si="13"/>
        <v>0</v>
      </c>
      <c r="AJ62" s="51" t="s">
        <v>139</v>
      </c>
      <c r="AK62" s="50">
        <f t="shared" si="14"/>
        <v>0</v>
      </c>
      <c r="AL62" s="50">
        <f t="shared" si="15"/>
        <v>0</v>
      </c>
    </row>
    <row r="63" spans="1:38" s="22" customFormat="1" ht="12.75">
      <c r="A63" s="44" t="s">
        <v>59</v>
      </c>
      <c r="B63" s="52">
        <v>82000</v>
      </c>
      <c r="C63" s="46" t="s">
        <v>120</v>
      </c>
      <c r="D63" s="47">
        <v>1628761089</v>
      </c>
      <c r="E63" s="47">
        <v>458743779.5</v>
      </c>
      <c r="F63" s="47">
        <f t="shared" si="19"/>
        <v>1170017309.5</v>
      </c>
      <c r="G63" s="48">
        <v>9.6500000000000002E-2</v>
      </c>
      <c r="H63" s="47">
        <f t="shared" si="26"/>
        <v>112906.67</v>
      </c>
      <c r="I63" s="47">
        <v>5544.74</v>
      </c>
      <c r="J63" s="47">
        <f t="shared" si="20"/>
        <v>107361.93</v>
      </c>
      <c r="K63" s="47">
        <v>107361.93</v>
      </c>
      <c r="L63" s="47">
        <f t="shared" si="9"/>
        <v>0</v>
      </c>
      <c r="M63" s="47"/>
      <c r="N63" s="48">
        <v>3.3677999999999999</v>
      </c>
      <c r="O63" s="47">
        <f>MAX(ROUND(F63*N63/1000,2),0)+0.01</f>
        <v>3940384.3</v>
      </c>
      <c r="P63" s="47">
        <v>193508.62</v>
      </c>
      <c r="Q63" s="47">
        <f t="shared" si="21"/>
        <v>3746875.6799999997</v>
      </c>
      <c r="R63" s="47">
        <v>3746875.6799999997</v>
      </c>
      <c r="S63" s="47">
        <f t="shared" si="10"/>
        <v>0</v>
      </c>
      <c r="T63" s="47"/>
      <c r="U63" s="48">
        <v>0</v>
      </c>
      <c r="V63" s="47">
        <f t="shared" si="18"/>
        <v>0</v>
      </c>
      <c r="W63" s="47"/>
      <c r="X63" s="47">
        <f t="shared" si="22"/>
        <v>0</v>
      </c>
      <c r="Y63" s="47">
        <v>0</v>
      </c>
      <c r="Z63" s="47">
        <f t="shared" si="11"/>
        <v>0</v>
      </c>
      <c r="AA63" s="47"/>
      <c r="AB63" s="48">
        <v>0</v>
      </c>
      <c r="AC63" s="47">
        <f t="shared" si="23"/>
        <v>0</v>
      </c>
      <c r="AD63" s="47"/>
      <c r="AE63" s="47">
        <f t="shared" si="24"/>
        <v>0</v>
      </c>
      <c r="AF63" s="47">
        <v>0</v>
      </c>
      <c r="AG63" s="47">
        <f t="shared" si="12"/>
        <v>0</v>
      </c>
      <c r="AH63" s="47"/>
      <c r="AI63" s="47">
        <f t="shared" si="13"/>
        <v>0</v>
      </c>
      <c r="AJ63" s="51" t="s">
        <v>139</v>
      </c>
      <c r="AK63" s="50">
        <f t="shared" si="14"/>
        <v>0</v>
      </c>
      <c r="AL63" s="50">
        <f t="shared" si="15"/>
        <v>0</v>
      </c>
    </row>
    <row r="64" spans="1:38" s="22" customFormat="1" ht="12.75">
      <c r="A64" s="44" t="s">
        <v>60</v>
      </c>
      <c r="B64" s="52">
        <v>83000</v>
      </c>
      <c r="C64" s="53" t="s">
        <v>121</v>
      </c>
      <c r="D64" s="54">
        <v>44271521</v>
      </c>
      <c r="E64" s="54">
        <v>1095262.5</v>
      </c>
      <c r="F64" s="54">
        <f t="shared" si="19"/>
        <v>43176258.5</v>
      </c>
      <c r="G64" s="55">
        <v>0.27139999999999992</v>
      </c>
      <c r="H64" s="47">
        <f>MAX(ROUND(F64*G64/1000,2),0)-0.01</f>
        <v>11718.03</v>
      </c>
      <c r="I64" s="54"/>
      <c r="J64" s="54">
        <f t="shared" si="20"/>
        <v>11718.03</v>
      </c>
      <c r="K64" s="54">
        <v>11718.03</v>
      </c>
      <c r="L64" s="54">
        <f t="shared" si="9"/>
        <v>0</v>
      </c>
      <c r="M64" s="54"/>
      <c r="N64" s="55">
        <v>3.1705000000000001</v>
      </c>
      <c r="O64" s="54">
        <f>MAX(ROUND(F64*N64/1000,2),0)</f>
        <v>136890.32999999999</v>
      </c>
      <c r="P64" s="54"/>
      <c r="Q64" s="54">
        <f t="shared" si="21"/>
        <v>136890.32999999999</v>
      </c>
      <c r="R64" s="54">
        <v>136890.32999999999</v>
      </c>
      <c r="S64" s="54">
        <f t="shared" si="10"/>
        <v>0</v>
      </c>
      <c r="T64" s="54"/>
      <c r="U64" s="55">
        <v>2.5</v>
      </c>
      <c r="V64" s="54">
        <f t="shared" si="18"/>
        <v>107940.65</v>
      </c>
      <c r="W64" s="54"/>
      <c r="X64" s="54">
        <f t="shared" si="22"/>
        <v>107940.65</v>
      </c>
      <c r="Y64" s="54">
        <v>107940.65</v>
      </c>
      <c r="Z64" s="54">
        <f t="shared" si="11"/>
        <v>0</v>
      </c>
      <c r="AA64" s="54"/>
      <c r="AB64" s="55">
        <v>0</v>
      </c>
      <c r="AC64" s="54">
        <f t="shared" si="23"/>
        <v>0</v>
      </c>
      <c r="AD64" s="54"/>
      <c r="AE64" s="54">
        <f t="shared" si="24"/>
        <v>0</v>
      </c>
      <c r="AF64" s="54">
        <v>0</v>
      </c>
      <c r="AG64" s="54">
        <f t="shared" si="12"/>
        <v>0</v>
      </c>
      <c r="AH64" s="54"/>
      <c r="AI64" s="47">
        <f t="shared" si="13"/>
        <v>0</v>
      </c>
      <c r="AJ64" s="56" t="s">
        <v>138</v>
      </c>
      <c r="AK64" s="50">
        <f t="shared" si="14"/>
        <v>0</v>
      </c>
      <c r="AL64" s="50">
        <f t="shared" si="15"/>
        <v>0</v>
      </c>
    </row>
    <row r="65" spans="1:38" s="65" customFormat="1" ht="12.75">
      <c r="A65" s="57" t="s">
        <v>122</v>
      </c>
      <c r="B65" s="58"/>
      <c r="C65" s="59"/>
      <c r="D65" s="60"/>
      <c r="E65" s="60"/>
      <c r="F65" s="60"/>
      <c r="G65" s="61"/>
      <c r="H65" s="62">
        <f>SUM(H6:H64)</f>
        <v>1132305.4999999998</v>
      </c>
      <c r="I65" s="62">
        <f>SUM(I6:I64)</f>
        <v>14807.389999999998</v>
      </c>
      <c r="J65" s="62">
        <f>SUM(J6:J64)</f>
        <v>1117498.1099999996</v>
      </c>
      <c r="K65" s="62">
        <f>SUM(K6:K64)</f>
        <v>1117344.3999999997</v>
      </c>
      <c r="L65" s="62">
        <f>SUM(L6:L64)</f>
        <v>153.71000000000095</v>
      </c>
      <c r="M65" s="61"/>
      <c r="N65" s="61"/>
      <c r="O65" s="62">
        <f>SUM(O6:O64)</f>
        <v>18734736.709999993</v>
      </c>
      <c r="P65" s="62">
        <f>SUM(P6:P64)</f>
        <v>374636.18000000005</v>
      </c>
      <c r="Q65" s="62">
        <f>SUM(Q6:Q64)</f>
        <v>18360100.529999997</v>
      </c>
      <c r="R65" s="62">
        <f>SUM(R6:R64)</f>
        <v>18357296.979999997</v>
      </c>
      <c r="S65" s="62">
        <f>SUM(S6:S64)</f>
        <v>2803.5500000000466</v>
      </c>
      <c r="T65" s="61"/>
      <c r="U65" s="63"/>
      <c r="V65" s="62">
        <f>SUM(V6:V64)</f>
        <v>3302983.11</v>
      </c>
      <c r="W65" s="62">
        <f>SUM(W6:W64)</f>
        <v>56705.54</v>
      </c>
      <c r="X65" s="62">
        <f>SUM(X6:X64)</f>
        <v>3246277.5699999994</v>
      </c>
      <c r="Y65" s="62">
        <f>SUM(Y6:Y64)</f>
        <v>3245156.6399999997</v>
      </c>
      <c r="Z65" s="62">
        <f>SUM(Z6:Z64)</f>
        <v>1120.929999999993</v>
      </c>
      <c r="AA65" s="61"/>
      <c r="AB65" s="63"/>
      <c r="AC65" s="62">
        <f>SUM(AC6:AC64)</f>
        <v>1128203.8500000001</v>
      </c>
      <c r="AD65" s="62">
        <f>SUM(AD6:AD64)</f>
        <v>543.26</v>
      </c>
      <c r="AE65" s="62">
        <f>SUM(AE6:AE64)</f>
        <v>1127660.5900000001</v>
      </c>
      <c r="AF65" s="62">
        <f>SUM(AF6:AF64)</f>
        <v>1127660.5900000001</v>
      </c>
      <c r="AG65" s="62">
        <f>SUM(AG6:AG64)</f>
        <v>0</v>
      </c>
      <c r="AH65" s="61"/>
      <c r="AI65" s="62">
        <f>SUM(AI6:AI64)</f>
        <v>4078.1900000000405</v>
      </c>
      <c r="AJ65" s="64"/>
      <c r="AK65" s="62">
        <f>SUM(AK6:AK64)</f>
        <v>0</v>
      </c>
      <c r="AL65" s="62">
        <f>SUM(AL6:AL64)</f>
        <v>4078.1900000000405</v>
      </c>
    </row>
    <row r="66" spans="1:38" s="22" customFormat="1" ht="12.75">
      <c r="B66" s="29"/>
      <c r="C66" s="66"/>
      <c r="D66" s="31"/>
      <c r="E66" s="31"/>
      <c r="F66" s="31"/>
      <c r="G66" s="32"/>
      <c r="H66" s="33"/>
      <c r="I66" s="33"/>
      <c r="J66" s="26"/>
      <c r="K66" s="26"/>
      <c r="L66" s="26"/>
      <c r="M66" s="32"/>
      <c r="N66" s="32"/>
      <c r="O66" s="33"/>
      <c r="P66" s="33"/>
      <c r="Q66" s="26"/>
      <c r="R66" s="26"/>
      <c r="S66" s="26"/>
      <c r="T66" s="32"/>
      <c r="U66" s="34"/>
      <c r="V66" s="33"/>
      <c r="W66" s="33"/>
      <c r="X66" s="26"/>
      <c r="Y66" s="26"/>
      <c r="Z66" s="26"/>
      <c r="AA66" s="32"/>
      <c r="AB66" s="34"/>
      <c r="AC66" s="33"/>
      <c r="AD66" s="33"/>
      <c r="AE66" s="26"/>
      <c r="AF66" s="26"/>
      <c r="AG66" s="26"/>
      <c r="AH66" s="32"/>
      <c r="AI66" s="26"/>
      <c r="AJ66" s="27"/>
      <c r="AK66" s="28"/>
      <c r="AL66" s="28"/>
    </row>
    <row r="67" spans="1:38" s="22" customFormat="1" ht="12.75">
      <c r="A67" s="67"/>
      <c r="B67" s="29"/>
      <c r="C67" s="66"/>
      <c r="D67" s="31"/>
      <c r="E67" s="31"/>
      <c r="F67" s="31"/>
      <c r="G67" s="32"/>
      <c r="H67" s="33"/>
      <c r="I67" s="33"/>
      <c r="J67" s="26"/>
      <c r="K67" s="26"/>
      <c r="L67" s="26"/>
      <c r="M67" s="32"/>
      <c r="N67" s="32"/>
      <c r="O67" s="33"/>
      <c r="P67" s="33"/>
      <c r="Q67" s="26"/>
      <c r="R67" s="26"/>
      <c r="S67" s="26"/>
      <c r="T67" s="32"/>
      <c r="U67" s="34"/>
      <c r="V67" s="33"/>
      <c r="W67" s="33"/>
      <c r="X67" s="26"/>
      <c r="Y67" s="26"/>
      <c r="Z67" s="26"/>
      <c r="AA67" s="32"/>
      <c r="AB67" s="34"/>
      <c r="AC67" s="33"/>
      <c r="AD67" s="33"/>
      <c r="AE67" s="26"/>
      <c r="AF67" s="26"/>
      <c r="AG67" s="26"/>
      <c r="AH67" s="32"/>
      <c r="AI67" s="26"/>
      <c r="AJ67" s="27"/>
      <c r="AK67" s="28"/>
      <c r="AL67" s="28"/>
    </row>
    <row r="68" spans="1:38" s="22" customFormat="1" ht="12.75">
      <c r="B68" s="29"/>
      <c r="C68" s="66"/>
      <c r="D68" s="31"/>
      <c r="E68" s="31"/>
      <c r="F68" s="31"/>
      <c r="G68" s="32"/>
      <c r="H68" s="33"/>
      <c r="I68" s="33"/>
      <c r="J68" s="26"/>
      <c r="K68" s="26"/>
      <c r="L68" s="26"/>
      <c r="M68" s="32"/>
      <c r="N68" s="32"/>
      <c r="O68" s="33"/>
      <c r="P68" s="33"/>
      <c r="Q68" s="26"/>
      <c r="R68" s="26"/>
      <c r="S68" s="26"/>
      <c r="T68" s="32"/>
      <c r="U68" s="34"/>
      <c r="V68" s="33"/>
      <c r="W68" s="33"/>
      <c r="X68" s="26"/>
      <c r="Y68" s="26"/>
      <c r="Z68" s="26"/>
      <c r="AA68" s="32"/>
      <c r="AB68" s="34"/>
      <c r="AC68" s="33"/>
      <c r="AD68" s="33"/>
      <c r="AE68" s="26"/>
      <c r="AF68" s="26"/>
      <c r="AG68" s="26"/>
      <c r="AH68" s="32"/>
      <c r="AI68" s="26"/>
      <c r="AJ68" s="27"/>
      <c r="AK68" s="28"/>
      <c r="AL68" s="28"/>
    </row>
    <row r="69" spans="1:38" s="22" customFormat="1" ht="12.75">
      <c r="B69" s="29"/>
      <c r="C69" s="66"/>
      <c r="D69" s="31"/>
      <c r="E69" s="31"/>
      <c r="F69" s="31"/>
      <c r="G69" s="32"/>
      <c r="H69" s="33"/>
      <c r="I69" s="33"/>
      <c r="J69" s="26"/>
      <c r="K69" s="26"/>
      <c r="L69" s="26"/>
      <c r="M69" s="32"/>
      <c r="N69" s="32"/>
      <c r="O69" s="33"/>
      <c r="P69" s="33"/>
      <c r="Q69" s="26"/>
      <c r="R69" s="26"/>
      <c r="S69" s="26"/>
      <c r="T69" s="32"/>
      <c r="U69" s="34"/>
      <c r="V69" s="33"/>
      <c r="W69" s="33"/>
      <c r="X69" s="26"/>
      <c r="Y69" s="26"/>
      <c r="Z69" s="26"/>
      <c r="AA69" s="32"/>
      <c r="AB69" s="34"/>
      <c r="AC69" s="33"/>
      <c r="AD69" s="33"/>
      <c r="AE69" s="26"/>
      <c r="AF69" s="26"/>
      <c r="AG69" s="26"/>
      <c r="AH69" s="32"/>
      <c r="AI69" s="26"/>
      <c r="AJ69" s="27"/>
      <c r="AK69" s="28"/>
      <c r="AL69" s="28"/>
    </row>
    <row r="70" spans="1:38" s="22" customFormat="1" ht="12.75">
      <c r="A70" s="68"/>
      <c r="B70" s="29"/>
      <c r="C70" s="66"/>
      <c r="D70" s="31"/>
      <c r="E70" s="31"/>
      <c r="F70" s="31"/>
      <c r="G70" s="32"/>
      <c r="H70" s="33"/>
      <c r="I70" s="33"/>
      <c r="J70" s="26"/>
      <c r="K70" s="26"/>
      <c r="L70" s="26"/>
      <c r="M70" s="32"/>
      <c r="N70" s="32"/>
      <c r="O70" s="33"/>
      <c r="P70" s="33"/>
      <c r="Q70" s="26"/>
      <c r="R70" s="26"/>
      <c r="S70" s="26"/>
      <c r="T70" s="32"/>
      <c r="U70" s="34"/>
      <c r="V70" s="33"/>
      <c r="W70" s="33"/>
      <c r="X70" s="26"/>
      <c r="Y70" s="26"/>
      <c r="Z70" s="26"/>
      <c r="AA70" s="32"/>
      <c r="AB70" s="34"/>
      <c r="AC70" s="33"/>
      <c r="AD70" s="33"/>
      <c r="AE70" s="26"/>
      <c r="AF70" s="26"/>
      <c r="AG70" s="26"/>
      <c r="AH70" s="32"/>
      <c r="AI70" s="26"/>
      <c r="AJ70" s="27"/>
      <c r="AK70" s="28"/>
      <c r="AL70" s="28"/>
    </row>
    <row r="71" spans="1:38" s="22" customFormat="1" ht="12.75">
      <c r="B71" s="29"/>
      <c r="C71" s="66"/>
      <c r="D71" s="31"/>
      <c r="E71" s="31"/>
      <c r="F71" s="31"/>
      <c r="G71" s="32"/>
      <c r="H71" s="33"/>
      <c r="I71" s="33"/>
      <c r="J71" s="26"/>
      <c r="K71" s="26"/>
      <c r="L71" s="26"/>
      <c r="M71" s="32"/>
      <c r="N71" s="32"/>
      <c r="O71" s="33"/>
      <c r="P71" s="33"/>
      <c r="Q71" s="26"/>
      <c r="R71" s="26"/>
      <c r="S71" s="26"/>
      <c r="T71" s="32"/>
      <c r="U71" s="34"/>
      <c r="V71" s="33"/>
      <c r="W71" s="33"/>
      <c r="X71" s="26"/>
      <c r="Y71" s="26"/>
      <c r="Z71" s="26"/>
      <c r="AA71" s="32"/>
      <c r="AB71" s="34"/>
      <c r="AC71" s="33"/>
      <c r="AD71" s="33"/>
      <c r="AE71" s="26"/>
      <c r="AF71" s="26"/>
      <c r="AG71" s="26"/>
      <c r="AH71" s="32"/>
      <c r="AI71" s="26"/>
      <c r="AJ71" s="27"/>
      <c r="AK71" s="28"/>
      <c r="AL71" s="28"/>
    </row>
    <row r="72" spans="1:38" s="22" customFormat="1" ht="12.75">
      <c r="A72" s="67"/>
      <c r="B72" s="29"/>
      <c r="C72" s="30"/>
      <c r="D72" s="31"/>
      <c r="E72" s="31"/>
      <c r="F72" s="31"/>
      <c r="G72" s="32"/>
      <c r="H72" s="33"/>
      <c r="I72" s="33"/>
      <c r="J72" s="26"/>
      <c r="K72" s="26"/>
      <c r="L72" s="26"/>
      <c r="M72" s="32"/>
      <c r="N72" s="32"/>
      <c r="O72" s="33"/>
      <c r="P72" s="33"/>
      <c r="Q72" s="26"/>
      <c r="R72" s="26"/>
      <c r="S72" s="26"/>
      <c r="T72" s="32"/>
      <c r="U72" s="34"/>
      <c r="V72" s="33"/>
      <c r="W72" s="33"/>
      <c r="X72" s="26"/>
      <c r="Y72" s="26"/>
      <c r="Z72" s="26"/>
      <c r="AA72" s="32"/>
      <c r="AB72" s="34"/>
      <c r="AC72" s="33"/>
      <c r="AD72" s="33"/>
      <c r="AE72" s="26"/>
      <c r="AF72" s="26"/>
      <c r="AG72" s="26"/>
      <c r="AH72" s="32"/>
      <c r="AI72" s="26"/>
      <c r="AJ72" s="27"/>
      <c r="AK72" s="28"/>
      <c r="AL72" s="28"/>
    </row>
    <row r="73" spans="1:38" s="22" customFormat="1" ht="12.75">
      <c r="A73" s="68"/>
      <c r="B73" s="29"/>
      <c r="C73" s="30"/>
      <c r="D73" s="31"/>
      <c r="E73" s="31"/>
      <c r="F73" s="31"/>
      <c r="G73" s="32"/>
      <c r="H73" s="33"/>
      <c r="I73" s="33"/>
      <c r="J73" s="26"/>
      <c r="K73" s="26"/>
      <c r="L73" s="26"/>
      <c r="M73" s="32"/>
      <c r="N73" s="32"/>
      <c r="O73" s="33"/>
      <c r="P73" s="33"/>
      <c r="Q73" s="26"/>
      <c r="R73" s="26"/>
      <c r="S73" s="26"/>
      <c r="T73" s="32"/>
      <c r="U73" s="34"/>
      <c r="V73" s="33"/>
      <c r="W73" s="33"/>
      <c r="X73" s="26"/>
      <c r="Y73" s="26"/>
      <c r="Z73" s="26"/>
      <c r="AA73" s="32"/>
      <c r="AB73" s="34"/>
      <c r="AC73" s="33"/>
      <c r="AD73" s="33"/>
      <c r="AE73" s="26"/>
      <c r="AF73" s="26"/>
      <c r="AG73" s="26"/>
      <c r="AH73" s="32"/>
      <c r="AI73" s="26"/>
      <c r="AJ73" s="27"/>
      <c r="AK73" s="28"/>
      <c r="AL73" s="28"/>
    </row>
    <row r="74" spans="1:38" s="22" customFormat="1" ht="12.75">
      <c r="A74" s="68"/>
      <c r="B74" s="29"/>
      <c r="C74" s="30"/>
      <c r="D74" s="31"/>
      <c r="E74" s="31"/>
      <c r="F74" s="31"/>
      <c r="G74" s="32"/>
      <c r="H74" s="33"/>
      <c r="I74" s="33"/>
      <c r="J74" s="26"/>
      <c r="K74" s="26"/>
      <c r="L74" s="26"/>
      <c r="M74" s="32"/>
      <c r="N74" s="32"/>
      <c r="O74" s="33"/>
      <c r="P74" s="33"/>
      <c r="Q74" s="26"/>
      <c r="R74" s="26"/>
      <c r="S74" s="26"/>
      <c r="T74" s="32"/>
      <c r="U74" s="34"/>
      <c r="V74" s="33"/>
      <c r="W74" s="33"/>
      <c r="X74" s="26"/>
      <c r="Y74" s="26"/>
      <c r="Z74" s="26"/>
      <c r="AA74" s="32"/>
      <c r="AB74" s="34"/>
      <c r="AC74" s="33"/>
      <c r="AD74" s="33"/>
      <c r="AE74" s="26"/>
      <c r="AF74" s="26"/>
      <c r="AG74" s="26"/>
      <c r="AH74" s="32"/>
      <c r="AI74" s="26"/>
      <c r="AJ74" s="27"/>
      <c r="AK74" s="28"/>
      <c r="AL74" s="28"/>
    </row>
    <row r="75" spans="1:38" s="22" customFormat="1" ht="12.75">
      <c r="B75" s="29"/>
      <c r="C75" s="30"/>
      <c r="D75" s="31"/>
      <c r="E75" s="31"/>
      <c r="F75" s="31"/>
      <c r="G75" s="32"/>
      <c r="H75" s="33"/>
      <c r="I75" s="33"/>
      <c r="J75" s="26"/>
      <c r="K75" s="26"/>
      <c r="L75" s="26"/>
      <c r="M75" s="32"/>
      <c r="N75" s="32"/>
      <c r="O75" s="33"/>
      <c r="P75" s="33"/>
      <c r="Q75" s="26"/>
      <c r="R75" s="26"/>
      <c r="S75" s="26"/>
      <c r="T75" s="32"/>
      <c r="U75" s="34"/>
      <c r="V75" s="33"/>
      <c r="W75" s="33"/>
      <c r="X75" s="26"/>
      <c r="Y75" s="26"/>
      <c r="Z75" s="26"/>
      <c r="AA75" s="32"/>
      <c r="AB75" s="34"/>
      <c r="AC75" s="33"/>
      <c r="AD75" s="33"/>
      <c r="AE75" s="26"/>
      <c r="AF75" s="26"/>
      <c r="AG75" s="26"/>
      <c r="AH75" s="32"/>
      <c r="AI75" s="26"/>
      <c r="AJ75" s="27"/>
      <c r="AK75" s="28"/>
      <c r="AL75" s="28"/>
    </row>
    <row r="76" spans="1:38" s="22" customFormat="1" ht="12.75">
      <c r="B76" s="29"/>
      <c r="C76" s="30"/>
      <c r="D76" s="31"/>
      <c r="E76" s="31"/>
      <c r="F76" s="31"/>
      <c r="G76" s="32"/>
      <c r="H76" s="33"/>
      <c r="I76" s="33"/>
      <c r="J76" s="26"/>
      <c r="K76" s="26"/>
      <c r="L76" s="26"/>
      <c r="M76" s="32"/>
      <c r="N76" s="32"/>
      <c r="O76" s="33"/>
      <c r="P76" s="33"/>
      <c r="Q76" s="26"/>
      <c r="R76" s="26"/>
      <c r="S76" s="26"/>
      <c r="T76" s="32"/>
      <c r="U76" s="34"/>
      <c r="V76" s="33"/>
      <c r="W76" s="33"/>
      <c r="X76" s="26"/>
      <c r="Y76" s="26"/>
      <c r="Z76" s="26"/>
      <c r="AA76" s="32"/>
      <c r="AB76" s="34"/>
      <c r="AC76" s="33"/>
      <c r="AD76" s="33"/>
      <c r="AE76" s="26"/>
      <c r="AF76" s="26"/>
      <c r="AG76" s="26"/>
      <c r="AH76" s="32"/>
      <c r="AI76" s="26"/>
      <c r="AJ76" s="27"/>
      <c r="AK76" s="28"/>
      <c r="AL76" s="28"/>
    </row>
    <row r="77" spans="1:38" s="22" customFormat="1" ht="12.75">
      <c r="B77" s="29"/>
      <c r="C77" s="30"/>
      <c r="D77" s="31"/>
      <c r="E77" s="31"/>
      <c r="F77" s="31"/>
      <c r="G77" s="32"/>
      <c r="H77" s="33"/>
      <c r="I77" s="33"/>
      <c r="J77" s="26"/>
      <c r="K77" s="26"/>
      <c r="L77" s="26"/>
      <c r="M77" s="32"/>
      <c r="N77" s="32"/>
      <c r="O77" s="33"/>
      <c r="P77" s="33"/>
      <c r="Q77" s="26"/>
      <c r="R77" s="26"/>
      <c r="S77" s="26"/>
      <c r="T77" s="32"/>
      <c r="U77" s="34"/>
      <c r="V77" s="33"/>
      <c r="W77" s="33"/>
      <c r="X77" s="26"/>
      <c r="Y77" s="26"/>
      <c r="Z77" s="26"/>
      <c r="AA77" s="32"/>
      <c r="AB77" s="34"/>
      <c r="AC77" s="33"/>
      <c r="AD77" s="33"/>
      <c r="AE77" s="26"/>
      <c r="AF77" s="26"/>
      <c r="AG77" s="26"/>
      <c r="AH77" s="32"/>
      <c r="AI77" s="26"/>
      <c r="AJ77" s="27"/>
      <c r="AK77" s="28"/>
      <c r="AL77" s="28"/>
    </row>
    <row r="78" spans="1:38" s="22" customFormat="1" ht="12.75">
      <c r="B78" s="29"/>
      <c r="C78" s="30"/>
      <c r="D78" s="31"/>
      <c r="E78" s="31"/>
      <c r="F78" s="31"/>
      <c r="G78" s="32"/>
      <c r="H78" s="33"/>
      <c r="I78" s="33"/>
      <c r="J78" s="26"/>
      <c r="K78" s="26"/>
      <c r="L78" s="26"/>
      <c r="M78" s="32"/>
      <c r="N78" s="32"/>
      <c r="O78" s="33"/>
      <c r="P78" s="33"/>
      <c r="Q78" s="26"/>
      <c r="R78" s="26"/>
      <c r="S78" s="26"/>
      <c r="T78" s="32"/>
      <c r="U78" s="34"/>
      <c r="V78" s="33"/>
      <c r="W78" s="33"/>
      <c r="X78" s="26"/>
      <c r="Y78" s="26"/>
      <c r="Z78" s="26"/>
      <c r="AA78" s="32"/>
      <c r="AB78" s="34"/>
      <c r="AC78" s="33"/>
      <c r="AD78" s="33"/>
      <c r="AE78" s="26"/>
      <c r="AF78" s="26"/>
      <c r="AG78" s="26"/>
      <c r="AH78" s="32"/>
      <c r="AI78" s="26"/>
      <c r="AJ78" s="27"/>
      <c r="AK78" s="28"/>
      <c r="AL78" s="28"/>
    </row>
    <row r="79" spans="1:38" s="22" customFormat="1" ht="12.75">
      <c r="A79" s="69"/>
      <c r="B79" s="70"/>
      <c r="C79" s="71"/>
      <c r="D79" s="31"/>
      <c r="E79" s="31"/>
      <c r="F79" s="31"/>
      <c r="G79" s="32"/>
      <c r="H79" s="33"/>
      <c r="I79" s="33"/>
      <c r="J79" s="26"/>
      <c r="K79" s="26"/>
      <c r="L79" s="26"/>
      <c r="M79" s="32"/>
      <c r="N79" s="32"/>
      <c r="O79" s="33"/>
      <c r="P79" s="33"/>
      <c r="Q79" s="26"/>
      <c r="R79" s="26"/>
      <c r="S79" s="26"/>
      <c r="T79" s="32"/>
      <c r="U79" s="34"/>
      <c r="V79" s="33"/>
      <c r="W79" s="33"/>
      <c r="X79" s="26"/>
      <c r="Y79" s="26"/>
      <c r="Z79" s="26"/>
      <c r="AA79" s="32"/>
      <c r="AB79" s="34"/>
      <c r="AC79" s="33"/>
      <c r="AD79" s="33"/>
      <c r="AE79" s="26"/>
      <c r="AF79" s="26"/>
      <c r="AG79" s="26"/>
      <c r="AH79" s="32"/>
      <c r="AI79" s="26"/>
      <c r="AJ79" s="27"/>
      <c r="AK79" s="28"/>
      <c r="AL79" s="28"/>
    </row>
    <row r="80" spans="1:38" s="22" customFormat="1" ht="12.75">
      <c r="A80" s="69"/>
      <c r="B80" s="70"/>
      <c r="C80" s="71"/>
      <c r="D80" s="31"/>
      <c r="E80" s="31"/>
      <c r="F80" s="31"/>
      <c r="G80" s="32"/>
      <c r="H80" s="33"/>
      <c r="I80" s="33"/>
      <c r="J80" s="26"/>
      <c r="K80" s="26"/>
      <c r="L80" s="26"/>
      <c r="M80" s="32"/>
      <c r="N80" s="32"/>
      <c r="O80" s="33"/>
      <c r="P80" s="33"/>
      <c r="Q80" s="26"/>
      <c r="R80" s="26"/>
      <c r="S80" s="26"/>
      <c r="T80" s="32"/>
      <c r="U80" s="34"/>
      <c r="V80" s="33"/>
      <c r="W80" s="33"/>
      <c r="X80" s="26"/>
      <c r="Y80" s="26"/>
      <c r="Z80" s="26"/>
      <c r="AA80" s="32"/>
      <c r="AB80" s="34"/>
      <c r="AC80" s="33"/>
      <c r="AD80" s="33"/>
      <c r="AE80" s="26"/>
      <c r="AF80" s="26"/>
      <c r="AG80" s="26"/>
      <c r="AH80" s="32"/>
      <c r="AI80" s="26"/>
      <c r="AJ80" s="27"/>
      <c r="AK80" s="28"/>
      <c r="AL80" s="28"/>
    </row>
    <row r="81" spans="1:38" s="22" customFormat="1" ht="12.75">
      <c r="A81" s="69"/>
      <c r="B81" s="70"/>
      <c r="C81" s="71"/>
      <c r="D81" s="31"/>
      <c r="E81" s="31"/>
      <c r="F81" s="31"/>
      <c r="G81" s="32"/>
      <c r="H81" s="33"/>
      <c r="I81" s="33"/>
      <c r="J81" s="26"/>
      <c r="K81" s="26"/>
      <c r="L81" s="26"/>
      <c r="M81" s="32"/>
      <c r="N81" s="32"/>
      <c r="O81" s="33"/>
      <c r="P81" s="33"/>
      <c r="Q81" s="26"/>
      <c r="R81" s="26"/>
      <c r="S81" s="26"/>
      <c r="T81" s="32"/>
      <c r="U81" s="34"/>
      <c r="V81" s="33"/>
      <c r="W81" s="33"/>
      <c r="X81" s="26"/>
      <c r="Y81" s="26"/>
      <c r="Z81" s="26"/>
      <c r="AA81" s="32"/>
      <c r="AB81" s="34"/>
      <c r="AC81" s="33"/>
      <c r="AD81" s="33"/>
      <c r="AE81" s="26"/>
      <c r="AF81" s="26"/>
      <c r="AG81" s="26"/>
      <c r="AH81" s="32"/>
      <c r="AI81" s="26"/>
      <c r="AJ81" s="27"/>
      <c r="AK81" s="28"/>
      <c r="AL81" s="28"/>
    </row>
    <row r="82" spans="1:38">
      <c r="A82" s="13"/>
      <c r="B82" s="14"/>
      <c r="C82" s="15"/>
    </row>
    <row r="83" spans="1:38">
      <c r="A83" s="13"/>
      <c r="B83" s="14"/>
      <c r="C83" s="15"/>
    </row>
  </sheetData>
  <sheetProtection algorithmName="SHA-512" hashValue="+PsRaXTUa/nvkw5NGc2Gxxie9e+9vQwHtP4/bFuSBLI/AU5JoUofKy43IAmRZbSiH9+vvsKSYfnQBtUAJ2SJog==" saltValue="v5IZJk1AVkG+i8OmqGgjdg==" spinCount="100000" sheet="1" objects="1" scenarios="1" sort="0" autoFilter="0"/>
  <autoFilter ref="A5:AL64"/>
  <mergeCells count="5">
    <mergeCell ref="G3:L3"/>
    <mergeCell ref="N3:S3"/>
    <mergeCell ref="U3:Z3"/>
    <mergeCell ref="AB3:AG3"/>
    <mergeCell ref="AI3:AL3"/>
  </mergeCells>
  <conditionalFormatting sqref="U6:U65 M6:N65 AB6:AC64 A6:I64 AI6:AL65 A65:G65 AB65">
    <cfRule type="expression" dxfId="18" priority="19">
      <formula>MOD(ROW(),2)&lt;1</formula>
    </cfRule>
  </conditionalFormatting>
  <conditionalFormatting sqref="O6:P64">
    <cfRule type="expression" dxfId="17" priority="18">
      <formula>MOD(ROW(),2)&lt;1</formula>
    </cfRule>
  </conditionalFormatting>
  <conditionalFormatting sqref="V6:W64">
    <cfRule type="expression" dxfId="16" priority="17">
      <formula>MOD(ROW(),2)&lt;1</formula>
    </cfRule>
  </conditionalFormatting>
  <conditionalFormatting sqref="AD6:AD64">
    <cfRule type="expression" dxfId="15" priority="16">
      <formula>MOD(ROW(),2)&lt;1</formula>
    </cfRule>
  </conditionalFormatting>
  <conditionalFormatting sqref="T6:T65">
    <cfRule type="expression" dxfId="14" priority="15">
      <formula>MOD(ROW(),2)&lt;1</formula>
    </cfRule>
  </conditionalFormatting>
  <conditionalFormatting sqref="J6:L65">
    <cfRule type="expression" dxfId="13" priority="14">
      <formula>MOD(ROW(),2)&lt;1</formula>
    </cfRule>
  </conditionalFormatting>
  <conditionalFormatting sqref="Q6:S65">
    <cfRule type="expression" dxfId="12" priority="13">
      <formula>MOD(ROW(),2)&lt;1</formula>
    </cfRule>
  </conditionalFormatting>
  <conditionalFormatting sqref="X6:Z65">
    <cfRule type="expression" dxfId="11" priority="12">
      <formula>MOD(ROW(),2)&lt;1</formula>
    </cfRule>
  </conditionalFormatting>
  <conditionalFormatting sqref="AE6:AG65">
    <cfRule type="expression" dxfId="10" priority="11">
      <formula>MOD(ROW(),2)&lt;1</formula>
    </cfRule>
  </conditionalFormatting>
  <conditionalFormatting sqref="AA6:AA65">
    <cfRule type="expression" dxfId="9" priority="10">
      <formula>MOD(ROW(),2)&lt;1</formula>
    </cfRule>
  </conditionalFormatting>
  <conditionalFormatting sqref="AH6:AH65">
    <cfRule type="expression" dxfId="8" priority="9">
      <formula>MOD(ROW(),2)&lt;1</formula>
    </cfRule>
  </conditionalFormatting>
  <conditionalFormatting sqref="I65">
    <cfRule type="expression" dxfId="7" priority="8">
      <formula>MOD(ROW(),2)&lt;1</formula>
    </cfRule>
  </conditionalFormatting>
  <conditionalFormatting sqref="H65">
    <cfRule type="expression" dxfId="6" priority="7">
      <formula>MOD(ROW(),2)&lt;1</formula>
    </cfRule>
  </conditionalFormatting>
  <conditionalFormatting sqref="P65">
    <cfRule type="expression" dxfId="5" priority="6">
      <formula>MOD(ROW(),2)&lt;1</formula>
    </cfRule>
  </conditionalFormatting>
  <conditionalFormatting sqref="O65">
    <cfRule type="expression" dxfId="4" priority="5">
      <formula>MOD(ROW(),2)&lt;1</formula>
    </cfRule>
  </conditionalFormatting>
  <conditionalFormatting sqref="W65">
    <cfRule type="expression" dxfId="3" priority="4">
      <formula>MOD(ROW(),2)&lt;1</formula>
    </cfRule>
  </conditionalFormatting>
  <conditionalFormatting sqref="V65">
    <cfRule type="expression" dxfId="2" priority="3">
      <formula>MOD(ROW(),2)&lt;1</formula>
    </cfRule>
  </conditionalFormatting>
  <conditionalFormatting sqref="AD65">
    <cfRule type="expression" dxfId="1" priority="2">
      <formula>MOD(ROW(),2)&lt;1</formula>
    </cfRule>
  </conditionalFormatting>
  <conditionalFormatting sqref="AC65">
    <cfRule type="expression" dxfId="0" priority="1">
      <formula>MOD(ROW(),2)&lt;1</formula>
    </cfRule>
  </conditionalFormatting>
  <printOptions headings="1"/>
  <pageMargins left="0.25" right="0.25" top="0.5" bottom="0.5" header="0.3" footer="0.3"/>
  <pageSetup paperSize="17" scale="53" fitToWidth="0" orientation="landscape" cellComments="atEnd" r:id="rId1"/>
  <headerFooter>
    <oddFooter>Page &amp;P of &amp;N</oddFooter>
  </headerFooter>
  <colBreaks count="1" manualBreakCount="1">
    <brk id="20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ISD Operating</vt:lpstr>
      <vt:lpstr>'ISD Operating'!Print_Area</vt:lpstr>
      <vt:lpstr>'ISD Operating'!Print_Titles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Heideman, Howard R. (Treasury)</dc:creator>
  <cp:lastModifiedBy>Anker, Cole (TREASURY)</cp:lastModifiedBy>
  <cp:lastPrinted>2017-11-01T20:33:24Z</cp:lastPrinted>
  <dcterms:created xsi:type="dcterms:W3CDTF">2016-05-09T18:30:31Z</dcterms:created>
  <dcterms:modified xsi:type="dcterms:W3CDTF">2017-12-04T20:13:28Z</dcterms:modified>
</cp:coreProperties>
</file>