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kerC\Documents\Web Updates\FY 2018\PPT\"/>
    </mc:Choice>
  </mc:AlternateContent>
  <bookViews>
    <workbookView xWindow="120" yWindow="135" windowWidth="9435" windowHeight="5475"/>
  </bookViews>
  <sheets>
    <sheet name="SchoolDistrictHold-HarmlessMill" sheetId="1" r:id="rId1"/>
  </sheets>
  <definedNames>
    <definedName name="_xlnm._FilterDatabase" localSheetId="0" hidden="1">'SchoolDistrictHold-HarmlessMill'!$A$5:$R$30</definedName>
  </definedNames>
  <calcPr calcId="152511" calcOnSave="0"/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6" i="1"/>
  <c r="R27" i="1"/>
  <c r="R28" i="1"/>
  <c r="R29" i="1"/>
  <c r="R6" i="1"/>
  <c r="Q7" i="1"/>
  <c r="Q25" i="1"/>
  <c r="N30" i="1" l="1"/>
  <c r="L7" i="1" l="1"/>
  <c r="L8" i="1"/>
  <c r="L10" i="1"/>
  <c r="L11" i="1"/>
  <c r="L14" i="1"/>
  <c r="L19" i="1"/>
  <c r="L22" i="1"/>
  <c r="L24" i="1"/>
  <c r="L25" i="1"/>
  <c r="L26" i="1"/>
  <c r="L27" i="1"/>
  <c r="L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6" i="1"/>
  <c r="G7" i="1"/>
  <c r="H7" i="1" s="1"/>
  <c r="M7" i="1" s="1"/>
  <c r="G8" i="1"/>
  <c r="H8" i="1" s="1"/>
  <c r="M8" i="1" s="1"/>
  <c r="G9" i="1"/>
  <c r="G10" i="1"/>
  <c r="H10" i="1" s="1"/>
  <c r="G11" i="1"/>
  <c r="H11" i="1" s="1"/>
  <c r="M11" i="1" s="1"/>
  <c r="G12" i="1"/>
  <c r="G13" i="1"/>
  <c r="G14" i="1"/>
  <c r="H14" i="1" s="1"/>
  <c r="M14" i="1" s="1"/>
  <c r="G15" i="1"/>
  <c r="G16" i="1"/>
  <c r="G17" i="1"/>
  <c r="G18" i="1"/>
  <c r="G19" i="1"/>
  <c r="H19" i="1" s="1"/>
  <c r="G20" i="1"/>
  <c r="G21" i="1"/>
  <c r="G22" i="1"/>
  <c r="H22" i="1" s="1"/>
  <c r="G23" i="1"/>
  <c r="G24" i="1"/>
  <c r="H24" i="1" s="1"/>
  <c r="M24" i="1" s="1"/>
  <c r="G25" i="1"/>
  <c r="H25" i="1" s="1"/>
  <c r="G26" i="1"/>
  <c r="H26" i="1" s="1"/>
  <c r="G27" i="1"/>
  <c r="H27" i="1" s="1"/>
  <c r="M27" i="1" s="1"/>
  <c r="G28" i="1"/>
  <c r="G29" i="1"/>
  <c r="G6" i="1"/>
  <c r="H6" i="1" s="1"/>
  <c r="M6" i="1" s="1"/>
  <c r="M19" i="1" l="1"/>
  <c r="O19" i="1" s="1"/>
  <c r="Q19" i="1" s="1"/>
  <c r="M26" i="1"/>
  <c r="M22" i="1"/>
  <c r="M10" i="1"/>
  <c r="M25" i="1"/>
  <c r="O26" i="1"/>
  <c r="Q26" i="1" s="1"/>
  <c r="O22" i="1"/>
  <c r="Q22" i="1" s="1"/>
  <c r="O14" i="1"/>
  <c r="Q14" i="1" s="1"/>
  <c r="O10" i="1"/>
  <c r="Q10" i="1" s="1"/>
  <c r="O25" i="1"/>
  <c r="R25" i="1" s="1"/>
  <c r="O24" i="1"/>
  <c r="Q24" i="1" s="1"/>
  <c r="O27" i="1"/>
  <c r="Q27" i="1" s="1"/>
  <c r="O11" i="1"/>
  <c r="Q11" i="1" s="1"/>
  <c r="O7" i="1"/>
  <c r="R7" i="1" s="1"/>
  <c r="O8" i="1"/>
  <c r="Q8" i="1" s="1"/>
  <c r="D23" i="1"/>
  <c r="O6" i="1" l="1"/>
  <c r="Q6" i="1" s="1"/>
  <c r="L23" i="1"/>
  <c r="H23" i="1"/>
  <c r="D9" i="1"/>
  <c r="H9" i="1" s="1"/>
  <c r="M23" i="1" l="1"/>
  <c r="O23" i="1" s="1"/>
  <c r="Q23" i="1" s="1"/>
  <c r="M9" i="1"/>
  <c r="L9" i="1"/>
  <c r="R30" i="1"/>
  <c r="O9" i="1" l="1"/>
  <c r="Q9" i="1" s="1"/>
  <c r="D16" i="1" l="1"/>
  <c r="D13" i="1"/>
  <c r="D12" i="1"/>
  <c r="D15" i="1"/>
  <c r="D18" i="1"/>
  <c r="D17" i="1"/>
  <c r="D21" i="1"/>
  <c r="D20" i="1"/>
  <c r="L17" i="1" l="1"/>
  <c r="H17" i="1"/>
  <c r="M17" i="1" s="1"/>
  <c r="L13" i="1"/>
  <c r="H13" i="1"/>
  <c r="L18" i="1"/>
  <c r="H18" i="1"/>
  <c r="M18" i="1" s="1"/>
  <c r="L16" i="1"/>
  <c r="H16" i="1"/>
  <c r="L20" i="1"/>
  <c r="H20" i="1"/>
  <c r="M20" i="1" s="1"/>
  <c r="L15" i="1"/>
  <c r="H15" i="1"/>
  <c r="L29" i="1"/>
  <c r="H29" i="1"/>
  <c r="M29" i="1" s="1"/>
  <c r="L21" i="1"/>
  <c r="H21" i="1"/>
  <c r="L12" i="1"/>
  <c r="H12" i="1"/>
  <c r="M12" i="1" s="1"/>
  <c r="L28" i="1"/>
  <c r="H28" i="1"/>
  <c r="M28" i="1" l="1"/>
  <c r="M21" i="1"/>
  <c r="M15" i="1"/>
  <c r="O15" i="1" s="1"/>
  <c r="Q15" i="1" s="1"/>
  <c r="M16" i="1"/>
  <c r="O16" i="1" s="1"/>
  <c r="Q16" i="1" s="1"/>
  <c r="M13" i="1"/>
  <c r="O13" i="1" s="1"/>
  <c r="Q13" i="1" s="1"/>
  <c r="O21" i="1"/>
  <c r="Q21" i="1" s="1"/>
  <c r="O29" i="1"/>
  <c r="Q29" i="1" s="1"/>
  <c r="H30" i="1"/>
  <c r="O20" i="1"/>
  <c r="Q20" i="1" s="1"/>
  <c r="O18" i="1"/>
  <c r="Q18" i="1" s="1"/>
  <c r="O17" i="1"/>
  <c r="Q17" i="1" s="1"/>
  <c r="L30" i="1"/>
  <c r="O28" i="1"/>
  <c r="Q28" i="1" s="1"/>
  <c r="O12" i="1" l="1"/>
  <c r="Q12" i="1" s="1"/>
  <c r="M30" i="1"/>
  <c r="Q30" i="1" l="1"/>
  <c r="O30" i="1"/>
</calcChain>
</file>

<file path=xl/sharedStrings.xml><?xml version="1.0" encoding="utf-8"?>
<sst xmlns="http://schemas.openxmlformats.org/spreadsheetml/2006/main" count="120" uniqueCount="82">
  <si>
    <t>03080</t>
  </si>
  <si>
    <t>23490</t>
  </si>
  <si>
    <t>33215</t>
  </si>
  <si>
    <t>50010</t>
  </si>
  <si>
    <t>50200</t>
  </si>
  <si>
    <t>50230</t>
  </si>
  <si>
    <t>56010</t>
  </si>
  <si>
    <t>63010</t>
  </si>
  <si>
    <t>63040</t>
  </si>
  <si>
    <t>63060</t>
  </si>
  <si>
    <t>63080</t>
  </si>
  <si>
    <t>63100</t>
  </si>
  <si>
    <t>63150</t>
  </si>
  <si>
    <t>63160</t>
  </si>
  <si>
    <t>63200</t>
  </si>
  <si>
    <t>63280</t>
  </si>
  <si>
    <t>63290</t>
  </si>
  <si>
    <t>81010</t>
  </si>
  <si>
    <t>82030</t>
  </si>
  <si>
    <t>82055</t>
  </si>
  <si>
    <t>82120</t>
  </si>
  <si>
    <t>82130</t>
  </si>
  <si>
    <t>82155</t>
  </si>
  <si>
    <t>82300</t>
  </si>
  <si>
    <t>County Location</t>
  </si>
  <si>
    <t>Ingham</t>
  </si>
  <si>
    <t>Macomb</t>
  </si>
  <si>
    <t>Midland</t>
  </si>
  <si>
    <t>Oakland</t>
  </si>
  <si>
    <t>Washtenaw</t>
  </si>
  <si>
    <t>Wayne</t>
  </si>
  <si>
    <t>Eaton</t>
  </si>
  <si>
    <t>Allegan</t>
  </si>
  <si>
    <t>Saugatuck Public Schools</t>
  </si>
  <si>
    <t>MDE Code</t>
  </si>
  <si>
    <t>Oneida Township School District #3</t>
  </si>
  <si>
    <t>Waverly Community Schools</t>
  </si>
  <si>
    <t>Center Line Public Schools</t>
  </si>
  <si>
    <t>South Lake Schools</t>
  </si>
  <si>
    <t>Warren Consolidated Schools</t>
  </si>
  <si>
    <t>Midland Public Schools</t>
  </si>
  <si>
    <t>Birmingham Public Schools</t>
  </si>
  <si>
    <t>Bloomfield Hills Schools</t>
  </si>
  <si>
    <t>Farmington Public School District</t>
  </si>
  <si>
    <t>Lamphere Public Schools</t>
  </si>
  <si>
    <t>Novi Community School District</t>
  </si>
  <si>
    <t>Royal Oak Schools</t>
  </si>
  <si>
    <t>Southfield Public School District</t>
  </si>
  <si>
    <t>Troy School District</t>
  </si>
  <si>
    <t>Walled Lake Consolidated Schools</t>
  </si>
  <si>
    <t>West Bloomfield School District</t>
  </si>
  <si>
    <t>Ann Arbor Public Schools</t>
  </si>
  <si>
    <t>Dearborn City School District</t>
  </si>
  <si>
    <t>Grosse Pointe Public Schools</t>
  </si>
  <si>
    <t>River Rouge, School District of the City of</t>
  </si>
  <si>
    <t>Romulus Community Schools</t>
  </si>
  <si>
    <t>Trenton Public Schools</t>
  </si>
  <si>
    <t>Grosse Ile Township Schools</t>
  </si>
  <si>
    <t>2016 Hold Harmless Supplemental Mills</t>
  </si>
  <si>
    <t>Total</t>
  </si>
  <si>
    <t>Recalculation of 2016 Personal Property Tax Reimbursements to School Districts for Hold Harmless Millages</t>
  </si>
  <si>
    <t>November 2016 PPT Adjustment</t>
  </si>
  <si>
    <t>February 2016 PPT Adjustment</t>
  </si>
  <si>
    <t>Taxing Unit Name</t>
  </si>
  <si>
    <r>
      <t>Disbursements Per Section 17(4)(a)(</t>
    </r>
    <r>
      <rPr>
        <b/>
        <i/>
        <sz val="11"/>
        <rFont val="Calibri"/>
        <family val="2"/>
      </rPr>
      <t>iii</t>
    </r>
    <r>
      <rPr>
        <b/>
        <sz val="11"/>
        <rFont val="Calibri"/>
        <family val="2"/>
      </rPr>
      <t>) of 2014 Public Act 86</t>
    </r>
  </si>
  <si>
    <t>Hold Harmless Supplemental Millage (1st 12.0)
2016 PPT Reimbursement Recalculation</t>
  </si>
  <si>
    <t>Commercial and Industrial Personal Property (Mills 0 to 12.0)</t>
  </si>
  <si>
    <t>Hold Harmless Supplemental Millage (Mills &gt; 12.0)
2016 PPT Reimbursement Reimbursement</t>
  </si>
  <si>
    <t>Industrial Personal Property (Mills over 12.0)</t>
  </si>
  <si>
    <t>2016 Personal Property Exemption Loss (PPEL) for Commercial and Industrial Personal Property 
(1st 12.0 Mills)</t>
  </si>
  <si>
    <t>2016 PPEL for Commercial and Industrial Personal Property 
for 
Renaissance Zone Property</t>
  </si>
  <si>
    <t>2016 PPEL for Commercial and Industrial Personal Property 
Adjusted for Renaissance Zone</t>
  </si>
  <si>
    <t>2016 PPEL for Industrial Personal Property
(Mills &gt; 12.0)</t>
  </si>
  <si>
    <t>2016 PPEL for Industrial Property
for
Renaissance Zone Property</t>
  </si>
  <si>
    <t>2016 PPEL for Industrial Personal Property 
Adjusted for Renaissance Zone</t>
  </si>
  <si>
    <t>Hold Harmless Supplemental Millage 
2016 PPT Recalculated Reimbursement</t>
  </si>
  <si>
    <t>Hold Supplemental  Harmless Millage 
2016 PPT Reimbursement</t>
  </si>
  <si>
    <t>Hold Harmless Supplemental Millage 
2016 PPT Adjustment</t>
  </si>
  <si>
    <t>TOTAL 2016 PPT Reimbursement Adjustment</t>
  </si>
  <si>
    <t>Summer</t>
  </si>
  <si>
    <t>Winter</t>
  </si>
  <si>
    <t>Summer or Winter Levy?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</si>
</sst>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/d/yy"/>
    <numFmt numFmtId="165" formatCode="00000"/>
    <numFmt numFmtId="166" formatCode="0.0000"/>
  </numFmts>
  <fonts count="12" x14ac:knownFonts="1">
    <font>
      <sz val="10"/>
      <name val="Helv"/>
    </font>
    <font>
      <sz val="10"/>
      <name val="Helv"/>
    </font>
    <font>
      <sz val="10"/>
      <name val="Arial"/>
      <family val="2"/>
    </font>
    <font>
      <b/>
      <sz val="10"/>
      <color theme="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  <scheme val="minor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8F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166" fontId="4" fillId="0" borderId="1" xfId="0" applyNumberFormat="1" applyFont="1" applyBorder="1" applyAlignment="1">
      <alignment horizontal="center" wrapText="1"/>
    </xf>
    <xf numFmtId="40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6" fillId="0" borderId="1" xfId="0" applyFont="1" applyFill="1" applyBorder="1"/>
    <xf numFmtId="0" fontId="5" fillId="0" borderId="1" xfId="0" applyFont="1" applyBorder="1"/>
    <xf numFmtId="166" fontId="5" fillId="0" borderId="1" xfId="0" applyNumberFormat="1" applyFont="1" applyBorder="1"/>
    <xf numFmtId="40" fontId="5" fillId="0" borderId="1" xfId="1" applyNumberFormat="1" applyFont="1" applyBorder="1"/>
    <xf numFmtId="0" fontId="5" fillId="0" borderId="1" xfId="0" applyFont="1" applyBorder="1" applyAlignment="1">
      <alignment horizontal="center" wrapText="1"/>
    </xf>
    <xf numFmtId="40" fontId="5" fillId="0" borderId="1" xfId="0" applyNumberFormat="1" applyFont="1" applyBorder="1"/>
    <xf numFmtId="40" fontId="4" fillId="0" borderId="1" xfId="0" applyNumberFormat="1" applyFont="1" applyBorder="1"/>
    <xf numFmtId="40" fontId="4" fillId="0" borderId="1" xfId="1" applyNumberFormat="1" applyFont="1" applyBorder="1"/>
    <xf numFmtId="166" fontId="5" fillId="0" borderId="0" xfId="0" applyNumberFormat="1" applyFont="1"/>
    <xf numFmtId="40" fontId="5" fillId="0" borderId="0" xfId="0" applyNumberFormat="1" applyFont="1"/>
    <xf numFmtId="0" fontId="5" fillId="0" borderId="0" xfId="0" applyFont="1" applyAlignment="1">
      <alignment horizontal="center" wrapText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5" fillId="0" borderId="0" xfId="0" applyFont="1" applyAlignment="1"/>
    <xf numFmtId="166" fontId="5" fillId="0" borderId="0" xfId="0" applyNumberFormat="1" applyFont="1" applyAlignment="1"/>
    <xf numFmtId="40" fontId="5" fillId="0" borderId="0" xfId="0" applyNumberFormat="1" applyFont="1" applyAlignment="1"/>
    <xf numFmtId="0" fontId="11" fillId="0" borderId="0" xfId="0" applyFont="1"/>
    <xf numFmtId="0" fontId="2" fillId="0" borderId="0" xfId="0" applyFont="1"/>
    <xf numFmtId="164" fontId="2" fillId="0" borderId="0" xfId="0" applyNumberFormat="1" applyFont="1"/>
    <xf numFmtId="18" fontId="2" fillId="0" borderId="0" xfId="0" applyNumberFormat="1" applyFont="1"/>
    <xf numFmtId="166" fontId="5" fillId="0" borderId="1" xfId="0" applyNumberFormat="1" applyFont="1" applyFill="1" applyBorder="1"/>
    <xf numFmtId="49" fontId="5" fillId="0" borderId="1" xfId="0" applyNumberFormat="1" applyFont="1" applyFill="1" applyBorder="1"/>
    <xf numFmtId="0" fontId="5" fillId="0" borderId="1" xfId="0" applyFont="1" applyFill="1" applyBorder="1"/>
    <xf numFmtId="40" fontId="5" fillId="0" borderId="1" xfId="1" applyNumberFormat="1" applyFont="1" applyFill="1" applyBorder="1"/>
    <xf numFmtId="0" fontId="5" fillId="0" borderId="1" xfId="0" applyFont="1" applyFill="1" applyBorder="1" applyAlignment="1">
      <alignment horizontal="center" wrapText="1"/>
    </xf>
    <xf numFmtId="40" fontId="5" fillId="0" borderId="1" xfId="0" applyNumberFormat="1" applyFont="1" applyFill="1" applyBorder="1"/>
    <xf numFmtId="40" fontId="4" fillId="4" borderId="1" xfId="0" applyNumberFormat="1" applyFont="1" applyFill="1" applyBorder="1" applyAlignment="1">
      <alignment horizontal="center" wrapText="1"/>
    </xf>
    <xf numFmtId="40" fontId="4" fillId="5" borderId="1" xfId="0" applyNumberFormat="1" applyFont="1" applyFill="1" applyBorder="1" applyAlignment="1">
      <alignment horizontal="center" wrapText="1"/>
    </xf>
    <xf numFmtId="40" fontId="4" fillId="3" borderId="1" xfId="0" applyNumberFormat="1" applyFont="1" applyFill="1" applyBorder="1" applyAlignment="1">
      <alignment horizontal="center" wrapText="1"/>
    </xf>
    <xf numFmtId="40" fontId="4" fillId="6" borderId="1" xfId="0" applyNumberFormat="1" applyFont="1" applyFill="1" applyBorder="1" applyAlignment="1">
      <alignment horizontal="center" wrapText="1"/>
    </xf>
    <xf numFmtId="40" fontId="4" fillId="2" borderId="1" xfId="0" applyNumberFormat="1" applyFont="1" applyFill="1" applyBorder="1" applyAlignment="1">
      <alignment horizontal="center" wrapText="1"/>
    </xf>
    <xf numFmtId="40" fontId="4" fillId="6" borderId="0" xfId="0" applyNumberFormat="1" applyFont="1" applyFill="1" applyAlignment="1">
      <alignment horizontal="center"/>
    </xf>
    <xf numFmtId="40" fontId="4" fillId="5" borderId="0" xfId="0" applyNumberFormat="1" applyFont="1" applyFill="1" applyAlignment="1">
      <alignment horizontal="center"/>
    </xf>
    <xf numFmtId="40" fontId="4" fillId="3" borderId="0" xfId="0" applyNumberFormat="1" applyFont="1" applyFill="1" applyAlignment="1">
      <alignment horizontal="center"/>
    </xf>
  </cellXfs>
  <cellStyles count="3">
    <cellStyle name="Comma" xfId="1" builtinId="3"/>
    <cellStyle name="Comma 4" xfId="2"/>
    <cellStyle name="Normal" xfId="0" builtinId="0"/>
  </cellStyles>
  <dxfs count="2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EF8F4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2.75" x14ac:dyDescent="0.2"/>
  <cols>
    <col min="1" max="1" width="38.28515625" style="7" customWidth="1"/>
    <col min="2" max="2" width="15" style="7" bestFit="1" customWidth="1"/>
    <col min="3" max="3" width="14.7109375" style="7" bestFit="1" customWidth="1"/>
    <col min="4" max="4" width="18.42578125" style="16" bestFit="1" customWidth="1"/>
    <col min="5" max="7" width="28.7109375" style="17" customWidth="1"/>
    <col min="8" max="8" width="25" style="17" bestFit="1" customWidth="1"/>
    <col min="9" max="9" width="26.7109375" style="17" customWidth="1"/>
    <col min="10" max="11" width="28.7109375" style="17" customWidth="1"/>
    <col min="12" max="12" width="25.85546875" style="17" customWidth="1"/>
    <col min="13" max="13" width="25.7109375" style="17" bestFit="1" customWidth="1"/>
    <col min="14" max="14" width="20.5703125" style="17" bestFit="1" customWidth="1"/>
    <col min="15" max="15" width="18.85546875" style="17" customWidth="1"/>
    <col min="16" max="16" width="9.140625" style="18"/>
    <col min="17" max="18" width="16.140625" style="17" customWidth="1"/>
    <col min="19" max="16384" width="9.140625" style="7"/>
  </cols>
  <sheetData>
    <row r="1" spans="1:18" ht="15" x14ac:dyDescent="0.25">
      <c r="A1" s="19" t="s">
        <v>60</v>
      </c>
    </row>
    <row r="2" spans="1:18" ht="15" x14ac:dyDescent="0.25">
      <c r="A2" s="20" t="s">
        <v>64</v>
      </c>
    </row>
    <row r="3" spans="1:18" x14ac:dyDescent="0.2">
      <c r="A3" s="21"/>
      <c r="E3" s="41" t="s">
        <v>66</v>
      </c>
      <c r="F3" s="41"/>
      <c r="G3" s="41"/>
      <c r="H3" s="41"/>
      <c r="I3" s="42" t="s">
        <v>68</v>
      </c>
      <c r="J3" s="42"/>
      <c r="K3" s="42"/>
      <c r="L3" s="42"/>
      <c r="O3" s="43" t="s">
        <v>78</v>
      </c>
      <c r="P3" s="43"/>
      <c r="Q3" s="43"/>
      <c r="R3" s="43"/>
    </row>
    <row r="4" spans="1:18" x14ac:dyDescent="0.2">
      <c r="B4" s="21"/>
    </row>
    <row r="5" spans="1:18" ht="64.5" customHeight="1" x14ac:dyDescent="0.2">
      <c r="A5" s="1" t="s">
        <v>63</v>
      </c>
      <c r="B5" s="2" t="s">
        <v>34</v>
      </c>
      <c r="C5" s="3" t="s">
        <v>24</v>
      </c>
      <c r="D5" s="4" t="s">
        <v>58</v>
      </c>
      <c r="E5" s="5" t="s">
        <v>69</v>
      </c>
      <c r="F5" s="5" t="s">
        <v>70</v>
      </c>
      <c r="G5" s="5" t="s">
        <v>71</v>
      </c>
      <c r="H5" s="39" t="s">
        <v>65</v>
      </c>
      <c r="I5" s="5" t="s">
        <v>72</v>
      </c>
      <c r="J5" s="5" t="s">
        <v>73</v>
      </c>
      <c r="K5" s="5" t="s">
        <v>74</v>
      </c>
      <c r="L5" s="37" t="s">
        <v>67</v>
      </c>
      <c r="M5" s="36" t="s">
        <v>75</v>
      </c>
      <c r="N5" s="40" t="s">
        <v>76</v>
      </c>
      <c r="O5" s="38" t="s">
        <v>77</v>
      </c>
      <c r="P5" s="6" t="s">
        <v>81</v>
      </c>
      <c r="Q5" s="5" t="s">
        <v>61</v>
      </c>
      <c r="R5" s="5" t="s">
        <v>62</v>
      </c>
    </row>
    <row r="6" spans="1:18" x14ac:dyDescent="0.2">
      <c r="A6" s="8" t="s">
        <v>33</v>
      </c>
      <c r="B6" s="31" t="s">
        <v>0</v>
      </c>
      <c r="C6" s="32" t="s">
        <v>32</v>
      </c>
      <c r="D6" s="30">
        <v>0.93369999999999997</v>
      </c>
      <c r="E6" s="33">
        <v>3533200</v>
      </c>
      <c r="F6" s="33"/>
      <c r="G6" s="33">
        <f>+E6-F6</f>
        <v>3533200</v>
      </c>
      <c r="H6" s="33">
        <f t="shared" ref="H6:H29" si="0">MAX(IF(D6&lt;12,ROUND(D6*G6/1000,2),ROUND(12*G6/1000,2)),0)</f>
        <v>3298.95</v>
      </c>
      <c r="I6" s="33"/>
      <c r="J6" s="33"/>
      <c r="K6" s="33">
        <f>+I6-J6</f>
        <v>0</v>
      </c>
      <c r="L6" s="33">
        <f t="shared" ref="L6:L29" si="1">MAX(IF(D6&gt;12,ROUND(((D6-12)*K6)/1000,2), 0),0)</f>
        <v>0</v>
      </c>
      <c r="M6" s="33">
        <f>+H6+L6</f>
        <v>3298.95</v>
      </c>
      <c r="N6" s="33">
        <v>3298.95</v>
      </c>
      <c r="O6" s="33">
        <f>M6-N6</f>
        <v>0</v>
      </c>
      <c r="P6" s="34" t="s">
        <v>79</v>
      </c>
      <c r="Q6" s="33">
        <f>IF(P6="Summer",O6,0)</f>
        <v>0</v>
      </c>
      <c r="R6" s="33">
        <f>IF(P6="Winter",O6,0)</f>
        <v>0</v>
      </c>
    </row>
    <row r="7" spans="1:18" x14ac:dyDescent="0.2">
      <c r="A7" s="8" t="s">
        <v>35</v>
      </c>
      <c r="B7" s="31" t="s">
        <v>1</v>
      </c>
      <c r="C7" s="32" t="s">
        <v>31</v>
      </c>
      <c r="D7" s="30">
        <v>6.1474000000000002</v>
      </c>
      <c r="E7" s="33">
        <v>-3900</v>
      </c>
      <c r="F7" s="33"/>
      <c r="G7" s="33">
        <f t="shared" ref="G7:G29" si="2">+E7-F7</f>
        <v>-3900</v>
      </c>
      <c r="H7" s="33">
        <f t="shared" si="0"/>
        <v>0</v>
      </c>
      <c r="I7" s="33"/>
      <c r="J7" s="33"/>
      <c r="K7" s="33">
        <f t="shared" ref="K7:K29" si="3">+I7-J7</f>
        <v>0</v>
      </c>
      <c r="L7" s="33">
        <f t="shared" si="1"/>
        <v>0</v>
      </c>
      <c r="M7" s="33">
        <f t="shared" ref="M7:M29" si="4">+H7+L7</f>
        <v>0</v>
      </c>
      <c r="N7" s="33">
        <v>0</v>
      </c>
      <c r="O7" s="33">
        <f t="shared" ref="O7:O29" si="5">M7-N7</f>
        <v>0</v>
      </c>
      <c r="P7" s="34" t="s">
        <v>80</v>
      </c>
      <c r="Q7" s="33">
        <f t="shared" ref="Q7:Q29" si="6">IF(P7="Summer",O7,0)</f>
        <v>0</v>
      </c>
      <c r="R7" s="33">
        <f t="shared" ref="R7:R29" si="7">IF(P7="Winter",O7,0)</f>
        <v>0</v>
      </c>
    </row>
    <row r="8" spans="1:18" x14ac:dyDescent="0.2">
      <c r="A8" s="8" t="s">
        <v>36</v>
      </c>
      <c r="B8" s="31" t="s">
        <v>2</v>
      </c>
      <c r="C8" s="32" t="s">
        <v>25</v>
      </c>
      <c r="D8" s="30">
        <v>4.4622000000000002</v>
      </c>
      <c r="E8" s="33">
        <v>-1087411</v>
      </c>
      <c r="F8" s="33">
        <v>642000</v>
      </c>
      <c r="G8" s="33">
        <f t="shared" si="2"/>
        <v>-1729411</v>
      </c>
      <c r="H8" s="33">
        <f t="shared" si="0"/>
        <v>0</v>
      </c>
      <c r="I8" s="33"/>
      <c r="J8" s="33"/>
      <c r="K8" s="33">
        <f t="shared" si="3"/>
        <v>0</v>
      </c>
      <c r="L8" s="33">
        <f t="shared" si="1"/>
        <v>0</v>
      </c>
      <c r="M8" s="33">
        <f t="shared" si="4"/>
        <v>0</v>
      </c>
      <c r="N8" s="33">
        <v>0</v>
      </c>
      <c r="O8" s="33">
        <f t="shared" si="5"/>
        <v>0</v>
      </c>
      <c r="P8" s="34" t="s">
        <v>79</v>
      </c>
      <c r="Q8" s="33">
        <f t="shared" si="6"/>
        <v>0</v>
      </c>
      <c r="R8" s="33">
        <f t="shared" si="7"/>
        <v>0</v>
      </c>
    </row>
    <row r="9" spans="1:18" x14ac:dyDescent="0.2">
      <c r="A9" s="8" t="s">
        <v>37</v>
      </c>
      <c r="B9" s="31" t="s">
        <v>3</v>
      </c>
      <c r="C9" s="32" t="s">
        <v>26</v>
      </c>
      <c r="D9" s="30">
        <f>8.2677+8.2677</f>
        <v>16.535399999999999</v>
      </c>
      <c r="E9" s="33">
        <v>27085258</v>
      </c>
      <c r="F9" s="33">
        <v>3483860</v>
      </c>
      <c r="G9" s="33">
        <f t="shared" si="2"/>
        <v>23601398</v>
      </c>
      <c r="H9" s="33">
        <f t="shared" si="0"/>
        <v>283216.78000000003</v>
      </c>
      <c r="I9" s="33">
        <v>33165547</v>
      </c>
      <c r="J9" s="33">
        <v>3222591</v>
      </c>
      <c r="K9" s="33">
        <f t="shared" si="3"/>
        <v>29942956</v>
      </c>
      <c r="L9" s="33">
        <f t="shared" si="1"/>
        <v>135803.28</v>
      </c>
      <c r="M9" s="33">
        <f t="shared" si="4"/>
        <v>419020.06000000006</v>
      </c>
      <c r="N9" s="33">
        <v>419020.06000000006</v>
      </c>
      <c r="O9" s="33">
        <f t="shared" si="5"/>
        <v>0</v>
      </c>
      <c r="P9" s="34" t="s">
        <v>79</v>
      </c>
      <c r="Q9" s="33">
        <f t="shared" si="6"/>
        <v>0</v>
      </c>
      <c r="R9" s="33">
        <f t="shared" si="7"/>
        <v>0</v>
      </c>
    </row>
    <row r="10" spans="1:18" x14ac:dyDescent="0.2">
      <c r="A10" s="8" t="s">
        <v>38</v>
      </c>
      <c r="B10" s="31" t="s">
        <v>4</v>
      </c>
      <c r="C10" s="32" t="s">
        <v>26</v>
      </c>
      <c r="D10" s="30">
        <v>4.8464999999999998</v>
      </c>
      <c r="E10" s="33">
        <v>4495660</v>
      </c>
      <c r="F10" s="33"/>
      <c r="G10" s="33">
        <f t="shared" si="2"/>
        <v>4495660</v>
      </c>
      <c r="H10" s="33">
        <f t="shared" si="0"/>
        <v>21788.22</v>
      </c>
      <c r="I10" s="33"/>
      <c r="J10" s="33"/>
      <c r="K10" s="33">
        <f t="shared" si="3"/>
        <v>0</v>
      </c>
      <c r="L10" s="33">
        <f t="shared" si="1"/>
        <v>0</v>
      </c>
      <c r="M10" s="33">
        <f t="shared" si="4"/>
        <v>21788.22</v>
      </c>
      <c r="N10" s="33">
        <v>21788.22</v>
      </c>
      <c r="O10" s="33">
        <f t="shared" si="5"/>
        <v>0</v>
      </c>
      <c r="P10" s="34" t="s">
        <v>79</v>
      </c>
      <c r="Q10" s="33">
        <f t="shared" si="6"/>
        <v>0</v>
      </c>
      <c r="R10" s="33">
        <f t="shared" si="7"/>
        <v>0</v>
      </c>
    </row>
    <row r="11" spans="1:18" x14ac:dyDescent="0.2">
      <c r="A11" s="8" t="s">
        <v>39</v>
      </c>
      <c r="B11" s="31" t="s">
        <v>5</v>
      </c>
      <c r="C11" s="32" t="s">
        <v>26</v>
      </c>
      <c r="D11" s="30">
        <v>6.7914000000000003</v>
      </c>
      <c r="E11" s="33">
        <v>173600396</v>
      </c>
      <c r="F11" s="33">
        <v>7245524</v>
      </c>
      <c r="G11" s="33">
        <f t="shared" si="2"/>
        <v>166354872</v>
      </c>
      <c r="H11" s="33">
        <f t="shared" si="0"/>
        <v>1129782.48</v>
      </c>
      <c r="I11" s="33"/>
      <c r="J11" s="33"/>
      <c r="K11" s="33">
        <f t="shared" si="3"/>
        <v>0</v>
      </c>
      <c r="L11" s="33">
        <f t="shared" si="1"/>
        <v>0</v>
      </c>
      <c r="M11" s="33">
        <f t="shared" si="4"/>
        <v>1129782.48</v>
      </c>
      <c r="N11" s="33">
        <v>1129782.48</v>
      </c>
      <c r="O11" s="33">
        <f t="shared" si="5"/>
        <v>0</v>
      </c>
      <c r="P11" s="34" t="s">
        <v>79</v>
      </c>
      <c r="Q11" s="33">
        <f t="shared" si="6"/>
        <v>0</v>
      </c>
      <c r="R11" s="33">
        <f t="shared" si="7"/>
        <v>0</v>
      </c>
    </row>
    <row r="12" spans="1:18" x14ac:dyDescent="0.2">
      <c r="A12" s="8" t="s">
        <v>40</v>
      </c>
      <c r="B12" s="31" t="s">
        <v>6</v>
      </c>
      <c r="C12" s="32" t="s">
        <v>27</v>
      </c>
      <c r="D12" s="30">
        <f>0.9+0.7814</f>
        <v>1.6814</v>
      </c>
      <c r="E12" s="33">
        <v>286047299</v>
      </c>
      <c r="F12" s="33">
        <v>41973100</v>
      </c>
      <c r="G12" s="33">
        <f t="shared" si="2"/>
        <v>244074199</v>
      </c>
      <c r="H12" s="33">
        <f t="shared" si="0"/>
        <v>410386.36</v>
      </c>
      <c r="I12" s="33"/>
      <c r="J12" s="33"/>
      <c r="K12" s="33">
        <f t="shared" si="3"/>
        <v>0</v>
      </c>
      <c r="L12" s="33">
        <f t="shared" si="1"/>
        <v>0</v>
      </c>
      <c r="M12" s="33">
        <f t="shared" si="4"/>
        <v>410386.36</v>
      </c>
      <c r="N12" s="33">
        <v>410386.36</v>
      </c>
      <c r="O12" s="33">
        <f t="shared" si="5"/>
        <v>0</v>
      </c>
      <c r="P12" s="34" t="s">
        <v>79</v>
      </c>
      <c r="Q12" s="33">
        <f t="shared" si="6"/>
        <v>0</v>
      </c>
      <c r="R12" s="33">
        <f t="shared" si="7"/>
        <v>0</v>
      </c>
    </row>
    <row r="13" spans="1:18" x14ac:dyDescent="0.2">
      <c r="A13" s="8" t="s">
        <v>41</v>
      </c>
      <c r="B13" s="31" t="s">
        <v>7</v>
      </c>
      <c r="C13" s="32" t="s">
        <v>28</v>
      </c>
      <c r="D13" s="30">
        <f>4.2821+4.213</f>
        <v>8.4951000000000008</v>
      </c>
      <c r="E13" s="33">
        <v>3049440</v>
      </c>
      <c r="F13" s="33"/>
      <c r="G13" s="33">
        <f t="shared" si="2"/>
        <v>3049440</v>
      </c>
      <c r="H13" s="33">
        <f t="shared" si="0"/>
        <v>25905.3</v>
      </c>
      <c r="I13" s="35"/>
      <c r="J13" s="33"/>
      <c r="K13" s="33">
        <f t="shared" si="3"/>
        <v>0</v>
      </c>
      <c r="L13" s="33">
        <f t="shared" si="1"/>
        <v>0</v>
      </c>
      <c r="M13" s="33">
        <f t="shared" si="4"/>
        <v>25905.3</v>
      </c>
      <c r="N13" s="33">
        <v>25905.3</v>
      </c>
      <c r="O13" s="33">
        <f t="shared" si="5"/>
        <v>0</v>
      </c>
      <c r="P13" s="34" t="s">
        <v>79</v>
      </c>
      <c r="Q13" s="33">
        <f t="shared" si="6"/>
        <v>0</v>
      </c>
      <c r="R13" s="33">
        <f t="shared" si="7"/>
        <v>0</v>
      </c>
    </row>
    <row r="14" spans="1:18" x14ac:dyDescent="0.2">
      <c r="A14" s="8" t="s">
        <v>46</v>
      </c>
      <c r="B14" s="31" t="s">
        <v>8</v>
      </c>
      <c r="C14" s="32" t="s">
        <v>28</v>
      </c>
      <c r="D14" s="30">
        <v>2.5548000000000002</v>
      </c>
      <c r="E14" s="33">
        <v>14481895</v>
      </c>
      <c r="F14" s="33"/>
      <c r="G14" s="33">
        <f t="shared" si="2"/>
        <v>14481895</v>
      </c>
      <c r="H14" s="33">
        <f t="shared" si="0"/>
        <v>36998.35</v>
      </c>
      <c r="I14" s="35"/>
      <c r="J14" s="33"/>
      <c r="K14" s="33">
        <f t="shared" si="3"/>
        <v>0</v>
      </c>
      <c r="L14" s="33">
        <f t="shared" si="1"/>
        <v>0</v>
      </c>
      <c r="M14" s="33">
        <f t="shared" si="4"/>
        <v>36998.35</v>
      </c>
      <c r="N14" s="33">
        <v>36998.35</v>
      </c>
      <c r="O14" s="33">
        <f t="shared" si="5"/>
        <v>0</v>
      </c>
      <c r="P14" s="34" t="s">
        <v>79</v>
      </c>
      <c r="Q14" s="33">
        <f t="shared" si="6"/>
        <v>0</v>
      </c>
      <c r="R14" s="33">
        <f t="shared" si="7"/>
        <v>0</v>
      </c>
    </row>
    <row r="15" spans="1:18" x14ac:dyDescent="0.2">
      <c r="A15" s="8" t="s">
        <v>47</v>
      </c>
      <c r="B15" s="31" t="s">
        <v>9</v>
      </c>
      <c r="C15" s="32" t="s">
        <v>28</v>
      </c>
      <c r="D15" s="30">
        <f>8.4934+8.4934</f>
        <v>16.986799999999999</v>
      </c>
      <c r="E15" s="33">
        <v>22311375</v>
      </c>
      <c r="F15" s="33">
        <v>-150440</v>
      </c>
      <c r="G15" s="33">
        <f t="shared" si="2"/>
        <v>22461815</v>
      </c>
      <c r="H15" s="33">
        <f t="shared" si="0"/>
        <v>269541.78000000003</v>
      </c>
      <c r="I15" s="33">
        <v>11380880</v>
      </c>
      <c r="J15" s="33">
        <v>-150440</v>
      </c>
      <c r="K15" s="33">
        <f t="shared" si="3"/>
        <v>11531320</v>
      </c>
      <c r="L15" s="33">
        <f t="shared" si="1"/>
        <v>57504.39</v>
      </c>
      <c r="M15" s="33">
        <f t="shared" si="4"/>
        <v>327046.17000000004</v>
      </c>
      <c r="N15" s="33">
        <v>327046.17000000004</v>
      </c>
      <c r="O15" s="33">
        <f t="shared" si="5"/>
        <v>0</v>
      </c>
      <c r="P15" s="34" t="s">
        <v>79</v>
      </c>
      <c r="Q15" s="33">
        <f t="shared" si="6"/>
        <v>0</v>
      </c>
      <c r="R15" s="33">
        <f t="shared" si="7"/>
        <v>0</v>
      </c>
    </row>
    <row r="16" spans="1:18" x14ac:dyDescent="0.2">
      <c r="A16" s="8" t="s">
        <v>42</v>
      </c>
      <c r="B16" s="31" t="s">
        <v>10</v>
      </c>
      <c r="C16" s="32" t="s">
        <v>28</v>
      </c>
      <c r="D16" s="30">
        <f>3.8804+3.968</f>
        <v>7.8483999999999998</v>
      </c>
      <c r="E16" s="33">
        <v>-2148010</v>
      </c>
      <c r="F16" s="33"/>
      <c r="G16" s="33">
        <f t="shared" si="2"/>
        <v>-2148010</v>
      </c>
      <c r="H16" s="33">
        <f t="shared" si="0"/>
        <v>0</v>
      </c>
      <c r="I16" s="35"/>
      <c r="J16" s="33"/>
      <c r="K16" s="33">
        <f t="shared" si="3"/>
        <v>0</v>
      </c>
      <c r="L16" s="33">
        <f t="shared" si="1"/>
        <v>0</v>
      </c>
      <c r="M16" s="33">
        <f t="shared" si="4"/>
        <v>0</v>
      </c>
      <c r="N16" s="33">
        <v>0</v>
      </c>
      <c r="O16" s="33">
        <f t="shared" si="5"/>
        <v>0</v>
      </c>
      <c r="P16" s="34" t="s">
        <v>79</v>
      </c>
      <c r="Q16" s="33">
        <f t="shared" si="6"/>
        <v>0</v>
      </c>
      <c r="R16" s="33">
        <f t="shared" si="7"/>
        <v>0</v>
      </c>
    </row>
    <row r="17" spans="1:18" x14ac:dyDescent="0.2">
      <c r="A17" s="8" t="s">
        <v>45</v>
      </c>
      <c r="B17" s="31" t="s">
        <v>11</v>
      </c>
      <c r="C17" s="32" t="s">
        <v>28</v>
      </c>
      <c r="D17" s="30">
        <f>1.4559+1.4558</f>
        <v>2.9116999999999997</v>
      </c>
      <c r="E17" s="33">
        <v>-8280860</v>
      </c>
      <c r="F17" s="33">
        <v>22365</v>
      </c>
      <c r="G17" s="33">
        <f t="shared" si="2"/>
        <v>-8303225</v>
      </c>
      <c r="H17" s="33">
        <f t="shared" si="0"/>
        <v>0</v>
      </c>
      <c r="I17" s="35"/>
      <c r="J17" s="33"/>
      <c r="K17" s="33">
        <f t="shared" si="3"/>
        <v>0</v>
      </c>
      <c r="L17" s="33">
        <f t="shared" si="1"/>
        <v>0</v>
      </c>
      <c r="M17" s="33">
        <f t="shared" si="4"/>
        <v>0</v>
      </c>
      <c r="N17" s="33">
        <v>0</v>
      </c>
      <c r="O17" s="33">
        <f t="shared" si="5"/>
        <v>0</v>
      </c>
      <c r="P17" s="34" t="s">
        <v>79</v>
      </c>
      <c r="Q17" s="33">
        <f t="shared" si="6"/>
        <v>0</v>
      </c>
      <c r="R17" s="33">
        <f t="shared" si="7"/>
        <v>0</v>
      </c>
    </row>
    <row r="18" spans="1:18" x14ac:dyDescent="0.2">
      <c r="A18" s="8" t="s">
        <v>48</v>
      </c>
      <c r="B18" s="31" t="s">
        <v>12</v>
      </c>
      <c r="C18" s="32" t="s">
        <v>28</v>
      </c>
      <c r="D18" s="30">
        <f>2.816+2.816</f>
        <v>5.6319999999999997</v>
      </c>
      <c r="E18" s="33">
        <v>35648770</v>
      </c>
      <c r="F18" s="33"/>
      <c r="G18" s="33">
        <f t="shared" si="2"/>
        <v>35648770</v>
      </c>
      <c r="H18" s="33">
        <f t="shared" si="0"/>
        <v>200773.87</v>
      </c>
      <c r="I18" s="35"/>
      <c r="J18" s="33"/>
      <c r="K18" s="33">
        <f t="shared" si="3"/>
        <v>0</v>
      </c>
      <c r="L18" s="33">
        <f t="shared" si="1"/>
        <v>0</v>
      </c>
      <c r="M18" s="33">
        <f t="shared" si="4"/>
        <v>200773.87</v>
      </c>
      <c r="N18" s="33">
        <v>200773.87</v>
      </c>
      <c r="O18" s="33">
        <f t="shared" si="5"/>
        <v>0</v>
      </c>
      <c r="P18" s="34" t="s">
        <v>79</v>
      </c>
      <c r="Q18" s="33">
        <f t="shared" si="6"/>
        <v>0</v>
      </c>
      <c r="R18" s="33">
        <f t="shared" si="7"/>
        <v>0</v>
      </c>
    </row>
    <row r="19" spans="1:18" x14ac:dyDescent="0.2">
      <c r="A19" s="8" t="s">
        <v>50</v>
      </c>
      <c r="B19" s="31" t="s">
        <v>13</v>
      </c>
      <c r="C19" s="32" t="s">
        <v>28</v>
      </c>
      <c r="D19" s="30">
        <v>3.5236999999999998</v>
      </c>
      <c r="E19" s="33">
        <v>6341895</v>
      </c>
      <c r="F19" s="33"/>
      <c r="G19" s="33">
        <f t="shared" si="2"/>
        <v>6341895</v>
      </c>
      <c r="H19" s="33">
        <f t="shared" si="0"/>
        <v>22346.94</v>
      </c>
      <c r="I19" s="35"/>
      <c r="J19" s="33"/>
      <c r="K19" s="33">
        <f t="shared" si="3"/>
        <v>0</v>
      </c>
      <c r="L19" s="33">
        <f t="shared" si="1"/>
        <v>0</v>
      </c>
      <c r="M19" s="33">
        <f t="shared" si="4"/>
        <v>22346.94</v>
      </c>
      <c r="N19" s="33">
        <v>22346.94</v>
      </c>
      <c r="O19" s="33">
        <f t="shared" si="5"/>
        <v>0</v>
      </c>
      <c r="P19" s="34" t="s">
        <v>79</v>
      </c>
      <c r="Q19" s="33">
        <f t="shared" si="6"/>
        <v>0</v>
      </c>
      <c r="R19" s="33">
        <f t="shared" si="7"/>
        <v>0</v>
      </c>
    </row>
    <row r="20" spans="1:18" x14ac:dyDescent="0.2">
      <c r="A20" s="8" t="s">
        <v>43</v>
      </c>
      <c r="B20" s="31" t="s">
        <v>14</v>
      </c>
      <c r="C20" s="32" t="s">
        <v>28</v>
      </c>
      <c r="D20" s="30">
        <f>4.3541+4.3541</f>
        <v>8.7081999999999997</v>
      </c>
      <c r="E20" s="33">
        <v>57393210</v>
      </c>
      <c r="F20" s="33">
        <v>1050932</v>
      </c>
      <c r="G20" s="33">
        <f t="shared" si="2"/>
        <v>56342278</v>
      </c>
      <c r="H20" s="33">
        <f t="shared" si="0"/>
        <v>490639.83</v>
      </c>
      <c r="I20" s="35"/>
      <c r="J20" s="33"/>
      <c r="K20" s="33">
        <f t="shared" si="3"/>
        <v>0</v>
      </c>
      <c r="L20" s="33">
        <f t="shared" si="1"/>
        <v>0</v>
      </c>
      <c r="M20" s="33">
        <f t="shared" si="4"/>
        <v>490639.83</v>
      </c>
      <c r="N20" s="33">
        <v>490639.83</v>
      </c>
      <c r="O20" s="33">
        <f t="shared" si="5"/>
        <v>0</v>
      </c>
      <c r="P20" s="34" t="s">
        <v>79</v>
      </c>
      <c r="Q20" s="33">
        <f t="shared" si="6"/>
        <v>0</v>
      </c>
      <c r="R20" s="33">
        <f t="shared" si="7"/>
        <v>0</v>
      </c>
    </row>
    <row r="21" spans="1:18" x14ac:dyDescent="0.2">
      <c r="A21" s="8" t="s">
        <v>44</v>
      </c>
      <c r="B21" s="31" t="s">
        <v>15</v>
      </c>
      <c r="C21" s="32" t="s">
        <v>28</v>
      </c>
      <c r="D21" s="30">
        <f>7.25+7.25</f>
        <v>14.5</v>
      </c>
      <c r="E21" s="33">
        <v>37571720</v>
      </c>
      <c r="F21" s="33"/>
      <c r="G21" s="33">
        <f t="shared" si="2"/>
        <v>37571720</v>
      </c>
      <c r="H21" s="33">
        <f t="shared" si="0"/>
        <v>450860.64</v>
      </c>
      <c r="I21" s="35">
        <v>22031340</v>
      </c>
      <c r="J21" s="33"/>
      <c r="K21" s="33">
        <f t="shared" si="3"/>
        <v>22031340</v>
      </c>
      <c r="L21" s="33">
        <f t="shared" si="1"/>
        <v>55078.35</v>
      </c>
      <c r="M21" s="33">
        <f t="shared" si="4"/>
        <v>505938.99</v>
      </c>
      <c r="N21" s="33">
        <v>505938.99</v>
      </c>
      <c r="O21" s="33">
        <f t="shared" si="5"/>
        <v>0</v>
      </c>
      <c r="P21" s="34" t="s">
        <v>79</v>
      </c>
      <c r="Q21" s="33">
        <f t="shared" si="6"/>
        <v>0</v>
      </c>
      <c r="R21" s="33">
        <f t="shared" si="7"/>
        <v>0</v>
      </c>
    </row>
    <row r="22" spans="1:18" x14ac:dyDescent="0.2">
      <c r="A22" s="8" t="s">
        <v>49</v>
      </c>
      <c r="B22" s="31" t="s">
        <v>16</v>
      </c>
      <c r="C22" s="32" t="s">
        <v>28</v>
      </c>
      <c r="D22" s="30">
        <v>1.9918</v>
      </c>
      <c r="E22" s="33">
        <v>35208083</v>
      </c>
      <c r="F22" s="33">
        <v>2717452</v>
      </c>
      <c r="G22" s="33">
        <f t="shared" si="2"/>
        <v>32490631</v>
      </c>
      <c r="H22" s="33">
        <f t="shared" si="0"/>
        <v>64714.84</v>
      </c>
      <c r="I22" s="35"/>
      <c r="J22" s="33"/>
      <c r="K22" s="33">
        <f t="shared" si="3"/>
        <v>0</v>
      </c>
      <c r="L22" s="33">
        <f t="shared" si="1"/>
        <v>0</v>
      </c>
      <c r="M22" s="33">
        <f t="shared" si="4"/>
        <v>64714.84</v>
      </c>
      <c r="N22" s="33">
        <v>64714.84</v>
      </c>
      <c r="O22" s="33">
        <f t="shared" si="5"/>
        <v>0</v>
      </c>
      <c r="P22" s="34" t="s">
        <v>79</v>
      </c>
      <c r="Q22" s="33">
        <f t="shared" si="6"/>
        <v>0</v>
      </c>
      <c r="R22" s="33">
        <f t="shared" si="7"/>
        <v>0</v>
      </c>
    </row>
    <row r="23" spans="1:18" x14ac:dyDescent="0.2">
      <c r="A23" s="8" t="s">
        <v>51</v>
      </c>
      <c r="B23" s="31" t="s">
        <v>17</v>
      </c>
      <c r="C23" s="32" t="s">
        <v>29</v>
      </c>
      <c r="D23" s="30">
        <f>2.1513+2.1514</f>
        <v>4.3026999999999997</v>
      </c>
      <c r="E23" s="33">
        <v>4901266</v>
      </c>
      <c r="F23" s="33"/>
      <c r="G23" s="33">
        <f t="shared" si="2"/>
        <v>4901266</v>
      </c>
      <c r="H23" s="33">
        <f t="shared" si="0"/>
        <v>21088.68</v>
      </c>
      <c r="I23" s="35"/>
      <c r="J23" s="33"/>
      <c r="K23" s="33">
        <f t="shared" si="3"/>
        <v>0</v>
      </c>
      <c r="L23" s="33">
        <f t="shared" si="1"/>
        <v>0</v>
      </c>
      <c r="M23" s="33">
        <f t="shared" si="4"/>
        <v>21088.68</v>
      </c>
      <c r="N23" s="33">
        <v>21088.68</v>
      </c>
      <c r="O23" s="33">
        <f t="shared" si="5"/>
        <v>0</v>
      </c>
      <c r="P23" s="34" t="s">
        <v>79</v>
      </c>
      <c r="Q23" s="33">
        <f t="shared" si="6"/>
        <v>0</v>
      </c>
      <c r="R23" s="33">
        <f t="shared" si="7"/>
        <v>0</v>
      </c>
    </row>
    <row r="24" spans="1:18" x14ac:dyDescent="0.2">
      <c r="A24" s="8" t="s">
        <v>52</v>
      </c>
      <c r="B24" s="31" t="s">
        <v>18</v>
      </c>
      <c r="C24" s="32" t="s">
        <v>30</v>
      </c>
      <c r="D24" s="30">
        <v>5.8650000000000002</v>
      </c>
      <c r="E24" s="33">
        <v>216989130</v>
      </c>
      <c r="F24" s="33"/>
      <c r="G24" s="33">
        <f t="shared" si="2"/>
        <v>216989130</v>
      </c>
      <c r="H24" s="33">
        <f t="shared" si="0"/>
        <v>1272641.25</v>
      </c>
      <c r="I24" s="35"/>
      <c r="J24" s="33"/>
      <c r="K24" s="33">
        <f t="shared" si="3"/>
        <v>0</v>
      </c>
      <c r="L24" s="33">
        <f t="shared" si="1"/>
        <v>0</v>
      </c>
      <c r="M24" s="33">
        <f t="shared" si="4"/>
        <v>1272641.25</v>
      </c>
      <c r="N24" s="33">
        <v>1272641.25</v>
      </c>
      <c r="O24" s="33">
        <f t="shared" si="5"/>
        <v>0</v>
      </c>
      <c r="P24" s="34" t="s">
        <v>79</v>
      </c>
      <c r="Q24" s="33">
        <f t="shared" si="6"/>
        <v>0</v>
      </c>
      <c r="R24" s="33">
        <f t="shared" si="7"/>
        <v>0</v>
      </c>
    </row>
    <row r="25" spans="1:18" x14ac:dyDescent="0.2">
      <c r="A25" s="8" t="s">
        <v>53</v>
      </c>
      <c r="B25" s="31" t="s">
        <v>19</v>
      </c>
      <c r="C25" s="32" t="s">
        <v>30</v>
      </c>
      <c r="D25" s="30">
        <v>6.6692</v>
      </c>
      <c r="E25" s="33">
        <v>4995772</v>
      </c>
      <c r="F25" s="33"/>
      <c r="G25" s="33">
        <f t="shared" si="2"/>
        <v>4995772</v>
      </c>
      <c r="H25" s="33">
        <f t="shared" si="0"/>
        <v>33317.800000000003</v>
      </c>
      <c r="I25" s="35"/>
      <c r="J25" s="33"/>
      <c r="K25" s="33">
        <f t="shared" si="3"/>
        <v>0</v>
      </c>
      <c r="L25" s="33">
        <f t="shared" si="1"/>
        <v>0</v>
      </c>
      <c r="M25" s="33">
        <f t="shared" si="4"/>
        <v>33317.800000000003</v>
      </c>
      <c r="N25" s="33">
        <v>33317.800000000003</v>
      </c>
      <c r="O25" s="33">
        <f t="shared" si="5"/>
        <v>0</v>
      </c>
      <c r="P25" s="34" t="s">
        <v>80</v>
      </c>
      <c r="Q25" s="33">
        <f t="shared" si="6"/>
        <v>0</v>
      </c>
      <c r="R25" s="33">
        <f t="shared" si="7"/>
        <v>0</v>
      </c>
    </row>
    <row r="26" spans="1:18" x14ac:dyDescent="0.2">
      <c r="A26" s="8" t="s">
        <v>54</v>
      </c>
      <c r="B26" s="31" t="s">
        <v>20</v>
      </c>
      <c r="C26" s="32" t="s">
        <v>30</v>
      </c>
      <c r="D26" s="30">
        <v>2.5</v>
      </c>
      <c r="E26" s="33">
        <v>84792956</v>
      </c>
      <c r="F26" s="33">
        <v>0</v>
      </c>
      <c r="G26" s="33">
        <f t="shared" si="2"/>
        <v>84792956</v>
      </c>
      <c r="H26" s="33">
        <f t="shared" si="0"/>
        <v>211982.39</v>
      </c>
      <c r="I26" s="35"/>
      <c r="J26" s="33"/>
      <c r="K26" s="33">
        <f t="shared" si="3"/>
        <v>0</v>
      </c>
      <c r="L26" s="33">
        <f t="shared" si="1"/>
        <v>0</v>
      </c>
      <c r="M26" s="33">
        <f t="shared" si="4"/>
        <v>211982.39</v>
      </c>
      <c r="N26" s="33">
        <v>211982.39</v>
      </c>
      <c r="O26" s="33">
        <f t="shared" si="5"/>
        <v>0</v>
      </c>
      <c r="P26" s="34" t="s">
        <v>79</v>
      </c>
      <c r="Q26" s="33">
        <f t="shared" si="6"/>
        <v>0</v>
      </c>
      <c r="R26" s="33">
        <f t="shared" si="7"/>
        <v>0</v>
      </c>
    </row>
    <row r="27" spans="1:18" x14ac:dyDescent="0.2">
      <c r="A27" s="8" t="s">
        <v>55</v>
      </c>
      <c r="B27" s="31" t="s">
        <v>21</v>
      </c>
      <c r="C27" s="32" t="s">
        <v>30</v>
      </c>
      <c r="D27" s="30">
        <v>1.3137000000000001</v>
      </c>
      <c r="E27" s="33">
        <v>15090497</v>
      </c>
      <c r="F27" s="33">
        <v>-12301228</v>
      </c>
      <c r="G27" s="33">
        <f t="shared" si="2"/>
        <v>27391725</v>
      </c>
      <c r="H27" s="33">
        <f t="shared" si="0"/>
        <v>35984.51</v>
      </c>
      <c r="I27" s="35"/>
      <c r="J27" s="33"/>
      <c r="K27" s="33">
        <f t="shared" si="3"/>
        <v>0</v>
      </c>
      <c r="L27" s="33">
        <f t="shared" si="1"/>
        <v>0</v>
      </c>
      <c r="M27" s="33">
        <f t="shared" si="4"/>
        <v>35984.51</v>
      </c>
      <c r="N27" s="33">
        <v>35984.51</v>
      </c>
      <c r="O27" s="33">
        <f t="shared" si="5"/>
        <v>0</v>
      </c>
      <c r="P27" s="34" t="s">
        <v>79</v>
      </c>
      <c r="Q27" s="33">
        <f t="shared" si="6"/>
        <v>0</v>
      </c>
      <c r="R27" s="33">
        <f t="shared" si="7"/>
        <v>0</v>
      </c>
    </row>
    <row r="28" spans="1:18" x14ac:dyDescent="0.2">
      <c r="A28" s="8" t="s">
        <v>56</v>
      </c>
      <c r="B28" s="31" t="s">
        <v>22</v>
      </c>
      <c r="C28" s="32" t="s">
        <v>30</v>
      </c>
      <c r="D28" s="30">
        <v>3.5354000000000001</v>
      </c>
      <c r="E28" s="33">
        <v>8490100</v>
      </c>
      <c r="F28" s="33"/>
      <c r="G28" s="33">
        <f t="shared" si="2"/>
        <v>8490100</v>
      </c>
      <c r="H28" s="33">
        <f t="shared" si="0"/>
        <v>30015.9</v>
      </c>
      <c r="I28" s="35"/>
      <c r="J28" s="33"/>
      <c r="K28" s="33">
        <f t="shared" si="3"/>
        <v>0</v>
      </c>
      <c r="L28" s="33">
        <f t="shared" si="1"/>
        <v>0</v>
      </c>
      <c r="M28" s="33">
        <f t="shared" si="4"/>
        <v>30015.9</v>
      </c>
      <c r="N28" s="33">
        <v>30508.33</v>
      </c>
      <c r="O28" s="33">
        <f t="shared" si="5"/>
        <v>-492.43000000000029</v>
      </c>
      <c r="P28" s="34" t="s">
        <v>79</v>
      </c>
      <c r="Q28" s="33">
        <f t="shared" si="6"/>
        <v>-492.43000000000029</v>
      </c>
      <c r="R28" s="33">
        <f t="shared" si="7"/>
        <v>0</v>
      </c>
    </row>
    <row r="29" spans="1:18" x14ac:dyDescent="0.2">
      <c r="A29" s="8" t="s">
        <v>57</v>
      </c>
      <c r="B29" s="31" t="s">
        <v>23</v>
      </c>
      <c r="C29" s="32" t="s">
        <v>30</v>
      </c>
      <c r="D29" s="30">
        <v>2.2198000000000002</v>
      </c>
      <c r="E29" s="33">
        <v>703500</v>
      </c>
      <c r="F29" s="33"/>
      <c r="G29" s="33">
        <f t="shared" si="2"/>
        <v>703500</v>
      </c>
      <c r="H29" s="33">
        <f t="shared" si="0"/>
        <v>1561.63</v>
      </c>
      <c r="I29" s="35"/>
      <c r="J29" s="33"/>
      <c r="K29" s="33">
        <f t="shared" si="3"/>
        <v>0</v>
      </c>
      <c r="L29" s="33">
        <f t="shared" si="1"/>
        <v>0</v>
      </c>
      <c r="M29" s="33">
        <f t="shared" si="4"/>
        <v>1561.63</v>
      </c>
      <c r="N29" s="33">
        <v>1526.67</v>
      </c>
      <c r="O29" s="33">
        <f t="shared" si="5"/>
        <v>34.960000000000036</v>
      </c>
      <c r="P29" s="34" t="s">
        <v>79</v>
      </c>
      <c r="Q29" s="33">
        <f t="shared" si="6"/>
        <v>34.960000000000036</v>
      </c>
      <c r="R29" s="33">
        <f t="shared" si="7"/>
        <v>0</v>
      </c>
    </row>
    <row r="30" spans="1:18" x14ac:dyDescent="0.2">
      <c r="A30" s="3" t="s">
        <v>59</v>
      </c>
      <c r="B30" s="9"/>
      <c r="C30" s="9"/>
      <c r="D30" s="10"/>
      <c r="E30" s="13"/>
      <c r="F30" s="13"/>
      <c r="G30" s="11"/>
      <c r="H30" s="14">
        <f>SUM(H6:H29)</f>
        <v>5016846.5</v>
      </c>
      <c r="I30" s="13"/>
      <c r="J30" s="13"/>
      <c r="K30" s="11"/>
      <c r="L30" s="14">
        <f>SUM(L6:L29)</f>
        <v>248386.02</v>
      </c>
      <c r="M30" s="14">
        <f>SUM(M6:M29)</f>
        <v>5265232.5200000005</v>
      </c>
      <c r="N30" s="14">
        <f>SUM(N6:N29)</f>
        <v>5265689.99</v>
      </c>
      <c r="O30" s="14">
        <f>SUM(O6:O29)</f>
        <v>-457.47000000000025</v>
      </c>
      <c r="P30" s="12"/>
      <c r="Q30" s="15">
        <f>SUM(Q6:Q29)</f>
        <v>-457.47000000000025</v>
      </c>
      <c r="R30" s="15">
        <f>SUM(R6:R29)</f>
        <v>0</v>
      </c>
    </row>
    <row r="32" spans="1:18" x14ac:dyDescent="0.2">
      <c r="A32" s="22"/>
    </row>
    <row r="33" spans="1:11" x14ac:dyDescent="0.2">
      <c r="A33" s="23"/>
      <c r="C33" s="23"/>
      <c r="D33" s="24"/>
      <c r="E33" s="25"/>
      <c r="F33" s="25"/>
      <c r="G33" s="25"/>
      <c r="I33" s="25"/>
      <c r="J33" s="25"/>
      <c r="K33" s="25"/>
    </row>
    <row r="34" spans="1:11" x14ac:dyDescent="0.2">
      <c r="A34" s="23"/>
      <c r="C34" s="23"/>
      <c r="D34" s="24"/>
      <c r="E34" s="25"/>
      <c r="F34" s="25"/>
      <c r="G34" s="25"/>
      <c r="I34" s="25"/>
      <c r="J34" s="25"/>
      <c r="K34" s="25"/>
    </row>
    <row r="36" spans="1:11" x14ac:dyDescent="0.2">
      <c r="A36" s="22"/>
    </row>
    <row r="40" spans="1:11" x14ac:dyDescent="0.2">
      <c r="A40" s="26"/>
    </row>
    <row r="45" spans="1:11" x14ac:dyDescent="0.2">
      <c r="A45" s="27"/>
      <c r="B45" s="27"/>
      <c r="C45" s="27"/>
    </row>
    <row r="46" spans="1:11" x14ac:dyDescent="0.2">
      <c r="A46" s="27"/>
      <c r="B46" s="27"/>
      <c r="C46" s="27"/>
    </row>
    <row r="47" spans="1:11" x14ac:dyDescent="0.2">
      <c r="A47" s="28"/>
      <c r="B47" s="27"/>
      <c r="C47" s="29"/>
    </row>
    <row r="48" spans="1:11" x14ac:dyDescent="0.2">
      <c r="A48" s="28"/>
      <c r="B48" s="28"/>
      <c r="C48" s="29"/>
    </row>
    <row r="49" spans="1:3" x14ac:dyDescent="0.2">
      <c r="A49" s="27"/>
      <c r="B49" s="28"/>
      <c r="C49" s="29"/>
    </row>
  </sheetData>
  <sheetProtection algorithmName="SHA-512" hashValue="Qpn3D0oqN9ORZ77vjDTW3ptnLJy2oyctHOtDjni58bjlsQ7syZ1QxjVmHEllBvOHPzXKW5HLyA+drV2YIJ2USw==" saltValue="j0s8Serw0gIR9U+v14EMAA==" spinCount="100000" sheet="1" objects="1" scenarios="1" sort="0" autoFilter="0"/>
  <autoFilter ref="A5:R30"/>
  <mergeCells count="3">
    <mergeCell ref="E3:H3"/>
    <mergeCell ref="I3:L3"/>
    <mergeCell ref="O3:R3"/>
  </mergeCells>
  <conditionalFormatting sqref="A6">
    <cfRule type="expression" dxfId="28" priority="32">
      <formula>MOD(ROW(),2)&lt;1</formula>
    </cfRule>
  </conditionalFormatting>
  <conditionalFormatting sqref="A7">
    <cfRule type="expression" dxfId="27" priority="31">
      <formula>MOD(ROW(),2)&lt;1</formula>
    </cfRule>
  </conditionalFormatting>
  <conditionalFormatting sqref="A8">
    <cfRule type="expression" dxfId="26" priority="30">
      <formula>MOD(ROW(),2)&lt;1</formula>
    </cfRule>
  </conditionalFormatting>
  <conditionalFormatting sqref="A9">
    <cfRule type="expression" dxfId="25" priority="29">
      <formula>MOD(ROW(),2)&lt;1</formula>
    </cfRule>
  </conditionalFormatting>
  <conditionalFormatting sqref="A29">
    <cfRule type="expression" dxfId="24" priority="9">
      <formula>MOD(ROW(),2)&lt;1</formula>
    </cfRule>
  </conditionalFormatting>
  <conditionalFormatting sqref="A10">
    <cfRule type="expression" dxfId="23" priority="28">
      <formula>MOD(ROW(),2)&lt;1</formula>
    </cfRule>
  </conditionalFormatting>
  <conditionalFormatting sqref="A11">
    <cfRule type="expression" dxfId="22" priority="27">
      <formula>MOD(ROW(),2)&lt;1</formula>
    </cfRule>
  </conditionalFormatting>
  <conditionalFormatting sqref="A12">
    <cfRule type="expression" dxfId="21" priority="26">
      <formula>MOD(ROW(),2)&lt;1</formula>
    </cfRule>
  </conditionalFormatting>
  <conditionalFormatting sqref="A13">
    <cfRule type="expression" dxfId="20" priority="25">
      <formula>MOD(ROW(),2)&lt;1</formula>
    </cfRule>
  </conditionalFormatting>
  <conditionalFormatting sqref="A14">
    <cfRule type="expression" dxfId="19" priority="24">
      <formula>MOD(ROW(),2)&lt;1</formula>
    </cfRule>
  </conditionalFormatting>
  <conditionalFormatting sqref="A15">
    <cfRule type="expression" dxfId="18" priority="23">
      <formula>MOD(ROW(),2)&lt;1</formula>
    </cfRule>
  </conditionalFormatting>
  <conditionalFormatting sqref="A16">
    <cfRule type="expression" dxfId="17" priority="22">
      <formula>MOD(ROW(),2)&lt;1</formula>
    </cfRule>
  </conditionalFormatting>
  <conditionalFormatting sqref="A17">
    <cfRule type="expression" dxfId="16" priority="21">
      <formula>MOD(ROW(),2)&lt;1</formula>
    </cfRule>
  </conditionalFormatting>
  <conditionalFormatting sqref="A18">
    <cfRule type="expression" dxfId="15" priority="20">
      <formula>MOD(ROW(),2)&lt;1</formula>
    </cfRule>
  </conditionalFormatting>
  <conditionalFormatting sqref="A19">
    <cfRule type="expression" dxfId="14" priority="19">
      <formula>MOD(ROW(),2)&lt;1</formula>
    </cfRule>
  </conditionalFormatting>
  <conditionalFormatting sqref="A20">
    <cfRule type="expression" dxfId="13" priority="18">
      <formula>MOD(ROW(),2)&lt;1</formula>
    </cfRule>
  </conditionalFormatting>
  <conditionalFormatting sqref="A21">
    <cfRule type="expression" dxfId="12" priority="17">
      <formula>MOD(ROW(),2)&lt;1</formula>
    </cfRule>
  </conditionalFormatting>
  <conditionalFormatting sqref="A22">
    <cfRule type="expression" dxfId="11" priority="16">
      <formula>MOD(ROW(),2)&lt;1</formula>
    </cfRule>
  </conditionalFormatting>
  <conditionalFormatting sqref="A23">
    <cfRule type="expression" dxfId="10" priority="14">
      <formula>MOD(ROW(),2)&lt;1</formula>
    </cfRule>
  </conditionalFormatting>
  <conditionalFormatting sqref="A24">
    <cfRule type="expression" dxfId="9" priority="13">
      <formula>MOD(ROW(),2)&lt;1</formula>
    </cfRule>
  </conditionalFormatting>
  <conditionalFormatting sqref="A25">
    <cfRule type="expression" dxfId="8" priority="12">
      <formula>MOD(ROW(),2)&lt;1</formula>
    </cfRule>
  </conditionalFormatting>
  <conditionalFormatting sqref="A26:A27">
    <cfRule type="expression" dxfId="7" priority="11">
      <formula>MOD(ROW(),2)&lt;1</formula>
    </cfRule>
  </conditionalFormatting>
  <conditionalFormatting sqref="A28">
    <cfRule type="expression" dxfId="6" priority="10">
      <formula>MOD(ROW(),2)&lt;1</formula>
    </cfRule>
  </conditionalFormatting>
  <conditionalFormatting sqref="L6:L30 A6:I30 P30:R30 O6:R29">
    <cfRule type="expression" dxfId="5" priority="6" stopIfTrue="1">
      <formula>MOD(ROW(),2)&lt;1</formula>
    </cfRule>
  </conditionalFormatting>
  <conditionalFormatting sqref="J6:K30">
    <cfRule type="expression" dxfId="4" priority="5" stopIfTrue="1">
      <formula>MOD(ROW(),2)&lt;1</formula>
    </cfRule>
  </conditionalFormatting>
  <conditionalFormatting sqref="N6:N29">
    <cfRule type="expression" dxfId="3" priority="4" stopIfTrue="1">
      <formula>MOD(ROW(),2)&lt;1</formula>
    </cfRule>
  </conditionalFormatting>
  <conditionalFormatting sqref="M6:M30">
    <cfRule type="expression" dxfId="2" priority="3" stopIfTrue="1">
      <formula>MOD(ROW(),2)&lt;1</formula>
    </cfRule>
  </conditionalFormatting>
  <conditionalFormatting sqref="N30">
    <cfRule type="expression" dxfId="1" priority="2" stopIfTrue="1">
      <formula>MOD(ROW(),2)&lt;1</formula>
    </cfRule>
  </conditionalFormatting>
  <conditionalFormatting sqref="O30">
    <cfRule type="expression" dxfId="0" priority="1" stopIfTrue="1">
      <formula>MOD(ROW(),2)&lt;1</formula>
    </cfRule>
  </conditionalFormatting>
  <printOptions headings="1"/>
  <pageMargins left="0.25" right="0.25" top="0.75" bottom="0.75" header="0.3" footer="0.3"/>
  <pageSetup paperSize="17" scale="48" orientation="landscape" cellComments="atEnd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SchoolDistrictHold-HarmlessMill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Heideman, Howard R. (Treasury)</dc:creator>
  <cp:lastModifiedBy>Anker, Cole (TREASURY)</cp:lastModifiedBy>
  <cp:lastPrinted>2017-11-01T20:03:43Z</cp:lastPrinted>
  <dcterms:created xsi:type="dcterms:W3CDTF">2016-10-25T20:34:26Z</dcterms:created>
  <dcterms:modified xsi:type="dcterms:W3CDTF">2017-12-04T20:14:14Z</dcterms:modified>
</cp:coreProperties>
</file>